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mi\Dropbox\303 Accounting\2025\Silver Creek Dental Partners\05-Financial Packets\"/>
    </mc:Choice>
  </mc:AlternateContent>
  <xr:revisionPtr revIDLastSave="0" documentId="13_ncr:1_{255AB7D1-DB28-4978-BFC4-95C967FB7A3A}" xr6:coauthVersionLast="47" xr6:coauthVersionMax="47" xr10:uidLastSave="{00000000-0000-0000-0000-000000000000}"/>
  <bookViews>
    <workbookView xWindow="28680" yWindow="-120" windowWidth="29040" windowHeight="15720" tabRatio="691" firstSheet="1" activeTab="1" xr2:uid="{42BA2DB6-B4A7-4071-AE03-201BB739D70B}"/>
  </bookViews>
  <sheets>
    <sheet name="Operating Metrics" sheetId="1" state="hidden" r:id="rId1"/>
    <sheet name="LHD" sheetId="2" r:id="rId2"/>
    <sheet name="EFD I" sheetId="3" r:id="rId3"/>
    <sheet name="CVFD" sheetId="4" r:id="rId4"/>
    <sheet name="DSR" sheetId="6" r:id="rId5"/>
    <sheet name="ADS" sheetId="7" r:id="rId6"/>
    <sheet name="IPD" sheetId="8" r:id="rId7"/>
    <sheet name="EFD II" sheetId="9" r:id="rId8"/>
    <sheet name="RD" sheetId="10" r:id="rId9"/>
    <sheet name="LSD" sheetId="11" r:id="rId10"/>
    <sheet name="UCFD" sheetId="12" r:id="rId11"/>
    <sheet name="LCD" sheetId="13" r:id="rId12"/>
    <sheet name="EAWD" sheetId="14" r:id="rId13"/>
    <sheet name="SED" sheetId="15" r:id="rId14"/>
    <sheet name="DD" sheetId="16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>#REF!</definedName>
    <definedName name="___wrn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6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123Graph_A" hidden="1">[1]Assum!#REF!</definedName>
    <definedName name="__123Graph_ACurrent" hidden="1">[1]Assum!#REF!</definedName>
    <definedName name="__123Graph_B" hidden="1">[1]Assum!#REF!</definedName>
    <definedName name="__123Graph_BCurrent" hidden="1">[1]Assum!#REF!</definedName>
    <definedName name="__123Graph_C" hidden="1">[1]Assum!#REF!</definedName>
    <definedName name="__123Graph_CCurrent" hidden="1">[1]Assum!#REF!</definedName>
    <definedName name="__123Graph_D" hidden="1">[1]Assum!#REF!</definedName>
    <definedName name="__123Graph_DCurrent" hidden="1">[1]Assum!#REF!</definedName>
    <definedName name="__123Graph_E" hidden="1">[1]Assum!#REF!</definedName>
    <definedName name="__123Graph_ECurrent" hidden="1">[1]Assum!#REF!</definedName>
    <definedName name="__123Graph_F" hidden="1">[1]Assum!#REF!</definedName>
    <definedName name="__123Graph_FCurrent" hidden="1">[1]Assum!#REF!</definedName>
    <definedName name="__FDS_HYPERLINK_TOGGLE_STATE__" hidden="1">"ON"</definedName>
    <definedName name="__FDS_UNIQUE_RANGE_ID_GENERATOR_COUNTER" hidden="1">1</definedName>
    <definedName name="__fy97" hidden="1">{#N/A,#N/A,FALSE,"FY97";#N/A,#N/A,FALSE,"FY98";#N/A,#N/A,FALSE,"FY99";#N/A,#N/A,FALSE,"FY00";#N/A,#N/A,FALSE,"FY01"}</definedName>
    <definedName name="__wrn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wrn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wrn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wrn6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1234Graph_A" hidden="1">[2]Assum!#REF!</definedName>
    <definedName name="_1234Graph_ACurrent" hidden="1">[2]Assum!#REF!</definedName>
    <definedName name="_1234Graph_B" hidden="1">[2]Assum!#REF!</definedName>
    <definedName name="_1234Graph_BCurrent" hidden="1">[2]Assum!#REF!</definedName>
    <definedName name="_1234Graph_C" hidden="1">[2]Assum!#REF!</definedName>
    <definedName name="_1234Graph_CCurrent" hidden="1">[2]Assum!#REF!</definedName>
    <definedName name="_1234Graph_DCurrent" hidden="1">[2]Assum!#REF!</definedName>
    <definedName name="_1234Graph_ECurrent" hidden="1">[2]Assum!#REF!</definedName>
    <definedName name="_1234Graph_F" hidden="1">[2]Assum!#REF!</definedName>
    <definedName name="_1234Graph_FCurrent" hidden="1">[2]Assum!#REF!</definedName>
    <definedName name="_123Graph_D" hidden="1">[2]Assum!#REF!</definedName>
    <definedName name="_123Graph_E" hidden="1">[2]Assum!#REF!</definedName>
    <definedName name="_Fill" hidden="1">#REF!</definedName>
    <definedName name="_fy97" hidden="1">{#N/A,#N/A,FALSE,"FY97";#N/A,#N/A,FALSE,"FY98";#N/A,#N/A,FALSE,"FY99";#N/A,#N/A,FALSE,"FY00";#N/A,#N/A,FALSE,"FY01"}</definedName>
    <definedName name="_Key1" hidden="1">[3]Sheet1!#REF!</definedName>
    <definedName name="_Key2" hidden="1">#REF!</definedName>
    <definedName name="_Order1" hidden="1">255</definedName>
    <definedName name="_Order2" hidden="1">255</definedName>
    <definedName name="_Order39" hidden="1">255</definedName>
    <definedName name="_Regression_Int" hidden="1">1</definedName>
    <definedName name="_Regression_X" hidden="1">#REF!</definedName>
    <definedName name="_Sort" hidden="1">[3]Sheet1!#REF!</definedName>
    <definedName name="_Table1_In1" hidden="1">[4]Modelback!#REF!</definedName>
    <definedName name="_Table1_Out" hidden="1">[4]Modelback!#REF!</definedName>
    <definedName name="_Table2_In2" hidden="1">#REF!</definedName>
    <definedName name="_Table2_Out" hidden="1">#REF!</definedName>
    <definedName name="_wrn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6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a" hidden="1">{#N/A,#N/A,FALSE,"CERCALC"}</definedName>
    <definedName name="aa" hidden="1">{#N/A,#N/A,FALSE,"CERCALC"}</definedName>
    <definedName name="AAA_DOCTOPS" hidden="1">"AAA_SET"</definedName>
    <definedName name="AAA_duser" hidden="1">"OFF"</definedName>
    <definedName name="aaaa" hidden="1">{#N/A,#N/A,FALSE,"CERCALC"}</definedName>
    <definedName name="aaaaa" hidden="1">{#N/A,#N/A,FALSE,"CERCALC"}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essDatabase" hidden="1">"R:\S\Smith &amp; Nephew\Project Juice\Models\New Huge Model.mdb"</definedName>
    <definedName name="aklsjdfkl" hidden="1">#REF!</definedName>
    <definedName name="ando" hidden="1">{"'下期集計（10.27迄・速報値）'!$Q$16"}</definedName>
    <definedName name="anscount" hidden="1">1</definedName>
    <definedName name="as" localSheetId="5">-FV(Interest_Rate/12,ADS!Payment_Number,-ADS!Monthly_Payment,Loan_Amount)</definedName>
    <definedName name="as" localSheetId="3">-FV(Interest_Rate/12,CVFD!Payment_Number,-CVFD!Monthly_Payment,Loan_Amount)</definedName>
    <definedName name="as" localSheetId="14">-FV(Interest_Rate/12,DD!Payment_Number,-DD!Monthly_Payment,Loan_Amount)</definedName>
    <definedName name="as" localSheetId="4">-FV(Interest_Rate/12,DSR!Payment_Number,-DSR!Monthly_Payment,Loan_Amount)</definedName>
    <definedName name="as" localSheetId="12">-FV(Interest_Rate/12,EAWD!Payment_Number,-EAWD!Monthly_Payment,Loan_Amount)</definedName>
    <definedName name="as" localSheetId="2">-FV(Interest_Rate/12,'EFD I'!Payment_Number,-'EFD I'!Monthly_Payment,Loan_Amount)</definedName>
    <definedName name="as" localSheetId="7">-FV(Interest_Rate/12,'EFD II'!Payment_Number,-'EFD II'!Monthly_Payment,Loan_Amount)</definedName>
    <definedName name="as" localSheetId="6">-FV(Interest_Rate/12,IPD!Payment_Number,-IPD!Monthly_Payment,Loan_Amount)</definedName>
    <definedName name="as" localSheetId="11">-FV(Interest_Rate/12,LCD!Payment_Number,-LCD!Monthly_Payment,Loan_Amount)</definedName>
    <definedName name="as" localSheetId="1">-FV(Interest_Rate/12,LHD!Payment_Number,-LHD!Monthly_Payment,Loan_Amount)</definedName>
    <definedName name="as" localSheetId="9">-FV(Interest_Rate/12,LSD!Payment_Number,-LSD!Monthly_Payment,Loan_Amount)</definedName>
    <definedName name="as" localSheetId="8">-FV(Interest_Rate/12,RD!Payment_Number,-RD!Monthly_Payment,Loan_Amount)</definedName>
    <definedName name="as" localSheetId="13">-FV(Interest_Rate/12,SED!Payment_Number,-SED!Monthly_Payment,Loan_Amount)</definedName>
    <definedName name="as" localSheetId="10">-FV(Interest_Rate/12,UCFD!Payment_Number,-UCFD!Monthly_Payment,Loan_Amount)</definedName>
    <definedName name="as">-FV(Interest_Rate/12,Payment_Number,-Monthly_Payment,Loan_Amount)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VersionLS" hidden="1">300</definedName>
    <definedName name="asdfasdfa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x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B_codes_naf_2" localSheetId="5">INDEX(B_codes_naf_3,2,0):INDEX(B_codes_naf_3,ROWS(B_codes_naf_3)-1,0)</definedName>
    <definedName name="B_codes_naf_2" localSheetId="3">INDEX(B_codes_naf_3,2,0):INDEX(B_codes_naf_3,ROWS(B_codes_naf_3)-1,0)</definedName>
    <definedName name="B_codes_naf_2" localSheetId="14">INDEX(B_codes_naf_3,2,0):INDEX(B_codes_naf_3,ROWS(B_codes_naf_3)-1,0)</definedName>
    <definedName name="B_codes_naf_2" localSheetId="4">INDEX(B_codes_naf_3,2,0):INDEX(B_codes_naf_3,ROWS(B_codes_naf_3)-1,0)</definedName>
    <definedName name="B_codes_naf_2" localSheetId="12">INDEX(B_codes_naf_3,2,0):INDEX(B_codes_naf_3,ROWS(B_codes_naf_3)-1,0)</definedName>
    <definedName name="B_codes_naf_2" localSheetId="2">INDEX(B_codes_naf_3,2,0):INDEX(B_codes_naf_3,ROWS(B_codes_naf_3)-1,0)</definedName>
    <definedName name="B_codes_naf_2" localSheetId="7">INDEX(B_codes_naf_3,2,0):INDEX(B_codes_naf_3,ROWS(B_codes_naf_3)-1,0)</definedName>
    <definedName name="B_codes_naf_2" localSheetId="6">INDEX(B_codes_naf_3,2,0):INDEX(B_codes_naf_3,ROWS(B_codes_naf_3)-1,0)</definedName>
    <definedName name="B_codes_naf_2" localSheetId="11">INDEX(B_codes_naf_3,2,0):INDEX(B_codes_naf_3,ROWS(B_codes_naf_3)-1,0)</definedName>
    <definedName name="B_codes_naf_2" localSheetId="1">INDEX(B_codes_naf_3,2,0):INDEX(B_codes_naf_3,ROWS(B_codes_naf_3)-1,0)</definedName>
    <definedName name="B_codes_naf_2" localSheetId="9">INDEX(B_codes_naf_3,2,0):INDEX(B_codes_naf_3,ROWS(B_codes_naf_3)-1,0)</definedName>
    <definedName name="B_codes_naf_2" localSheetId="8">INDEX(B_codes_naf_3,2,0):INDEX(B_codes_naf_3,ROWS(B_codes_naf_3)-1,0)</definedName>
    <definedName name="B_codes_naf_2" localSheetId="13">INDEX(B_codes_naf_3,2,0):INDEX(B_codes_naf_3,ROWS(B_codes_naf_3)-1,0)</definedName>
    <definedName name="B_codes_naf_2" localSheetId="10">INDEX(B_codes_naf_3,2,0):INDEX(B_codes_naf_3,ROWS(B_codes_naf_3)-1,0)</definedName>
    <definedName name="B_codes_naf_2">INDEX(B_codes_naf_3,2,0):INDEX(B_codes_naf_3,ROWS(B_codes_naf_3)-1,0)</definedName>
    <definedName name="BalanceSheet2.3">#REF!</definedName>
    <definedName name="BalSheet2.2">#REF!</definedName>
    <definedName name="BalSheet2.3">#REF!</definedName>
    <definedName name="Beginning_Balance" localSheetId="5">-FV(Interest_Rate/12,ADS!Payment_Number-1,-ADS!Monthly_Payment,Loan_Amount)</definedName>
    <definedName name="Beginning_Balance" localSheetId="3">-FV(Interest_Rate/12,CVFD!Payment_Number-1,-CVFD!Monthly_Payment,Loan_Amount)</definedName>
    <definedName name="Beginning_Balance" localSheetId="14">-FV(Interest_Rate/12,DD!Payment_Number-1,-DD!Monthly_Payment,Loan_Amount)</definedName>
    <definedName name="Beginning_Balance" localSheetId="4">-FV(Interest_Rate/12,DSR!Payment_Number-1,-DSR!Monthly_Payment,Loan_Amount)</definedName>
    <definedName name="Beginning_Balance" localSheetId="12">-FV(Interest_Rate/12,EAWD!Payment_Number-1,-EAWD!Monthly_Payment,Loan_Amount)</definedName>
    <definedName name="Beginning_Balance" localSheetId="2">-FV(Interest_Rate/12,'EFD I'!Payment_Number-1,-'EFD I'!Monthly_Payment,Loan_Amount)</definedName>
    <definedName name="Beginning_Balance" localSheetId="7">-FV(Interest_Rate/12,'EFD II'!Payment_Number-1,-'EFD II'!Monthly_Payment,Loan_Amount)</definedName>
    <definedName name="Beginning_Balance" localSheetId="6">-FV(Interest_Rate/12,IPD!Payment_Number-1,-IPD!Monthly_Payment,Loan_Amount)</definedName>
    <definedName name="Beginning_Balance" localSheetId="11">-FV(Interest_Rate/12,LCD!Payment_Number-1,-LCD!Monthly_Payment,Loan_Amount)</definedName>
    <definedName name="Beginning_Balance" localSheetId="1">-FV(Interest_Rate/12,LHD!Payment_Number-1,-LHD!Monthly_Payment,Loan_Amount)</definedName>
    <definedName name="Beginning_Balance" localSheetId="9">-FV(Interest_Rate/12,LSD!Payment_Number-1,-LSD!Monthly_Payment,Loan_Amount)</definedName>
    <definedName name="Beginning_Balance" localSheetId="8">-FV(Interest_Rate/12,RD!Payment_Number-1,-RD!Monthly_Payment,Loan_Amount)</definedName>
    <definedName name="Beginning_Balance" localSheetId="13">-FV(Interest_Rate/12,SED!Payment_Number-1,-SED!Monthly_Payment,Loan_Amount)</definedName>
    <definedName name="Beginning_Balance" localSheetId="10">-FV(Interest_Rate/12,UCFD!Payment_Number-1,-UCFD!Monthly_Payment,Loan_Amount)</definedName>
    <definedName name="Beginning_Balance">-FV(Interest_Rate/12,Payment_Number-1,-Monthly_Payment,Loan_Amount)</definedName>
    <definedName name="Benefits">19%</definedName>
    <definedName name="BG_Del" hidden="1">15</definedName>
    <definedName name="BG_Ins" hidden="1">4</definedName>
    <definedName name="BG_Mod" hidden="1">6</definedName>
    <definedName name="blah" hidden="1">{"'Perf 96'!$A$1:$P$98"}</definedName>
    <definedName name="Bridge" hidden="1">{"'Highlights'!$A$1:$M$123"}</definedName>
    <definedName name="but">{"Mcp08.PrintRep",""}</definedName>
    <definedName name="Button2">{"Mcp08.PrintRep",""}</definedName>
    <definedName name="CapexPerUnit">"ab77"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hiho" hidden="1">{"'下期集計（10.27迄・速報値）'!$Q$16"}</definedName>
    <definedName name="CIQEBGuid2" hidden="1">"edb02ada-718a-4f9c-a4e2-0662c9c88666"</definedName>
    <definedName name="CIQWBGuid" hidden="1">"8e0892d4-77b8-4ed6-bfe6-6c4747cf242c"</definedName>
    <definedName name="CURRENT_MONTH">[5]Dashboard!$C$20</definedName>
    <definedName name="Cwvu.GenAdmin." hidden="1">'[6]GA '!#REF!</definedName>
    <definedName name="d" hidden="1">{#N/A,#N/A,FALSE,"Transaction_Sum_debt_Stats";#N/A,#N/A,FALSE,"Earnings Impact";#N/A,#N/A,FALSE,"Sensitivity Table"}</definedName>
    <definedName name="da" hidden="1">#REF!</definedName>
    <definedName name="dadfa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dfw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dReimbMethod">'[7]4. INSURANCES'!$I$4:$I$8</definedName>
    <definedName name="DeferredTax3">'[8]Deferred Tax'!#REF!</definedName>
    <definedName name="DeferredTax5">'[8]Deferred Tax'!#REF!</definedName>
    <definedName name="d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fjsalkdfjlsad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fsdf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jfdk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E" hidden="1">#REF!</definedName>
    <definedName name="Ending_Balance" localSheetId="5">-FV(Interest_Rate/12,ADS!Payment_Number,-ADS!Monthly_Payment,Loan_Amount)</definedName>
    <definedName name="Ending_Balance" localSheetId="3">-FV(Interest_Rate/12,CVFD!Payment_Number,-CVFD!Monthly_Payment,Loan_Amount)</definedName>
    <definedName name="Ending_Balance" localSheetId="14">-FV(Interest_Rate/12,DD!Payment_Number,-DD!Monthly_Payment,Loan_Amount)</definedName>
    <definedName name="Ending_Balance" localSheetId="4">-FV(Interest_Rate/12,DSR!Payment_Number,-DSR!Monthly_Payment,Loan_Amount)</definedName>
    <definedName name="Ending_Balance" localSheetId="12">-FV(Interest_Rate/12,EAWD!Payment_Number,-EAWD!Monthly_Payment,Loan_Amount)</definedName>
    <definedName name="Ending_Balance" localSheetId="2">-FV(Interest_Rate/12,'EFD I'!Payment_Number,-'EFD I'!Monthly_Payment,Loan_Amount)</definedName>
    <definedName name="Ending_Balance" localSheetId="7">-FV(Interest_Rate/12,'EFD II'!Payment_Number,-'EFD II'!Monthly_Payment,Loan_Amount)</definedName>
    <definedName name="Ending_Balance" localSheetId="6">-FV(Interest_Rate/12,IPD!Payment_Number,-IPD!Monthly_Payment,Loan_Amount)</definedName>
    <definedName name="Ending_Balance" localSheetId="11">-FV(Interest_Rate/12,LCD!Payment_Number,-LCD!Monthly_Payment,Loan_Amount)</definedName>
    <definedName name="Ending_Balance" localSheetId="1">-FV(Interest_Rate/12,LHD!Payment_Number,-LHD!Monthly_Payment,Loan_Amount)</definedName>
    <definedName name="Ending_Balance" localSheetId="9">-FV(Interest_Rate/12,LSD!Payment_Number,-LSD!Monthly_Payment,Loan_Amount)</definedName>
    <definedName name="Ending_Balance" localSheetId="8">-FV(Interest_Rate/12,RD!Payment_Number,-RD!Monthly_Payment,Loan_Amount)</definedName>
    <definedName name="Ending_Balance" localSheetId="13">-FV(Interest_Rate/12,SED!Payment_Number,-SED!Monthly_Payment,Loan_Amount)</definedName>
    <definedName name="Ending_Balance" localSheetId="10">-FV(Interest_Rate/12,UCFD!Payment_Number,-UCFD!Monthly_Payment,Loan_Amount)</definedName>
    <definedName name="Ending_Balance">-FV(Interest_Rate/12,Payment_Number,-Monthly_Payment,Loan_Amount)</definedName>
    <definedName name="erwhqwrh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v.Calculation" hidden="1">-4135</definedName>
    <definedName name="ev.Initialized" hidden="1">FALSE</definedName>
    <definedName name="EV__ALLOWSTOPEXPAND__" hidden="1">1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41332.7072800926</definedName>
    <definedName name="EV__LOCKEDCVW__FINANCE" hidden="1">"Miles,Plan,TotalAdj,TOT_DEPT,TOT_COMPANY,TOT_LOB,2008.total,PERIODIC,"</definedName>
    <definedName name="EV__LOCKEDCVW__FINANCIALS" hidden="1">"RevenueTotal,TotalCompany,Actual,USDA11,DHRRstd,Worldwide,AllProdTypes,AllBCIProducts,2011.TOTAL,Periodic,"</definedName>
    <definedName name="EV__LOCKEDCVW__PAYROLL" hidden="1">"11250,Actual,TotalAdj,TOT_DEPT,ALLEMPL,TOT_COMPANY_PF,Tot_Job,TOT_LOB,ALLPAYGROUPS,2008.Total,ALLDATACONT,PERIODIC,"</definedName>
    <definedName name="EV__LOCKEDCVW__RATE" hidden="1">"ACTUAL,AUD,AVG,Default,2012.TOTAL,Periodic,"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134217796</definedName>
    <definedName name="EV__WBVERSION__" hidden="1">0</definedName>
    <definedName name="F" hidden="1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s" hidden="1">{"'下期集計（10.27迄・速報値）'!$Q$16"}</definedName>
    <definedName name="ffff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FINCriteriaType">1</definedName>
    <definedName name="formation2">#REF!</definedName>
    <definedName name="FUck" hidden="1">{#N/A,#N/A,FALSE,"FY97";#N/A,#N/A,FALSE,"FY98";#N/A,#N/A,FALSE,"FY99";#N/A,#N/A,FALSE,"FY00";#N/A,#N/A,FALSE,"FY01"}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roup7">{"Mcp08.PrintRep",""}</definedName>
    <definedName name="ｈ" hidden="1">{"'下期集計（10.27迄・速報値）'!$Q$16"}</definedName>
    <definedName name="Ｈ16・１" hidden="1">{"'コメント'!$A$1:$C$37"}</definedName>
    <definedName name="H16･1速報" hidden="1">{"'コメント'!$A$1:$C$37"}</definedName>
    <definedName name="hi" hidden="1">[1]Assum!#REF!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RolledForward" hidden="1">FALSE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{"'Perf 96'!$A$1:$P$98"}</definedName>
    <definedName name="Html_control1" hidden="1">{"'Perf 96'!$A$1:$P$98"}</definedName>
    <definedName name="HTML_Description" hidden="1">""</definedName>
    <definedName name="HTML_Email" hidden="1">""</definedName>
    <definedName name="HTML_Header" hidden="1">"Perf 96"</definedName>
    <definedName name="HTML_LastUpdate" hidden="1">"24/01/1997"</definedName>
    <definedName name="HTML_LineAfter" hidden="1">FALSE</definedName>
    <definedName name="HTML_LineBefore" hidden="1">FALSE</definedName>
    <definedName name="HTML_Name" hidden="1">"Sylvain"</definedName>
    <definedName name="HTML_OBDlg2" hidden="1">TRUE</definedName>
    <definedName name="HTML_OBDlg4" hidden="1">TRUE</definedName>
    <definedName name="HTML_OS" hidden="1">0</definedName>
    <definedName name="HTML_PathFile" hidden="1">"C:\WINDOWS\Personal\MyHTML.htm"</definedName>
    <definedName name="HTML_Title" hidden="1">"PICIS 96"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terest" localSheetId="5">-IPMT(Interest_Rate/12,ADS!Payment_Number,Number_of_Payments,Loan_Amount)</definedName>
    <definedName name="Interest" localSheetId="3">-IPMT(Interest_Rate/12,CVFD!Payment_Number,Number_of_Payments,Loan_Amount)</definedName>
    <definedName name="Interest" localSheetId="14">-IPMT(Interest_Rate/12,DD!Payment_Number,Number_of_Payments,Loan_Amount)</definedName>
    <definedName name="Interest" localSheetId="4">-IPMT(Interest_Rate/12,DSR!Payment_Number,Number_of_Payments,Loan_Amount)</definedName>
    <definedName name="Interest" localSheetId="12">-IPMT(Interest_Rate/12,EAWD!Payment_Number,Number_of_Payments,Loan_Amount)</definedName>
    <definedName name="Interest" localSheetId="2">-IPMT(Interest_Rate/12,'EFD I'!Payment_Number,Number_of_Payments,Loan_Amount)</definedName>
    <definedName name="Interest" localSheetId="7">-IPMT(Interest_Rate/12,'EFD II'!Payment_Number,Number_of_Payments,Loan_Amount)</definedName>
    <definedName name="Interest" localSheetId="6">-IPMT(Interest_Rate/12,IPD!Payment_Number,Number_of_Payments,Loan_Amount)</definedName>
    <definedName name="Interest" localSheetId="11">-IPMT(Interest_Rate/12,LCD!Payment_Number,Number_of_Payments,Loan_Amount)</definedName>
    <definedName name="Interest" localSheetId="1">-IPMT(Interest_Rate/12,LHD!Payment_Number,Number_of_Payments,Loan_Amount)</definedName>
    <definedName name="Interest" localSheetId="9">-IPMT(Interest_Rate/12,LSD!Payment_Number,Number_of_Payments,Loan_Amount)</definedName>
    <definedName name="Interest" localSheetId="8">-IPMT(Interest_Rate/12,RD!Payment_Number,Number_of_Payments,Loan_Amount)</definedName>
    <definedName name="Interest" localSheetId="13">-IPMT(Interest_Rate/12,SED!Payment_Number,Number_of_Payments,Loan_Amount)</definedName>
    <definedName name="Interest" localSheetId="10">-IPMT(Interest_Rate/12,UCFD!Payment_Number,Number_of_Payments,Loan_Amount)</definedName>
    <definedName name="Interest">-IPMT(Interest_Rate/12,Payment_Number,Number_of_Payments,Loan_Amount)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REUT" hidden="1">"c6800"</definedName>
    <definedName name="IQ_CAL_Y" hidden="1">"c102"</definedName>
    <definedName name="IQ_CAL_Y_EST" hidden="1">"c6797"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ET_INT" hidden="1">"c360"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ET_INT" hidden="1">"c373"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FFO_REUT" hidden="1">"c3843"</definedName>
    <definedName name="IQ_EST_ACT_FFO_SHARE_SHARE_REUT" hidden="1">"c3843"</definedName>
    <definedName name="IQ_EST_ACT_FFO_THOM" hidden="1">"c4005"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BV_DIFF_REUT" hidden="1">"c5433"</definedName>
    <definedName name="IQ_EST_BV_SURPRISE_PERCENT_REUT" hidden="1">"c5434"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HARE_SHARE_DIFF_REUT" hidden="1">"c3890"</definedName>
    <definedName name="IQ_EST_FFO_SHARE_SHARE_SURPRISE_PERCENT_REUT" hidden="1">"c3891"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1360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EST" hidden="1">"c418"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EST_THOM" hidden="1">"c3999"</definedName>
    <definedName name="IQ_FFO_HIGH_EST" hidden="1">"c419"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REUT" hidden="1">"c3840"</definedName>
    <definedName name="IQ_FFO_LOW_EST_THOM" hidden="1">"c4002"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SHARE_ACT_OR_EST" hidden="1">"c4446"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REUT" hidden="1">"c6798"</definedName>
    <definedName name="IQ_FISCAL_Y" hidden="1">"c441"</definedName>
    <definedName name="IQ_FISCAL_Y_EST" hidden="1">"c6795"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40860.4021643518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39405.4658912037</definedName>
    <definedName name="IQ_REVISION_DATE__1" hidden="1">39384.6306134259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B_BOOKMARK_LOCATION_0" hidden="1">#REF!</definedName>
    <definedName name="IQB_BOOKMARK_LOCATION_1" hidden="1">#REF!</definedName>
    <definedName name="IQB_CURRENT_BOOKMARK" hidden="1">0</definedName>
    <definedName name="IQRA4" hidden="1">"$A$5:$A$267"</definedName>
    <definedName name="IQRAA6" hidden="1">"$AA$7:$AA$531"</definedName>
    <definedName name="IQRAB6" hidden="1">"$AB$7:$AB$543"</definedName>
    <definedName name="IQRAB8" hidden="1">"$AB$9:$AB$534"</definedName>
    <definedName name="IQRAC8" hidden="1">"$AC$9:$AC$534"</definedName>
    <definedName name="IQRAD8" hidden="1">"$AD$9:$AD$534"</definedName>
    <definedName name="IQRAU6" hidden="1">"$AU$7:$AU$444"</definedName>
    <definedName name="IQRAW199" hidden="1">"$AW$200"</definedName>
    <definedName name="IQRAY6" hidden="1">"$AY$7:$AY$444"</definedName>
    <definedName name="IQRB12" hidden="1">"$B$13:$B$265"</definedName>
    <definedName name="IQRB6" hidden="1">"$B$7:$B$762"</definedName>
    <definedName name="IQRB7" hidden="1">"$B$9:$B$261"</definedName>
    <definedName name="IQRBH6" hidden="1">"$BH$7:$BH$444"</definedName>
    <definedName name="IQRBV5" hidden="1">"$BV$6:$BV$632"</definedName>
    <definedName name="IQRBW5" hidden="1">"$BW$6:$BW$632"</definedName>
    <definedName name="IQRC6" hidden="1">"$C$7:$C$762"</definedName>
    <definedName name="IQRC7" hidden="1">"$C$9:$C$261"</definedName>
    <definedName name="IQRC9" hidden="1">"$D$9:$IT$9"</definedName>
    <definedName name="IQRD7" hidden="1">"$D$9:$D$261"</definedName>
    <definedName name="IQRE8" hidden="1">"$E$9:$E$259"</definedName>
    <definedName name="IQRE9" hidden="1">"$E$10:$E$13"</definedName>
    <definedName name="IQREBITDAMultChartB6" hidden="1">#REF!</definedName>
    <definedName name="IQREBITDAMultChartC6" hidden="1">#REF!</definedName>
    <definedName name="IQREBITDAMultChartC7" hidden="1">#REF!</definedName>
    <definedName name="IQRF8" hidden="1">"$F$9:$F$259"</definedName>
    <definedName name="IQRG76" hidden="1">"$G$77:$G$750"</definedName>
    <definedName name="IQRG78" hidden="1">"$G$79:$G$766"</definedName>
    <definedName name="IQRG8" hidden="1">"$G$9:$G$259"</definedName>
    <definedName name="IQRIndices2B12" hidden="1">'[9]Indices (2)'!$B$13:$B$265</definedName>
    <definedName name="IQRIndicesB12" hidden="1">#REF!</definedName>
    <definedName name="IQRM76" hidden="1">"$M$77:$M$750"</definedName>
    <definedName name="IQRM78" hidden="1">"$M$79:$M$766"</definedName>
    <definedName name="IQRPublicCompsAZ111" hidden="1">#REF!</definedName>
    <definedName name="IQRS6" hidden="1">"$S$7:$S$259"</definedName>
    <definedName name="IQRU11" hidden="1">"$U$12:$U$264"</definedName>
    <definedName name="IQRU76" hidden="1">"$U$77:$U$750"</definedName>
    <definedName name="IQRU78" hidden="1">"$U$79:$U$766"</definedName>
    <definedName name="IQRV11" hidden="1">"$V$12:$V$264"</definedName>
    <definedName name="IQRV5" hidden="1">"$V$6:$V$258"</definedName>
    <definedName name="IQRWACCAnalysisBV10" hidden="1">#REF!</definedName>
    <definedName name="IQRWACCAnalysisCD10" hidden="1">#REF!</definedName>
    <definedName name="IQRX6" hidden="1">"$X$7:$X$444"</definedName>
    <definedName name="IQRZ76" hidden="1">"$Z$77:$Z$750"</definedName>
    <definedName name="IQRZ78" hidden="1">"$Z$79:$Z$766"</definedName>
    <definedName name="iQShowHideColumns" hidden="1">"iQShowAll"</definedName>
    <definedName name="IsColHidden" hidden="1">FALSE</definedName>
    <definedName name="IsLTMColHidden" hidden="1">FALSE</definedName>
    <definedName name="ji" hidden="1">{"'Highlights'!$A$1:$M$123"}</definedName>
    <definedName name="jip" hidden="1">{"'Highlights'!$A$1:$M$123"}</definedName>
    <definedName name="jk" hidden="1">{#N/A,#N/A,FALSE,"FY97";#N/A,#N/A,FALSE,"FY98";#N/A,#N/A,FALSE,"FY99";#N/A,#N/A,FALSE,"FY00";#N/A,#N/A,FALSE,"FY01"}</definedName>
    <definedName name="K2_WBEVMODE" hidden="1">0</definedName>
    <definedName name="kdjfdkj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kkk" hidden="1">{"'下期集計（10.27迄・速報値）'!$Q$16"}</definedName>
    <definedName name="kl" hidden="1">{#N/A,#N/A,FALSE,"FY97";#N/A,#N/A,FALSE,"FY98";#N/A,#N/A,FALSE,"FY99";#N/A,#N/A,FALSE,"FY00";#N/A,#N/A,FALSE,"FY01"}</definedName>
    <definedName name="Last_Row" localSheetId="5">IF(ADS!Values_Entered,Header_Row+Number_of_Payments,Header_Row)</definedName>
    <definedName name="Last_Row" localSheetId="3">IF(CVFD!Values_Entered,Header_Row+Number_of_Payments,Header_Row)</definedName>
    <definedName name="Last_Row" localSheetId="14">IF(DD!Values_Entered,Header_Row+Number_of_Payments,Header_Row)</definedName>
    <definedName name="Last_Row" localSheetId="4">IF(DSR!Values_Entered,Header_Row+Number_of_Payments,Header_Row)</definedName>
    <definedName name="Last_Row" localSheetId="12">IF(EAWD!Values_Entered,Header_Row+Number_of_Payments,Header_Row)</definedName>
    <definedName name="Last_Row" localSheetId="2">IF('EFD I'!Values_Entered,Header_Row+Number_of_Payments,Header_Row)</definedName>
    <definedName name="Last_Row" localSheetId="7">IF('EFD II'!Values_Entered,Header_Row+Number_of_Payments,Header_Row)</definedName>
    <definedName name="Last_Row" localSheetId="6">IF(IPD!Values_Entered,Header_Row+Number_of_Payments,Header_Row)</definedName>
    <definedName name="Last_Row" localSheetId="11">IF(LCD!Values_Entered,Header_Row+Number_of_Payments,Header_Row)</definedName>
    <definedName name="Last_Row" localSheetId="1">IF(LHD!Values_Entered,Header_Row+Number_of_Payments,Header_Row)</definedName>
    <definedName name="Last_Row" localSheetId="9">IF(LSD!Values_Entered,Header_Row+Number_of_Payments,Header_Row)</definedName>
    <definedName name="Last_Row" localSheetId="8">IF(RD!Values_Entered,Header_Row+Number_of_Payments,Header_Row)</definedName>
    <definedName name="Last_Row" localSheetId="13">IF(SED!Values_Entered,Header_Row+Number_of_Payments,Header_Row)</definedName>
    <definedName name="Last_Row" localSheetId="10">IF(UCFD!Values_Entered,Header_Row+Number_of_Payments,Header_Row)</definedName>
    <definedName name="Last_Row">IF(Values_Entered,Header_Row+Number_of_Payments,Header_Row)</definedName>
    <definedName name="limcount" hidden="1">2</definedName>
    <definedName name="ListOffset" hidden="1">1</definedName>
    <definedName name="Loan_Not_Paid" localSheetId="5">IF(ADS!Payment_Number&lt;=Number_of_Payments,1,0)</definedName>
    <definedName name="Loan_Not_Paid" localSheetId="3">IF(CVFD!Payment_Number&lt;=Number_of_Payments,1,0)</definedName>
    <definedName name="Loan_Not_Paid" localSheetId="14">IF(DD!Payment_Number&lt;=Number_of_Payments,1,0)</definedName>
    <definedName name="Loan_Not_Paid" localSheetId="4">IF(DSR!Payment_Number&lt;=Number_of_Payments,1,0)</definedName>
    <definedName name="Loan_Not_Paid" localSheetId="12">IF(EAWD!Payment_Number&lt;=Number_of_Payments,1,0)</definedName>
    <definedName name="Loan_Not_Paid" localSheetId="2">IF('EFD I'!Payment_Number&lt;=Number_of_Payments,1,0)</definedName>
    <definedName name="Loan_Not_Paid" localSheetId="7">IF('EFD II'!Payment_Number&lt;=Number_of_Payments,1,0)</definedName>
    <definedName name="Loan_Not_Paid" localSheetId="6">IF(IPD!Payment_Number&lt;=Number_of_Payments,1,0)</definedName>
    <definedName name="Loan_Not_Paid" localSheetId="11">IF(LCD!Payment_Number&lt;=Number_of_Payments,1,0)</definedName>
    <definedName name="Loan_Not_Paid" localSheetId="1">IF(LHD!Payment_Number&lt;=Number_of_Payments,1,0)</definedName>
    <definedName name="Loan_Not_Paid" localSheetId="9">IF(LSD!Payment_Number&lt;=Number_of_Payments,1,0)</definedName>
    <definedName name="Loan_Not_Paid" localSheetId="8">IF(RD!Payment_Number&lt;=Number_of_Payments,1,0)</definedName>
    <definedName name="Loan_Not_Paid" localSheetId="13">IF(SED!Payment_Number&lt;=Number_of_Payments,1,0)</definedName>
    <definedName name="Loan_Not_Paid" localSheetId="10">IF(UCFD!Payment_Number&lt;=Number_of_Payments,1,0)</definedName>
    <definedName name="Loan_Not_Paid">IF(Payment_Number&lt;=Number_of_Payments,1,0)</definedName>
    <definedName name="LOLD">1</definedName>
    <definedName name="LOLD_Table">18</definedName>
    <definedName name="MEWarning" hidden="1">1</definedName>
    <definedName name="mj" hidden="1">{#N/A,#N/A,FALSE,"FY97";#N/A,#N/A,FALSE,"FY98";#N/A,#N/A,FALSE,"FY99";#N/A,#N/A,FALSE,"FY00";#N/A,#N/A,FALSE,"FY01"}</definedName>
    <definedName name="MKK" hidden="1">{"'下期集計（10.27迄・速報値）'!$Q$16"}</definedName>
    <definedName name="Monthly_Payment" localSheetId="5">-PMT(Interest_Rate/12,Number_of_Payments,Loan_Amount)</definedName>
    <definedName name="Monthly_Payment" localSheetId="3">-PMT(Interest_Rate/12,Number_of_Payments,Loan_Amount)</definedName>
    <definedName name="Monthly_Payment" localSheetId="14">-PMT(Interest_Rate/12,Number_of_Payments,Loan_Amount)</definedName>
    <definedName name="Monthly_Payment" localSheetId="4">-PMT(Interest_Rate/12,Number_of_Payments,Loan_Amount)</definedName>
    <definedName name="Monthly_Payment" localSheetId="12">-PMT(Interest_Rate/12,Number_of_Payments,Loan_Amount)</definedName>
    <definedName name="Monthly_Payment" localSheetId="2">-PMT(Interest_Rate/12,Number_of_Payments,Loan_Amount)</definedName>
    <definedName name="Monthly_Payment" localSheetId="7">-PMT(Interest_Rate/12,Number_of_Payments,Loan_Amount)</definedName>
    <definedName name="Monthly_Payment" localSheetId="6">-PMT(Interest_Rate/12,Number_of_Payments,Loan_Amount)</definedName>
    <definedName name="Monthly_Payment" localSheetId="11">-PMT(Interest_Rate/12,Number_of_Payments,Loan_Amount)</definedName>
    <definedName name="Monthly_Payment" localSheetId="1">-PMT(Interest_Rate/12,Number_of_Payments,Loan_Amount)</definedName>
    <definedName name="Monthly_Payment" localSheetId="9">-PMT(Interest_Rate/12,Number_of_Payments,Loan_Amount)</definedName>
    <definedName name="Monthly_Payment" localSheetId="8">-PMT(Interest_Rate/12,Number_of_Payments,Loan_Amount)</definedName>
    <definedName name="Monthly_Payment" localSheetId="13">-PMT(Interest_Rate/12,Number_of_Payments,Loan_Amount)</definedName>
    <definedName name="Monthly_Payment" localSheetId="10">-PMT(Interest_Rate/12,Number_of_Payments,Loan_Amount)</definedName>
    <definedName name="Monthly_Payment">-PMT(Interest_Rate/12,Number_of_Payments,Loan_Amount)</definedName>
    <definedName name="n" hidden="1">{"'下期集計（10.27迄・速報値）'!$Q$16"}</definedName>
    <definedName name="new" hidden="1">{"'Highlights'!$A$1:$M$123"}</definedName>
    <definedName name="newtest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otePayDHR">#REF!</definedName>
    <definedName name="NotePayHDD1">#REF!</definedName>
    <definedName name="notes">#REF!</definedName>
    <definedName name="Notes1">#REF!</definedName>
    <definedName name="Notes1a">#REF!</definedName>
    <definedName name="Notes2">#REF!</definedName>
    <definedName name="Notes2.2">#REF!</definedName>
    <definedName name="Notes2.2b">#REF!</definedName>
    <definedName name="Notes3.3">#REF!</definedName>
    <definedName name="Notes4.4">#REF!</definedName>
    <definedName name="NotesPay">#REF!</definedName>
    <definedName name="NotesPay1">#REF!</definedName>
    <definedName name="NotesPay1.1">#REF!</definedName>
    <definedName name="NotesPay2">#REF!</definedName>
    <definedName name="NotesPay2.2">#REF!</definedName>
    <definedName name="NotesPayable">#REF!</definedName>
    <definedName name="notespayable1.1">#REF!</definedName>
    <definedName name="NPay1">#REF!</definedName>
    <definedName name="NPay2">#REF!</definedName>
    <definedName name="NPay2.2">#REF!</definedName>
    <definedName name="NPay3">#REF!</definedName>
    <definedName name="NPay4">#REF!</definedName>
    <definedName name="NPay9">#REF!</definedName>
    <definedName name="NPayHDD2">#REF!</definedName>
    <definedName name="NvsASD">"V2006-02-28"</definedName>
    <definedName name="NvsAutoDrillOk">"VN"</definedName>
    <definedName name="NvsElapsedTime">0.0000578703693463467</definedName>
    <definedName name="NvsEndTime">41506.7230902778</definedName>
    <definedName name="NvsInstLang">"VENG"</definedName>
    <definedName name="NvsInstSpec">"%,FBUSINESS_UNIT,TCV_CONSOLIDATED,NAPARTMENTS CONS"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"V1997-01-01"</definedName>
    <definedName name="NvsPanelSetid">"VCV"</definedName>
    <definedName name="NvsReqBU">"V900"</definedName>
    <definedName name="NvsReqBUOnly">"VY"</definedName>
    <definedName name="NvsTransLed">"VN"</definedName>
    <definedName name="NvsTreeASD">"V2006-02-28"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"DEPT_TBL"</definedName>
    <definedName name="NvsValTbl.PRODUCT">"PRODUCT_TBL"</definedName>
    <definedName name="NvsValTbl.SCENARIO">"BD_SCENARIO_TBL"</definedName>
    <definedName name="opas" hidden="1">{0,0,0,0;0,0,0,0;0,0,0,0;0,0,0,0;0,0,0,0}</definedName>
    <definedName name="Order__1" hidden="1">0</definedName>
    <definedName name="Pay3.3">#REF!</definedName>
    <definedName name="Payment_Date" localSheetId="5">DATE(YEAR(Loan_Start),MONTH(Loan_Start)+ADS!Payment_Number,DAY(Loan_Start))</definedName>
    <definedName name="Payment_Date" localSheetId="3">DATE(YEAR(Loan_Start),MONTH(Loan_Start)+CVFD!Payment_Number,DAY(Loan_Start))</definedName>
    <definedName name="Payment_Date" localSheetId="14">DATE(YEAR(Loan_Start),MONTH(Loan_Start)+DD!Payment_Number,DAY(Loan_Start))</definedName>
    <definedName name="Payment_Date" localSheetId="4">DATE(YEAR(Loan_Start),MONTH(Loan_Start)+DSR!Payment_Number,DAY(Loan_Start))</definedName>
    <definedName name="Payment_Date" localSheetId="12">DATE(YEAR(Loan_Start),MONTH(Loan_Start)+EAWD!Payment_Number,DAY(Loan_Start))</definedName>
    <definedName name="Payment_Date" localSheetId="2">DATE(YEAR(Loan_Start),MONTH(Loan_Start)+'EFD I'!Payment_Number,DAY(Loan_Start))</definedName>
    <definedName name="Payment_Date" localSheetId="7">DATE(YEAR(Loan_Start),MONTH(Loan_Start)+'EFD II'!Payment_Number,DAY(Loan_Start))</definedName>
    <definedName name="Payment_Date" localSheetId="6">DATE(YEAR(Loan_Start),MONTH(Loan_Start)+IPD!Payment_Number,DAY(Loan_Start))</definedName>
    <definedName name="Payment_Date" localSheetId="11">DATE(YEAR(Loan_Start),MONTH(Loan_Start)+LCD!Payment_Number,DAY(Loan_Start))</definedName>
    <definedName name="Payment_Date" localSheetId="1">DATE(YEAR(Loan_Start),MONTH(Loan_Start)+LHD!Payment_Number,DAY(Loan_Start))</definedName>
    <definedName name="Payment_Date" localSheetId="9">DATE(YEAR(Loan_Start),MONTH(Loan_Start)+LSD!Payment_Number,DAY(Loan_Start))</definedName>
    <definedName name="Payment_Date" localSheetId="8">DATE(YEAR(Loan_Start),MONTH(Loan_Start)+RD!Payment_Number,DAY(Loan_Start))</definedName>
    <definedName name="Payment_Date" localSheetId="13">DATE(YEAR(Loan_Start),MONTH(Loan_Start)+SED!Payment_Number,DAY(Loan_Start))</definedName>
    <definedName name="Payment_Date" localSheetId="10">DATE(YEAR(Loan_Start),MONTH(Loan_Start)+UCFD!Payment_Number,DAY(Loan_Start))</definedName>
    <definedName name="Payment_Date">DATE(YEAR(Loan_Start),MONTH(Loan_Start)+Payment_Number,DAY(Loan_Start))</definedName>
    <definedName name="Payment_Number" localSheetId="5">ROW()-Header_Row</definedName>
    <definedName name="Payment_Number" localSheetId="3">ROW()-Header_Row</definedName>
    <definedName name="Payment_Number" localSheetId="14">ROW()-Header_Row</definedName>
    <definedName name="Payment_Number" localSheetId="4">ROW()-Header_Row</definedName>
    <definedName name="Payment_Number" localSheetId="12">ROW()-Header_Row</definedName>
    <definedName name="Payment_Number" localSheetId="2">ROW()-Header_Row</definedName>
    <definedName name="Payment_Number" localSheetId="7">ROW()-Header_Row</definedName>
    <definedName name="Payment_Number" localSheetId="6">ROW()-Header_Row</definedName>
    <definedName name="Payment_Number" localSheetId="11">ROW()-Header_Row</definedName>
    <definedName name="Payment_Number" localSheetId="1">ROW()-Header_Row</definedName>
    <definedName name="Payment_Number" localSheetId="9">ROW()-Header_Row</definedName>
    <definedName name="Payment_Number" localSheetId="8">ROW()-Header_Row</definedName>
    <definedName name="Payment_Number" localSheetId="13">ROW()-Header_Row</definedName>
    <definedName name="Payment_Number" localSheetId="10">ROW()-Header_Row</definedName>
    <definedName name="Payment_Number">ROW()-Header_Row</definedName>
    <definedName name="Payroll_escalation">3.46%</definedName>
    <definedName name="Picture3">{"Mcp08.PrintRep",""}</definedName>
    <definedName name="Principal" localSheetId="5">-PPMT(Interest_Rate/12,ADS!Payment_Number,Number_of_Payments,Loan_Amount)</definedName>
    <definedName name="Principal" localSheetId="3">-PPMT(Interest_Rate/12,CVFD!Payment_Number,Number_of_Payments,Loan_Amount)</definedName>
    <definedName name="Principal" localSheetId="14">-PPMT(Interest_Rate/12,DD!Payment_Number,Number_of_Payments,Loan_Amount)</definedName>
    <definedName name="Principal" localSheetId="4">-PPMT(Interest_Rate/12,DSR!Payment_Number,Number_of_Payments,Loan_Amount)</definedName>
    <definedName name="Principal" localSheetId="12">-PPMT(Interest_Rate/12,EAWD!Payment_Number,Number_of_Payments,Loan_Amount)</definedName>
    <definedName name="Principal" localSheetId="2">-PPMT(Interest_Rate/12,'EFD I'!Payment_Number,Number_of_Payments,Loan_Amount)</definedName>
    <definedName name="Principal" localSheetId="7">-PPMT(Interest_Rate/12,'EFD II'!Payment_Number,Number_of_Payments,Loan_Amount)</definedName>
    <definedName name="Principal" localSheetId="6">-PPMT(Interest_Rate/12,IPD!Payment_Number,Number_of_Payments,Loan_Amount)</definedName>
    <definedName name="Principal" localSheetId="11">-PPMT(Interest_Rate/12,LCD!Payment_Number,Number_of_Payments,Loan_Amount)</definedName>
    <definedName name="Principal" localSheetId="1">-PPMT(Interest_Rate/12,LHD!Payment_Number,Number_of_Payments,Loan_Amount)</definedName>
    <definedName name="Principal" localSheetId="9">-PPMT(Interest_Rate/12,LSD!Payment_Number,Number_of_Payments,Loan_Amount)</definedName>
    <definedName name="Principal" localSheetId="8">-PPMT(Interest_Rate/12,RD!Payment_Number,Number_of_Payments,Loan_Amount)</definedName>
    <definedName name="Principal" localSheetId="13">-PPMT(Interest_Rate/12,SED!Payment_Number,Number_of_Payments,Loan_Amount)</definedName>
    <definedName name="Principal" localSheetId="10">-PPMT(Interest_Rate/12,UCFD!Payment_Number,Number_of_Payments,Loan_Amount)</definedName>
    <definedName name="Principal">-PPMT(Interest_Rate/12,Payment_Number,Number_of_Payments,Loan_Amount)</definedName>
    <definedName name="_xlnm.Print_Area" localSheetId="5">ADS!$A$1:$DO$112</definedName>
    <definedName name="_xlnm.Print_Area" localSheetId="3">CVFD!$A$1:$DO$152</definedName>
    <definedName name="_xlnm.Print_Area" localSheetId="14">DD!$A$1:$S$151</definedName>
    <definedName name="_xlnm.Print_Area" localSheetId="4">DSR!$A$1:$DO$133</definedName>
    <definedName name="_xlnm.Print_Area" localSheetId="12">EAWD!$A$1:$W$151</definedName>
    <definedName name="_xlnm.Print_Area" localSheetId="2">'EFD I'!$A$1:$DO$136</definedName>
    <definedName name="_xlnm.Print_Area" localSheetId="7">'EFD II'!$A$1:$BW$151</definedName>
    <definedName name="_xlnm.Print_Area" localSheetId="6">IPD!$A$1:$DO$166</definedName>
    <definedName name="_xlnm.Print_Area" localSheetId="11">LCD!$A$1:$AM$151</definedName>
    <definedName name="_xlnm.Print_Area" localSheetId="1">LHD!$A$1:$DO$124</definedName>
    <definedName name="_xlnm.Print_Area" localSheetId="9">LSD!$A$1:$AY$166</definedName>
    <definedName name="_xlnm.Print_Area" localSheetId="0">'Operating Metrics'!$A$1:$AY$106</definedName>
    <definedName name="_xlnm.Print_Area" localSheetId="8">RD!$A$1:$BO$151</definedName>
    <definedName name="_xlnm.Print_Area" localSheetId="13">SED!$A$1:$U$151</definedName>
    <definedName name="_xlnm.Print_Area" localSheetId="10">UCFD!$A$1:$AW$151</definedName>
    <definedName name="PrintMonVsLy">"PrintMonVsLy"</definedName>
    <definedName name="PROJECT_CORAL">"warrants"</definedName>
    <definedName name="Project_Name">#REF!</definedName>
    <definedName name="ProjectName">{"Client Name or Project Name"}</definedName>
    <definedName name="PropEquip3">#REF!</definedName>
    <definedName name="PUB_UserID" hidden="1">"MAYERX"</definedName>
    <definedName name="qw" hidden="1">{"'下期集計（10.27迄・速報値）'!$Q$16"}</definedName>
    <definedName name="qwef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rqwe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ＲＡＲＯＡ" hidden="1">{"'下期集計（10.27迄・速報値）'!$Q$16"}</definedName>
    <definedName name="ReportCreated">TRUE</definedName>
    <definedName name="ReportGroup" hidden="1">0</definedName>
    <definedName name="Rwvu.otherinc." hidden="1">[6]OtherInc!#REF!</definedName>
    <definedName name="sa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PBEXdnldView" hidden="1">"DB11NIDFBNCC1K4T7XXO9RQ18"</definedName>
    <definedName name="SAPBEXhrIndnt" hidden="1">"Wide"</definedName>
    <definedName name="SAPBEXrevision" hidden="1">0</definedName>
    <definedName name="SAPBEXsysID" hidden="1">"UGP"</definedName>
    <definedName name="SAPBEXwbID" hidden="1">"3YMRPF30SCFTEVQQ8GP33VG4V"</definedName>
    <definedName name="SAPsysID" hidden="1">"708C5W7SBKP804JT78WJ0JNKI"</definedName>
    <definedName name="SAPwbID" hidden="1">"ARS"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ncount" hidden="1">1</definedName>
    <definedName name="sf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HOO" hidden="1">{#N/A,#N/A,FALSE,"Sheet1"}</definedName>
    <definedName name="shoo2" hidden="1">{#N/A,#N/A,FALSE,"Sheet1"}</definedName>
    <definedName name="Smart_Chart_Data_Table_07c530f8109444e39a83d98d758ee6eb">#REF!</definedName>
    <definedName name="Smart_Chart_Data_Table_2be77e962645420983d5073eda5f6de8">#REF!</definedName>
    <definedName name="Smart_Chart_Data_Table_2dc0f30b48b84c7fb382ef51cecfc6bd">'[10]Foodservice Revenue Bridge'!#REF!</definedName>
    <definedName name="Smart_Chart_Data_Table_3061627a88f3400cbc4aed74bf0512b9">#REF!</definedName>
    <definedName name="Smart_Chart_Data_Table_417d3b06707e4885a4055b5d609494e5">#REF!</definedName>
    <definedName name="Smart_Chart_Data_Table_8938d82918f644f7a4a23950af8f40d7">'[10]Retail Revenue Bridge'!#REF!</definedName>
    <definedName name="Smart_Chart_Data_Table_a5a8dbf12c454469898ec3e9327c84cf">#REF!</definedName>
    <definedName name="Smart_Chart_Data_Table_ae1bc14991da49cdaea2e9bd2cf78971">'[10]Food Ingredient Revenue Bridge'!#REF!</definedName>
    <definedName name="Smart_Chart_Data_Table_e2461768846e46e0bcec7b8a7dd22673">#REF!</definedName>
    <definedName name="Smart_Chart_Data_Table_f05b9a942e73421db797b135b2784000">#REF!</definedName>
    <definedName name="Smart_Chart_Data_Table_f3562af40f944f03b6bb16f9eed70f0f">'[11]Foodservice Revenue Bridge'!#REF!</definedName>
    <definedName name="solver_adj" hidden="1">'[12]#REF'!$C$8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'[12]#REF'!$N$30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prache">IF(ISTEXT(CELL("Dateiname")),1,IF(ISTEXT(CELL("nombre")),2,3))</definedName>
    <definedName name="SPWS_WBID">"42C93244-E664-41FF-B59A-E93590F08781"</definedName>
    <definedName name="StmtIncom">#REF!</definedName>
    <definedName name="StmtIncome2.2">#REF!</definedName>
    <definedName name="stockequity">#REF!</definedName>
    <definedName name="stockequity2">#REF!</definedName>
    <definedName name="sunshine">#REF!</definedName>
    <definedName name="t" hidden="1">{"'下期集計（10.27迄・速報値）'!$Q$16"}</definedName>
    <definedName name="TableName">"Dummy"</definedName>
    <definedName name="Test">#REF!</definedName>
    <definedName name="test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4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5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xtRefCopyRangeCount" hidden="1">10</definedName>
    <definedName name="three_paycheck">1.392</definedName>
    <definedName name="TM1REBUILDOPTION">1</definedName>
    <definedName name="transferred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wo_paycheck">0.928</definedName>
    <definedName name="Values_Entered" localSheetId="5">IF(Loan_Amount*Interest_Rate*Loan_Years*Loan_Start&gt;0,1,0)</definedName>
    <definedName name="Values_Entered" localSheetId="3">IF(Loan_Amount*Interest_Rate*Loan_Years*Loan_Start&gt;0,1,0)</definedName>
    <definedName name="Values_Entered" localSheetId="14">IF(Loan_Amount*Interest_Rate*Loan_Years*Loan_Start&gt;0,1,0)</definedName>
    <definedName name="Values_Entered" localSheetId="4">IF(Loan_Amount*Interest_Rate*Loan_Years*Loan_Start&gt;0,1,0)</definedName>
    <definedName name="Values_Entered" localSheetId="12">IF(Loan_Amount*Interest_Rate*Loan_Years*Loan_Start&gt;0,1,0)</definedName>
    <definedName name="Values_Entered" localSheetId="2">IF(Loan_Amount*Interest_Rate*Loan_Years*Loan_Start&gt;0,1,0)</definedName>
    <definedName name="Values_Entered" localSheetId="7">IF(Loan_Amount*Interest_Rate*Loan_Years*Loan_Start&gt;0,1,0)</definedName>
    <definedName name="Values_Entered" localSheetId="6">IF(Loan_Amount*Interest_Rate*Loan_Years*Loan_Start&gt;0,1,0)</definedName>
    <definedName name="Values_Entered" localSheetId="11">IF(Loan_Amount*Interest_Rate*Loan_Years*Loan_Start&gt;0,1,0)</definedName>
    <definedName name="Values_Entered" localSheetId="1">IF(Loan_Amount*Interest_Rate*Loan_Years*Loan_Start&gt;0,1,0)</definedName>
    <definedName name="Values_Entered" localSheetId="9">IF(Loan_Amount*Interest_Rate*Loan_Years*Loan_Start&gt;0,1,0)</definedName>
    <definedName name="Values_Entered" localSheetId="8">IF(Loan_Amount*Interest_Rate*Loan_Years*Loan_Start&gt;0,1,0)</definedName>
    <definedName name="Values_Entered" localSheetId="13">IF(Loan_Amount*Interest_Rate*Loan_Years*Loan_Start&gt;0,1,0)</definedName>
    <definedName name="Values_Entered" localSheetId="10">IF(Loan_Amount*Interest_Rate*Loan_Years*Loan_Start&gt;0,1,0)</definedName>
    <definedName name="Values_Entered">IF(Loan_Amount*Interest_Rate*Loan_Years*Loan_Start&gt;0,1,0)</definedName>
    <definedName name="vol">"Chart 9"</definedName>
    <definedName name="w" hidden="1">{"Cover",#N/A,FALSE,"Cover";"trans_sum_print",#N/A,FALSE,"Transaction Summary";"earnings_impact_3yrQQ",#N/A,FALSE,"Earnings Impact";"accr_dil_3yr",#N/A,FALSE,"accretion dilution"}</definedName>
    <definedName name="wbh01m.BLinks">INDIRECT("FDSWMMA.XLM!mfs20.BHandler")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_.pagers." hidden="1">{"Cover",#N/A,FALSE,"Cover";"Summary",#N/A,FALSE,"Summarpage"}</definedName>
    <definedName name="wrn.3784R3." hidden="1">{#N/A,#N/A,FALSE,"CERCALC"}</definedName>
    <definedName name="wrn.Aging._.and._.Trend._.Analysis." hidden="1">{#N/A,#N/A,FALSE,"Aging Summary";#N/A,#N/A,FALSE,"Ratio Analysis";#N/A,#N/A,FALSE,"Test 120 Day Accts";#N/A,#N/A,FALSE,"Tickmarks"}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uto._.Comp." hidden="1">{#N/A,#N/A,FALSE,"Sheet1"}</definedName>
    <definedName name="wrn.Auto._.Comp.2" hidden="1">{#N/A,#N/A,FALSE,"Sheet1"}</definedName>
    <definedName name="wrn.balance._.sheet." hidden="1">{"bs",#N/A,FALSE,"SCF"}</definedName>
    <definedName name="wrn.Basic._.Report." hidden="1">{#N/A,#N/A,FALSE,"New Depr Sch-150% DB";#N/A,#N/A,FALSE,"Cash Flows RLP";#N/A,#N/A,FALSE,"IRR";#N/A,#N/A,FALSE,"Proforma IS";#N/A,#N/A,FALSE,"Assumptions"}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yMonth_Actuals.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top." hidden="1">{"ReportTop",#N/A,FALSE,"report top"}</definedName>
    <definedName name="wrn.Derek." hidden="1">{#N/A,#N/A,FALSE,"Transaction_Sum_debt_Stats";#N/A,#N/A,FALSE,"Earnings Impact";#N/A,#N/A,FALSE,"Sensitivity Table"}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LASH." hidden="1">{"MONTH",#N/A,FALSE,"PBT FLASH";"TB",#N/A,FALSE,"PBT FLASH";"ADJ",#N/A,FALSE,"PBT FLASH";"YTD",#N/A,FALSE,"PBT FLASH"}</definedName>
    <definedName name="wrn.Forecast.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rgerModel." hidden="1">{"Deal",#N/A,FALSE,"Deal";"acquiror",#N/A,FALSE,"Acquiror";"Target",#N/A,FALSE,"Target"}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lys.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t." hidden="1">{"A_Results",#N/A,FALSE,"relative";"B_Summary",#N/A,FALSE,"summary of %";"C_Adjusted",#N/A,FALSE,"adjusted"}</definedName>
    <definedName name="wrn.print._.adjustment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wrn.print._.graphs." hidden="1">{"cap_structure",#N/A,FALSE,"Graph-Mkt Cap";"price",#N/A,FALSE,"Graph-Price";"ebit",#N/A,FALSE,"Graph-EBITDA";"ebitda",#N/A,FALSE,"Graph-EBITDA"}</definedName>
    <definedName name="wrn.Print._.Package.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1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out." hidden="1">{"pg1",#N/A,FALSE,"24911";"pg2",#N/A,FALSE,"24911";"pg3",#N/A,FALSE,"24911";"pg4",#N/A,FALSE,"24911";"pg5",#N/A,FALSE,"24911";"pg6",#N/A,FALSE,"24911"}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ulp." hidden="1">{"Pulp Production",#N/A,FALSE,"Pulp";"Pulp Earnings",#N/A,FALSE,"Pulp"}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Transaction._.Summary." hidden="1">{"Transaction Summary",#N/A,FALSE,"Summary Transaction"}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fy97" hidden="1">{#N/A,#N/A,FALSE,"FY97";#N/A,#N/A,FALSE,"FY98";#N/A,#N/A,FALSE,"FY99";#N/A,#N/A,FALSE,"FY00";#N/A,#N/A,FALSE,"FY01"}</definedName>
    <definedName name="wrx.month" hidden="1">{#N/A,#N/A,FALSE,"Comp Balance";#N/A,#N/A,FALSE,"Sum Balance ";#N/A,#N/A,FALSE,"Balance Trend";#N/A,#N/A,FALSE,"Comp PL";#N/A,#N/A,FALSE,"PL";#N/A,#N/A,FALSE,"Sum PL";#N/A,#N/A,FALSE,"PL Trend";#N/A,#N/A,FALSE,"Change"}</definedName>
    <definedName name="wt" hidden="1">{#N/A,#N/A,FALSE,"FY97";#N/A,#N/A,FALSE,"FY98";#N/A,#N/A,FALSE,"FY99";#N/A,#N/A,FALSE,"FY00";#N/A,#N/A,FALSE,"FY01"}</definedName>
    <definedName name="wvu.Data1." hidden="1">{TRUE,TRUE,-1.25,-15.5,604.5,345.75,FALSE,TRUE,TRUE,TRUE,0,1,#N/A,104,#N/A,6.34313725490196,31.3846153846154,1,FALSE,FALSE,3,TRUE,1,FALSE,75,"Swvu.Data1.","ACwvu.Data1.",#N/A,FALSE,FALSE,0.75,0.75,1,1,1,"&amp;A","Page &amp;P",FALSE,FALSE,FALSE,FALSE,1,#N/A,1,2,"=R1C1:R125C7",FALSE,#N/A,#N/A,FALSE,FALSE,FALSE,1,300,300,FALSE,FALSE,TRUE,TRUE,TRUE}</definedName>
    <definedName name="wvu.ga." hidden="1">{TRUE,TRUE,-1.25,-15.5,484.5,276.75,FALSE,TRUE,TRUE,TRUE,0,10,#N/A,32,#N/A,14.4375,21.6923076923077,1,FALSE,FALSE,3,TRUE,1,FALSE,75,"Swvu.ga.","ACwvu.ga.",#N/A,FALSE,FALSE,1,1,1,1,2,"","&amp;C&amp;9 16",TRUE,TRUE,FALSE,FALSE,1,#N/A,1,1,"=R1C1:R44C21",FALSE,"Rwvu.ga.",#N/A,FALSE,FALSE,FALSE,1,65532,65532,FALSE,FALSE,TRUE,TRUE,TRUE}</definedName>
    <definedName name="wvu.genadmin." hidden="1">{TRUE,TRUE,-1.25,-15.5,484.5,276.75,FALSE,TRUE,TRUE,TRUE,0,10,#N/A,32,#N/A,14.4375,21.6923076923077,1,FALSE,FALSE,3,TRUE,1,FALSE,75,"Swvu.genadmin.","ACwvu.genadmin.",#N/A,FALSE,FALSE,1,1,1,1,2,"","&amp;C&amp;9 16",TRUE,TRUE,FALSE,FALSE,1,#N/A,1,1,"=R1C1:R44C21",FALSE,"Rwvu.genadmin.",#N/A,FALSE,FALSE,FALSE,1,65532,65532,FALSE,FALSE,TRUE,TRUE,TRUE}</definedName>
    <definedName name="wvu.genadmin1." hidden="1">{TRUE,TRUE,-1.25,-15.5,484.5,276.75,FALSE,TRUE,TRUE,TRUE,0,1,#N/A,2,#N/A,14.5192307692308,25.7857142857143,1,FALSE,FALSE,3,TRUE,1,FALSE,65,"Swvu.genadmin1.","ACwvu.genadmin1.",#N/A,FALSE,FALSE,0.75,0.75,1,1,2,"&amp;A","Page &amp;P",FALSE,FALSE,FALSE,FALSE,1,#N/A,1,1,"=R1C1:R44C32",FALSE,"Rwvu.genadmin1.",#N/A,FALSE,FALSE,FALSE,5,600,600,FALSE,FALSE,TRUE,TRUE,TRUE}</definedName>
    <definedName name="wvu.gensdmin1." hidden="1">{TRUE,TRUE,-1.25,-15.5,484.5,276.75,FALSE,TRUE,TRUE,TRUE,0,1,#N/A,1,#N/A,14.5192307692308,26.5,1,FALSE,FALSE,3,TRUE,1,FALSE,65,"Swvu.gensdmin1.","ACwvu.gensdmin1.",#N/A,FALSE,FALSE,0.75,0.75,1,1,2,"&amp;A","Page &amp;P",FALSE,FALSE,FALSE,FALSE,1,#N/A,1,1,"=R2C1:R44C32",FALSE,"Rwvu.gensdmin1.",#N/A,FALSE,FALSE,FALSE,5,600,600,FALSE,FALSE,TRUE,TRUE,TRUE}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herinc." hidden="1">{TRUE,TRUE,-1.25,-15.5,484.5,276.75,FALSE,TRUE,TRUE,TRUE,0,1,#N/A,1,#N/A,9.63541666666667,22.8461538461538,1,FALSE,FALSE,3,TRUE,1,FALSE,75,"Swvu.otherinc.","ACwvu.otherinc.",#N/A,FALSE,FALSE,0.5,0.51,0.5,0.5,2,"","&amp;C&amp;9 15",TRUE,TRUE,FALSE,FALSE,1,69,#N/A,#N/A,"=R1C1:R57C11",FALSE,"Rwvu.otherinc.","Cwvu.otherinc.",FALSE,FALSE,FALSE,1,65532,65532,FALSE,FALSE,TRUE,TRUE,TRUE}</definedName>
    <definedName name="wvu.Plan." hidden="1">{TRUE,TRUE,-1.25,-15.5,604.5,345.75,FALSE,TRUE,TRUE,TRUE,0,1,#N/A,1,#N/A,13.625,31.3846153846154,1,FALSE,FALSE,3,TRUE,1,FALSE,75,"Swvu.Plan.","ACwvu.Plan.",#N/A,FALSE,FALSE,0.75,0.75,1,1,1,"","&amp;C7",FALSE,FALSE,FALSE,FALSE,1,#N/A,1,2,"=R1C1:R110C9",FALSE,#N/A,#N/A,FALSE,FALSE,FALSE,1,65532,300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RefColumnsCount" hidden="1">1</definedName>
    <definedName name="XRefCopyRangeCount" hidden="1">2</definedName>
    <definedName name="XRefPasteRangeCount" hidden="1">1</definedName>
    <definedName name="xxx" hidden="1">{#N/A,#N/A,FALSE,"CERCALC"}</definedName>
    <definedName name="xxxxx" hidden="1">38960.7390277778</definedName>
    <definedName name="ｚ" hidden="1">{"'下期集計（10.27迄・速報値）'!$Q$16"}</definedName>
    <definedName name="Z_06720266_7E26_11D2_ADE3_00805F95B375_.wvu.Cols" hidden="1">[6]OtherInc!#REF!</definedName>
    <definedName name="Z_067203B3_7E26_11D2_ADE3_00805F95B375_.wvu.Cols" hidden="1">[6]OtherInc!#REF!</definedName>
    <definedName name="Z_11C7DDC7_7B2F_11D2_ADE0_00805F95B375_.wvu.Cols" hidden="1">[6]OtherInc!#REF!</definedName>
    <definedName name="Z_181FFD78_7D60_11D2_ADE2_00805F95B375_.wvu.Cols" hidden="1">[6]OtherInc!#REF!</definedName>
    <definedName name="Z_27EB9F30_0081_11D2_9F28_00805F7F02C4_.wvu.Cols" hidden="1">[6]OtherInc!#REF!</definedName>
    <definedName name="Z_2DCA8DA0_82FE_11D2_ADE8_00805F95B375_.wvu.Cols" hidden="1">[6]OtherInc!#REF!</definedName>
    <definedName name="Z_995F3848_6366_11D2_BB55_0008C7F43FB6_.wvu.Cols" hidden="1">[6]OtherInc!#REF!</definedName>
    <definedName name="Z_C8446067_629F_11D2_BB54_0008C7F43FB6_.wvu.Cols" hidden="1">[6]OtherInc!#REF!</definedName>
    <definedName name="Z_C84460A2_629F_11D2_BB54_0008C7F43FB6_.wvu.Cols" hidden="1">[6]OtherInc!#REF!</definedName>
    <definedName name="Z_D6C3FE80_8086_11D2_ADE6_00805F95B375_.wvu.Cols" hidden="1">[6]OtherInc!#REF!</definedName>
    <definedName name="Z_D98FCB71_7FBA_11D2_ADE5_00805F95B375_.wvu.Cols" hidden="1">[6]OtherInc!#REF!</definedName>
    <definedName name="Z_EA5D69E0_7EF0_11D2_ADE4_00805F95B375_.wvu.Cols" hidden="1">[6]OtherInc!#REF!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なんで" hidden="1">{"'下期集計（10.27迄・速報値）'!$Q$16"}</definedName>
    <definedName name="なんなの" hidden="1">{"'下期集計（10.27迄・速報値）'!$Q$16"}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要処理資産②" hidden="1">{"'下期集計（10.27迄・速報値）'!$Q$16"}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1" i="3" l="1"/>
  <c r="DN117" i="3"/>
  <c r="DL117" i="3"/>
  <c r="DJ117" i="3"/>
  <c r="DH117" i="3"/>
  <c r="DF117" i="3"/>
  <c r="DD117" i="3"/>
  <c r="DB117" i="3"/>
  <c r="CZ117" i="3"/>
  <c r="CX117" i="3"/>
  <c r="CV117" i="3"/>
  <c r="CT117" i="3"/>
  <c r="CR117" i="3"/>
  <c r="CP117" i="3"/>
  <c r="CN117" i="3"/>
  <c r="CL117" i="3"/>
  <c r="CJ117" i="3"/>
  <c r="CH117" i="3"/>
  <c r="CF117" i="3"/>
  <c r="CD117" i="3"/>
  <c r="CB117" i="3"/>
  <c r="BZ117" i="3"/>
  <c r="BX117" i="3"/>
  <c r="BV117" i="3"/>
  <c r="BT117" i="3"/>
  <c r="BR117" i="3"/>
  <c r="BP117" i="3"/>
  <c r="BN117" i="3"/>
  <c r="BL117" i="3"/>
  <c r="BJ117" i="3"/>
  <c r="BH117" i="3"/>
  <c r="BF117" i="3"/>
  <c r="BD117" i="3"/>
  <c r="BB117" i="3"/>
  <c r="AZ117" i="3"/>
  <c r="AX117" i="3"/>
  <c r="AV117" i="3"/>
  <c r="AT117" i="3"/>
  <c r="AR117" i="3"/>
  <c r="AP117" i="3"/>
  <c r="AN117" i="3"/>
  <c r="AL117" i="3"/>
  <c r="AJ117" i="3"/>
  <c r="AH117" i="3"/>
  <c r="AF117" i="3"/>
  <c r="AD117" i="3"/>
  <c r="AB117" i="3"/>
  <c r="Z117" i="3"/>
  <c r="X117" i="3"/>
  <c r="V117" i="3"/>
  <c r="T117" i="3"/>
  <c r="R117" i="3"/>
  <c r="P117" i="3"/>
  <c r="N117" i="3"/>
  <c r="L117" i="3"/>
  <c r="J117" i="3"/>
  <c r="DN116" i="3"/>
  <c r="DL116" i="3"/>
  <c r="DJ116" i="3"/>
  <c r="DJ118" i="3" s="1"/>
  <c r="DH116" i="3"/>
  <c r="DF116" i="3"/>
  <c r="DD116" i="3"/>
  <c r="DD118" i="3" s="1"/>
  <c r="DB116" i="3"/>
  <c r="DB118" i="3" s="1"/>
  <c r="CZ116" i="3"/>
  <c r="CX116" i="3"/>
  <c r="CV116" i="3"/>
  <c r="CT116" i="3"/>
  <c r="CR116" i="3"/>
  <c r="CP116" i="3"/>
  <c r="CN116" i="3"/>
  <c r="CN118" i="3" s="1"/>
  <c r="CL116" i="3"/>
  <c r="CJ116" i="3"/>
  <c r="CH116" i="3"/>
  <c r="CF116" i="3"/>
  <c r="CD116" i="3"/>
  <c r="CB116" i="3"/>
  <c r="BZ116" i="3"/>
  <c r="BX116" i="3"/>
  <c r="BX118" i="3" s="1"/>
  <c r="BV116" i="3"/>
  <c r="BT116" i="3"/>
  <c r="BT118" i="3" s="1"/>
  <c r="BR116" i="3"/>
  <c r="BP116" i="3"/>
  <c r="BN116" i="3"/>
  <c r="BL116" i="3"/>
  <c r="BJ116" i="3"/>
  <c r="BH116" i="3"/>
  <c r="BH118" i="3" s="1"/>
  <c r="BF116" i="3"/>
  <c r="BD116" i="3"/>
  <c r="BD118" i="3" s="1"/>
  <c r="BB116" i="3"/>
  <c r="AZ116" i="3"/>
  <c r="AX116" i="3"/>
  <c r="AV116" i="3"/>
  <c r="AT116" i="3"/>
  <c r="AR116" i="3"/>
  <c r="AR118" i="3" s="1"/>
  <c r="AP116" i="3"/>
  <c r="AN116" i="3"/>
  <c r="AL116" i="3"/>
  <c r="AJ116" i="3"/>
  <c r="AH116" i="3"/>
  <c r="AF116" i="3"/>
  <c r="CX114" i="3"/>
  <c r="CH114" i="3"/>
  <c r="DN113" i="3"/>
  <c r="DN114" i="3" s="1"/>
  <c r="DL113" i="3"/>
  <c r="DL114" i="3" s="1"/>
  <c r="DJ113" i="3"/>
  <c r="DJ114" i="3" s="1"/>
  <c r="DH113" i="3"/>
  <c r="DH114" i="3" s="1"/>
  <c r="DF113" i="3"/>
  <c r="DF114" i="3" s="1"/>
  <c r="DD113" i="3"/>
  <c r="DD114" i="3" s="1"/>
  <c r="DB113" i="3"/>
  <c r="DB114" i="3" s="1"/>
  <c r="CZ113" i="3"/>
  <c r="CZ114" i="3" s="1"/>
  <c r="CX113" i="3"/>
  <c r="CV113" i="3"/>
  <c r="CV114" i="3" s="1"/>
  <c r="CT113" i="3"/>
  <c r="CT114" i="3" s="1"/>
  <c r="CR113" i="3"/>
  <c r="CR114" i="3" s="1"/>
  <c r="CP113" i="3"/>
  <c r="CP114" i="3" s="1"/>
  <c r="CN113" i="3"/>
  <c r="CN114" i="3" s="1"/>
  <c r="CL113" i="3"/>
  <c r="CL114" i="3" s="1"/>
  <c r="CJ113" i="3"/>
  <c r="CJ114" i="3" s="1"/>
  <c r="CH113" i="3"/>
  <c r="CF113" i="3"/>
  <c r="CF114" i="3" s="1"/>
  <c r="CD113" i="3"/>
  <c r="CD114" i="3" s="1"/>
  <c r="CB113" i="3"/>
  <c r="CB114" i="3" s="1"/>
  <c r="BZ113" i="3"/>
  <c r="BZ114" i="3" s="1"/>
  <c r="BX113" i="3"/>
  <c r="BX114" i="3" s="1"/>
  <c r="BV113" i="3"/>
  <c r="BV114" i="3" s="1"/>
  <c r="BT113" i="3"/>
  <c r="BT114" i="3" s="1"/>
  <c r="BR113" i="3"/>
  <c r="BR114" i="3" s="1"/>
  <c r="BP113" i="3"/>
  <c r="BP114" i="3" s="1"/>
  <c r="BN113" i="3"/>
  <c r="BN114" i="3" s="1"/>
  <c r="BL113" i="3"/>
  <c r="BL114" i="3" s="1"/>
  <c r="BJ113" i="3"/>
  <c r="BJ114" i="3" s="1"/>
  <c r="BH113" i="3"/>
  <c r="BH114" i="3" s="1"/>
  <c r="BF113" i="3"/>
  <c r="BF114" i="3" s="1"/>
  <c r="BD113" i="3"/>
  <c r="BD114" i="3" s="1"/>
  <c r="BB113" i="3"/>
  <c r="BB114" i="3" s="1"/>
  <c r="AZ113" i="3"/>
  <c r="AZ114" i="3" s="1"/>
  <c r="AX113" i="3"/>
  <c r="AX114" i="3" s="1"/>
  <c r="AV113" i="3"/>
  <c r="AV114" i="3" s="1"/>
  <c r="AT113" i="3"/>
  <c r="AT114" i="3" s="1"/>
  <c r="AR113" i="3"/>
  <c r="AR114" i="3" s="1"/>
  <c r="AP113" i="3"/>
  <c r="AP114" i="3" s="1"/>
  <c r="AN113" i="3"/>
  <c r="AN114" i="3" s="1"/>
  <c r="AL113" i="3"/>
  <c r="AL114" i="3" s="1"/>
  <c r="AJ113" i="3"/>
  <c r="AJ114" i="3" s="1"/>
  <c r="AH113" i="3"/>
  <c r="AH114" i="3" s="1"/>
  <c r="AF113" i="3"/>
  <c r="DN67" i="3"/>
  <c r="B67" i="3"/>
  <c r="DL67" i="3"/>
  <c r="DJ67" i="3"/>
  <c r="DH67" i="3"/>
  <c r="DF67" i="3"/>
  <c r="DD67" i="3"/>
  <c r="DB67" i="3"/>
  <c r="CZ67" i="3"/>
  <c r="CX67" i="3"/>
  <c r="CV67" i="3"/>
  <c r="CT67" i="3"/>
  <c r="CR67" i="3"/>
  <c r="CP67" i="3"/>
  <c r="CN67" i="3"/>
  <c r="CL67" i="3"/>
  <c r="CJ67" i="3"/>
  <c r="CH67" i="3"/>
  <c r="CF67" i="3"/>
  <c r="CD67" i="3"/>
  <c r="CB67" i="3"/>
  <c r="BZ67" i="3"/>
  <c r="BX67" i="3"/>
  <c r="BV67" i="3"/>
  <c r="BT67" i="3"/>
  <c r="BR67" i="3"/>
  <c r="BP67" i="3"/>
  <c r="BN67" i="3"/>
  <c r="BL67" i="3"/>
  <c r="BJ67" i="3"/>
  <c r="BH67" i="3"/>
  <c r="BF67" i="3"/>
  <c r="BD67" i="3"/>
  <c r="BB67" i="3"/>
  <c r="AZ67" i="3"/>
  <c r="AX67" i="3"/>
  <c r="AV67" i="3"/>
  <c r="AT67" i="3"/>
  <c r="AR67" i="3"/>
  <c r="AP67" i="3"/>
  <c r="AN67" i="3"/>
  <c r="AL67" i="3"/>
  <c r="AJ67" i="3"/>
  <c r="AH67" i="3"/>
  <c r="AF67" i="3"/>
  <c r="AD67" i="3"/>
  <c r="AB67" i="3"/>
  <c r="Z67" i="3"/>
  <c r="X67" i="3"/>
  <c r="V67" i="3"/>
  <c r="T67" i="3"/>
  <c r="R67" i="3"/>
  <c r="P67" i="3"/>
  <c r="N67" i="3"/>
  <c r="L67" i="3"/>
  <c r="J67" i="3"/>
  <c r="DN57" i="3"/>
  <c r="B56" i="3"/>
  <c r="DL57" i="3"/>
  <c r="DJ57" i="3"/>
  <c r="DH57" i="3"/>
  <c r="DF57" i="3"/>
  <c r="DD57" i="3"/>
  <c r="DB57" i="3"/>
  <c r="CZ57" i="3"/>
  <c r="CX57" i="3"/>
  <c r="CV57" i="3"/>
  <c r="CT57" i="3"/>
  <c r="CR57" i="3"/>
  <c r="CP57" i="3"/>
  <c r="CN57" i="3"/>
  <c r="CL57" i="3"/>
  <c r="CJ57" i="3"/>
  <c r="CH57" i="3"/>
  <c r="CF57" i="3"/>
  <c r="CD57" i="3"/>
  <c r="CB57" i="3"/>
  <c r="BZ57" i="3"/>
  <c r="BX57" i="3"/>
  <c r="BV57" i="3"/>
  <c r="BT57" i="3"/>
  <c r="BR57" i="3"/>
  <c r="BP57" i="3"/>
  <c r="BN57" i="3"/>
  <c r="BL57" i="3"/>
  <c r="BJ57" i="3"/>
  <c r="BH57" i="3"/>
  <c r="BF57" i="3"/>
  <c r="BD57" i="3"/>
  <c r="BB57" i="3"/>
  <c r="AZ57" i="3"/>
  <c r="AX57" i="3"/>
  <c r="AV57" i="3"/>
  <c r="AT57" i="3"/>
  <c r="AR57" i="3"/>
  <c r="AP57" i="3"/>
  <c r="AN57" i="3"/>
  <c r="AL57" i="3"/>
  <c r="AJ57" i="3"/>
  <c r="AH57" i="3"/>
  <c r="AF57" i="3"/>
  <c r="DN36" i="3"/>
  <c r="DN45" i="3" s="1"/>
  <c r="DN35" i="3"/>
  <c r="DL35" i="3"/>
  <c r="DJ35" i="3"/>
  <c r="DH35" i="3"/>
  <c r="DF35" i="3"/>
  <c r="DD35" i="3"/>
  <c r="DB35" i="3"/>
  <c r="CZ35" i="3"/>
  <c r="CX35" i="3"/>
  <c r="CV35" i="3"/>
  <c r="CT35" i="3"/>
  <c r="CR35" i="3"/>
  <c r="CP35" i="3"/>
  <c r="CN35" i="3"/>
  <c r="CL35" i="3"/>
  <c r="CJ35" i="3"/>
  <c r="CH35" i="3"/>
  <c r="CF35" i="3"/>
  <c r="CD35" i="3"/>
  <c r="CB35" i="3"/>
  <c r="BZ35" i="3"/>
  <c r="BX35" i="3"/>
  <c r="BX68" i="3" s="1"/>
  <c r="BV35" i="3"/>
  <c r="BT35" i="3"/>
  <c r="BR35" i="3"/>
  <c r="BP35" i="3"/>
  <c r="BN35" i="3"/>
  <c r="BL35" i="3"/>
  <c r="BJ35" i="3"/>
  <c r="BH35" i="3"/>
  <c r="BF35" i="3"/>
  <c r="BD35" i="3"/>
  <c r="BB35" i="3"/>
  <c r="AZ35" i="3"/>
  <c r="AX35" i="3"/>
  <c r="AV35" i="3"/>
  <c r="AT35" i="3"/>
  <c r="AR35" i="3"/>
  <c r="AP35" i="3"/>
  <c r="AN35" i="3"/>
  <c r="AL35" i="3"/>
  <c r="AJ35" i="3"/>
  <c r="AH35" i="3"/>
  <c r="AF35" i="3"/>
  <c r="R148" i="16"/>
  <c r="R150" i="16" s="1"/>
  <c r="P148" i="16"/>
  <c r="P150" i="16" s="1"/>
  <c r="R142" i="16"/>
  <c r="P142" i="16"/>
  <c r="R141" i="16"/>
  <c r="R143" i="16" s="1"/>
  <c r="P141" i="16"/>
  <c r="P143" i="16" s="1"/>
  <c r="R133" i="16"/>
  <c r="R132" i="16"/>
  <c r="P132" i="16"/>
  <c r="R131" i="16"/>
  <c r="P131" i="16"/>
  <c r="R128" i="16"/>
  <c r="P128" i="16"/>
  <c r="B126" i="16"/>
  <c r="R124" i="16"/>
  <c r="R123" i="16"/>
  <c r="P123" i="16"/>
  <c r="R122" i="16"/>
  <c r="P122" i="16"/>
  <c r="R119" i="16"/>
  <c r="P119" i="16"/>
  <c r="B117" i="16"/>
  <c r="R115" i="16"/>
  <c r="R114" i="16"/>
  <c r="P114" i="16"/>
  <c r="R113" i="16"/>
  <c r="P113" i="16"/>
  <c r="R110" i="16"/>
  <c r="P110" i="16"/>
  <c r="B108" i="16"/>
  <c r="R106" i="16"/>
  <c r="R105" i="16"/>
  <c r="P105" i="16"/>
  <c r="R104" i="16"/>
  <c r="P104" i="16"/>
  <c r="R101" i="16"/>
  <c r="P101" i="16"/>
  <c r="B99" i="16"/>
  <c r="R96" i="16"/>
  <c r="P96" i="16"/>
  <c r="R95" i="16"/>
  <c r="P95" i="16"/>
  <c r="R92" i="16"/>
  <c r="R97" i="16" s="1"/>
  <c r="P92" i="16"/>
  <c r="R83" i="16"/>
  <c r="P83" i="16"/>
  <c r="R80" i="16"/>
  <c r="R79" i="16"/>
  <c r="P79" i="16"/>
  <c r="P80" i="16" s="1"/>
  <c r="R73" i="16"/>
  <c r="P73" i="16"/>
  <c r="B73" i="16"/>
  <c r="R71" i="16"/>
  <c r="P71" i="16"/>
  <c r="B71" i="16"/>
  <c r="R69" i="16"/>
  <c r="P69" i="16"/>
  <c r="B69" i="16"/>
  <c r="R67" i="16"/>
  <c r="P67" i="16"/>
  <c r="B67" i="16"/>
  <c r="R65" i="16"/>
  <c r="P65" i="16"/>
  <c r="R61" i="16"/>
  <c r="P61" i="16"/>
  <c r="B60" i="16"/>
  <c r="R59" i="16"/>
  <c r="P59" i="16"/>
  <c r="P72" i="16" s="1"/>
  <c r="B58" i="16"/>
  <c r="R57" i="16"/>
  <c r="R70" i="16" s="1"/>
  <c r="P57" i="16"/>
  <c r="B56" i="16"/>
  <c r="R55" i="16"/>
  <c r="P55" i="16"/>
  <c r="B54" i="16"/>
  <c r="R53" i="16"/>
  <c r="P53" i="16"/>
  <c r="U52" i="16"/>
  <c r="W52" i="16" s="1"/>
  <c r="B52" i="16"/>
  <c r="B65" i="16" s="1"/>
  <c r="B90" i="16" s="1"/>
  <c r="R45" i="16"/>
  <c r="P45" i="16"/>
  <c r="R42" i="16"/>
  <c r="P42" i="16"/>
  <c r="R38" i="16"/>
  <c r="R47" i="16" s="1"/>
  <c r="R48" i="16" s="1"/>
  <c r="P38" i="16"/>
  <c r="P75" i="16" s="1"/>
  <c r="R37" i="16"/>
  <c r="P37" i="16"/>
  <c r="R35" i="16"/>
  <c r="P35" i="16"/>
  <c r="R33" i="16"/>
  <c r="P33" i="16"/>
  <c r="R31" i="16"/>
  <c r="P31" i="16"/>
  <c r="P102" i="16" s="1"/>
  <c r="R29" i="16"/>
  <c r="P29" i="16"/>
  <c r="R15" i="16"/>
  <c r="R19" i="16" s="1"/>
  <c r="P15" i="16"/>
  <c r="P19" i="16" s="1"/>
  <c r="R14" i="16"/>
  <c r="P14" i="16"/>
  <c r="R13" i="16"/>
  <c r="P13" i="16"/>
  <c r="R12" i="16"/>
  <c r="P12" i="16"/>
  <c r="T148" i="15"/>
  <c r="T150" i="15" s="1"/>
  <c r="T142" i="15"/>
  <c r="T141" i="15"/>
  <c r="T143" i="15" s="1"/>
  <c r="T132" i="15"/>
  <c r="T131" i="15"/>
  <c r="T133" i="15" s="1"/>
  <c r="T128" i="15"/>
  <c r="T123" i="15"/>
  <c r="T122" i="15"/>
  <c r="T124" i="15" s="1"/>
  <c r="T119" i="15"/>
  <c r="T114" i="15"/>
  <c r="T113" i="15"/>
  <c r="T110" i="15"/>
  <c r="T105" i="15"/>
  <c r="T104" i="15"/>
  <c r="T101" i="15"/>
  <c r="T96" i="15"/>
  <c r="T95" i="15"/>
  <c r="T92" i="15"/>
  <c r="T83" i="15"/>
  <c r="T79" i="15"/>
  <c r="T80" i="15" s="1"/>
  <c r="T73" i="15"/>
  <c r="T71" i="15"/>
  <c r="T69" i="15"/>
  <c r="T67" i="15"/>
  <c r="T65" i="15"/>
  <c r="T61" i="15"/>
  <c r="T59" i="15"/>
  <c r="T57" i="15"/>
  <c r="T55" i="15"/>
  <c r="T53" i="15"/>
  <c r="T45" i="15"/>
  <c r="T42" i="15"/>
  <c r="T38" i="15"/>
  <c r="T39" i="15" s="1"/>
  <c r="T37" i="15"/>
  <c r="T35" i="15"/>
  <c r="T33" i="15"/>
  <c r="T31" i="15"/>
  <c r="T29" i="15"/>
  <c r="T15" i="15"/>
  <c r="T84" i="15" s="1"/>
  <c r="T14" i="15"/>
  <c r="T13" i="15"/>
  <c r="T12" i="15"/>
  <c r="V148" i="14"/>
  <c r="V150" i="14" s="1"/>
  <c r="V142" i="14"/>
  <c r="V141" i="14"/>
  <c r="V143" i="14" s="1"/>
  <c r="V132" i="14"/>
  <c r="V131" i="14"/>
  <c r="V133" i="14" s="1"/>
  <c r="V128" i="14"/>
  <c r="V129" i="14" s="1"/>
  <c r="V123" i="14"/>
  <c r="V122" i="14"/>
  <c r="V124" i="14" s="1"/>
  <c r="V119" i="14"/>
  <c r="V120" i="14" s="1"/>
  <c r="V115" i="14"/>
  <c r="V114" i="14"/>
  <c r="V113" i="14"/>
  <c r="V110" i="14"/>
  <c r="V111" i="14" s="1"/>
  <c r="V105" i="14"/>
  <c r="V104" i="14"/>
  <c r="V106" i="14" s="1"/>
  <c r="V101" i="14"/>
  <c r="V96" i="14"/>
  <c r="V95" i="14"/>
  <c r="V97" i="14" s="1"/>
  <c r="V92" i="14"/>
  <c r="V83" i="14"/>
  <c r="V79" i="14"/>
  <c r="V80" i="14" s="1"/>
  <c r="V75" i="14"/>
  <c r="V74" i="14"/>
  <c r="V73" i="14"/>
  <c r="V71" i="14"/>
  <c r="V69" i="14"/>
  <c r="V67" i="14"/>
  <c r="V65" i="14"/>
  <c r="V61" i="14"/>
  <c r="V59" i="14"/>
  <c r="V72" i="14" s="1"/>
  <c r="V57" i="14"/>
  <c r="V70" i="14" s="1"/>
  <c r="V55" i="14"/>
  <c r="V53" i="14"/>
  <c r="V45" i="14"/>
  <c r="V42" i="14"/>
  <c r="V38" i="14"/>
  <c r="V39" i="14" s="1"/>
  <c r="V37" i="14"/>
  <c r="V35" i="14"/>
  <c r="V33" i="14"/>
  <c r="V31" i="14"/>
  <c r="V102" i="14" s="1"/>
  <c r="V29" i="14"/>
  <c r="V66" i="14" s="1"/>
  <c r="V15" i="14"/>
  <c r="V84" i="14" s="1"/>
  <c r="V14" i="14"/>
  <c r="V13" i="14"/>
  <c r="V12" i="14"/>
  <c r="AL148" i="13"/>
  <c r="AL150" i="13" s="1"/>
  <c r="AL142" i="13"/>
  <c r="AL141" i="13"/>
  <c r="AL143" i="13" s="1"/>
  <c r="AL133" i="13"/>
  <c r="AL132" i="13"/>
  <c r="AL131" i="13"/>
  <c r="AL128" i="13"/>
  <c r="AL123" i="13"/>
  <c r="AL122" i="13"/>
  <c r="AL119" i="13"/>
  <c r="AL114" i="13"/>
  <c r="AL113" i="13"/>
  <c r="AL110" i="13"/>
  <c r="AL105" i="13"/>
  <c r="AL104" i="13"/>
  <c r="AL106" i="13" s="1"/>
  <c r="AL102" i="13"/>
  <c r="AL101" i="13"/>
  <c r="AL96" i="13"/>
  <c r="AL95" i="13"/>
  <c r="AL92" i="13"/>
  <c r="AL83" i="13"/>
  <c r="AL79" i="13"/>
  <c r="AL73" i="13"/>
  <c r="AL71" i="13"/>
  <c r="AL69" i="13"/>
  <c r="AL67" i="13"/>
  <c r="AL65" i="13"/>
  <c r="AL59" i="13"/>
  <c r="AL57" i="13"/>
  <c r="AL55" i="13"/>
  <c r="AL53" i="13"/>
  <c r="AL66" i="13" s="1"/>
  <c r="AL45" i="13"/>
  <c r="AL42" i="13"/>
  <c r="AL38" i="13"/>
  <c r="AL75" i="13" s="1"/>
  <c r="AL37" i="13"/>
  <c r="AL74" i="13" s="1"/>
  <c r="AL35" i="13"/>
  <c r="AL120" i="13" s="1"/>
  <c r="AL33" i="13"/>
  <c r="AL31" i="13"/>
  <c r="AL29" i="13"/>
  <c r="AL15" i="13"/>
  <c r="AL14" i="13"/>
  <c r="AL13" i="13"/>
  <c r="AL12" i="13"/>
  <c r="AV148" i="12"/>
  <c r="AV150" i="12" s="1"/>
  <c r="AV141" i="12"/>
  <c r="AV143" i="12" s="1"/>
  <c r="AV132" i="12"/>
  <c r="AV131" i="12"/>
  <c r="AV128" i="12"/>
  <c r="AV129" i="12" s="1"/>
  <c r="AV123" i="12"/>
  <c r="AV122" i="12"/>
  <c r="AV124" i="12" s="1"/>
  <c r="AV119" i="12"/>
  <c r="AV114" i="12"/>
  <c r="AV113" i="12"/>
  <c r="AV110" i="12"/>
  <c r="AV105" i="12"/>
  <c r="AV104" i="12"/>
  <c r="AV106" i="12" s="1"/>
  <c r="AV101" i="12"/>
  <c r="AV102" i="12" s="1"/>
  <c r="AV96" i="12"/>
  <c r="AV95" i="12"/>
  <c r="AV92" i="12"/>
  <c r="AV83" i="12"/>
  <c r="AV79" i="12"/>
  <c r="AV73" i="12"/>
  <c r="AV71" i="12"/>
  <c r="AV69" i="12"/>
  <c r="AV67" i="12"/>
  <c r="AV65" i="12"/>
  <c r="AV61" i="12"/>
  <c r="AV59" i="12"/>
  <c r="AV72" i="12" s="1"/>
  <c r="AV57" i="12"/>
  <c r="AV55" i="12"/>
  <c r="AV68" i="12" s="1"/>
  <c r="AV53" i="12"/>
  <c r="AV45" i="12"/>
  <c r="AV42" i="12"/>
  <c r="AV38" i="12"/>
  <c r="AV75" i="12" s="1"/>
  <c r="AV37" i="12"/>
  <c r="AV35" i="12"/>
  <c r="AV33" i="12"/>
  <c r="AV31" i="12"/>
  <c r="AV29" i="12"/>
  <c r="AV23" i="12"/>
  <c r="AV19" i="12"/>
  <c r="AV15" i="12"/>
  <c r="AV84" i="12" s="1"/>
  <c r="AV14" i="12"/>
  <c r="AV13" i="12"/>
  <c r="AV12" i="12"/>
  <c r="AX163" i="11"/>
  <c r="AX165" i="11" s="1"/>
  <c r="AX156" i="11"/>
  <c r="AX158" i="11" s="1"/>
  <c r="AX147" i="11"/>
  <c r="AX146" i="11"/>
  <c r="AX143" i="11"/>
  <c r="AX148" i="11" s="1"/>
  <c r="AX138" i="11"/>
  <c r="AX137" i="11"/>
  <c r="AX139" i="11" s="1"/>
  <c r="AX134" i="11"/>
  <c r="AX135" i="11" s="1"/>
  <c r="AX129" i="11"/>
  <c r="AX128" i="11"/>
  <c r="AX130" i="11" s="1"/>
  <c r="AX125" i="11"/>
  <c r="AX126" i="11" s="1"/>
  <c r="AX120" i="11"/>
  <c r="AX119" i="11"/>
  <c r="AX116" i="11"/>
  <c r="AX117" i="11" s="1"/>
  <c r="AX111" i="11"/>
  <c r="AX110" i="11"/>
  <c r="AX112" i="11" s="1"/>
  <c r="AX107" i="11"/>
  <c r="AX102" i="11"/>
  <c r="AX101" i="11"/>
  <c r="AX98" i="11"/>
  <c r="AX99" i="11" s="1"/>
  <c r="AX89" i="11"/>
  <c r="AX85" i="11"/>
  <c r="AX79" i="11"/>
  <c r="AX77" i="11"/>
  <c r="AX75" i="11"/>
  <c r="AX73" i="11"/>
  <c r="AX71" i="11"/>
  <c r="AX69" i="11"/>
  <c r="AX65" i="11"/>
  <c r="AX63" i="11"/>
  <c r="AX61" i="11"/>
  <c r="AX59" i="11"/>
  <c r="AX74" i="11" s="1"/>
  <c r="AX57" i="11"/>
  <c r="AX55" i="11"/>
  <c r="AX47" i="11"/>
  <c r="AX44" i="11"/>
  <c r="AX40" i="11"/>
  <c r="AX81" i="11" s="1"/>
  <c r="AX39" i="11"/>
  <c r="AX37" i="11"/>
  <c r="AX35" i="11"/>
  <c r="AX33" i="11"/>
  <c r="AX31" i="11"/>
  <c r="AX29" i="11"/>
  <c r="AX23" i="11"/>
  <c r="AX19" i="11"/>
  <c r="AX15" i="11"/>
  <c r="AX14" i="11"/>
  <c r="AX12" i="11"/>
  <c r="BN148" i="10"/>
  <c r="BN150" i="10" s="1"/>
  <c r="BN141" i="10"/>
  <c r="BN143" i="10" s="1"/>
  <c r="BN132" i="10"/>
  <c r="BN131" i="10"/>
  <c r="BN133" i="10" s="1"/>
  <c r="BN128" i="10"/>
  <c r="BN129" i="10" s="1"/>
  <c r="BN123" i="10"/>
  <c r="BN122" i="10"/>
  <c r="BN119" i="10"/>
  <c r="BN114" i="10"/>
  <c r="BN113" i="10"/>
  <c r="BN110" i="10"/>
  <c r="BN105" i="10"/>
  <c r="BN104" i="10"/>
  <c r="BN101" i="10"/>
  <c r="BN96" i="10"/>
  <c r="BN95" i="10"/>
  <c r="BN92" i="10"/>
  <c r="BN83" i="10"/>
  <c r="BN79" i="10"/>
  <c r="BN73" i="10"/>
  <c r="BN71" i="10"/>
  <c r="BN69" i="10"/>
  <c r="BN67" i="10"/>
  <c r="BN65" i="10"/>
  <c r="BN59" i="10"/>
  <c r="BN57" i="10"/>
  <c r="BN55" i="10"/>
  <c r="BN53" i="10"/>
  <c r="BN45" i="10"/>
  <c r="BN42" i="10"/>
  <c r="BN38" i="10"/>
  <c r="BN75" i="10" s="1"/>
  <c r="BN37" i="10"/>
  <c r="BN35" i="10"/>
  <c r="BN33" i="10"/>
  <c r="BN31" i="10"/>
  <c r="BN29" i="10"/>
  <c r="BN66" i="10" s="1"/>
  <c r="BN23" i="10"/>
  <c r="BN19" i="10"/>
  <c r="BN15" i="10"/>
  <c r="BN84" i="10" s="1"/>
  <c r="BN14" i="10"/>
  <c r="BN13" i="10"/>
  <c r="BN12" i="10"/>
  <c r="BV148" i="9"/>
  <c r="BV150" i="9" s="1"/>
  <c r="BV141" i="9"/>
  <c r="BV143" i="9" s="1"/>
  <c r="BV132" i="9"/>
  <c r="BV131" i="9"/>
  <c r="BV128" i="9"/>
  <c r="BV123" i="9"/>
  <c r="BV122" i="9"/>
  <c r="BV124" i="9" s="1"/>
  <c r="BV119" i="9"/>
  <c r="BV114" i="9"/>
  <c r="BV113" i="9"/>
  <c r="BV110" i="9"/>
  <c r="BV105" i="9"/>
  <c r="BV104" i="9"/>
  <c r="BV101" i="9"/>
  <c r="BV96" i="9"/>
  <c r="BV95" i="9"/>
  <c r="BV92" i="9"/>
  <c r="BV93" i="9" s="1"/>
  <c r="BV83" i="9"/>
  <c r="BV79" i="9"/>
  <c r="BV73" i="9"/>
  <c r="BV72" i="9"/>
  <c r="BV71" i="9"/>
  <c r="BV69" i="9"/>
  <c r="BV67" i="9"/>
  <c r="BV65" i="9"/>
  <c r="BV61" i="9"/>
  <c r="BV59" i="9"/>
  <c r="BV57" i="9"/>
  <c r="BV55" i="9"/>
  <c r="BV53" i="9"/>
  <c r="BV45" i="9"/>
  <c r="BV42" i="9"/>
  <c r="BV38" i="9"/>
  <c r="BV75" i="9" s="1"/>
  <c r="BV37" i="9"/>
  <c r="BV35" i="9"/>
  <c r="BV33" i="9"/>
  <c r="BV31" i="9"/>
  <c r="BV29" i="9"/>
  <c r="BV66" i="9" s="1"/>
  <c r="BV23" i="9"/>
  <c r="BV19" i="9"/>
  <c r="BV24" i="9" s="1"/>
  <c r="BV15" i="9"/>
  <c r="BV84" i="9" s="1"/>
  <c r="BV14" i="9"/>
  <c r="BV13" i="9"/>
  <c r="BV12" i="9"/>
  <c r="DN163" i="8"/>
  <c r="DN165" i="8" s="1"/>
  <c r="DN157" i="8"/>
  <c r="DN156" i="8"/>
  <c r="DN158" i="8" s="1"/>
  <c r="DN147" i="8"/>
  <c r="DN146" i="8"/>
  <c r="DN144" i="8"/>
  <c r="DN143" i="8"/>
  <c r="DN148" i="8" s="1"/>
  <c r="DN138" i="8"/>
  <c r="DN137" i="8"/>
  <c r="DN134" i="8"/>
  <c r="DN129" i="8"/>
  <c r="DN128" i="8"/>
  <c r="DN125" i="8"/>
  <c r="DN126" i="8" s="1"/>
  <c r="DN120" i="8"/>
  <c r="DN119" i="8"/>
  <c r="DN116" i="8"/>
  <c r="DN111" i="8"/>
  <c r="DN110" i="8"/>
  <c r="DN107" i="8"/>
  <c r="DN102" i="8"/>
  <c r="DN101" i="8"/>
  <c r="DN98" i="8"/>
  <c r="DN99" i="8" s="1"/>
  <c r="DN89" i="8"/>
  <c r="DN85" i="8"/>
  <c r="DN79" i="8"/>
  <c r="DN77" i="8"/>
  <c r="DN76" i="8"/>
  <c r="DN75" i="8"/>
  <c r="DN73" i="8"/>
  <c r="DN71" i="8"/>
  <c r="DN69" i="8"/>
  <c r="DN65" i="8"/>
  <c r="DN80" i="8" s="1"/>
  <c r="DN63" i="8"/>
  <c r="DN61" i="8"/>
  <c r="DN59" i="8"/>
  <c r="DN57" i="8"/>
  <c r="DN55" i="8"/>
  <c r="DN70" i="8" s="1"/>
  <c r="DN47" i="8"/>
  <c r="DN44" i="8"/>
  <c r="DN40" i="8"/>
  <c r="DN81" i="8" s="1"/>
  <c r="DN39" i="8"/>
  <c r="DN37" i="8"/>
  <c r="DN35" i="8"/>
  <c r="DN33" i="8"/>
  <c r="DN117" i="8" s="1"/>
  <c r="DN31" i="8"/>
  <c r="DN29" i="8"/>
  <c r="DN23" i="8"/>
  <c r="DN19" i="8"/>
  <c r="DN15" i="8"/>
  <c r="DN14" i="8"/>
  <c r="DN13" i="8"/>
  <c r="DN12" i="8"/>
  <c r="DN110" i="7"/>
  <c r="DN112" i="7" s="1"/>
  <c r="DN104" i="7"/>
  <c r="DN103" i="7"/>
  <c r="DN105" i="7" s="1"/>
  <c r="DN94" i="7"/>
  <c r="DN93" i="7"/>
  <c r="DN90" i="7"/>
  <c r="DN85" i="7"/>
  <c r="DN84" i="7"/>
  <c r="DN81" i="7"/>
  <c r="DN72" i="7"/>
  <c r="DN68" i="7"/>
  <c r="DN61" i="7"/>
  <c r="DN59" i="7"/>
  <c r="DN57" i="7"/>
  <c r="DN53" i="7"/>
  <c r="DN62" i="7" s="1"/>
  <c r="DN51" i="7"/>
  <c r="DN49" i="7"/>
  <c r="DN41" i="7"/>
  <c r="DN38" i="7"/>
  <c r="DN34" i="7"/>
  <c r="DN43" i="7" s="1"/>
  <c r="DN33" i="7"/>
  <c r="DN31" i="7"/>
  <c r="DN29" i="7"/>
  <c r="DN23" i="7"/>
  <c r="DN19" i="7"/>
  <c r="DN15" i="7"/>
  <c r="DN73" i="7" s="1"/>
  <c r="DN14" i="7"/>
  <c r="DN69" i="7" s="1"/>
  <c r="DN12" i="7"/>
  <c r="DN75" i="7" s="1"/>
  <c r="DN130" i="6"/>
  <c r="DN132" i="6" s="1"/>
  <c r="DN124" i="6"/>
  <c r="DN123" i="6"/>
  <c r="DN125" i="6" s="1"/>
  <c r="DN114" i="6"/>
  <c r="DN105" i="6"/>
  <c r="DN104" i="6"/>
  <c r="DN101" i="6"/>
  <c r="DN96" i="6"/>
  <c r="DN95" i="6"/>
  <c r="DN92" i="6"/>
  <c r="DN83" i="6"/>
  <c r="DN79" i="6"/>
  <c r="DN73" i="6"/>
  <c r="DN71" i="6"/>
  <c r="DN69" i="6"/>
  <c r="DN67" i="6"/>
  <c r="DN65" i="6"/>
  <c r="DN61" i="6"/>
  <c r="DN74" i="6" s="1"/>
  <c r="DN59" i="6"/>
  <c r="DN57" i="6"/>
  <c r="DN55" i="6"/>
  <c r="DN53" i="6"/>
  <c r="DN45" i="6"/>
  <c r="DN42" i="6"/>
  <c r="DN38" i="6"/>
  <c r="DN75" i="6" s="1"/>
  <c r="DN37" i="6"/>
  <c r="DN35" i="6"/>
  <c r="DN33" i="6"/>
  <c r="DN31" i="6"/>
  <c r="DN29" i="6"/>
  <c r="DN66" i="6" s="1"/>
  <c r="DN24" i="6"/>
  <c r="DN23" i="6"/>
  <c r="DN19" i="6"/>
  <c r="DN15" i="6"/>
  <c r="DN14" i="6"/>
  <c r="DN80" i="6" s="1"/>
  <c r="DN13" i="6"/>
  <c r="DN12" i="6"/>
  <c r="DN149" i="4"/>
  <c r="DN151" i="4" s="1"/>
  <c r="DN143" i="4"/>
  <c r="DN142" i="4"/>
  <c r="DN144" i="4" s="1"/>
  <c r="DN133" i="4"/>
  <c r="DN132" i="4"/>
  <c r="DN129" i="4"/>
  <c r="DN130" i="4" s="1"/>
  <c r="DN124" i="4"/>
  <c r="DN123" i="4"/>
  <c r="DN120" i="4"/>
  <c r="DN121" i="4" s="1"/>
  <c r="DN115" i="4"/>
  <c r="DN114" i="4"/>
  <c r="DN116" i="4" s="1"/>
  <c r="DN111" i="4"/>
  <c r="DN112" i="4" s="1"/>
  <c r="DN106" i="4"/>
  <c r="DN105" i="4"/>
  <c r="DN102" i="4"/>
  <c r="DN97" i="4"/>
  <c r="DN96" i="4"/>
  <c r="DN98" i="4" s="1"/>
  <c r="DN93" i="4"/>
  <c r="DN84" i="4"/>
  <c r="DN80" i="4"/>
  <c r="DN75" i="4"/>
  <c r="DN74" i="4"/>
  <c r="DN72" i="4"/>
  <c r="DN70" i="4"/>
  <c r="DN68" i="4"/>
  <c r="DN66" i="4"/>
  <c r="DN62" i="4"/>
  <c r="DN60" i="4"/>
  <c r="DN58" i="4"/>
  <c r="DN71" i="4" s="1"/>
  <c r="DN56" i="4"/>
  <c r="DN54" i="4"/>
  <c r="DN46" i="4"/>
  <c r="DN43" i="4"/>
  <c r="DN39" i="4"/>
  <c r="DN76" i="4" s="1"/>
  <c r="DN38" i="4"/>
  <c r="DN36" i="4"/>
  <c r="DN34" i="4"/>
  <c r="DN32" i="4"/>
  <c r="DN30" i="4"/>
  <c r="DN24" i="4"/>
  <c r="DN20" i="4"/>
  <c r="DN16" i="4"/>
  <c r="DN15" i="4"/>
  <c r="DN14" i="4"/>
  <c r="DN13" i="4"/>
  <c r="DN133" i="3"/>
  <c r="DN135" i="3" s="1"/>
  <c r="DN127" i="3"/>
  <c r="DN126" i="3"/>
  <c r="DN108" i="3"/>
  <c r="DN107" i="3"/>
  <c r="DN104" i="3"/>
  <c r="DN99" i="3"/>
  <c r="DN98" i="3"/>
  <c r="DN95" i="3"/>
  <c r="DN90" i="3"/>
  <c r="DN89" i="3"/>
  <c r="DN86" i="3"/>
  <c r="DN77" i="3"/>
  <c r="DN73" i="3"/>
  <c r="DN65" i="3"/>
  <c r="DN63" i="3"/>
  <c r="DN61" i="3"/>
  <c r="DN55" i="3"/>
  <c r="DN66" i="3" s="1"/>
  <c r="DN53" i="3"/>
  <c r="DN51" i="3"/>
  <c r="DN43" i="3"/>
  <c r="DN40" i="3"/>
  <c r="DN33" i="3"/>
  <c r="DN31" i="3"/>
  <c r="DN29" i="3"/>
  <c r="DN23" i="3"/>
  <c r="DN19" i="3"/>
  <c r="DN15" i="3"/>
  <c r="DN14" i="3"/>
  <c r="DN13" i="3"/>
  <c r="DN12" i="3"/>
  <c r="DN120" i="2"/>
  <c r="DN119" i="2"/>
  <c r="DN123" i="2" s="1"/>
  <c r="DN113" i="2"/>
  <c r="DN112" i="2"/>
  <c r="DN114" i="2" s="1"/>
  <c r="DN103" i="2"/>
  <c r="DN102" i="2"/>
  <c r="DN99" i="2"/>
  <c r="DN100" i="2" s="1"/>
  <c r="DN94" i="2"/>
  <c r="DN93" i="2"/>
  <c r="DN95" i="2" s="1"/>
  <c r="DN90" i="2"/>
  <c r="DN91" i="2" s="1"/>
  <c r="DN85" i="2"/>
  <c r="DN84" i="2"/>
  <c r="DN81" i="2"/>
  <c r="DN72" i="2"/>
  <c r="DN68" i="2"/>
  <c r="DN62" i="2"/>
  <c r="DN60" i="2"/>
  <c r="DN58" i="2"/>
  <c r="DN54" i="2"/>
  <c r="DN52" i="2"/>
  <c r="DN61" i="2" s="1"/>
  <c r="DN50" i="2"/>
  <c r="DN42" i="2"/>
  <c r="DN39" i="2"/>
  <c r="DN35" i="2"/>
  <c r="DN64" i="2" s="1"/>
  <c r="DN34" i="2"/>
  <c r="DN32" i="2"/>
  <c r="DN30" i="2"/>
  <c r="DN24" i="2"/>
  <c r="DN20" i="2"/>
  <c r="DN16" i="2"/>
  <c r="DN15" i="2"/>
  <c r="DN14" i="2"/>
  <c r="DN13" i="2"/>
  <c r="AX24" i="11" l="1"/>
  <c r="BN24" i="10"/>
  <c r="DN24" i="7"/>
  <c r="DN25" i="2"/>
  <c r="DN63" i="2"/>
  <c r="DN82" i="2"/>
  <c r="DN59" i="2"/>
  <c r="DN17" i="2"/>
  <c r="AT118" i="3"/>
  <c r="BJ118" i="3"/>
  <c r="BZ118" i="3"/>
  <c r="CP118" i="3"/>
  <c r="DF118" i="3"/>
  <c r="CB118" i="3"/>
  <c r="DN118" i="3"/>
  <c r="DN69" i="3"/>
  <c r="AF118" i="3"/>
  <c r="BF118" i="3"/>
  <c r="BV118" i="3"/>
  <c r="CL118" i="3"/>
  <c r="BL118" i="3"/>
  <c r="CJ118" i="3"/>
  <c r="AX118" i="3"/>
  <c r="BN118" i="3"/>
  <c r="CD118" i="3"/>
  <c r="CT118" i="3"/>
  <c r="CR118" i="3"/>
  <c r="CZ118" i="3"/>
  <c r="BB118" i="3"/>
  <c r="BR118" i="3"/>
  <c r="CH118" i="3"/>
  <c r="CX118" i="3"/>
  <c r="AV118" i="3"/>
  <c r="AH118" i="3"/>
  <c r="AL118" i="3"/>
  <c r="AN118" i="3"/>
  <c r="AP118" i="3"/>
  <c r="AR68" i="3"/>
  <c r="BH68" i="3"/>
  <c r="CN68" i="3"/>
  <c r="DD68" i="3"/>
  <c r="AT68" i="3"/>
  <c r="BJ68" i="3"/>
  <c r="BZ68" i="3"/>
  <c r="CP68" i="3"/>
  <c r="DF68" i="3"/>
  <c r="AF68" i="3"/>
  <c r="AV68" i="3"/>
  <c r="BL68" i="3"/>
  <c r="CB68" i="3"/>
  <c r="CR68" i="3"/>
  <c r="DH68" i="3"/>
  <c r="DH118" i="3"/>
  <c r="AJ118" i="3"/>
  <c r="AZ118" i="3"/>
  <c r="BP118" i="3"/>
  <c r="CF118" i="3"/>
  <c r="CV118" i="3"/>
  <c r="DL118" i="3"/>
  <c r="AH68" i="3"/>
  <c r="AX68" i="3"/>
  <c r="BN68" i="3"/>
  <c r="CD68" i="3"/>
  <c r="CT68" i="3"/>
  <c r="DJ68" i="3"/>
  <c r="AJ68" i="3"/>
  <c r="AZ68" i="3"/>
  <c r="BP68" i="3"/>
  <c r="CF68" i="3"/>
  <c r="CV68" i="3"/>
  <c r="DL68" i="3"/>
  <c r="AL68" i="3"/>
  <c r="BB68" i="3"/>
  <c r="BR68" i="3"/>
  <c r="CH68" i="3"/>
  <c r="CX68" i="3"/>
  <c r="AN68" i="3"/>
  <c r="BD68" i="3"/>
  <c r="BT68" i="3"/>
  <c r="CJ68" i="3"/>
  <c r="CZ68" i="3"/>
  <c r="DN68" i="3"/>
  <c r="AP68" i="3"/>
  <c r="BF68" i="3"/>
  <c r="BV68" i="3"/>
  <c r="CL68" i="3"/>
  <c r="DB68" i="3"/>
  <c r="DN105" i="3"/>
  <c r="DN62" i="3"/>
  <c r="DN64" i="3"/>
  <c r="DN128" i="3"/>
  <c r="DN87" i="3"/>
  <c r="DN91" i="3"/>
  <c r="DN80" i="3"/>
  <c r="DN78" i="3"/>
  <c r="DN16" i="3"/>
  <c r="DN20" i="3" s="1"/>
  <c r="DN48" i="4"/>
  <c r="DN103" i="4"/>
  <c r="DN87" i="4"/>
  <c r="DN106" i="6"/>
  <c r="DN97" i="6"/>
  <c r="DN72" i="6"/>
  <c r="DN47" i="6"/>
  <c r="DN86" i="6" s="1"/>
  <c r="DN68" i="6"/>
  <c r="DN84" i="6"/>
  <c r="DN60" i="7"/>
  <c r="DN91" i="7"/>
  <c r="DN82" i="7"/>
  <c r="DN135" i="8"/>
  <c r="DN139" i="8"/>
  <c r="DN78" i="8"/>
  <c r="DN16" i="8"/>
  <c r="BN124" i="10"/>
  <c r="BN106" i="10"/>
  <c r="BN72" i="10"/>
  <c r="AX90" i="11"/>
  <c r="AV70" i="12"/>
  <c r="AV47" i="12"/>
  <c r="AV86" i="12" s="1"/>
  <c r="AV66" i="12"/>
  <c r="AL124" i="13"/>
  <c r="AL115" i="13"/>
  <c r="AL84" i="13"/>
  <c r="AL47" i="13"/>
  <c r="AL86" i="13" s="1"/>
  <c r="AL93" i="13"/>
  <c r="V47" i="14"/>
  <c r="V48" i="14" s="1"/>
  <c r="V68" i="14"/>
  <c r="V93" i="14"/>
  <c r="T102" i="15"/>
  <c r="T76" i="15"/>
  <c r="T47" i="15"/>
  <c r="T48" i="15" s="1"/>
  <c r="R68" i="16"/>
  <c r="R16" i="16"/>
  <c r="AV24" i="12"/>
  <c r="P68" i="16"/>
  <c r="R87" i="16"/>
  <c r="P47" i="16"/>
  <c r="P48" i="16" s="1"/>
  <c r="P74" i="16"/>
  <c r="R74" i="16"/>
  <c r="R23" i="16"/>
  <c r="R24" i="16" s="1"/>
  <c r="R20" i="16"/>
  <c r="R84" i="16"/>
  <c r="P111" i="16"/>
  <c r="P39" i="16"/>
  <c r="P76" i="16" s="1"/>
  <c r="P70" i="16"/>
  <c r="R93" i="16"/>
  <c r="R102" i="16"/>
  <c r="R111" i="16"/>
  <c r="R120" i="16"/>
  <c r="R129" i="16"/>
  <c r="P97" i="16"/>
  <c r="P106" i="16"/>
  <c r="P115" i="16"/>
  <c r="P124" i="16"/>
  <c r="P133" i="16"/>
  <c r="R86" i="16"/>
  <c r="P120" i="16"/>
  <c r="P66" i="16"/>
  <c r="R66" i="16"/>
  <c r="P93" i="16"/>
  <c r="P129" i="16"/>
  <c r="R72" i="16"/>
  <c r="P23" i="16"/>
  <c r="P24" i="16" s="1"/>
  <c r="P16" i="16"/>
  <c r="P84" i="16"/>
  <c r="R39" i="16"/>
  <c r="R76" i="16" s="1"/>
  <c r="R75" i="16"/>
  <c r="T75" i="15"/>
  <c r="T86" i="15"/>
  <c r="T74" i="15"/>
  <c r="T72" i="15"/>
  <c r="T97" i="15"/>
  <c r="T106" i="15"/>
  <c r="T129" i="15"/>
  <c r="T111" i="15"/>
  <c r="T66" i="15"/>
  <c r="T93" i="15"/>
  <c r="T68" i="15"/>
  <c r="T115" i="15"/>
  <c r="T70" i="15"/>
  <c r="T120" i="15"/>
  <c r="T16" i="15"/>
  <c r="T19" i="15"/>
  <c r="V76" i="14"/>
  <c r="V16" i="14"/>
  <c r="V19" i="14"/>
  <c r="AL72" i="13"/>
  <c r="AL16" i="13"/>
  <c r="AL111" i="13"/>
  <c r="AL129" i="13"/>
  <c r="AL97" i="13"/>
  <c r="AL70" i="13"/>
  <c r="AL68" i="13"/>
  <c r="AL76" i="13"/>
  <c r="AV74" i="12"/>
  <c r="AV111" i="12"/>
  <c r="AV133" i="12"/>
  <c r="AV115" i="12"/>
  <c r="AV93" i="12"/>
  <c r="AV97" i="12"/>
  <c r="AV120" i="12"/>
  <c r="AV16" i="12"/>
  <c r="AX72" i="11"/>
  <c r="AX121" i="11"/>
  <c r="AX103" i="11"/>
  <c r="AX76" i="11"/>
  <c r="AX78" i="11"/>
  <c r="AX108" i="11"/>
  <c r="AX80" i="11"/>
  <c r="AX70" i="11"/>
  <c r="AX144" i="11"/>
  <c r="AX49" i="11"/>
  <c r="AX92" i="11" s="1"/>
  <c r="BN68" i="10"/>
  <c r="BN102" i="10"/>
  <c r="BN70" i="10"/>
  <c r="BN74" i="10"/>
  <c r="BN111" i="10"/>
  <c r="BN115" i="10"/>
  <c r="BN93" i="10"/>
  <c r="BN97" i="10"/>
  <c r="BN120" i="10"/>
  <c r="BN47" i="10"/>
  <c r="BN86" i="10" s="1"/>
  <c r="BN16" i="10"/>
  <c r="BV68" i="9"/>
  <c r="BV102" i="9"/>
  <c r="BV70" i="9"/>
  <c r="BV106" i="9"/>
  <c r="BV129" i="9"/>
  <c r="BV74" i="9"/>
  <c r="BV111" i="9"/>
  <c r="BV133" i="9"/>
  <c r="BV115" i="9"/>
  <c r="BV97" i="9"/>
  <c r="BV120" i="9"/>
  <c r="BV47" i="9"/>
  <c r="BV86" i="9" s="1"/>
  <c r="BV16" i="9"/>
  <c r="DN108" i="8"/>
  <c r="DN72" i="8"/>
  <c r="DN112" i="8"/>
  <c r="DN24" i="8"/>
  <c r="DN130" i="8"/>
  <c r="DN90" i="8"/>
  <c r="DN121" i="8"/>
  <c r="DN74" i="8"/>
  <c r="DN103" i="8"/>
  <c r="DN20" i="8"/>
  <c r="DN49" i="8"/>
  <c r="DN92" i="8" s="1"/>
  <c r="DN95" i="7"/>
  <c r="DN58" i="7"/>
  <c r="DN86" i="7"/>
  <c r="DN64" i="7"/>
  <c r="DN70" i="6"/>
  <c r="DN93" i="6"/>
  <c r="DN102" i="6"/>
  <c r="DN16" i="6"/>
  <c r="DN81" i="4"/>
  <c r="DN73" i="4"/>
  <c r="DN125" i="4"/>
  <c r="DN85" i="4"/>
  <c r="DN107" i="4"/>
  <c r="DN67" i="4"/>
  <c r="DN94" i="4"/>
  <c r="DN25" i="4"/>
  <c r="DN134" i="4"/>
  <c r="DN69" i="4"/>
  <c r="DN17" i="4"/>
  <c r="DN109" i="3"/>
  <c r="DN74" i="3"/>
  <c r="DN100" i="3"/>
  <c r="DN24" i="3"/>
  <c r="DN96" i="3"/>
  <c r="DN104" i="2"/>
  <c r="DN86" i="2"/>
  <c r="DN73" i="2"/>
  <c r="DN69" i="2"/>
  <c r="DN21" i="2"/>
  <c r="DN122" i="2"/>
  <c r="DN44" i="2"/>
  <c r="DN75" i="2" s="1"/>
  <c r="V87" i="14" l="1"/>
  <c r="V86" i="14"/>
  <c r="T87" i="15"/>
  <c r="P86" i="16"/>
  <c r="P87" i="16"/>
  <c r="P20" i="16"/>
  <c r="T23" i="15"/>
  <c r="T24" i="15" s="1"/>
  <c r="T20" i="15"/>
  <c r="V23" i="14"/>
  <c r="V24" i="14" s="1"/>
  <c r="V20" i="14"/>
  <c r="AV20" i="12"/>
  <c r="BN20" i="10"/>
  <c r="BV20" i="9"/>
  <c r="DN20" i="6"/>
  <c r="DN21" i="4"/>
  <c r="T148" i="14" l="1"/>
  <c r="T150" i="14" s="1"/>
  <c r="T142" i="14"/>
  <c r="T141" i="14"/>
  <c r="T143" i="14" s="1"/>
  <c r="T132" i="14"/>
  <c r="T131" i="14"/>
  <c r="T133" i="14" s="1"/>
  <c r="T128" i="14"/>
  <c r="T123" i="14"/>
  <c r="T122" i="14"/>
  <c r="T119" i="14"/>
  <c r="T114" i="14"/>
  <c r="T113" i="14"/>
  <c r="T115" i="14" s="1"/>
  <c r="T110" i="14"/>
  <c r="T105" i="14"/>
  <c r="T104" i="14"/>
  <c r="T101" i="14"/>
  <c r="T96" i="14"/>
  <c r="T95" i="14"/>
  <c r="T92" i="14"/>
  <c r="T83" i="14"/>
  <c r="T79" i="14"/>
  <c r="T80" i="14" s="1"/>
  <c r="T73" i="14"/>
  <c r="T71" i="14"/>
  <c r="T69" i="14"/>
  <c r="T67" i="14"/>
  <c r="T65" i="14"/>
  <c r="T61" i="14"/>
  <c r="T59" i="14"/>
  <c r="T72" i="14" s="1"/>
  <c r="T57" i="14"/>
  <c r="T55" i="14"/>
  <c r="T53" i="14"/>
  <c r="T45" i="14"/>
  <c r="T42" i="14"/>
  <c r="T38" i="14"/>
  <c r="T39" i="14" s="1"/>
  <c r="T37" i="14"/>
  <c r="T129" i="14" s="1"/>
  <c r="T35" i="14"/>
  <c r="T33" i="14"/>
  <c r="T31" i="14"/>
  <c r="T102" i="14" s="1"/>
  <c r="T29" i="14"/>
  <c r="T66" i="14" s="1"/>
  <c r="T15" i="14"/>
  <c r="T19" i="14" s="1"/>
  <c r="T23" i="14" s="1"/>
  <c r="T24" i="14" s="1"/>
  <c r="T14" i="14"/>
  <c r="T13" i="14"/>
  <c r="T76" i="14" s="1"/>
  <c r="T12" i="14"/>
  <c r="AJ148" i="13"/>
  <c r="AJ150" i="13" s="1"/>
  <c r="AJ142" i="13"/>
  <c r="AJ141" i="13"/>
  <c r="AJ143" i="13" s="1"/>
  <c r="AJ132" i="13"/>
  <c r="AJ131" i="13"/>
  <c r="AJ128" i="13"/>
  <c r="AJ123" i="13"/>
  <c r="AJ122" i="13"/>
  <c r="AJ119" i="13"/>
  <c r="AJ114" i="13"/>
  <c r="AJ113" i="13"/>
  <c r="AJ115" i="13" s="1"/>
  <c r="AJ110" i="13"/>
  <c r="AJ105" i="13"/>
  <c r="AJ104" i="13"/>
  <c r="AJ101" i="13"/>
  <c r="AJ96" i="13"/>
  <c r="AJ95" i="13"/>
  <c r="AJ92" i="13"/>
  <c r="AJ83" i="13"/>
  <c r="AJ79" i="13"/>
  <c r="AJ74" i="13"/>
  <c r="AJ73" i="13"/>
  <c r="AJ71" i="13"/>
  <c r="AJ69" i="13"/>
  <c r="AJ67" i="13"/>
  <c r="AJ65" i="13"/>
  <c r="AJ59" i="13"/>
  <c r="AJ57" i="13"/>
  <c r="AJ55" i="13"/>
  <c r="AJ53" i="13"/>
  <c r="AJ45" i="13"/>
  <c r="AJ42" i="13"/>
  <c r="AJ38" i="13"/>
  <c r="AJ75" i="13" s="1"/>
  <c r="AJ37" i="13"/>
  <c r="AJ35" i="13"/>
  <c r="AJ33" i="13"/>
  <c r="AJ31" i="13"/>
  <c r="AJ29" i="13"/>
  <c r="AJ15" i="13"/>
  <c r="AJ84" i="13" s="1"/>
  <c r="AJ14" i="13"/>
  <c r="AJ13" i="13"/>
  <c r="AJ76" i="13" s="1"/>
  <c r="AJ12" i="13"/>
  <c r="AT148" i="12"/>
  <c r="AT150" i="12" s="1"/>
  <c r="AT141" i="12"/>
  <c r="AT143" i="12" s="1"/>
  <c r="AT132" i="12"/>
  <c r="AT131" i="12"/>
  <c r="AT133" i="12" s="1"/>
  <c r="AT128" i="12"/>
  <c r="AT123" i="12"/>
  <c r="AT122" i="12"/>
  <c r="AT124" i="12" s="1"/>
  <c r="AT119" i="12"/>
  <c r="AT114" i="12"/>
  <c r="AT113" i="12"/>
  <c r="AT110" i="12"/>
  <c r="AT105" i="12"/>
  <c r="AT104" i="12"/>
  <c r="AT101" i="12"/>
  <c r="AT96" i="12"/>
  <c r="AT95" i="12"/>
  <c r="AT92" i="12"/>
  <c r="AT83" i="12"/>
  <c r="AT79" i="12"/>
  <c r="AT73" i="12"/>
  <c r="AT71" i="12"/>
  <c r="AT69" i="12"/>
  <c r="AT67" i="12"/>
  <c r="AT65" i="12"/>
  <c r="AT61" i="12"/>
  <c r="AT59" i="12"/>
  <c r="AT57" i="12"/>
  <c r="AT55" i="12"/>
  <c r="AT53" i="12"/>
  <c r="AT45" i="12"/>
  <c r="AT42" i="12"/>
  <c r="AT38" i="12"/>
  <c r="AT47" i="12" s="1"/>
  <c r="AT37" i="12"/>
  <c r="AT35" i="12"/>
  <c r="AT120" i="12" s="1"/>
  <c r="AT33" i="12"/>
  <c r="AT31" i="12"/>
  <c r="AT29" i="12"/>
  <c r="AT23" i="12"/>
  <c r="AT19" i="12"/>
  <c r="AT15" i="12"/>
  <c r="AT14" i="12"/>
  <c r="AT13" i="12"/>
  <c r="AT12" i="12"/>
  <c r="AV163" i="11"/>
  <c r="AV165" i="11" s="1"/>
  <c r="AV156" i="11"/>
  <c r="AV158" i="11" s="1"/>
  <c r="AV147" i="11"/>
  <c r="AV146" i="11"/>
  <c r="AV148" i="11" s="1"/>
  <c r="AV143" i="11"/>
  <c r="AV138" i="11"/>
  <c r="AV137" i="11"/>
  <c r="AV134" i="11"/>
  <c r="AV129" i="11"/>
  <c r="AV128" i="11"/>
  <c r="AV125" i="11"/>
  <c r="AV126" i="11" s="1"/>
  <c r="AV120" i="11"/>
  <c r="AV119" i="11"/>
  <c r="AV116" i="11"/>
  <c r="AV111" i="11"/>
  <c r="AV110" i="11"/>
  <c r="AV107" i="11"/>
  <c r="AV102" i="11"/>
  <c r="AV101" i="11"/>
  <c r="AV98" i="11"/>
  <c r="AV89" i="11"/>
  <c r="AV85" i="11"/>
  <c r="AV79" i="11"/>
  <c r="AV77" i="11"/>
  <c r="AV75" i="11"/>
  <c r="AV73" i="11"/>
  <c r="AV71" i="11"/>
  <c r="AV69" i="11"/>
  <c r="AV65" i="11"/>
  <c r="AV63" i="11"/>
  <c r="AV61" i="11"/>
  <c r="AV59" i="11"/>
  <c r="AV57" i="11"/>
  <c r="AV55" i="11"/>
  <c r="AV47" i="11"/>
  <c r="AV44" i="11"/>
  <c r="AV40" i="11"/>
  <c r="AV81" i="11" s="1"/>
  <c r="AV39" i="11"/>
  <c r="AV144" i="11" s="1"/>
  <c r="AV37" i="11"/>
  <c r="AV35" i="11"/>
  <c r="AV33" i="11"/>
  <c r="AV31" i="11"/>
  <c r="AV29" i="11"/>
  <c r="AV23" i="11"/>
  <c r="AV19" i="11"/>
  <c r="AV15" i="11"/>
  <c r="AV14" i="11"/>
  <c r="AV12" i="11"/>
  <c r="BL148" i="10"/>
  <c r="BL150" i="10" s="1"/>
  <c r="BL141" i="10"/>
  <c r="BL143" i="10" s="1"/>
  <c r="BL132" i="10"/>
  <c r="BL131" i="10"/>
  <c r="BL133" i="10" s="1"/>
  <c r="BL128" i="10"/>
  <c r="BL123" i="10"/>
  <c r="BL122" i="10"/>
  <c r="BL119" i="10"/>
  <c r="BL114" i="10"/>
  <c r="BL113" i="10"/>
  <c r="BL110" i="10"/>
  <c r="BL105" i="10"/>
  <c r="BL104" i="10"/>
  <c r="BL101" i="10"/>
  <c r="BL96" i="10"/>
  <c r="BL95" i="10"/>
  <c r="BL92" i="10"/>
  <c r="BL83" i="10"/>
  <c r="BL79" i="10"/>
  <c r="BL73" i="10"/>
  <c r="BL71" i="10"/>
  <c r="BL69" i="10"/>
  <c r="BL67" i="10"/>
  <c r="BL65" i="10"/>
  <c r="BL61" i="10"/>
  <c r="BL59" i="10"/>
  <c r="BL57" i="10"/>
  <c r="BL55" i="10"/>
  <c r="BL53" i="10"/>
  <c r="BL45" i="10"/>
  <c r="BL42" i="10"/>
  <c r="BL38" i="10"/>
  <c r="BL75" i="10" s="1"/>
  <c r="BL37" i="10"/>
  <c r="BL35" i="10"/>
  <c r="BL33" i="10"/>
  <c r="BL31" i="10"/>
  <c r="BL29" i="10"/>
  <c r="BL23" i="10"/>
  <c r="BL19" i="10"/>
  <c r="BL15" i="10"/>
  <c r="BL14" i="10"/>
  <c r="BL13" i="10"/>
  <c r="BL12" i="10"/>
  <c r="BT148" i="9"/>
  <c r="BT150" i="9" s="1"/>
  <c r="BT141" i="9"/>
  <c r="BT143" i="9" s="1"/>
  <c r="BT132" i="9"/>
  <c r="BT131" i="9"/>
  <c r="BT128" i="9"/>
  <c r="BT129" i="9" s="1"/>
  <c r="BT123" i="9"/>
  <c r="BT122" i="9"/>
  <c r="BT119" i="9"/>
  <c r="BT124" i="9" s="1"/>
  <c r="BT114" i="9"/>
  <c r="BT113" i="9"/>
  <c r="BT115" i="9" s="1"/>
  <c r="BT110" i="9"/>
  <c r="BT105" i="9"/>
  <c r="BT104" i="9"/>
  <c r="BT106" i="9" s="1"/>
  <c r="BT101" i="9"/>
  <c r="BT96" i="9"/>
  <c r="BT95" i="9"/>
  <c r="BT92" i="9"/>
  <c r="BT83" i="9"/>
  <c r="BT79" i="9"/>
  <c r="BT73" i="9"/>
  <c r="BT71" i="9"/>
  <c r="BT69" i="9"/>
  <c r="BT67" i="9"/>
  <c r="BT65" i="9"/>
  <c r="BT61" i="9"/>
  <c r="BT59" i="9"/>
  <c r="BT57" i="9"/>
  <c r="BT55" i="9"/>
  <c r="BT53" i="9"/>
  <c r="BT45" i="9"/>
  <c r="BT42" i="9"/>
  <c r="BT38" i="9"/>
  <c r="BT75" i="9" s="1"/>
  <c r="BT37" i="9"/>
  <c r="BT35" i="9"/>
  <c r="BT72" i="9" s="1"/>
  <c r="BT33" i="9"/>
  <c r="BT111" i="9" s="1"/>
  <c r="BT31" i="9"/>
  <c r="BT29" i="9"/>
  <c r="BT23" i="9"/>
  <c r="BT19" i="9"/>
  <c r="BT15" i="9"/>
  <c r="BT14" i="9"/>
  <c r="BT13" i="9"/>
  <c r="BT12" i="9"/>
  <c r="DL163" i="8"/>
  <c r="DL165" i="8" s="1"/>
  <c r="DL157" i="8"/>
  <c r="DL156" i="8"/>
  <c r="DL147" i="8"/>
  <c r="DL146" i="8"/>
  <c r="DL143" i="8"/>
  <c r="DL138" i="8"/>
  <c r="DL137" i="8"/>
  <c r="DL134" i="8"/>
  <c r="DL129" i="8"/>
  <c r="DL128" i="8"/>
  <c r="DL125" i="8"/>
  <c r="DL120" i="8"/>
  <c r="DL119" i="8"/>
  <c r="DL116" i="8"/>
  <c r="DL111" i="8"/>
  <c r="DL110" i="8"/>
  <c r="DL107" i="8"/>
  <c r="DL102" i="8"/>
  <c r="DL101" i="8"/>
  <c r="DL98" i="8"/>
  <c r="DL89" i="8"/>
  <c r="DL85" i="8"/>
  <c r="DL79" i="8"/>
  <c r="DL77" i="8"/>
  <c r="DL75" i="8"/>
  <c r="DL73" i="8"/>
  <c r="DL71" i="8"/>
  <c r="DL69" i="8"/>
  <c r="DL65" i="8"/>
  <c r="DL63" i="8"/>
  <c r="DL61" i="8"/>
  <c r="DL59" i="8"/>
  <c r="DL57" i="8"/>
  <c r="DL55" i="8"/>
  <c r="DL47" i="8"/>
  <c r="DL44" i="8"/>
  <c r="DL40" i="8"/>
  <c r="DL81" i="8" s="1"/>
  <c r="DL39" i="8"/>
  <c r="DL37" i="8"/>
  <c r="DL35" i="8"/>
  <c r="DL33" i="8"/>
  <c r="DL31" i="8"/>
  <c r="DL29" i="8"/>
  <c r="DL23" i="8"/>
  <c r="DL19" i="8"/>
  <c r="DL15" i="8"/>
  <c r="DL14" i="8"/>
  <c r="DL13" i="8"/>
  <c r="DL12" i="8"/>
  <c r="DL110" i="7"/>
  <c r="DL112" i="7" s="1"/>
  <c r="DL104" i="7"/>
  <c r="DL103" i="7"/>
  <c r="DL94" i="7"/>
  <c r="DL93" i="7"/>
  <c r="DL90" i="7"/>
  <c r="DL85" i="7"/>
  <c r="DL84" i="7"/>
  <c r="DL81" i="7"/>
  <c r="DL72" i="7"/>
  <c r="DL68" i="7"/>
  <c r="DL61" i="7"/>
  <c r="DL59" i="7"/>
  <c r="DL57" i="7"/>
  <c r="DL53" i="7"/>
  <c r="DL62" i="7" s="1"/>
  <c r="DL51" i="7"/>
  <c r="DL49" i="7"/>
  <c r="DL41" i="7"/>
  <c r="DL38" i="7"/>
  <c r="DL34" i="7"/>
  <c r="DL64" i="7" s="1"/>
  <c r="DL33" i="7"/>
  <c r="DL31" i="7"/>
  <c r="DL29" i="7"/>
  <c r="DL23" i="7"/>
  <c r="DL19" i="7"/>
  <c r="DL15" i="7"/>
  <c r="DL73" i="7" s="1"/>
  <c r="DL14" i="7"/>
  <c r="DL69" i="7" s="1"/>
  <c r="DL12" i="7"/>
  <c r="DL130" i="6"/>
  <c r="DL132" i="6" s="1"/>
  <c r="DL124" i="6"/>
  <c r="DL123" i="6"/>
  <c r="DL125" i="6" s="1"/>
  <c r="DL114" i="6"/>
  <c r="DL105" i="6"/>
  <c r="DL104" i="6"/>
  <c r="DL101" i="6"/>
  <c r="DL96" i="6"/>
  <c r="DL95" i="6"/>
  <c r="DL92" i="6"/>
  <c r="DL83" i="6"/>
  <c r="DL79" i="6"/>
  <c r="DL73" i="6"/>
  <c r="DL71" i="6"/>
  <c r="DL69" i="6"/>
  <c r="DL67" i="6"/>
  <c r="DL65" i="6"/>
  <c r="DL61" i="6"/>
  <c r="DL59" i="6"/>
  <c r="DL57" i="6"/>
  <c r="DL55" i="6"/>
  <c r="DL53" i="6"/>
  <c r="DL45" i="6"/>
  <c r="DL42" i="6"/>
  <c r="DL38" i="6"/>
  <c r="DL47" i="6" s="1"/>
  <c r="DL37" i="6"/>
  <c r="DL35" i="6"/>
  <c r="DL33" i="6"/>
  <c r="DL31" i="6"/>
  <c r="DL29" i="6"/>
  <c r="DL23" i="6"/>
  <c r="DL19" i="6"/>
  <c r="DL15" i="6"/>
  <c r="DL14" i="6"/>
  <c r="DL80" i="6" s="1"/>
  <c r="DL13" i="6"/>
  <c r="DL12" i="6"/>
  <c r="DL149" i="4"/>
  <c r="DL151" i="4" s="1"/>
  <c r="DL143" i="4"/>
  <c r="DL142" i="4"/>
  <c r="DL144" i="4" s="1"/>
  <c r="DL133" i="4"/>
  <c r="DL132" i="4"/>
  <c r="DL129" i="4"/>
  <c r="DL130" i="4" s="1"/>
  <c r="DL124" i="4"/>
  <c r="DL123" i="4"/>
  <c r="DL120" i="4"/>
  <c r="DL115" i="4"/>
  <c r="DL114" i="4"/>
  <c r="DL111" i="4"/>
  <c r="DL106" i="4"/>
  <c r="DL105" i="4"/>
  <c r="DL102" i="4"/>
  <c r="DL97" i="4"/>
  <c r="DL96" i="4"/>
  <c r="DL93" i="4"/>
  <c r="DL84" i="4"/>
  <c r="DL80" i="4"/>
  <c r="DL74" i="4"/>
  <c r="DL72" i="4"/>
  <c r="DL70" i="4"/>
  <c r="DL68" i="4"/>
  <c r="DL66" i="4"/>
  <c r="DL62" i="4"/>
  <c r="DL60" i="4"/>
  <c r="DL58" i="4"/>
  <c r="DL56" i="4"/>
  <c r="DL54" i="4"/>
  <c r="DL46" i="4"/>
  <c r="DL43" i="4"/>
  <c r="DL39" i="4"/>
  <c r="DL48" i="4" s="1"/>
  <c r="DL38" i="4"/>
  <c r="DL36" i="4"/>
  <c r="DL34" i="4"/>
  <c r="DL32" i="4"/>
  <c r="DL30" i="4"/>
  <c r="DL24" i="4"/>
  <c r="DL20" i="4"/>
  <c r="DL16" i="4"/>
  <c r="DL15" i="4"/>
  <c r="DL14" i="4"/>
  <c r="DL13" i="4"/>
  <c r="DL133" i="3"/>
  <c r="DL135" i="3" s="1"/>
  <c r="DL127" i="3"/>
  <c r="DL126" i="3"/>
  <c r="DL108" i="3"/>
  <c r="DL107" i="3"/>
  <c r="DL109" i="3" s="1"/>
  <c r="DL104" i="3"/>
  <c r="DL99" i="3"/>
  <c r="DL98" i="3"/>
  <c r="DL95" i="3"/>
  <c r="DL90" i="3"/>
  <c r="DL89" i="3"/>
  <c r="DL86" i="3"/>
  <c r="DL77" i="3"/>
  <c r="DL73" i="3"/>
  <c r="DL65" i="3"/>
  <c r="DL63" i="3"/>
  <c r="DL61" i="3"/>
  <c r="DL55" i="3"/>
  <c r="DL53" i="3"/>
  <c r="DL51" i="3"/>
  <c r="DL43" i="3"/>
  <c r="DL40" i="3"/>
  <c r="DL36" i="3"/>
  <c r="DL69" i="3" s="1"/>
  <c r="DL33" i="3"/>
  <c r="DL31" i="3"/>
  <c r="DL29" i="3"/>
  <c r="DL23" i="3"/>
  <c r="DL19" i="3"/>
  <c r="DL15" i="3"/>
  <c r="DL14" i="3"/>
  <c r="DL74" i="3" s="1"/>
  <c r="DL13" i="3"/>
  <c r="DL12" i="3"/>
  <c r="DL120" i="2"/>
  <c r="DL119" i="2"/>
  <c r="DL122" i="2" s="1"/>
  <c r="DL113" i="2"/>
  <c r="DL112" i="2"/>
  <c r="DL103" i="2"/>
  <c r="DL102" i="2"/>
  <c r="DL99" i="2"/>
  <c r="DL100" i="2" s="1"/>
  <c r="DL94" i="2"/>
  <c r="DL93" i="2"/>
  <c r="DL90" i="2"/>
  <c r="DL85" i="2"/>
  <c r="DL84" i="2"/>
  <c r="DL81" i="2"/>
  <c r="DL72" i="2"/>
  <c r="DL68" i="2"/>
  <c r="DL62" i="2"/>
  <c r="DL60" i="2"/>
  <c r="DL58" i="2"/>
  <c r="DL54" i="2"/>
  <c r="DL52" i="2"/>
  <c r="DL50" i="2"/>
  <c r="DL42" i="2"/>
  <c r="DL39" i="2"/>
  <c r="DL35" i="2"/>
  <c r="DL44" i="2" s="1"/>
  <c r="DL34" i="2"/>
  <c r="DL32" i="2"/>
  <c r="DL30" i="2"/>
  <c r="DL24" i="2"/>
  <c r="DL20" i="2"/>
  <c r="DL16" i="2"/>
  <c r="DL73" i="2" s="1"/>
  <c r="DL15" i="2"/>
  <c r="DL14" i="2"/>
  <c r="DL13" i="2"/>
  <c r="R148" i="15"/>
  <c r="R150" i="15" s="1"/>
  <c r="P148" i="15"/>
  <c r="P150" i="15" s="1"/>
  <c r="R142" i="15"/>
  <c r="P142" i="15"/>
  <c r="R141" i="15"/>
  <c r="R143" i="15" s="1"/>
  <c r="P141" i="15"/>
  <c r="P143" i="15" s="1"/>
  <c r="R132" i="15"/>
  <c r="P132" i="15"/>
  <c r="R131" i="15"/>
  <c r="R133" i="15" s="1"/>
  <c r="P131" i="15"/>
  <c r="P133" i="15" s="1"/>
  <c r="R128" i="15"/>
  <c r="P128" i="15"/>
  <c r="B126" i="15"/>
  <c r="P124" i="15"/>
  <c r="R123" i="15"/>
  <c r="P123" i="15"/>
  <c r="R122" i="15"/>
  <c r="R124" i="15" s="1"/>
  <c r="P122" i="15"/>
  <c r="R119" i="15"/>
  <c r="P119" i="15"/>
  <c r="B117" i="15"/>
  <c r="R114" i="15"/>
  <c r="P114" i="15"/>
  <c r="R113" i="15"/>
  <c r="R115" i="15" s="1"/>
  <c r="P113" i="15"/>
  <c r="R110" i="15"/>
  <c r="P110" i="15"/>
  <c r="B108" i="15"/>
  <c r="R105" i="15"/>
  <c r="P105" i="15"/>
  <c r="R104" i="15"/>
  <c r="P104" i="15"/>
  <c r="R101" i="15"/>
  <c r="P101" i="15"/>
  <c r="B99" i="15"/>
  <c r="R96" i="15"/>
  <c r="P96" i="15"/>
  <c r="R95" i="15"/>
  <c r="P95" i="15"/>
  <c r="R92" i="15"/>
  <c r="P92" i="15"/>
  <c r="R83" i="15"/>
  <c r="P83" i="15"/>
  <c r="R79" i="15"/>
  <c r="R80" i="15" s="1"/>
  <c r="P79" i="15"/>
  <c r="P80" i="15" s="1"/>
  <c r="R73" i="15"/>
  <c r="P73" i="15"/>
  <c r="B73" i="15"/>
  <c r="R71" i="15"/>
  <c r="P71" i="15"/>
  <c r="B71" i="15"/>
  <c r="R69" i="15"/>
  <c r="P69" i="15"/>
  <c r="B69" i="15"/>
  <c r="R67" i="15"/>
  <c r="P67" i="15"/>
  <c r="B67" i="15"/>
  <c r="R65" i="15"/>
  <c r="P65" i="15"/>
  <c r="R61" i="15"/>
  <c r="R74" i="15" s="1"/>
  <c r="P61" i="15"/>
  <c r="P74" i="15" s="1"/>
  <c r="B60" i="15"/>
  <c r="R59" i="15"/>
  <c r="P59" i="15"/>
  <c r="B58" i="15"/>
  <c r="R57" i="15"/>
  <c r="P57" i="15"/>
  <c r="B56" i="15"/>
  <c r="R55" i="15"/>
  <c r="P55" i="15"/>
  <c r="B54" i="15"/>
  <c r="R53" i="15"/>
  <c r="P53" i="15"/>
  <c r="W52" i="15"/>
  <c r="Y52" i="15" s="1"/>
  <c r="B52" i="15"/>
  <c r="B65" i="15" s="1"/>
  <c r="B90" i="15" s="1"/>
  <c r="R45" i="15"/>
  <c r="P45" i="15"/>
  <c r="R42" i="15"/>
  <c r="P42" i="15"/>
  <c r="R38" i="15"/>
  <c r="R47" i="15" s="1"/>
  <c r="R48" i="15" s="1"/>
  <c r="P38" i="15"/>
  <c r="P75" i="15" s="1"/>
  <c r="R37" i="15"/>
  <c r="P37" i="15"/>
  <c r="R35" i="15"/>
  <c r="P35" i="15"/>
  <c r="R33" i="15"/>
  <c r="P33" i="15"/>
  <c r="R31" i="15"/>
  <c r="P31" i="15"/>
  <c r="R29" i="15"/>
  <c r="P29" i="15"/>
  <c r="P93" i="15" s="1"/>
  <c r="P23" i="15"/>
  <c r="P19" i="15"/>
  <c r="R15" i="15"/>
  <c r="R19" i="15" s="1"/>
  <c r="R23" i="15" s="1"/>
  <c r="R24" i="15" s="1"/>
  <c r="P15" i="15"/>
  <c r="R14" i="15"/>
  <c r="P14" i="15"/>
  <c r="R13" i="15"/>
  <c r="P13" i="15"/>
  <c r="R12" i="15"/>
  <c r="P12" i="15"/>
  <c r="AH148" i="13"/>
  <c r="AH150" i="13" s="1"/>
  <c r="AH142" i="13"/>
  <c r="AH141" i="13"/>
  <c r="AH132" i="13"/>
  <c r="AH131" i="13"/>
  <c r="AH133" i="13" s="1"/>
  <c r="AH128" i="13"/>
  <c r="AH123" i="13"/>
  <c r="AH122" i="13"/>
  <c r="AH119" i="13"/>
  <c r="AH114" i="13"/>
  <c r="AH113" i="13"/>
  <c r="AH110" i="13"/>
  <c r="AH105" i="13"/>
  <c r="AH104" i="13"/>
  <c r="AH101" i="13"/>
  <c r="AH96" i="13"/>
  <c r="AH95" i="13"/>
  <c r="AH92" i="13"/>
  <c r="AH83" i="13"/>
  <c r="AH79" i="13"/>
  <c r="AL80" i="13" s="1"/>
  <c r="AH73" i="13"/>
  <c r="AH71" i="13"/>
  <c r="AH69" i="13"/>
  <c r="AH67" i="13"/>
  <c r="AH65" i="13"/>
  <c r="AH59" i="13"/>
  <c r="AH57" i="13"/>
  <c r="AH55" i="13"/>
  <c r="AH53" i="13"/>
  <c r="AH45" i="13"/>
  <c r="AH42" i="13"/>
  <c r="AH38" i="13"/>
  <c r="AH75" i="13" s="1"/>
  <c r="AH37" i="13"/>
  <c r="AH74" i="13" s="1"/>
  <c r="AH35" i="13"/>
  <c r="AH33" i="13"/>
  <c r="AH31" i="13"/>
  <c r="AH29" i="13"/>
  <c r="AH15" i="13"/>
  <c r="AH84" i="13" s="1"/>
  <c r="AH14" i="13"/>
  <c r="AH13" i="13"/>
  <c r="AH76" i="13" s="1"/>
  <c r="AH12" i="13"/>
  <c r="AR148" i="12"/>
  <c r="AR150" i="12" s="1"/>
  <c r="AR141" i="12"/>
  <c r="AR143" i="12" s="1"/>
  <c r="AR132" i="12"/>
  <c r="AR131" i="12"/>
  <c r="AR128" i="12"/>
  <c r="AR123" i="12"/>
  <c r="AR122" i="12"/>
  <c r="AR124" i="12" s="1"/>
  <c r="AR119" i="12"/>
  <c r="AR114" i="12"/>
  <c r="AR113" i="12"/>
  <c r="AR110" i="12"/>
  <c r="AR105" i="12"/>
  <c r="AR104" i="12"/>
  <c r="AR101" i="12"/>
  <c r="AR96" i="12"/>
  <c r="AR95" i="12"/>
  <c r="AR92" i="12"/>
  <c r="AR83" i="12"/>
  <c r="AR79" i="12"/>
  <c r="AR73" i="12"/>
  <c r="AR71" i="12"/>
  <c r="AR69" i="12"/>
  <c r="AR67" i="12"/>
  <c r="AR65" i="12"/>
  <c r="AR61" i="12"/>
  <c r="AR74" i="12" s="1"/>
  <c r="AR59" i="12"/>
  <c r="AR57" i="12"/>
  <c r="AR55" i="12"/>
  <c r="AR53" i="12"/>
  <c r="AR45" i="12"/>
  <c r="AR42" i="12"/>
  <c r="AR38" i="12"/>
  <c r="AR47" i="12" s="1"/>
  <c r="AR37" i="12"/>
  <c r="AR35" i="12"/>
  <c r="AR33" i="12"/>
  <c r="AR31" i="12"/>
  <c r="AR68" i="12" s="1"/>
  <c r="AR29" i="12"/>
  <c r="AR23" i="12"/>
  <c r="AR19" i="12"/>
  <c r="AR15" i="12"/>
  <c r="AR14" i="12"/>
  <c r="AR13" i="12"/>
  <c r="AR12" i="12"/>
  <c r="AT163" i="11"/>
  <c r="AT165" i="11" s="1"/>
  <c r="AT156" i="11"/>
  <c r="AT158" i="11" s="1"/>
  <c r="AT147" i="11"/>
  <c r="AT146" i="11"/>
  <c r="AT148" i="11" s="1"/>
  <c r="AT143" i="11"/>
  <c r="AT138" i="11"/>
  <c r="AT137" i="11"/>
  <c r="AT134" i="11"/>
  <c r="AT129" i="11"/>
  <c r="AT128" i="11"/>
  <c r="AT125" i="11"/>
  <c r="AT126" i="11" s="1"/>
  <c r="AT120" i="11"/>
  <c r="AT119" i="11"/>
  <c r="AT116" i="11"/>
  <c r="AT111" i="11"/>
  <c r="AT110" i="11"/>
  <c r="AT107" i="11"/>
  <c r="AT102" i="11"/>
  <c r="AT101" i="11"/>
  <c r="AT98" i="11"/>
  <c r="AT89" i="11"/>
  <c r="AT85" i="11"/>
  <c r="AT79" i="11"/>
  <c r="AT77" i="11"/>
  <c r="AT75" i="11"/>
  <c r="AT73" i="11"/>
  <c r="AT71" i="11"/>
  <c r="AT69" i="11"/>
  <c r="AT65" i="11"/>
  <c r="AT63" i="11"/>
  <c r="AT61" i="11"/>
  <c r="AT59" i="11"/>
  <c r="AT57" i="11"/>
  <c r="AT55" i="11"/>
  <c r="AT47" i="11"/>
  <c r="AT44" i="11"/>
  <c r="AT40" i="11"/>
  <c r="AT49" i="11" s="1"/>
  <c r="AT39" i="11"/>
  <c r="AT37" i="11"/>
  <c r="AT35" i="11"/>
  <c r="AT33" i="11"/>
  <c r="AT117" i="11" s="1"/>
  <c r="AT31" i="11"/>
  <c r="AT29" i="11"/>
  <c r="AT23" i="11"/>
  <c r="AT19" i="11"/>
  <c r="AT15" i="11"/>
  <c r="AT14" i="11"/>
  <c r="AT12" i="11"/>
  <c r="BJ148" i="10"/>
  <c r="BJ150" i="10" s="1"/>
  <c r="BJ141" i="10"/>
  <c r="BJ143" i="10" s="1"/>
  <c r="BJ132" i="10"/>
  <c r="BJ131" i="10"/>
  <c r="BJ128" i="10"/>
  <c r="BJ123" i="10"/>
  <c r="BJ122" i="10"/>
  <c r="BJ119" i="10"/>
  <c r="BJ114" i="10"/>
  <c r="BJ113" i="10"/>
  <c r="BJ110" i="10"/>
  <c r="BJ115" i="10" s="1"/>
  <c r="BJ105" i="10"/>
  <c r="BJ104" i="10"/>
  <c r="BJ101" i="10"/>
  <c r="BJ96" i="10"/>
  <c r="BJ95" i="10"/>
  <c r="BJ92" i="10"/>
  <c r="BJ83" i="10"/>
  <c r="BJ79" i="10"/>
  <c r="BJ73" i="10"/>
  <c r="BJ71" i="10"/>
  <c r="BJ69" i="10"/>
  <c r="BJ67" i="10"/>
  <c r="BJ65" i="10"/>
  <c r="BJ61" i="10"/>
  <c r="BJ59" i="10"/>
  <c r="BJ57" i="10"/>
  <c r="BJ55" i="10"/>
  <c r="BJ53" i="10"/>
  <c r="BJ45" i="10"/>
  <c r="BJ42" i="10"/>
  <c r="BJ38" i="10"/>
  <c r="BJ75" i="10" s="1"/>
  <c r="BJ37" i="10"/>
  <c r="BJ35" i="10"/>
  <c r="BJ120" i="10" s="1"/>
  <c r="BJ33" i="10"/>
  <c r="BJ111" i="10" s="1"/>
  <c r="BJ31" i="10"/>
  <c r="BJ29" i="10"/>
  <c r="BJ23" i="10"/>
  <c r="BJ19" i="10"/>
  <c r="BJ15" i="10"/>
  <c r="BJ14" i="10"/>
  <c r="BJ13" i="10"/>
  <c r="BJ12" i="10"/>
  <c r="BR148" i="9"/>
  <c r="BR150" i="9" s="1"/>
  <c r="BR141" i="9"/>
  <c r="BR143" i="9" s="1"/>
  <c r="BR132" i="9"/>
  <c r="BR131" i="9"/>
  <c r="BR128" i="9"/>
  <c r="BR123" i="9"/>
  <c r="BR122" i="9"/>
  <c r="BR119" i="9"/>
  <c r="BR114" i="9"/>
  <c r="BR113" i="9"/>
  <c r="BR115" i="9" s="1"/>
  <c r="BR110" i="9"/>
  <c r="BR105" i="9"/>
  <c r="BR104" i="9"/>
  <c r="BR106" i="9" s="1"/>
  <c r="BR101" i="9"/>
  <c r="BR96" i="9"/>
  <c r="BR95" i="9"/>
  <c r="BR97" i="9" s="1"/>
  <c r="BR92" i="9"/>
  <c r="BR83" i="9"/>
  <c r="BR79" i="9"/>
  <c r="BR73" i="9"/>
  <c r="BR71" i="9"/>
  <c r="BR69" i="9"/>
  <c r="BR67" i="9"/>
  <c r="BR65" i="9"/>
  <c r="BR61" i="9"/>
  <c r="BR59" i="9"/>
  <c r="BR57" i="9"/>
  <c r="BR55" i="9"/>
  <c r="BR53" i="9"/>
  <c r="BR45" i="9"/>
  <c r="BR42" i="9"/>
  <c r="BR38" i="9"/>
  <c r="BR75" i="9" s="1"/>
  <c r="BR37" i="9"/>
  <c r="BR35" i="9"/>
  <c r="BR33" i="9"/>
  <c r="BR111" i="9" s="1"/>
  <c r="BR31" i="9"/>
  <c r="BR68" i="9" s="1"/>
  <c r="BR29" i="9"/>
  <c r="BR93" i="9" s="1"/>
  <c r="BR23" i="9"/>
  <c r="BR19" i="9"/>
  <c r="BR15" i="9"/>
  <c r="BR84" i="9" s="1"/>
  <c r="BR14" i="9"/>
  <c r="BR12" i="9"/>
  <c r="DJ163" i="8"/>
  <c r="DJ165" i="8" s="1"/>
  <c r="DJ157" i="8"/>
  <c r="DJ156" i="8"/>
  <c r="DJ158" i="8" s="1"/>
  <c r="DJ147" i="8"/>
  <c r="DJ146" i="8"/>
  <c r="DJ143" i="8"/>
  <c r="DJ138" i="8"/>
  <c r="DJ137" i="8"/>
  <c r="DJ134" i="8"/>
  <c r="DJ129" i="8"/>
  <c r="DJ128" i="8"/>
  <c r="DJ130" i="8" s="1"/>
  <c r="DJ125" i="8"/>
  <c r="DJ120" i="8"/>
  <c r="DJ119" i="8"/>
  <c r="DJ116" i="8"/>
  <c r="DJ111" i="8"/>
  <c r="DJ110" i="8"/>
  <c r="DJ107" i="8"/>
  <c r="DJ112" i="8" s="1"/>
  <c r="DJ102" i="8"/>
  <c r="DJ101" i="8"/>
  <c r="DJ103" i="8" s="1"/>
  <c r="DJ98" i="8"/>
  <c r="DJ89" i="8"/>
  <c r="DJ85" i="8"/>
  <c r="DJ79" i="8"/>
  <c r="DJ77" i="8"/>
  <c r="DJ75" i="8"/>
  <c r="DJ73" i="8"/>
  <c r="DJ71" i="8"/>
  <c r="DJ69" i="8"/>
  <c r="DJ65" i="8"/>
  <c r="DJ63" i="8"/>
  <c r="DJ61" i="8"/>
  <c r="DJ59" i="8"/>
  <c r="DJ57" i="8"/>
  <c r="DJ55" i="8"/>
  <c r="DJ47" i="8"/>
  <c r="DJ44" i="8"/>
  <c r="DJ40" i="8"/>
  <c r="DJ81" i="8" s="1"/>
  <c r="DJ39" i="8"/>
  <c r="DJ37" i="8"/>
  <c r="DJ35" i="8"/>
  <c r="DJ33" i="8"/>
  <c r="DJ31" i="8"/>
  <c r="DJ29" i="8"/>
  <c r="DJ23" i="8"/>
  <c r="DJ19" i="8"/>
  <c r="DJ15" i="8"/>
  <c r="DJ90" i="8" s="1"/>
  <c r="DJ14" i="8"/>
  <c r="DJ13" i="8"/>
  <c r="DJ12" i="8"/>
  <c r="DJ110" i="7"/>
  <c r="DJ112" i="7" s="1"/>
  <c r="DJ104" i="7"/>
  <c r="DJ103" i="7"/>
  <c r="DJ105" i="7" s="1"/>
  <c r="DJ94" i="7"/>
  <c r="DJ93" i="7"/>
  <c r="DJ90" i="7"/>
  <c r="DJ85" i="7"/>
  <c r="DJ84" i="7"/>
  <c r="DJ81" i="7"/>
  <c r="DJ72" i="7"/>
  <c r="DJ68" i="7"/>
  <c r="DJ61" i="7"/>
  <c r="DJ59" i="7"/>
  <c r="DJ57" i="7"/>
  <c r="DJ53" i="7"/>
  <c r="DJ62" i="7" s="1"/>
  <c r="DJ51" i="7"/>
  <c r="DJ49" i="7"/>
  <c r="DJ41" i="7"/>
  <c r="DJ38" i="7"/>
  <c r="DJ34" i="7"/>
  <c r="DJ43" i="7" s="1"/>
  <c r="DJ33" i="7"/>
  <c r="DJ31" i="7"/>
  <c r="DJ29" i="7"/>
  <c r="DJ23" i="7"/>
  <c r="DJ19" i="7"/>
  <c r="DJ15" i="7"/>
  <c r="DJ73" i="7" s="1"/>
  <c r="DJ14" i="7"/>
  <c r="DJ12" i="7"/>
  <c r="DJ130" i="6"/>
  <c r="DJ132" i="6" s="1"/>
  <c r="DJ124" i="6"/>
  <c r="DJ123" i="6"/>
  <c r="DJ114" i="6"/>
  <c r="DJ105" i="6"/>
  <c r="DJ104" i="6"/>
  <c r="DJ101" i="6"/>
  <c r="DJ96" i="6"/>
  <c r="DJ95" i="6"/>
  <c r="DJ92" i="6"/>
  <c r="DJ83" i="6"/>
  <c r="DJ79" i="6"/>
  <c r="DJ73" i="6"/>
  <c r="DJ71" i="6"/>
  <c r="DJ69" i="6"/>
  <c r="DJ67" i="6"/>
  <c r="DJ65" i="6"/>
  <c r="DJ61" i="6"/>
  <c r="DJ59" i="6"/>
  <c r="DJ57" i="6"/>
  <c r="DJ55" i="6"/>
  <c r="DJ53" i="6"/>
  <c r="DJ45" i="6"/>
  <c r="DJ42" i="6"/>
  <c r="DJ38" i="6"/>
  <c r="DJ47" i="6" s="1"/>
  <c r="DJ37" i="6"/>
  <c r="DJ35" i="6"/>
  <c r="DJ33" i="6"/>
  <c r="DJ31" i="6"/>
  <c r="DJ29" i="6"/>
  <c r="DJ66" i="6" s="1"/>
  <c r="DJ23" i="6"/>
  <c r="DJ19" i="6"/>
  <c r="DJ15" i="6"/>
  <c r="DJ14" i="6"/>
  <c r="DJ80" i="6" s="1"/>
  <c r="DJ13" i="6"/>
  <c r="DJ12" i="6"/>
  <c r="DJ149" i="4"/>
  <c r="DJ151" i="4" s="1"/>
  <c r="DJ143" i="4"/>
  <c r="DJ142" i="4"/>
  <c r="DJ144" i="4" s="1"/>
  <c r="DJ133" i="4"/>
  <c r="DJ132" i="4"/>
  <c r="DJ129" i="4"/>
  <c r="DJ130" i="4" s="1"/>
  <c r="DJ124" i="4"/>
  <c r="DJ123" i="4"/>
  <c r="DJ120" i="4"/>
  <c r="DJ115" i="4"/>
  <c r="DJ114" i="4"/>
  <c r="DJ111" i="4"/>
  <c r="DJ106" i="4"/>
  <c r="DJ105" i="4"/>
  <c r="DJ102" i="4"/>
  <c r="DJ97" i="4"/>
  <c r="DJ96" i="4"/>
  <c r="DJ98" i="4" s="1"/>
  <c r="DJ93" i="4"/>
  <c r="DJ84" i="4"/>
  <c r="DJ80" i="4"/>
  <c r="DJ74" i="4"/>
  <c r="DJ72" i="4"/>
  <c r="DJ70" i="4"/>
  <c r="DJ68" i="4"/>
  <c r="DJ66" i="4"/>
  <c r="DJ62" i="4"/>
  <c r="DJ60" i="4"/>
  <c r="DJ58" i="4"/>
  <c r="DJ56" i="4"/>
  <c r="DJ54" i="4"/>
  <c r="DJ46" i="4"/>
  <c r="DJ43" i="4"/>
  <c r="DJ39" i="4"/>
  <c r="DJ48" i="4" s="1"/>
  <c r="DJ38" i="4"/>
  <c r="DJ36" i="4"/>
  <c r="DJ34" i="4"/>
  <c r="DJ32" i="4"/>
  <c r="DJ30" i="4"/>
  <c r="DJ24" i="4"/>
  <c r="DJ20" i="4"/>
  <c r="DJ16" i="4"/>
  <c r="DJ15" i="4"/>
  <c r="DJ14" i="4"/>
  <c r="DJ13" i="4"/>
  <c r="DJ133" i="3"/>
  <c r="DJ135" i="3" s="1"/>
  <c r="DJ127" i="3"/>
  <c r="DJ126" i="3"/>
  <c r="DJ128" i="3" s="1"/>
  <c r="DJ108" i="3"/>
  <c r="DJ107" i="3"/>
  <c r="DJ104" i="3"/>
  <c r="DJ99" i="3"/>
  <c r="DJ98" i="3"/>
  <c r="DJ95" i="3"/>
  <c r="DJ90" i="3"/>
  <c r="DJ89" i="3"/>
  <c r="DJ86" i="3"/>
  <c r="DJ77" i="3"/>
  <c r="DJ73" i="3"/>
  <c r="DJ65" i="3"/>
  <c r="DJ63" i="3"/>
  <c r="DJ61" i="3"/>
  <c r="DJ55" i="3"/>
  <c r="DJ53" i="3"/>
  <c r="DJ51" i="3"/>
  <c r="DJ43" i="3"/>
  <c r="DJ40" i="3"/>
  <c r="DJ36" i="3"/>
  <c r="DJ45" i="3" s="1"/>
  <c r="DJ33" i="3"/>
  <c r="DJ31" i="3"/>
  <c r="DJ29" i="3"/>
  <c r="DJ23" i="3"/>
  <c r="DJ19" i="3"/>
  <c r="DJ15" i="3"/>
  <c r="DJ78" i="3" s="1"/>
  <c r="DJ14" i="3"/>
  <c r="DJ13" i="3"/>
  <c r="DJ12" i="3"/>
  <c r="DJ120" i="2"/>
  <c r="DJ119" i="2"/>
  <c r="DJ113" i="2"/>
  <c r="DJ112" i="2"/>
  <c r="DJ114" i="2" s="1"/>
  <c r="DJ103" i="2"/>
  <c r="DJ102" i="2"/>
  <c r="DJ99" i="2"/>
  <c r="DJ100" i="2" s="1"/>
  <c r="DJ94" i="2"/>
  <c r="DJ93" i="2"/>
  <c r="DJ95" i="2" s="1"/>
  <c r="DJ90" i="2"/>
  <c r="DJ85" i="2"/>
  <c r="DJ84" i="2"/>
  <c r="DJ81" i="2"/>
  <c r="DJ72" i="2"/>
  <c r="DJ68" i="2"/>
  <c r="DJ62" i="2"/>
  <c r="DJ60" i="2"/>
  <c r="DJ58" i="2"/>
  <c r="DJ54" i="2"/>
  <c r="DJ52" i="2"/>
  <c r="DJ50" i="2"/>
  <c r="DJ42" i="2"/>
  <c r="DJ39" i="2"/>
  <c r="DJ35" i="2"/>
  <c r="DJ44" i="2" s="1"/>
  <c r="DJ34" i="2"/>
  <c r="DJ32" i="2"/>
  <c r="DJ30" i="2"/>
  <c r="DJ24" i="2"/>
  <c r="DJ20" i="2"/>
  <c r="DJ16" i="2"/>
  <c r="DJ15" i="2"/>
  <c r="DJ69" i="2" s="1"/>
  <c r="DJ14" i="2"/>
  <c r="DJ13" i="2"/>
  <c r="DL78" i="3" l="1"/>
  <c r="DJ109" i="3"/>
  <c r="R106" i="15"/>
  <c r="R68" i="15"/>
  <c r="R111" i="15"/>
  <c r="P120" i="15"/>
  <c r="R70" i="15"/>
  <c r="R120" i="15"/>
  <c r="P129" i="15"/>
  <c r="P66" i="15"/>
  <c r="P97" i="15"/>
  <c r="R129" i="15"/>
  <c r="P84" i="15"/>
  <c r="P72" i="15"/>
  <c r="P115" i="15"/>
  <c r="R84" i="15"/>
  <c r="R72" i="15"/>
  <c r="T120" i="14"/>
  <c r="T124" i="14"/>
  <c r="T111" i="14"/>
  <c r="T68" i="14"/>
  <c r="T70" i="14"/>
  <c r="T106" i="14"/>
  <c r="T74" i="14"/>
  <c r="AH97" i="13"/>
  <c r="AJ102" i="13"/>
  <c r="AJ106" i="13"/>
  <c r="AT72" i="12"/>
  <c r="AR102" i="12"/>
  <c r="AR70" i="12"/>
  <c r="AV121" i="11"/>
  <c r="AV139" i="11"/>
  <c r="BL106" i="10"/>
  <c r="BL129" i="10"/>
  <c r="BJ74" i="10"/>
  <c r="BL97" i="10"/>
  <c r="BT133" i="9"/>
  <c r="BT84" i="9"/>
  <c r="BT120" i="9"/>
  <c r="BR120" i="9"/>
  <c r="BT74" i="9"/>
  <c r="BR129" i="9"/>
  <c r="BT97" i="9"/>
  <c r="DL70" i="8"/>
  <c r="DL130" i="8"/>
  <c r="DL158" i="8"/>
  <c r="DL76" i="8"/>
  <c r="DL139" i="8"/>
  <c r="DL121" i="8"/>
  <c r="DL99" i="8"/>
  <c r="DL58" i="7"/>
  <c r="DL105" i="7"/>
  <c r="DL102" i="6"/>
  <c r="DJ16" i="6"/>
  <c r="DJ125" i="6"/>
  <c r="DL67" i="4"/>
  <c r="DL134" i="4"/>
  <c r="DL116" i="4"/>
  <c r="DL75" i="4"/>
  <c r="DL71" i="4"/>
  <c r="DL96" i="3"/>
  <c r="DL64" i="3"/>
  <c r="DL128" i="3"/>
  <c r="DJ104" i="2"/>
  <c r="BL24" i="10"/>
  <c r="DL114" i="2"/>
  <c r="DL59" i="2"/>
  <c r="DL82" i="2"/>
  <c r="DL123" i="2"/>
  <c r="DL66" i="3"/>
  <c r="DL45" i="3"/>
  <c r="DL80" i="3" s="1"/>
  <c r="AT86" i="12"/>
  <c r="AT75" i="12"/>
  <c r="T97" i="14"/>
  <c r="T93" i="14"/>
  <c r="T84" i="14"/>
  <c r="R97" i="15"/>
  <c r="R102" i="15"/>
  <c r="R66" i="15"/>
  <c r="R16" i="15"/>
  <c r="R20" i="15" s="1"/>
  <c r="BL124" i="10"/>
  <c r="BL84" i="10"/>
  <c r="BL72" i="10"/>
  <c r="BL111" i="10"/>
  <c r="BT70" i="9"/>
  <c r="BT47" i="9"/>
  <c r="BT86" i="9" s="1"/>
  <c r="BT102" i="9"/>
  <c r="BT68" i="9"/>
  <c r="BT66" i="9"/>
  <c r="BT16" i="9"/>
  <c r="BT20" i="9" s="1"/>
  <c r="AJ124" i="13"/>
  <c r="AJ70" i="13"/>
  <c r="AJ66" i="13"/>
  <c r="DL24" i="3"/>
  <c r="DL25" i="4"/>
  <c r="DL24" i="6"/>
  <c r="DL24" i="7"/>
  <c r="BT24" i="9"/>
  <c r="AV24" i="11"/>
  <c r="AV90" i="11"/>
  <c r="AV74" i="11"/>
  <c r="AV72" i="11"/>
  <c r="AV108" i="11"/>
  <c r="AV49" i="11"/>
  <c r="AV92" i="11" s="1"/>
  <c r="DL135" i="8"/>
  <c r="DL117" i="8"/>
  <c r="DL78" i="8"/>
  <c r="DL97" i="6"/>
  <c r="DL84" i="6"/>
  <c r="DL66" i="6"/>
  <c r="DL75" i="6"/>
  <c r="DL86" i="6"/>
  <c r="DL68" i="6"/>
  <c r="DL125" i="4"/>
  <c r="DL98" i="4"/>
  <c r="DL81" i="4"/>
  <c r="DL76" i="4"/>
  <c r="DL87" i="4"/>
  <c r="DL86" i="7"/>
  <c r="DL60" i="7"/>
  <c r="DL91" i="7"/>
  <c r="DL43" i="7"/>
  <c r="DL75" i="7" s="1"/>
  <c r="T47" i="14"/>
  <c r="T75" i="14"/>
  <c r="T16" i="14"/>
  <c r="AH111" i="13"/>
  <c r="AH115" i="13"/>
  <c r="AJ72" i="13"/>
  <c r="AJ129" i="13"/>
  <c r="AH143" i="13"/>
  <c r="AJ111" i="13"/>
  <c r="AJ133" i="13"/>
  <c r="AJ93" i="13"/>
  <c r="AJ97" i="13"/>
  <c r="AJ16" i="13"/>
  <c r="AH106" i="13"/>
  <c r="AJ68" i="13"/>
  <c r="AJ47" i="13"/>
  <c r="AJ86" i="13" s="1"/>
  <c r="AJ120" i="13"/>
  <c r="AH102" i="13"/>
  <c r="AH66" i="13"/>
  <c r="AH129" i="13"/>
  <c r="AH68" i="13"/>
  <c r="AH93" i="13"/>
  <c r="AT129" i="12"/>
  <c r="AT74" i="12"/>
  <c r="AT111" i="12"/>
  <c r="AT70" i="12"/>
  <c r="AT16" i="12"/>
  <c r="AT20" i="12" s="1"/>
  <c r="AT93" i="12"/>
  <c r="AT97" i="12"/>
  <c r="AT66" i="12"/>
  <c r="AR129" i="12"/>
  <c r="AT68" i="12"/>
  <c r="AT106" i="12"/>
  <c r="AT84" i="12"/>
  <c r="AT102" i="12"/>
  <c r="AT115" i="12"/>
  <c r="AT24" i="12"/>
  <c r="AR120" i="12"/>
  <c r="AR72" i="12"/>
  <c r="AR115" i="12"/>
  <c r="AR111" i="12"/>
  <c r="AR133" i="12"/>
  <c r="AV78" i="11"/>
  <c r="AV117" i="11"/>
  <c r="AV80" i="11"/>
  <c r="AV99" i="11"/>
  <c r="AV103" i="11"/>
  <c r="AV70" i="11"/>
  <c r="AV76" i="11"/>
  <c r="AV112" i="11"/>
  <c r="AV135" i="11"/>
  <c r="AV130" i="11"/>
  <c r="AT90" i="11"/>
  <c r="AT78" i="11"/>
  <c r="AT139" i="11"/>
  <c r="AT121" i="11"/>
  <c r="BL74" i="10"/>
  <c r="BL115" i="10"/>
  <c r="BJ133" i="10"/>
  <c r="BL93" i="10"/>
  <c r="BL66" i="10"/>
  <c r="BL120" i="10"/>
  <c r="BL68" i="10"/>
  <c r="BL70" i="10"/>
  <c r="BL102" i="10"/>
  <c r="BL47" i="10"/>
  <c r="BL86" i="10" s="1"/>
  <c r="BL16" i="10"/>
  <c r="BJ129" i="10"/>
  <c r="BJ70" i="10"/>
  <c r="BR102" i="9"/>
  <c r="BR124" i="9"/>
  <c r="BR72" i="9"/>
  <c r="BR133" i="9"/>
  <c r="BT93" i="9"/>
  <c r="BR74" i="9"/>
  <c r="DL74" i="8"/>
  <c r="DL103" i="8"/>
  <c r="DL144" i="8"/>
  <c r="DL72" i="8"/>
  <c r="DJ139" i="8"/>
  <c r="DL16" i="8"/>
  <c r="DL20" i="8" s="1"/>
  <c r="DL126" i="8"/>
  <c r="DL148" i="8"/>
  <c r="DL80" i="8"/>
  <c r="DL112" i="8"/>
  <c r="DL24" i="8"/>
  <c r="DL108" i="8"/>
  <c r="DL90" i="8"/>
  <c r="DL49" i="8"/>
  <c r="DL92" i="8" s="1"/>
  <c r="DJ148" i="8"/>
  <c r="DJ126" i="8"/>
  <c r="DJ70" i="8"/>
  <c r="DL95" i="7"/>
  <c r="DL82" i="7"/>
  <c r="DJ24" i="7"/>
  <c r="DJ64" i="7"/>
  <c r="DL106" i="6"/>
  <c r="DL74" i="6"/>
  <c r="DL72" i="6"/>
  <c r="DL70" i="6"/>
  <c r="DL93" i="6"/>
  <c r="DL16" i="6"/>
  <c r="DJ70" i="6"/>
  <c r="DJ74" i="6"/>
  <c r="DJ97" i="6"/>
  <c r="DL73" i="4"/>
  <c r="DL85" i="4"/>
  <c r="DL107" i="4"/>
  <c r="DJ75" i="4"/>
  <c r="DJ94" i="4"/>
  <c r="DL112" i="4"/>
  <c r="DJ85" i="4"/>
  <c r="DJ112" i="4"/>
  <c r="DL94" i="4"/>
  <c r="DL103" i="4"/>
  <c r="DL69" i="4"/>
  <c r="DL121" i="4"/>
  <c r="DL17" i="4"/>
  <c r="DJ125" i="4"/>
  <c r="DJ67" i="4"/>
  <c r="DJ73" i="4"/>
  <c r="DJ116" i="4"/>
  <c r="DJ71" i="4"/>
  <c r="DJ105" i="3"/>
  <c r="DL62" i="3"/>
  <c r="DL105" i="3"/>
  <c r="DL91" i="3"/>
  <c r="DJ64" i="3"/>
  <c r="DL100" i="3"/>
  <c r="DL16" i="3"/>
  <c r="DL87" i="3"/>
  <c r="DJ91" i="3"/>
  <c r="DL104" i="2"/>
  <c r="DL25" i="2"/>
  <c r="DL61" i="2"/>
  <c r="DL86" i="2"/>
  <c r="DL63" i="2"/>
  <c r="DL69" i="2"/>
  <c r="DL95" i="2"/>
  <c r="DL17" i="2"/>
  <c r="DL21" i="2" s="1"/>
  <c r="DL75" i="2"/>
  <c r="DL91" i="2"/>
  <c r="DJ63" i="2"/>
  <c r="DJ123" i="2"/>
  <c r="DL64" i="2"/>
  <c r="P70" i="15"/>
  <c r="P102" i="15"/>
  <c r="P68" i="15"/>
  <c r="P16" i="15"/>
  <c r="AH124" i="13"/>
  <c r="AH72" i="13"/>
  <c r="AH120" i="13"/>
  <c r="AH47" i="13"/>
  <c r="AH86" i="13" s="1"/>
  <c r="AR106" i="12"/>
  <c r="AR97" i="12"/>
  <c r="AR84" i="12"/>
  <c r="AR66" i="12"/>
  <c r="AR75" i="12"/>
  <c r="AR93" i="12"/>
  <c r="AR86" i="12"/>
  <c r="AT135" i="11"/>
  <c r="AT76" i="11"/>
  <c r="AT112" i="11"/>
  <c r="AT80" i="11"/>
  <c r="AT130" i="11"/>
  <c r="AT144" i="11"/>
  <c r="AT103" i="11"/>
  <c r="AT74" i="11"/>
  <c r="AT108" i="11"/>
  <c r="AT81" i="11"/>
  <c r="AT72" i="11"/>
  <c r="AT70" i="11"/>
  <c r="AT99" i="11"/>
  <c r="AT92" i="11"/>
  <c r="BJ84" i="10"/>
  <c r="BJ124" i="10"/>
  <c r="BJ106" i="10"/>
  <c r="BJ97" i="10"/>
  <c r="BJ93" i="10"/>
  <c r="BJ47" i="10"/>
  <c r="BJ86" i="10" s="1"/>
  <c r="BJ68" i="10"/>
  <c r="BJ102" i="10"/>
  <c r="BJ66" i="10"/>
  <c r="BJ16" i="10"/>
  <c r="BJ20" i="10" s="1"/>
  <c r="BR70" i="9"/>
  <c r="BR47" i="9"/>
  <c r="BR86" i="9" s="1"/>
  <c r="BR66" i="9"/>
  <c r="DJ117" i="8"/>
  <c r="DJ108" i="8"/>
  <c r="DJ76" i="8"/>
  <c r="DJ78" i="8"/>
  <c r="DJ60" i="7"/>
  <c r="DJ75" i="7"/>
  <c r="DJ82" i="7"/>
  <c r="DJ106" i="6"/>
  <c r="DJ102" i="6"/>
  <c r="DJ93" i="6"/>
  <c r="DJ84" i="6"/>
  <c r="DJ68" i="6"/>
  <c r="DJ75" i="6"/>
  <c r="DJ86" i="6"/>
  <c r="DJ107" i="4"/>
  <c r="DJ121" i="4"/>
  <c r="DJ76" i="4"/>
  <c r="DJ103" i="4"/>
  <c r="DJ87" i="4"/>
  <c r="DJ69" i="4"/>
  <c r="DJ17" i="4"/>
  <c r="DJ21" i="4" s="1"/>
  <c r="DJ100" i="3"/>
  <c r="DJ62" i="3"/>
  <c r="DJ80" i="3"/>
  <c r="DJ69" i="3"/>
  <c r="DJ73" i="2"/>
  <c r="DJ64" i="2"/>
  <c r="DJ75" i="2"/>
  <c r="DJ25" i="4"/>
  <c r="DJ24" i="6"/>
  <c r="BR24" i="9"/>
  <c r="BJ24" i="10"/>
  <c r="AT24" i="11"/>
  <c r="AR24" i="12"/>
  <c r="P24" i="15"/>
  <c r="R86" i="15"/>
  <c r="R87" i="15"/>
  <c r="P20" i="15"/>
  <c r="R75" i="15"/>
  <c r="P111" i="15"/>
  <c r="P39" i="15"/>
  <c r="P76" i="15" s="1"/>
  <c r="R93" i="15"/>
  <c r="P106" i="15"/>
  <c r="R39" i="15"/>
  <c r="R76" i="15" s="1"/>
  <c r="P47" i="15"/>
  <c r="P48" i="15" s="1"/>
  <c r="P87" i="15" s="1"/>
  <c r="AH70" i="13"/>
  <c r="AH16" i="13"/>
  <c r="AR16" i="12"/>
  <c r="AR20" i="12" s="1"/>
  <c r="BJ72" i="10"/>
  <c r="DJ74" i="8"/>
  <c r="DJ144" i="8"/>
  <c r="DJ72" i="8"/>
  <c r="DJ80" i="8"/>
  <c r="DJ24" i="8"/>
  <c r="DJ121" i="8"/>
  <c r="DJ99" i="8"/>
  <c r="DJ135" i="8"/>
  <c r="DJ49" i="8"/>
  <c r="DJ92" i="8" s="1"/>
  <c r="DJ16" i="8"/>
  <c r="DJ69" i="7"/>
  <c r="DJ86" i="7"/>
  <c r="DJ95" i="7"/>
  <c r="DJ58" i="7"/>
  <c r="DJ91" i="7"/>
  <c r="DJ72" i="6"/>
  <c r="DJ20" i="6"/>
  <c r="DJ81" i="4"/>
  <c r="DJ134" i="4"/>
  <c r="DJ24" i="3"/>
  <c r="DJ66" i="3"/>
  <c r="DJ74" i="3"/>
  <c r="DJ96" i="3"/>
  <c r="DJ16" i="3"/>
  <c r="DJ87" i="3"/>
  <c r="DJ59" i="2"/>
  <c r="DJ25" i="2"/>
  <c r="DJ61" i="2"/>
  <c r="DJ82" i="2"/>
  <c r="DJ86" i="2"/>
  <c r="DJ91" i="2"/>
  <c r="DJ17" i="2"/>
  <c r="DJ122" i="2"/>
  <c r="AL9" i="11"/>
  <c r="AJ9" i="11"/>
  <c r="AH9" i="11"/>
  <c r="AF9" i="11"/>
  <c r="AD9" i="11"/>
  <c r="AB9" i="11"/>
  <c r="AX13" i="11" s="1"/>
  <c r="Z9" i="11"/>
  <c r="X9" i="11"/>
  <c r="V9" i="11"/>
  <c r="T9" i="11"/>
  <c r="R9" i="11"/>
  <c r="P9" i="11"/>
  <c r="N9" i="11"/>
  <c r="AV9" i="9"/>
  <c r="BR13" i="9" s="1"/>
  <c r="AT9" i="9"/>
  <c r="AP9" i="9"/>
  <c r="AN9" i="9"/>
  <c r="CX9" i="7"/>
  <c r="DN13" i="7" s="1"/>
  <c r="CZ9" i="7"/>
  <c r="DB9" i="7"/>
  <c r="DD9" i="7"/>
  <c r="DF9" i="7"/>
  <c r="DH9" i="7"/>
  <c r="B127" i="4"/>
  <c r="B118" i="4"/>
  <c r="DH133" i="4"/>
  <c r="DF133" i="4"/>
  <c r="DD133" i="4"/>
  <c r="DB133" i="4"/>
  <c r="CZ133" i="4"/>
  <c r="CX133" i="4"/>
  <c r="CV133" i="4"/>
  <c r="CT133" i="4"/>
  <c r="CR133" i="4"/>
  <c r="CP133" i="4"/>
  <c r="CN133" i="4"/>
  <c r="CL133" i="4"/>
  <c r="CJ133" i="4"/>
  <c r="CH133" i="4"/>
  <c r="CF133" i="4"/>
  <c r="CD133" i="4"/>
  <c r="CB133" i="4"/>
  <c r="BZ133" i="4"/>
  <c r="BX133" i="4"/>
  <c r="BV133" i="4"/>
  <c r="BT133" i="4"/>
  <c r="BR133" i="4"/>
  <c r="BP133" i="4"/>
  <c r="BN133" i="4"/>
  <c r="BL133" i="4"/>
  <c r="BJ133" i="4"/>
  <c r="BH133" i="4"/>
  <c r="BF133" i="4"/>
  <c r="BD133" i="4"/>
  <c r="BB133" i="4"/>
  <c r="AZ133" i="4"/>
  <c r="AX133" i="4"/>
  <c r="AV133" i="4"/>
  <c r="AT133" i="4"/>
  <c r="AR133" i="4"/>
  <c r="AP133" i="4"/>
  <c r="AN133" i="4"/>
  <c r="AL133" i="4"/>
  <c r="AJ133" i="4"/>
  <c r="AH133" i="4"/>
  <c r="AF133" i="4"/>
  <c r="AD133" i="4"/>
  <c r="AB133" i="4"/>
  <c r="Z133" i="4"/>
  <c r="X133" i="4"/>
  <c r="V133" i="4"/>
  <c r="T133" i="4"/>
  <c r="R133" i="4"/>
  <c r="P133" i="4"/>
  <c r="N133" i="4"/>
  <c r="L133" i="4"/>
  <c r="J133" i="4"/>
  <c r="DH132" i="4"/>
  <c r="DF132" i="4"/>
  <c r="DD132" i="4"/>
  <c r="DB132" i="4"/>
  <c r="CZ132" i="4"/>
  <c r="CX132" i="4"/>
  <c r="CV132" i="4"/>
  <c r="CT132" i="4"/>
  <c r="CR132" i="4"/>
  <c r="CP132" i="4"/>
  <c r="CN132" i="4"/>
  <c r="CL132" i="4"/>
  <c r="CJ132" i="4"/>
  <c r="CH132" i="4"/>
  <c r="CF132" i="4"/>
  <c r="CD132" i="4"/>
  <c r="CB132" i="4"/>
  <c r="BZ132" i="4"/>
  <c r="BX132" i="4"/>
  <c r="BV132" i="4"/>
  <c r="BT132" i="4"/>
  <c r="BR132" i="4"/>
  <c r="BP132" i="4"/>
  <c r="BN132" i="4"/>
  <c r="BL132" i="4"/>
  <c r="BJ132" i="4"/>
  <c r="BH132" i="4"/>
  <c r="BF132" i="4"/>
  <c r="BD132" i="4"/>
  <c r="BB132" i="4"/>
  <c r="AZ132" i="4"/>
  <c r="AX132" i="4"/>
  <c r="AV132" i="4"/>
  <c r="AT132" i="4"/>
  <c r="AR132" i="4"/>
  <c r="AP132" i="4"/>
  <c r="AN132" i="4"/>
  <c r="AL132" i="4"/>
  <c r="AJ132" i="4"/>
  <c r="AH132" i="4"/>
  <c r="AF132" i="4"/>
  <c r="DH129" i="4"/>
  <c r="DH130" i="4" s="1"/>
  <c r="DF129" i="4"/>
  <c r="DF130" i="4" s="1"/>
  <c r="DD129" i="4"/>
  <c r="DD130" i="4" s="1"/>
  <c r="DB129" i="4"/>
  <c r="DB130" i="4" s="1"/>
  <c r="CZ129" i="4"/>
  <c r="CZ130" i="4" s="1"/>
  <c r="CX129" i="4"/>
  <c r="CX130" i="4" s="1"/>
  <c r="CV129" i="4"/>
  <c r="CV130" i="4" s="1"/>
  <c r="CT129" i="4"/>
  <c r="CT130" i="4" s="1"/>
  <c r="CR129" i="4"/>
  <c r="CR130" i="4" s="1"/>
  <c r="CP129" i="4"/>
  <c r="CP130" i="4" s="1"/>
  <c r="CN129" i="4"/>
  <c r="CN130" i="4" s="1"/>
  <c r="CL129" i="4"/>
  <c r="CL130" i="4" s="1"/>
  <c r="CJ129" i="4"/>
  <c r="CJ130" i="4" s="1"/>
  <c r="CH129" i="4"/>
  <c r="CH130" i="4" s="1"/>
  <c r="CF129" i="4"/>
  <c r="CF130" i="4" s="1"/>
  <c r="CD129" i="4"/>
  <c r="CD130" i="4" s="1"/>
  <c r="CB129" i="4"/>
  <c r="CB130" i="4" s="1"/>
  <c r="BZ129" i="4"/>
  <c r="BZ130" i="4" s="1"/>
  <c r="BX129" i="4"/>
  <c r="BX130" i="4" s="1"/>
  <c r="BV129" i="4"/>
  <c r="BV130" i="4" s="1"/>
  <c r="BT129" i="4"/>
  <c r="BT130" i="4" s="1"/>
  <c r="BR129" i="4"/>
  <c r="BR130" i="4" s="1"/>
  <c r="BP129" i="4"/>
  <c r="BP130" i="4" s="1"/>
  <c r="BN129" i="4"/>
  <c r="BN130" i="4" s="1"/>
  <c r="BL129" i="4"/>
  <c r="BL130" i="4" s="1"/>
  <c r="BJ129" i="4"/>
  <c r="BJ130" i="4" s="1"/>
  <c r="BH129" i="4"/>
  <c r="BH130" i="4" s="1"/>
  <c r="BF129" i="4"/>
  <c r="BF130" i="4" s="1"/>
  <c r="BD129" i="4"/>
  <c r="BD130" i="4" s="1"/>
  <c r="BB129" i="4"/>
  <c r="BB130" i="4" s="1"/>
  <c r="AZ129" i="4"/>
  <c r="AZ130" i="4" s="1"/>
  <c r="AX129" i="4"/>
  <c r="AX130" i="4" s="1"/>
  <c r="AV129" i="4"/>
  <c r="AV130" i="4" s="1"/>
  <c r="AT129" i="4"/>
  <c r="AT130" i="4" s="1"/>
  <c r="AR129" i="4"/>
  <c r="AR130" i="4" s="1"/>
  <c r="AP129" i="4"/>
  <c r="AP130" i="4" s="1"/>
  <c r="AN129" i="4"/>
  <c r="AN130" i="4" s="1"/>
  <c r="AL129" i="4"/>
  <c r="AL130" i="4" s="1"/>
  <c r="AJ129" i="4"/>
  <c r="AJ130" i="4" s="1"/>
  <c r="AH129" i="4"/>
  <c r="AH130" i="4" s="1"/>
  <c r="AF129" i="4"/>
  <c r="DH124" i="4"/>
  <c r="DF124" i="4"/>
  <c r="DD124" i="4"/>
  <c r="DB124" i="4"/>
  <c r="CZ124" i="4"/>
  <c r="CX124" i="4"/>
  <c r="CV124" i="4"/>
  <c r="CT124" i="4"/>
  <c r="CR124" i="4"/>
  <c r="CP124" i="4"/>
  <c r="CN124" i="4"/>
  <c r="CL124" i="4"/>
  <c r="CJ124" i="4"/>
  <c r="CH124" i="4"/>
  <c r="CF124" i="4"/>
  <c r="CD124" i="4"/>
  <c r="CB124" i="4"/>
  <c r="BZ124" i="4"/>
  <c r="BX124" i="4"/>
  <c r="BV124" i="4"/>
  <c r="BT124" i="4"/>
  <c r="BR124" i="4"/>
  <c r="BP124" i="4"/>
  <c r="BN124" i="4"/>
  <c r="BL124" i="4"/>
  <c r="BJ124" i="4"/>
  <c r="BH124" i="4"/>
  <c r="BF124" i="4"/>
  <c r="BD124" i="4"/>
  <c r="BB124" i="4"/>
  <c r="AZ124" i="4"/>
  <c r="AX124" i="4"/>
  <c r="AV124" i="4"/>
  <c r="AT124" i="4"/>
  <c r="AR124" i="4"/>
  <c r="AP124" i="4"/>
  <c r="AN124" i="4"/>
  <c r="AL124" i="4"/>
  <c r="AJ124" i="4"/>
  <c r="AH124" i="4"/>
  <c r="AF124" i="4"/>
  <c r="AD124" i="4"/>
  <c r="AB124" i="4"/>
  <c r="Z124" i="4"/>
  <c r="X124" i="4"/>
  <c r="V124" i="4"/>
  <c r="T124" i="4"/>
  <c r="R124" i="4"/>
  <c r="P124" i="4"/>
  <c r="N124" i="4"/>
  <c r="L124" i="4"/>
  <c r="J124" i="4"/>
  <c r="DH123" i="4"/>
  <c r="DF123" i="4"/>
  <c r="DD123" i="4"/>
  <c r="DB123" i="4"/>
  <c r="CZ123" i="4"/>
  <c r="CX123" i="4"/>
  <c r="CV123" i="4"/>
  <c r="CT123" i="4"/>
  <c r="CR123" i="4"/>
  <c r="CP123" i="4"/>
  <c r="CN123" i="4"/>
  <c r="CL123" i="4"/>
  <c r="CJ123" i="4"/>
  <c r="CH123" i="4"/>
  <c r="CF123" i="4"/>
  <c r="CD123" i="4"/>
  <c r="CB123" i="4"/>
  <c r="BZ123" i="4"/>
  <c r="BX123" i="4"/>
  <c r="BV123" i="4"/>
  <c r="BT123" i="4"/>
  <c r="BR123" i="4"/>
  <c r="BP123" i="4"/>
  <c r="BN123" i="4"/>
  <c r="BL123" i="4"/>
  <c r="BJ123" i="4"/>
  <c r="BH123" i="4"/>
  <c r="BF123" i="4"/>
  <c r="BD123" i="4"/>
  <c r="BB123" i="4"/>
  <c r="AZ123" i="4"/>
  <c r="AX123" i="4"/>
  <c r="AV123" i="4"/>
  <c r="AT123" i="4"/>
  <c r="AR123" i="4"/>
  <c r="AP123" i="4"/>
  <c r="AN123" i="4"/>
  <c r="AL123" i="4"/>
  <c r="AJ123" i="4"/>
  <c r="AH123" i="4"/>
  <c r="AF123" i="4"/>
  <c r="DH120" i="4"/>
  <c r="DF120" i="4"/>
  <c r="DD120" i="4"/>
  <c r="DB120" i="4"/>
  <c r="CZ120" i="4"/>
  <c r="CX120" i="4"/>
  <c r="CV120" i="4"/>
  <c r="CT120" i="4"/>
  <c r="CR120" i="4"/>
  <c r="CP120" i="4"/>
  <c r="CN120" i="4"/>
  <c r="CL120" i="4"/>
  <c r="CJ120" i="4"/>
  <c r="CH120" i="4"/>
  <c r="CF120" i="4"/>
  <c r="CD120" i="4"/>
  <c r="CB120" i="4"/>
  <c r="BZ120" i="4"/>
  <c r="BX120" i="4"/>
  <c r="BV120" i="4"/>
  <c r="BT120" i="4"/>
  <c r="BR120" i="4"/>
  <c r="BP120" i="4"/>
  <c r="BN120" i="4"/>
  <c r="BL120" i="4"/>
  <c r="BJ120" i="4"/>
  <c r="BH120" i="4"/>
  <c r="BF120" i="4"/>
  <c r="BD120" i="4"/>
  <c r="BB120" i="4"/>
  <c r="AZ120" i="4"/>
  <c r="AX120" i="4"/>
  <c r="AV120" i="4"/>
  <c r="AT120" i="4"/>
  <c r="AR120" i="4"/>
  <c r="AP120" i="4"/>
  <c r="AN120" i="4"/>
  <c r="AL120" i="4"/>
  <c r="AJ120" i="4"/>
  <c r="AH120" i="4"/>
  <c r="AF120" i="4"/>
  <c r="DH39" i="4"/>
  <c r="DF39" i="4"/>
  <c r="DD39" i="4"/>
  <c r="DB39" i="4"/>
  <c r="DB76" i="4" s="1"/>
  <c r="DB74" i="4"/>
  <c r="DB72" i="4"/>
  <c r="B74" i="4"/>
  <c r="B72" i="4"/>
  <c r="AT75" i="4"/>
  <c r="AR75" i="4"/>
  <c r="AP75" i="4"/>
  <c r="AN75" i="4"/>
  <c r="AL75" i="4"/>
  <c r="AJ75" i="4"/>
  <c r="AH75" i="4"/>
  <c r="AF75" i="4"/>
  <c r="DH74" i="4"/>
  <c r="DF74" i="4"/>
  <c r="DD74" i="4"/>
  <c r="CZ74" i="4"/>
  <c r="CX74" i="4"/>
  <c r="CV74" i="4"/>
  <c r="CT74" i="4"/>
  <c r="CR74" i="4"/>
  <c r="CP74" i="4"/>
  <c r="CN74" i="4"/>
  <c r="CL74" i="4"/>
  <c r="CJ74" i="4"/>
  <c r="CH74" i="4"/>
  <c r="CF74" i="4"/>
  <c r="CD74" i="4"/>
  <c r="CB74" i="4"/>
  <c r="BZ74" i="4"/>
  <c r="BX74" i="4"/>
  <c r="BV74" i="4"/>
  <c r="BT74" i="4"/>
  <c r="BR74" i="4"/>
  <c r="BP74" i="4"/>
  <c r="BN74" i="4"/>
  <c r="BL74" i="4"/>
  <c r="BJ74" i="4"/>
  <c r="BH74" i="4"/>
  <c r="BF74" i="4"/>
  <c r="BD74" i="4"/>
  <c r="BB74" i="4"/>
  <c r="AZ74" i="4"/>
  <c r="AX74" i="4"/>
  <c r="AV74" i="4"/>
  <c r="AT74" i="4"/>
  <c r="AR74" i="4"/>
  <c r="AP74" i="4"/>
  <c r="AN74" i="4"/>
  <c r="AL74" i="4"/>
  <c r="AJ74" i="4"/>
  <c r="AH74" i="4"/>
  <c r="AF74" i="4"/>
  <c r="AD74" i="4"/>
  <c r="AB74" i="4"/>
  <c r="Z74" i="4"/>
  <c r="X74" i="4"/>
  <c r="V74" i="4"/>
  <c r="T74" i="4"/>
  <c r="R74" i="4"/>
  <c r="P74" i="4"/>
  <c r="N74" i="4"/>
  <c r="L74" i="4"/>
  <c r="J74" i="4"/>
  <c r="AT73" i="4"/>
  <c r="AR73" i="4"/>
  <c r="AP73" i="4"/>
  <c r="AN73" i="4"/>
  <c r="AL73" i="4"/>
  <c r="AJ73" i="4"/>
  <c r="AH73" i="4"/>
  <c r="AF73" i="4"/>
  <c r="DH72" i="4"/>
  <c r="DF72" i="4"/>
  <c r="DD72" i="4"/>
  <c r="CZ72" i="4"/>
  <c r="CX72" i="4"/>
  <c r="CV72" i="4"/>
  <c r="CT72" i="4"/>
  <c r="CR72" i="4"/>
  <c r="CP72" i="4"/>
  <c r="CN72" i="4"/>
  <c r="CL72" i="4"/>
  <c r="CJ72" i="4"/>
  <c r="CH72" i="4"/>
  <c r="CF72" i="4"/>
  <c r="CD72" i="4"/>
  <c r="CB72" i="4"/>
  <c r="BZ72" i="4"/>
  <c r="BX72" i="4"/>
  <c r="BV72" i="4"/>
  <c r="BT72" i="4"/>
  <c r="BR72" i="4"/>
  <c r="BP72" i="4"/>
  <c r="BN72" i="4"/>
  <c r="BL72" i="4"/>
  <c r="BJ72" i="4"/>
  <c r="BH72" i="4"/>
  <c r="BF72" i="4"/>
  <c r="BD72" i="4"/>
  <c r="BB72" i="4"/>
  <c r="AZ72" i="4"/>
  <c r="AX72" i="4"/>
  <c r="AV72" i="4"/>
  <c r="AT72" i="4"/>
  <c r="AR72" i="4"/>
  <c r="AP72" i="4"/>
  <c r="AN72" i="4"/>
  <c r="AL72" i="4"/>
  <c r="AJ72" i="4"/>
  <c r="AH72" i="4"/>
  <c r="AF72" i="4"/>
  <c r="AD72" i="4"/>
  <c r="AB72" i="4"/>
  <c r="Z72" i="4"/>
  <c r="X72" i="4"/>
  <c r="V72" i="4"/>
  <c r="T72" i="4"/>
  <c r="R72" i="4"/>
  <c r="P72" i="4"/>
  <c r="N72" i="4"/>
  <c r="L72" i="4"/>
  <c r="J72" i="4"/>
  <c r="DB62" i="4"/>
  <c r="B61" i="4"/>
  <c r="B57" i="4"/>
  <c r="B59" i="4"/>
  <c r="DH62" i="4"/>
  <c r="DF62" i="4"/>
  <c r="DD62" i="4"/>
  <c r="CZ62" i="4"/>
  <c r="CX62" i="4"/>
  <c r="CV62" i="4"/>
  <c r="CT62" i="4"/>
  <c r="CR62" i="4"/>
  <c r="CP62" i="4"/>
  <c r="CN62" i="4"/>
  <c r="CL62" i="4"/>
  <c r="CJ62" i="4"/>
  <c r="CH62" i="4"/>
  <c r="CF62" i="4"/>
  <c r="CD62" i="4"/>
  <c r="CB62" i="4"/>
  <c r="BZ62" i="4"/>
  <c r="BX62" i="4"/>
  <c r="BV62" i="4"/>
  <c r="BT62" i="4"/>
  <c r="BR62" i="4"/>
  <c r="BP62" i="4"/>
  <c r="BN62" i="4"/>
  <c r="BL62" i="4"/>
  <c r="BJ62" i="4"/>
  <c r="BH62" i="4"/>
  <c r="BF62" i="4"/>
  <c r="BD62" i="4"/>
  <c r="BB62" i="4"/>
  <c r="AZ62" i="4"/>
  <c r="AX62" i="4"/>
  <c r="AV62" i="4"/>
  <c r="DH60" i="4"/>
  <c r="DF60" i="4"/>
  <c r="DD60" i="4"/>
  <c r="DB60" i="4"/>
  <c r="CZ60" i="4"/>
  <c r="CX60" i="4"/>
  <c r="CV60" i="4"/>
  <c r="CT60" i="4"/>
  <c r="CR60" i="4"/>
  <c r="CP60" i="4"/>
  <c r="CN60" i="4"/>
  <c r="CL60" i="4"/>
  <c r="CJ60" i="4"/>
  <c r="CH60" i="4"/>
  <c r="CF60" i="4"/>
  <c r="CD60" i="4"/>
  <c r="CB60" i="4"/>
  <c r="BZ60" i="4"/>
  <c r="BX60" i="4"/>
  <c r="BV60" i="4"/>
  <c r="BT60" i="4"/>
  <c r="BR60" i="4"/>
  <c r="BP60" i="4"/>
  <c r="BN60" i="4"/>
  <c r="BL60" i="4"/>
  <c r="BJ60" i="4"/>
  <c r="BH60" i="4"/>
  <c r="BF60" i="4"/>
  <c r="BD60" i="4"/>
  <c r="BB60" i="4"/>
  <c r="AZ60" i="4"/>
  <c r="AX60" i="4"/>
  <c r="AV60" i="4"/>
  <c r="DH38" i="4"/>
  <c r="DF38" i="4"/>
  <c r="DD38" i="4"/>
  <c r="DB38" i="4"/>
  <c r="CZ38" i="4"/>
  <c r="CX38" i="4"/>
  <c r="CV38" i="4"/>
  <c r="CT38" i="4"/>
  <c r="CR38" i="4"/>
  <c r="CP38" i="4"/>
  <c r="CN38" i="4"/>
  <c r="CL38" i="4"/>
  <c r="CJ38" i="4"/>
  <c r="CH38" i="4"/>
  <c r="CF38" i="4"/>
  <c r="CD38" i="4"/>
  <c r="CB38" i="4"/>
  <c r="BZ38" i="4"/>
  <c r="BX38" i="4"/>
  <c r="BV38" i="4"/>
  <c r="BT38" i="4"/>
  <c r="BR38" i="4"/>
  <c r="BP38" i="4"/>
  <c r="BN38" i="4"/>
  <c r="BL38" i="4"/>
  <c r="BJ38" i="4"/>
  <c r="BH38" i="4"/>
  <c r="BF38" i="4"/>
  <c r="BD38" i="4"/>
  <c r="BB38" i="4"/>
  <c r="AZ38" i="4"/>
  <c r="AX38" i="4"/>
  <c r="AV38" i="4"/>
  <c r="DH36" i="4"/>
  <c r="DF36" i="4"/>
  <c r="DD36" i="4"/>
  <c r="DB36" i="4"/>
  <c r="CZ36" i="4"/>
  <c r="CX36" i="4"/>
  <c r="CV36" i="4"/>
  <c r="CT36" i="4"/>
  <c r="CR36" i="4"/>
  <c r="CP36" i="4"/>
  <c r="CN36" i="4"/>
  <c r="CL36" i="4"/>
  <c r="CJ36" i="4"/>
  <c r="CH36" i="4"/>
  <c r="CF36" i="4"/>
  <c r="CD36" i="4"/>
  <c r="CB36" i="4"/>
  <c r="BZ36" i="4"/>
  <c r="BX36" i="4"/>
  <c r="BV36" i="4"/>
  <c r="BT36" i="4"/>
  <c r="BR36" i="4"/>
  <c r="BP36" i="4"/>
  <c r="BN36" i="4"/>
  <c r="BL36" i="4"/>
  <c r="BJ36" i="4"/>
  <c r="BH36" i="4"/>
  <c r="BF36" i="4"/>
  <c r="BD36" i="4"/>
  <c r="BB36" i="4"/>
  <c r="AZ36" i="4"/>
  <c r="AX36" i="4"/>
  <c r="AV36" i="4"/>
  <c r="B97" i="2"/>
  <c r="DH103" i="2"/>
  <c r="DF103" i="2"/>
  <c r="DD103" i="2"/>
  <c r="DB103" i="2"/>
  <c r="CZ103" i="2"/>
  <c r="CX103" i="2"/>
  <c r="CV103" i="2"/>
  <c r="CT103" i="2"/>
  <c r="CR103" i="2"/>
  <c r="CP103" i="2"/>
  <c r="CN103" i="2"/>
  <c r="CL103" i="2"/>
  <c r="CJ103" i="2"/>
  <c r="CH103" i="2"/>
  <c r="CF103" i="2"/>
  <c r="CD103" i="2"/>
  <c r="CB103" i="2"/>
  <c r="BZ103" i="2"/>
  <c r="BX103" i="2"/>
  <c r="BV103" i="2"/>
  <c r="BT103" i="2"/>
  <c r="BR103" i="2"/>
  <c r="BP103" i="2"/>
  <c r="BN103" i="2"/>
  <c r="BL103" i="2"/>
  <c r="BJ103" i="2"/>
  <c r="BH103" i="2"/>
  <c r="BF103" i="2"/>
  <c r="BD103" i="2"/>
  <c r="BB103" i="2"/>
  <c r="AZ103" i="2"/>
  <c r="AX103" i="2"/>
  <c r="AV103" i="2"/>
  <c r="AT103" i="2"/>
  <c r="AR103" i="2"/>
  <c r="AP103" i="2"/>
  <c r="AN103" i="2"/>
  <c r="AL103" i="2"/>
  <c r="AJ103" i="2"/>
  <c r="AH103" i="2"/>
  <c r="AF103" i="2"/>
  <c r="DH102" i="2"/>
  <c r="DF102" i="2"/>
  <c r="DD102" i="2"/>
  <c r="DB102" i="2"/>
  <c r="CZ102" i="2"/>
  <c r="CX102" i="2"/>
  <c r="CV102" i="2"/>
  <c r="CT102" i="2"/>
  <c r="CR102" i="2"/>
  <c r="CP102" i="2"/>
  <c r="CN102" i="2"/>
  <c r="CL102" i="2"/>
  <c r="CJ102" i="2"/>
  <c r="CH102" i="2"/>
  <c r="CF102" i="2"/>
  <c r="CD102" i="2"/>
  <c r="CB102" i="2"/>
  <c r="BZ102" i="2"/>
  <c r="BX102" i="2"/>
  <c r="BV102" i="2"/>
  <c r="BT102" i="2"/>
  <c r="BR102" i="2"/>
  <c r="BP102" i="2"/>
  <c r="BN102" i="2"/>
  <c r="BL102" i="2"/>
  <c r="BJ102" i="2"/>
  <c r="BH102" i="2"/>
  <c r="BF102" i="2"/>
  <c r="BD102" i="2"/>
  <c r="BB102" i="2"/>
  <c r="AZ102" i="2"/>
  <c r="AX102" i="2"/>
  <c r="AV102" i="2"/>
  <c r="AT102" i="2"/>
  <c r="AR102" i="2"/>
  <c r="AP102" i="2"/>
  <c r="AN102" i="2"/>
  <c r="AL102" i="2"/>
  <c r="AJ102" i="2"/>
  <c r="AH102" i="2"/>
  <c r="AF102" i="2"/>
  <c r="DH99" i="2"/>
  <c r="DF99" i="2"/>
  <c r="DF104" i="2" s="1"/>
  <c r="DD99" i="2"/>
  <c r="DD100" i="2" s="1"/>
  <c r="DB99" i="2"/>
  <c r="DB100" i="2" s="1"/>
  <c r="CZ99" i="2"/>
  <c r="CZ104" i="2" s="1"/>
  <c r="CX99" i="2"/>
  <c r="CX100" i="2" s="1"/>
  <c r="CV99" i="2"/>
  <c r="CV100" i="2" s="1"/>
  <c r="CT99" i="2"/>
  <c r="CT100" i="2" s="1"/>
  <c r="CR99" i="2"/>
  <c r="CP99" i="2"/>
  <c r="CP104" i="2" s="1"/>
  <c r="CN99" i="2"/>
  <c r="CN100" i="2" s="1"/>
  <c r="CL99" i="2"/>
  <c r="CL100" i="2" s="1"/>
  <c r="CJ99" i="2"/>
  <c r="CJ104" i="2" s="1"/>
  <c r="CH99" i="2"/>
  <c r="CH100" i="2" s="1"/>
  <c r="CF99" i="2"/>
  <c r="CF100" i="2" s="1"/>
  <c r="CD99" i="2"/>
  <c r="CD100" i="2" s="1"/>
  <c r="CB99" i="2"/>
  <c r="BZ99" i="2"/>
  <c r="BZ104" i="2" s="1"/>
  <c r="BX99" i="2"/>
  <c r="BX100" i="2" s="1"/>
  <c r="BV99" i="2"/>
  <c r="BV100" i="2" s="1"/>
  <c r="BT99" i="2"/>
  <c r="BT104" i="2" s="1"/>
  <c r="BR99" i="2"/>
  <c r="BR100" i="2" s="1"/>
  <c r="BP99" i="2"/>
  <c r="BP100" i="2" s="1"/>
  <c r="BN99" i="2"/>
  <c r="BN100" i="2" s="1"/>
  <c r="BL99" i="2"/>
  <c r="BJ99" i="2"/>
  <c r="BJ104" i="2" s="1"/>
  <c r="BH99" i="2"/>
  <c r="BH100" i="2" s="1"/>
  <c r="BF99" i="2"/>
  <c r="BF100" i="2" s="1"/>
  <c r="BD99" i="2"/>
  <c r="BD104" i="2" s="1"/>
  <c r="BB99" i="2"/>
  <c r="BB100" i="2" s="1"/>
  <c r="AZ99" i="2"/>
  <c r="AZ100" i="2" s="1"/>
  <c r="AX99" i="2"/>
  <c r="AX100" i="2" s="1"/>
  <c r="AV99" i="2"/>
  <c r="AT99" i="2"/>
  <c r="AT104" i="2" s="1"/>
  <c r="AR99" i="2"/>
  <c r="AR100" i="2" s="1"/>
  <c r="AP99" i="2"/>
  <c r="AP100" i="2" s="1"/>
  <c r="AN99" i="2"/>
  <c r="AN104" i="2" s="1"/>
  <c r="AL99" i="2"/>
  <c r="AL100" i="2" s="1"/>
  <c r="AJ99" i="2"/>
  <c r="AJ100" i="2" s="1"/>
  <c r="AH99" i="2"/>
  <c r="AH100" i="2" s="1"/>
  <c r="AF99" i="2"/>
  <c r="DB62" i="2"/>
  <c r="B62" i="2"/>
  <c r="DH62" i="2"/>
  <c r="DF62" i="2"/>
  <c r="DD62" i="2"/>
  <c r="CZ62" i="2"/>
  <c r="CX62" i="2"/>
  <c r="CV62" i="2"/>
  <c r="CT62" i="2"/>
  <c r="CR62" i="2"/>
  <c r="CP62" i="2"/>
  <c r="CN62" i="2"/>
  <c r="CL62" i="2"/>
  <c r="CJ62" i="2"/>
  <c r="CH62" i="2"/>
  <c r="CF62" i="2"/>
  <c r="CD62" i="2"/>
  <c r="CB62" i="2"/>
  <c r="BZ62" i="2"/>
  <c r="BX62" i="2"/>
  <c r="BV62" i="2"/>
  <c r="BT62" i="2"/>
  <c r="BR62" i="2"/>
  <c r="BP62" i="2"/>
  <c r="BN62" i="2"/>
  <c r="BL62" i="2"/>
  <c r="BJ62" i="2"/>
  <c r="BH62" i="2"/>
  <c r="BF62" i="2"/>
  <c r="BD62" i="2"/>
  <c r="BB62" i="2"/>
  <c r="AZ62" i="2"/>
  <c r="AX62" i="2"/>
  <c r="AV62" i="2"/>
  <c r="AT62" i="2"/>
  <c r="AR62" i="2"/>
  <c r="AP62" i="2"/>
  <c r="AN62" i="2"/>
  <c r="AL62" i="2"/>
  <c r="AJ62" i="2"/>
  <c r="AH62" i="2"/>
  <c r="AF62" i="2"/>
  <c r="DH35" i="2"/>
  <c r="DF35" i="2"/>
  <c r="DD35" i="2"/>
  <c r="DB35" i="2"/>
  <c r="DB64" i="2" s="1"/>
  <c r="DB54" i="2"/>
  <c r="B53" i="2"/>
  <c r="DH34" i="2"/>
  <c r="DF34" i="2"/>
  <c r="DD34" i="2"/>
  <c r="DB34" i="2"/>
  <c r="CZ34" i="2"/>
  <c r="CX34" i="2"/>
  <c r="CV34" i="2"/>
  <c r="CT34" i="2"/>
  <c r="CR34" i="2"/>
  <c r="CP34" i="2"/>
  <c r="CN34" i="2"/>
  <c r="CL34" i="2"/>
  <c r="CJ34" i="2"/>
  <c r="CH34" i="2"/>
  <c r="CF34" i="2"/>
  <c r="CD34" i="2"/>
  <c r="CB34" i="2"/>
  <c r="BZ34" i="2"/>
  <c r="BX34" i="2"/>
  <c r="BV34" i="2"/>
  <c r="BT34" i="2"/>
  <c r="BR34" i="2"/>
  <c r="BP34" i="2"/>
  <c r="BN34" i="2"/>
  <c r="BL34" i="2"/>
  <c r="BJ34" i="2"/>
  <c r="BH34" i="2"/>
  <c r="BF34" i="2"/>
  <c r="BD34" i="2"/>
  <c r="BB34" i="2"/>
  <c r="AZ34" i="2"/>
  <c r="AX34" i="2"/>
  <c r="AV34" i="2"/>
  <c r="AT34" i="2"/>
  <c r="AR34" i="2"/>
  <c r="AP34" i="2"/>
  <c r="AN34" i="2"/>
  <c r="AL34" i="2"/>
  <c r="AJ34" i="2"/>
  <c r="AH34" i="2"/>
  <c r="AF34" i="2"/>
  <c r="DH54" i="2"/>
  <c r="DF54" i="2"/>
  <c r="DF63" i="2" s="1"/>
  <c r="DD54" i="2"/>
  <c r="DD63" i="2" s="1"/>
  <c r="CZ54" i="2"/>
  <c r="CZ63" i="2" s="1"/>
  <c r="CX54" i="2"/>
  <c r="CX63" i="2" s="1"/>
  <c r="CV54" i="2"/>
  <c r="CT54" i="2"/>
  <c r="CT63" i="2" s="1"/>
  <c r="CR54" i="2"/>
  <c r="CR63" i="2" s="1"/>
  <c r="CP54" i="2"/>
  <c r="CP63" i="2" s="1"/>
  <c r="CN54" i="2"/>
  <c r="CN63" i="2" s="1"/>
  <c r="CL54" i="2"/>
  <c r="CL63" i="2" s="1"/>
  <c r="CJ54" i="2"/>
  <c r="CJ63" i="2" s="1"/>
  <c r="CH54" i="2"/>
  <c r="CH63" i="2" s="1"/>
  <c r="CF54" i="2"/>
  <c r="CF63" i="2" s="1"/>
  <c r="CD54" i="2"/>
  <c r="CD63" i="2" s="1"/>
  <c r="CB54" i="2"/>
  <c r="CB63" i="2" s="1"/>
  <c r="BZ54" i="2"/>
  <c r="BZ63" i="2" s="1"/>
  <c r="BX54" i="2"/>
  <c r="BX63" i="2" s="1"/>
  <c r="BV54" i="2"/>
  <c r="BV63" i="2" s="1"/>
  <c r="BT54" i="2"/>
  <c r="BT63" i="2" s="1"/>
  <c r="BR54" i="2"/>
  <c r="BR63" i="2" s="1"/>
  <c r="BP54" i="2"/>
  <c r="BP63" i="2" s="1"/>
  <c r="BN54" i="2"/>
  <c r="BN63" i="2" s="1"/>
  <c r="BL54" i="2"/>
  <c r="BL63" i="2" s="1"/>
  <c r="BJ54" i="2"/>
  <c r="BJ63" i="2" s="1"/>
  <c r="BH54" i="2"/>
  <c r="BH63" i="2" s="1"/>
  <c r="BF54" i="2"/>
  <c r="BF63" i="2" s="1"/>
  <c r="BD54" i="2"/>
  <c r="BD63" i="2" s="1"/>
  <c r="BB54" i="2"/>
  <c r="BB63" i="2" s="1"/>
  <c r="AZ54" i="2"/>
  <c r="AZ63" i="2" s="1"/>
  <c r="AX54" i="2"/>
  <c r="AX63" i="2" s="1"/>
  <c r="AV54" i="2"/>
  <c r="AV63" i="2" s="1"/>
  <c r="AT54" i="2"/>
  <c r="AT63" i="2" s="1"/>
  <c r="AR54" i="2"/>
  <c r="AR63" i="2" s="1"/>
  <c r="AP54" i="2"/>
  <c r="AP63" i="2" s="1"/>
  <c r="AN54" i="2"/>
  <c r="AN63" i="2" s="1"/>
  <c r="AL54" i="2"/>
  <c r="AL63" i="2" s="1"/>
  <c r="AJ54" i="2"/>
  <c r="AJ63" i="2" s="1"/>
  <c r="AH54" i="2"/>
  <c r="AH63" i="2" s="1"/>
  <c r="AF54" i="2"/>
  <c r="AF63" i="2" s="1"/>
  <c r="AX16" i="11" l="1"/>
  <c r="DN16" i="7"/>
  <c r="CV63" i="2"/>
  <c r="T20" i="14"/>
  <c r="T86" i="14"/>
  <c r="T48" i="14"/>
  <c r="T87" i="14" s="1"/>
  <c r="AV13" i="11"/>
  <c r="BL20" i="10"/>
  <c r="DL13" i="7"/>
  <c r="DL20" i="6"/>
  <c r="DL21" i="4"/>
  <c r="DL20" i="3"/>
  <c r="P86" i="15"/>
  <c r="AT13" i="11"/>
  <c r="BR16" i="9"/>
  <c r="DJ20" i="8"/>
  <c r="DJ13" i="7"/>
  <c r="DJ20" i="3"/>
  <c r="AF104" i="2"/>
  <c r="AV104" i="2"/>
  <c r="BL104" i="2"/>
  <c r="CB104" i="2"/>
  <c r="CR104" i="2"/>
  <c r="DH104" i="2"/>
  <c r="DJ21" i="2"/>
  <c r="AJ134" i="4"/>
  <c r="AZ134" i="4"/>
  <c r="BP134" i="4"/>
  <c r="CF134" i="4"/>
  <c r="CV134" i="4"/>
  <c r="AL134" i="4"/>
  <c r="BB134" i="4"/>
  <c r="BR134" i="4"/>
  <c r="CH134" i="4"/>
  <c r="CX134" i="4"/>
  <c r="AJ125" i="4"/>
  <c r="AZ125" i="4"/>
  <c r="BP125" i="4"/>
  <c r="CF125" i="4"/>
  <c r="CV125" i="4"/>
  <c r="AL125" i="4"/>
  <c r="BB125" i="4"/>
  <c r="BR125" i="4"/>
  <c r="CH125" i="4"/>
  <c r="CX125" i="4"/>
  <c r="AN134" i="4"/>
  <c r="BD134" i="4"/>
  <c r="BT134" i="4"/>
  <c r="CJ134" i="4"/>
  <c r="CZ134" i="4"/>
  <c r="AN125" i="4"/>
  <c r="BD125" i="4"/>
  <c r="BT125" i="4"/>
  <c r="CJ125" i="4"/>
  <c r="CZ125" i="4"/>
  <c r="AP134" i="4"/>
  <c r="BF134" i="4"/>
  <c r="BV134" i="4"/>
  <c r="CL134" i="4"/>
  <c r="DB134" i="4"/>
  <c r="AX75" i="4"/>
  <c r="BN75" i="4"/>
  <c r="AR134" i="4"/>
  <c r="BH134" i="4"/>
  <c r="BX134" i="4"/>
  <c r="CN134" i="4"/>
  <c r="DD134" i="4"/>
  <c r="AT134" i="4"/>
  <c r="BJ134" i="4"/>
  <c r="BZ134" i="4"/>
  <c r="CP134" i="4"/>
  <c r="DF134" i="4"/>
  <c r="AF134" i="4"/>
  <c r="AV134" i="4"/>
  <c r="BL134" i="4"/>
  <c r="CB134" i="4"/>
  <c r="CR134" i="4"/>
  <c r="DH134" i="4"/>
  <c r="AH134" i="4"/>
  <c r="AX134" i="4"/>
  <c r="BN134" i="4"/>
  <c r="CD134" i="4"/>
  <c r="CT134" i="4"/>
  <c r="CD73" i="4"/>
  <c r="CD75" i="4"/>
  <c r="CT75" i="4"/>
  <c r="AP125" i="4"/>
  <c r="BF125" i="4"/>
  <c r="BV125" i="4"/>
  <c r="CL125" i="4"/>
  <c r="DB125" i="4"/>
  <c r="AR125" i="4"/>
  <c r="BH125" i="4"/>
  <c r="BX125" i="4"/>
  <c r="CN125" i="4"/>
  <c r="DD125" i="4"/>
  <c r="DB75" i="4"/>
  <c r="AT125" i="4"/>
  <c r="BJ125" i="4"/>
  <c r="BZ125" i="4"/>
  <c r="CP125" i="4"/>
  <c r="DF125" i="4"/>
  <c r="AF125" i="4"/>
  <c r="AV125" i="4"/>
  <c r="BL125" i="4"/>
  <c r="CB125" i="4"/>
  <c r="CR125" i="4"/>
  <c r="DH125" i="4"/>
  <c r="AH125" i="4"/>
  <c r="AX125" i="4"/>
  <c r="BN125" i="4"/>
  <c r="CD125" i="4"/>
  <c r="CT125" i="4"/>
  <c r="AZ75" i="4"/>
  <c r="BP75" i="4"/>
  <c r="CF75" i="4"/>
  <c r="CV75" i="4"/>
  <c r="BT73" i="4"/>
  <c r="BR75" i="4"/>
  <c r="BD75" i="4"/>
  <c r="BT75" i="4"/>
  <c r="CJ75" i="4"/>
  <c r="CZ75" i="4"/>
  <c r="CJ73" i="4"/>
  <c r="CX75" i="4"/>
  <c r="BF75" i="4"/>
  <c r="BV75" i="4"/>
  <c r="CL75" i="4"/>
  <c r="DD75" i="4"/>
  <c r="CZ73" i="4"/>
  <c r="BH75" i="4"/>
  <c r="BX75" i="4"/>
  <c r="CN75" i="4"/>
  <c r="DF75" i="4"/>
  <c r="BD73" i="4"/>
  <c r="CH75" i="4"/>
  <c r="BJ75" i="4"/>
  <c r="BZ75" i="4"/>
  <c r="CP75" i="4"/>
  <c r="DH75" i="4"/>
  <c r="BB75" i="4"/>
  <c r="AX73" i="4"/>
  <c r="BN73" i="4"/>
  <c r="CT73" i="4"/>
  <c r="AV75" i="4"/>
  <c r="BL75" i="4"/>
  <c r="CB75" i="4"/>
  <c r="CR75" i="4"/>
  <c r="BF73" i="4"/>
  <c r="BV73" i="4"/>
  <c r="CL73" i="4"/>
  <c r="DB73" i="4"/>
  <c r="BH73" i="4"/>
  <c r="BX73" i="4"/>
  <c r="CN73" i="4"/>
  <c r="DD73" i="4"/>
  <c r="BJ73" i="4"/>
  <c r="BZ73" i="4"/>
  <c r="CP73" i="4"/>
  <c r="DF73" i="4"/>
  <c r="AV73" i="4"/>
  <c r="BL73" i="4"/>
  <c r="CB73" i="4"/>
  <c r="CR73" i="4"/>
  <c r="DH73" i="4"/>
  <c r="AZ73" i="4"/>
  <c r="BP73" i="4"/>
  <c r="CF73" i="4"/>
  <c r="CV73" i="4"/>
  <c r="BB73" i="4"/>
  <c r="BR73" i="4"/>
  <c r="CH73" i="4"/>
  <c r="CX73" i="4"/>
  <c r="BT100" i="2"/>
  <c r="CZ100" i="2"/>
  <c r="AH104" i="2"/>
  <c r="AX104" i="2"/>
  <c r="BN104" i="2"/>
  <c r="CD104" i="2"/>
  <c r="CT104" i="2"/>
  <c r="AN100" i="2"/>
  <c r="AJ104" i="2"/>
  <c r="AZ104" i="2"/>
  <c r="BP104" i="2"/>
  <c r="CF104" i="2"/>
  <c r="CV104" i="2"/>
  <c r="CJ100" i="2"/>
  <c r="AL104" i="2"/>
  <c r="BB104" i="2"/>
  <c r="BR104" i="2"/>
  <c r="CH104" i="2"/>
  <c r="CX104" i="2"/>
  <c r="DB63" i="2"/>
  <c r="BD100" i="2"/>
  <c r="AP104" i="2"/>
  <c r="BF104" i="2"/>
  <c r="BV104" i="2"/>
  <c r="CL104" i="2"/>
  <c r="DB104" i="2"/>
  <c r="AR104" i="2"/>
  <c r="BH104" i="2"/>
  <c r="BX104" i="2"/>
  <c r="CN104" i="2"/>
  <c r="DD104" i="2"/>
  <c r="AT100" i="2"/>
  <c r="BJ100" i="2"/>
  <c r="BZ100" i="2"/>
  <c r="CP100" i="2"/>
  <c r="DF100" i="2"/>
  <c r="AF100" i="2"/>
  <c r="AV100" i="2"/>
  <c r="BL100" i="2"/>
  <c r="CB100" i="2"/>
  <c r="CR100" i="2"/>
  <c r="DH100" i="2"/>
  <c r="DH63" i="2"/>
  <c r="AX20" i="11" l="1"/>
  <c r="DN20" i="7"/>
  <c r="AV16" i="11"/>
  <c r="DL16" i="7"/>
  <c r="AT16" i="11"/>
  <c r="BR20" i="9"/>
  <c r="DJ16" i="7"/>
  <c r="P59" i="14"/>
  <c r="R59" i="14"/>
  <c r="R148" i="14"/>
  <c r="R150" i="14" s="1"/>
  <c r="P148" i="14"/>
  <c r="P150" i="14" s="1"/>
  <c r="R142" i="14"/>
  <c r="P142" i="14"/>
  <c r="R141" i="14"/>
  <c r="R143" i="14" s="1"/>
  <c r="P141" i="14"/>
  <c r="P143" i="14" s="1"/>
  <c r="R132" i="14"/>
  <c r="P132" i="14"/>
  <c r="R131" i="14"/>
  <c r="P131" i="14"/>
  <c r="R128" i="14"/>
  <c r="P128" i="14"/>
  <c r="B126" i="14"/>
  <c r="R123" i="14"/>
  <c r="P123" i="14"/>
  <c r="R122" i="14"/>
  <c r="P122" i="14"/>
  <c r="R119" i="14"/>
  <c r="P119" i="14"/>
  <c r="B117" i="14"/>
  <c r="R114" i="14"/>
  <c r="P114" i="14"/>
  <c r="R113" i="14"/>
  <c r="P113" i="14"/>
  <c r="R110" i="14"/>
  <c r="P110" i="14"/>
  <c r="B108" i="14"/>
  <c r="R105" i="14"/>
  <c r="P105" i="14"/>
  <c r="R104" i="14"/>
  <c r="P104" i="14"/>
  <c r="R101" i="14"/>
  <c r="P101" i="14"/>
  <c r="B99" i="14"/>
  <c r="R96" i="14"/>
  <c r="P96" i="14"/>
  <c r="R95" i="14"/>
  <c r="P95" i="14"/>
  <c r="R92" i="14"/>
  <c r="P92" i="14"/>
  <c r="R83" i="14"/>
  <c r="P83" i="14"/>
  <c r="R79" i="14"/>
  <c r="R80" i="14" s="1"/>
  <c r="P79" i="14"/>
  <c r="P80" i="14" s="1"/>
  <c r="R73" i="14"/>
  <c r="P73" i="14"/>
  <c r="B73" i="14"/>
  <c r="R71" i="14"/>
  <c r="P71" i="14"/>
  <c r="B71" i="14"/>
  <c r="R69" i="14"/>
  <c r="P69" i="14"/>
  <c r="B69" i="14"/>
  <c r="R67" i="14"/>
  <c r="P67" i="14"/>
  <c r="B67" i="14"/>
  <c r="R65" i="14"/>
  <c r="P65" i="14"/>
  <c r="R61" i="14"/>
  <c r="P61" i="14"/>
  <c r="B60" i="14"/>
  <c r="B58" i="14"/>
  <c r="R57" i="14"/>
  <c r="P57" i="14"/>
  <c r="B56" i="14"/>
  <c r="R55" i="14"/>
  <c r="P55" i="14"/>
  <c r="B54" i="14"/>
  <c r="R53" i="14"/>
  <c r="P53" i="14"/>
  <c r="Y52" i="14"/>
  <c r="AA52" i="14" s="1"/>
  <c r="B52" i="14"/>
  <c r="B65" i="14" s="1"/>
  <c r="B90" i="14" s="1"/>
  <c r="R45" i="14"/>
  <c r="P45" i="14"/>
  <c r="R42" i="14"/>
  <c r="P42" i="14"/>
  <c r="R38" i="14"/>
  <c r="R75" i="14" s="1"/>
  <c r="P38" i="14"/>
  <c r="P47" i="14" s="1"/>
  <c r="R37" i="14"/>
  <c r="P37" i="14"/>
  <c r="R35" i="14"/>
  <c r="P35" i="14"/>
  <c r="R33" i="14"/>
  <c r="P33" i="14"/>
  <c r="R31" i="14"/>
  <c r="P31" i="14"/>
  <c r="R29" i="14"/>
  <c r="P29" i="14"/>
  <c r="P23" i="14"/>
  <c r="P19" i="14"/>
  <c r="R15" i="14"/>
  <c r="P15" i="14"/>
  <c r="R14" i="14"/>
  <c r="P14" i="14"/>
  <c r="R13" i="14"/>
  <c r="P13" i="14"/>
  <c r="R12" i="14"/>
  <c r="P12" i="14"/>
  <c r="AF148" i="13"/>
  <c r="AF150" i="13" s="1"/>
  <c r="AF142" i="13"/>
  <c r="AF141" i="13"/>
  <c r="AF143" i="13" s="1"/>
  <c r="AF132" i="13"/>
  <c r="AF131" i="13"/>
  <c r="AF128" i="13"/>
  <c r="AF123" i="13"/>
  <c r="AF122" i="13"/>
  <c r="AF119" i="13"/>
  <c r="AF114" i="13"/>
  <c r="AF113" i="13"/>
  <c r="AF115" i="13" s="1"/>
  <c r="AF110" i="13"/>
  <c r="AF105" i="13"/>
  <c r="AF104" i="13"/>
  <c r="AF101" i="13"/>
  <c r="AF96" i="13"/>
  <c r="AF95" i="13"/>
  <c r="AF92" i="13"/>
  <c r="AF83" i="13"/>
  <c r="AF79" i="13"/>
  <c r="AJ80" i="13" s="1"/>
  <c r="AF74" i="13"/>
  <c r="AF73" i="13"/>
  <c r="AF71" i="13"/>
  <c r="AF69" i="13"/>
  <c r="AF67" i="13"/>
  <c r="AF65" i="13"/>
  <c r="AF59" i="13"/>
  <c r="AF57" i="13"/>
  <c r="AF55" i="13"/>
  <c r="AF53" i="13"/>
  <c r="AF45" i="13"/>
  <c r="AF42" i="13"/>
  <c r="AF38" i="13"/>
  <c r="AF75" i="13" s="1"/>
  <c r="AF37" i="13"/>
  <c r="AF35" i="13"/>
  <c r="AF33" i="13"/>
  <c r="AF31" i="13"/>
  <c r="AF29" i="13"/>
  <c r="AF15" i="13"/>
  <c r="AL19" i="13" s="1"/>
  <c r="AL20" i="13" s="1"/>
  <c r="AF14" i="13"/>
  <c r="AF13" i="13"/>
  <c r="AF12" i="13"/>
  <c r="AP148" i="12"/>
  <c r="AP150" i="12" s="1"/>
  <c r="AP141" i="12"/>
  <c r="AP143" i="12" s="1"/>
  <c r="AP132" i="12"/>
  <c r="AP131" i="12"/>
  <c r="AP128" i="12"/>
  <c r="AP123" i="12"/>
  <c r="AP122" i="12"/>
  <c r="AP119" i="12"/>
  <c r="AP114" i="12"/>
  <c r="AP113" i="12"/>
  <c r="AP110" i="12"/>
  <c r="AP105" i="12"/>
  <c r="AP104" i="12"/>
  <c r="AP101" i="12"/>
  <c r="AP96" i="12"/>
  <c r="AP95" i="12"/>
  <c r="AP92" i="12"/>
  <c r="AP83" i="12"/>
  <c r="AP79" i="12"/>
  <c r="AP73" i="12"/>
  <c r="AP71" i="12"/>
  <c r="AP69" i="12"/>
  <c r="AP67" i="12"/>
  <c r="AP65" i="12"/>
  <c r="AP61" i="12"/>
  <c r="AP59" i="12"/>
  <c r="AP57" i="12"/>
  <c r="AP55" i="12"/>
  <c r="AP53" i="12"/>
  <c r="AP45" i="12"/>
  <c r="AP42" i="12"/>
  <c r="AP38" i="12"/>
  <c r="AP75" i="12" s="1"/>
  <c r="AP37" i="12"/>
  <c r="AP35" i="12"/>
  <c r="AP33" i="12"/>
  <c r="AP111" i="12" s="1"/>
  <c r="AP31" i="12"/>
  <c r="AP29" i="12"/>
  <c r="AP23" i="12"/>
  <c r="AP19" i="12"/>
  <c r="AP15" i="12"/>
  <c r="AP14" i="12"/>
  <c r="AP13" i="12"/>
  <c r="AP12" i="12"/>
  <c r="AR163" i="11"/>
  <c r="AR165" i="11" s="1"/>
  <c r="AR156" i="11"/>
  <c r="AR158" i="11" s="1"/>
  <c r="AR147" i="11"/>
  <c r="AR146" i="11"/>
  <c r="AR148" i="11" s="1"/>
  <c r="AR143" i="11"/>
  <c r="AR138" i="11"/>
  <c r="AR137" i="11"/>
  <c r="AR139" i="11" s="1"/>
  <c r="AR134" i="11"/>
  <c r="AR129" i="11"/>
  <c r="AR128" i="11"/>
  <c r="AR125" i="11"/>
  <c r="AR126" i="11" s="1"/>
  <c r="AR120" i="11"/>
  <c r="AR119" i="11"/>
  <c r="AR116" i="11"/>
  <c r="AR111" i="11"/>
  <c r="AR110" i="11"/>
  <c r="AR107" i="11"/>
  <c r="AR102" i="11"/>
  <c r="AR101" i="11"/>
  <c r="AR98" i="11"/>
  <c r="AR89" i="11"/>
  <c r="AR85" i="11"/>
  <c r="AR79" i="11"/>
  <c r="AR77" i="11"/>
  <c r="AR75" i="11"/>
  <c r="AR73" i="11"/>
  <c r="AR71" i="11"/>
  <c r="AR69" i="11"/>
  <c r="AR65" i="11"/>
  <c r="AR63" i="11"/>
  <c r="AR61" i="11"/>
  <c r="AR59" i="11"/>
  <c r="AR57" i="11"/>
  <c r="AR55" i="11"/>
  <c r="AR47" i="11"/>
  <c r="AR44" i="11"/>
  <c r="AR40" i="11"/>
  <c r="AR81" i="11" s="1"/>
  <c r="AR39" i="11"/>
  <c r="AR37" i="11"/>
  <c r="AR35" i="11"/>
  <c r="AR33" i="11"/>
  <c r="AR31" i="11"/>
  <c r="AR29" i="11"/>
  <c r="AR23" i="11"/>
  <c r="AR19" i="11"/>
  <c r="AR15" i="11"/>
  <c r="AR14" i="11"/>
  <c r="AR13" i="11"/>
  <c r="AR12" i="11"/>
  <c r="BH148" i="10"/>
  <c r="BH150" i="10" s="1"/>
  <c r="BH141" i="10"/>
  <c r="BH143" i="10" s="1"/>
  <c r="BH132" i="10"/>
  <c r="BH131" i="10"/>
  <c r="BH128" i="10"/>
  <c r="BH133" i="10" s="1"/>
  <c r="BH123" i="10"/>
  <c r="BH122" i="10"/>
  <c r="BH119" i="10"/>
  <c r="BH124" i="10" s="1"/>
  <c r="BH114" i="10"/>
  <c r="BH113" i="10"/>
  <c r="BH110" i="10"/>
  <c r="BH105" i="10"/>
  <c r="BH104" i="10"/>
  <c r="BH101" i="10"/>
  <c r="BH96" i="10"/>
  <c r="BH95" i="10"/>
  <c r="BH92" i="10"/>
  <c r="BH83" i="10"/>
  <c r="BH79" i="10"/>
  <c r="BH73" i="10"/>
  <c r="BH71" i="10"/>
  <c r="BH69" i="10"/>
  <c r="BH67" i="10"/>
  <c r="BH65" i="10"/>
  <c r="BH61" i="10"/>
  <c r="BH59" i="10"/>
  <c r="BH57" i="10"/>
  <c r="BH55" i="10"/>
  <c r="BH53" i="10"/>
  <c r="BH45" i="10"/>
  <c r="BH42" i="10"/>
  <c r="BH38" i="10"/>
  <c r="BH75" i="10" s="1"/>
  <c r="BH37" i="10"/>
  <c r="BH35" i="10"/>
  <c r="BH33" i="10"/>
  <c r="BH31" i="10"/>
  <c r="BH29" i="10"/>
  <c r="BH23" i="10"/>
  <c r="BH19" i="10"/>
  <c r="BH15" i="10"/>
  <c r="BH14" i="10"/>
  <c r="BH13" i="10"/>
  <c r="BH12" i="10"/>
  <c r="BP148" i="9"/>
  <c r="BP150" i="9" s="1"/>
  <c r="BP141" i="9"/>
  <c r="BP143" i="9" s="1"/>
  <c r="BP132" i="9"/>
  <c r="BP131" i="9"/>
  <c r="BP128" i="9"/>
  <c r="BP123" i="9"/>
  <c r="BP122" i="9"/>
  <c r="BP124" i="9" s="1"/>
  <c r="BP119" i="9"/>
  <c r="BP114" i="9"/>
  <c r="BP113" i="9"/>
  <c r="BP110" i="9"/>
  <c r="BP105" i="9"/>
  <c r="BP104" i="9"/>
  <c r="BP101" i="9"/>
  <c r="BP96" i="9"/>
  <c r="BP95" i="9"/>
  <c r="BP92" i="9"/>
  <c r="BP83" i="9"/>
  <c r="BP79" i="9"/>
  <c r="BP73" i="9"/>
  <c r="BP71" i="9"/>
  <c r="BP69" i="9"/>
  <c r="BP67" i="9"/>
  <c r="BP65" i="9"/>
  <c r="BP61" i="9"/>
  <c r="BP59" i="9"/>
  <c r="BP57" i="9"/>
  <c r="BP55" i="9"/>
  <c r="BP53" i="9"/>
  <c r="BP45" i="9"/>
  <c r="BP42" i="9"/>
  <c r="BP38" i="9"/>
  <c r="BP75" i="9" s="1"/>
  <c r="BP37" i="9"/>
  <c r="BP35" i="9"/>
  <c r="BP33" i="9"/>
  <c r="BP31" i="9"/>
  <c r="BP29" i="9"/>
  <c r="BP23" i="9"/>
  <c r="BP19" i="9"/>
  <c r="BP15" i="9"/>
  <c r="BP14" i="9"/>
  <c r="BP13" i="9"/>
  <c r="BP12" i="9"/>
  <c r="DH163" i="8"/>
  <c r="DH165" i="8" s="1"/>
  <c r="DH157" i="8"/>
  <c r="DH156" i="8"/>
  <c r="DH147" i="8"/>
  <c r="DH146" i="8"/>
  <c r="DH143" i="8"/>
  <c r="DH138" i="8"/>
  <c r="DH137" i="8"/>
  <c r="DH134" i="8"/>
  <c r="DH129" i="8"/>
  <c r="DH128" i="8"/>
  <c r="DH125" i="8"/>
  <c r="DH120" i="8"/>
  <c r="DH119" i="8"/>
  <c r="DH116" i="8"/>
  <c r="DH111" i="8"/>
  <c r="DH110" i="8"/>
  <c r="DH107" i="8"/>
  <c r="DH102" i="8"/>
  <c r="DH101" i="8"/>
  <c r="DH98" i="8"/>
  <c r="DH89" i="8"/>
  <c r="DH85" i="8"/>
  <c r="DH79" i="8"/>
  <c r="DH77" i="8"/>
  <c r="DH75" i="8"/>
  <c r="DH73" i="8"/>
  <c r="DH71" i="8"/>
  <c r="DH69" i="8"/>
  <c r="DH65" i="8"/>
  <c r="DH63" i="8"/>
  <c r="DH61" i="8"/>
  <c r="DH59" i="8"/>
  <c r="DH57" i="8"/>
  <c r="DH55" i="8"/>
  <c r="DH47" i="8"/>
  <c r="DH44" i="8"/>
  <c r="DH40" i="8"/>
  <c r="DH81" i="8" s="1"/>
  <c r="DH39" i="8"/>
  <c r="DH37" i="8"/>
  <c r="DH35" i="8"/>
  <c r="DH33" i="8"/>
  <c r="DH31" i="8"/>
  <c r="DH29" i="8"/>
  <c r="DH23" i="8"/>
  <c r="DH15" i="8"/>
  <c r="DH14" i="8"/>
  <c r="DH13" i="8"/>
  <c r="DH12" i="8"/>
  <c r="DH110" i="7"/>
  <c r="DH112" i="7" s="1"/>
  <c r="DH104" i="7"/>
  <c r="DH103" i="7"/>
  <c r="DH105" i="7" s="1"/>
  <c r="DH94" i="7"/>
  <c r="DH93" i="7"/>
  <c r="DH90" i="7"/>
  <c r="DH85" i="7"/>
  <c r="DH84" i="7"/>
  <c r="DH81" i="7"/>
  <c r="DH72" i="7"/>
  <c r="DH68" i="7"/>
  <c r="DH61" i="7"/>
  <c r="DH59" i="7"/>
  <c r="DH57" i="7"/>
  <c r="DH53" i="7"/>
  <c r="DH51" i="7"/>
  <c r="DH49" i="7"/>
  <c r="DH41" i="7"/>
  <c r="DH38" i="7"/>
  <c r="DH34" i="7"/>
  <c r="DH64" i="7" s="1"/>
  <c r="DH33" i="7"/>
  <c r="DH31" i="7"/>
  <c r="DH29" i="7"/>
  <c r="DH23" i="7"/>
  <c r="DH15" i="7"/>
  <c r="DH14" i="7"/>
  <c r="DH13" i="7"/>
  <c r="DH12" i="7"/>
  <c r="DH130" i="6"/>
  <c r="DH132" i="6" s="1"/>
  <c r="DH124" i="6"/>
  <c r="DH123" i="6"/>
  <c r="DH114" i="6"/>
  <c r="DH105" i="6"/>
  <c r="DH104" i="6"/>
  <c r="DH101" i="6"/>
  <c r="DH96" i="6"/>
  <c r="DH95" i="6"/>
  <c r="DH92" i="6"/>
  <c r="DH83" i="6"/>
  <c r="DH79" i="6"/>
  <c r="DH73" i="6"/>
  <c r="DH71" i="6"/>
  <c r="DH69" i="6"/>
  <c r="DH67" i="6"/>
  <c r="DH65" i="6"/>
  <c r="DH61" i="6"/>
  <c r="DH59" i="6"/>
  <c r="DH57" i="6"/>
  <c r="DH55" i="6"/>
  <c r="DH53" i="6"/>
  <c r="DH45" i="6"/>
  <c r="DH42" i="6"/>
  <c r="DH38" i="6"/>
  <c r="DH47" i="6" s="1"/>
  <c r="DH37" i="6"/>
  <c r="DH35" i="6"/>
  <c r="DH33" i="6"/>
  <c r="DH31" i="6"/>
  <c r="DH29" i="6"/>
  <c r="DH23" i="6"/>
  <c r="DH15" i="6"/>
  <c r="DH14" i="6"/>
  <c r="DH13" i="6"/>
  <c r="DH12" i="6"/>
  <c r="DH149" i="4"/>
  <c r="DH151" i="4" s="1"/>
  <c r="DH143" i="4"/>
  <c r="DH142" i="4"/>
  <c r="DH115" i="4"/>
  <c r="DH114" i="4"/>
  <c r="DH111" i="4"/>
  <c r="DH106" i="4"/>
  <c r="DH105" i="4"/>
  <c r="DH102" i="4"/>
  <c r="DH97" i="4"/>
  <c r="DH96" i="4"/>
  <c r="DH93" i="4"/>
  <c r="DH84" i="4"/>
  <c r="DH80" i="4"/>
  <c r="DH70" i="4"/>
  <c r="DH68" i="4"/>
  <c r="DH66" i="4"/>
  <c r="DH58" i="4"/>
  <c r="DH56" i="4"/>
  <c r="DH54" i="4"/>
  <c r="DH46" i="4"/>
  <c r="DH43" i="4"/>
  <c r="DH121" i="4" s="1"/>
  <c r="DH76" i="4"/>
  <c r="DH34" i="4"/>
  <c r="DH32" i="4"/>
  <c r="DH30" i="4"/>
  <c r="DH24" i="4"/>
  <c r="DH16" i="4"/>
  <c r="DH15" i="4"/>
  <c r="DH14" i="4"/>
  <c r="DH13" i="4"/>
  <c r="DH133" i="3"/>
  <c r="DH135" i="3" s="1"/>
  <c r="DH127" i="3"/>
  <c r="DH126" i="3"/>
  <c r="DH108" i="3"/>
  <c r="DH107" i="3"/>
  <c r="DH104" i="3"/>
  <c r="DH99" i="3"/>
  <c r="DH98" i="3"/>
  <c r="DH95" i="3"/>
  <c r="DH90" i="3"/>
  <c r="DH89" i="3"/>
  <c r="DH86" i="3"/>
  <c r="DH77" i="3"/>
  <c r="DH73" i="3"/>
  <c r="DH65" i="3"/>
  <c r="DH63" i="3"/>
  <c r="DH61" i="3"/>
  <c r="DH55" i="3"/>
  <c r="DH53" i="3"/>
  <c r="DH51" i="3"/>
  <c r="DH43" i="3"/>
  <c r="DH40" i="3"/>
  <c r="DH36" i="3"/>
  <c r="DH45" i="3" s="1"/>
  <c r="DH33" i="3"/>
  <c r="DH31" i="3"/>
  <c r="DH29" i="3"/>
  <c r="DH23" i="3"/>
  <c r="DH15" i="3"/>
  <c r="DH14" i="3"/>
  <c r="DH74" i="3" s="1"/>
  <c r="DH13" i="3"/>
  <c r="DH12" i="3"/>
  <c r="DH120" i="2"/>
  <c r="DH119" i="2"/>
  <c r="DH122" i="2" s="1"/>
  <c r="DH113" i="2"/>
  <c r="DH112" i="2"/>
  <c r="DH94" i="2"/>
  <c r="DH93" i="2"/>
  <c r="DH90" i="2"/>
  <c r="DH85" i="2"/>
  <c r="DH84" i="2"/>
  <c r="DH81" i="2"/>
  <c r="DH72" i="2"/>
  <c r="DH68" i="2"/>
  <c r="DH60" i="2"/>
  <c r="DH58" i="2"/>
  <c r="DH52" i="2"/>
  <c r="DH50" i="2"/>
  <c r="DH42" i="2"/>
  <c r="DH39" i="2"/>
  <c r="DH64" i="2"/>
  <c r="DH32" i="2"/>
  <c r="DH30" i="2"/>
  <c r="DH24" i="2"/>
  <c r="DH16" i="2"/>
  <c r="DH15" i="2"/>
  <c r="DH14" i="2"/>
  <c r="DH13" i="2"/>
  <c r="P133" i="14" l="1"/>
  <c r="AF102" i="13"/>
  <c r="AP97" i="12"/>
  <c r="BP72" i="9"/>
  <c r="DH62" i="7"/>
  <c r="DH91" i="3"/>
  <c r="P16" i="14"/>
  <c r="P20" i="14" s="1"/>
  <c r="R84" i="14"/>
  <c r="AF97" i="13"/>
  <c r="AP133" i="12"/>
  <c r="AP24" i="12"/>
  <c r="AV20" i="11"/>
  <c r="BP106" i="9"/>
  <c r="DH148" i="8"/>
  <c r="DL20" i="7"/>
  <c r="DH125" i="6"/>
  <c r="R97" i="14"/>
  <c r="AF124" i="13"/>
  <c r="AF129" i="13"/>
  <c r="AP120" i="12"/>
  <c r="AP115" i="12"/>
  <c r="AP124" i="12"/>
  <c r="AR72" i="11"/>
  <c r="AR144" i="11"/>
  <c r="AT20" i="11"/>
  <c r="AR130" i="11"/>
  <c r="BP129" i="9"/>
  <c r="BP115" i="9"/>
  <c r="BP120" i="9"/>
  <c r="DH158" i="8"/>
  <c r="DH76" i="8"/>
  <c r="DH126" i="8"/>
  <c r="DH60" i="7"/>
  <c r="DH73" i="7"/>
  <c r="DJ20" i="7"/>
  <c r="DH74" i="6"/>
  <c r="DH69" i="3"/>
  <c r="DH100" i="3"/>
  <c r="DH66" i="3"/>
  <c r="DH128" i="3"/>
  <c r="DH59" i="2"/>
  <c r="DH71" i="4"/>
  <c r="DH98" i="4"/>
  <c r="DH81" i="4"/>
  <c r="DH112" i="4"/>
  <c r="DH144" i="4"/>
  <c r="DH103" i="4"/>
  <c r="DH114" i="2"/>
  <c r="DH123" i="2"/>
  <c r="DH61" i="2"/>
  <c r="DH86" i="2"/>
  <c r="DH73" i="2"/>
  <c r="DH62" i="3"/>
  <c r="DH80" i="3"/>
  <c r="DH48" i="4"/>
  <c r="DH87" i="4" s="1"/>
  <c r="DH69" i="4"/>
  <c r="DH85" i="4"/>
  <c r="DH106" i="6"/>
  <c r="DH97" i="6"/>
  <c r="DH66" i="6"/>
  <c r="DH68" i="6"/>
  <c r="DH86" i="6"/>
  <c r="DH75" i="6"/>
  <c r="DH86" i="7"/>
  <c r="DH91" i="7"/>
  <c r="DH43" i="7"/>
  <c r="DH75" i="7" s="1"/>
  <c r="DH58" i="7"/>
  <c r="DH82" i="7"/>
  <c r="DH139" i="8"/>
  <c r="DH135" i="8"/>
  <c r="DH112" i="8"/>
  <c r="BP97" i="9"/>
  <c r="BP84" i="9"/>
  <c r="BP68" i="9"/>
  <c r="BH97" i="10"/>
  <c r="BH84" i="10"/>
  <c r="BH70" i="10"/>
  <c r="BH66" i="10"/>
  <c r="AR112" i="11"/>
  <c r="AR103" i="11"/>
  <c r="AR90" i="11"/>
  <c r="AR117" i="11"/>
  <c r="AR76" i="11"/>
  <c r="AR49" i="11"/>
  <c r="AR92" i="11" s="1"/>
  <c r="AP84" i="12"/>
  <c r="AP66" i="12"/>
  <c r="AF84" i="13"/>
  <c r="AF66" i="13"/>
  <c r="AF47" i="13"/>
  <c r="AF70" i="13"/>
  <c r="BP24" i="9"/>
  <c r="BH24" i="10"/>
  <c r="AR24" i="11"/>
  <c r="P93" i="14"/>
  <c r="P102" i="14"/>
  <c r="R102" i="14"/>
  <c r="R66" i="14"/>
  <c r="P106" i="14"/>
  <c r="R115" i="14"/>
  <c r="R106" i="14"/>
  <c r="P84" i="14"/>
  <c r="R74" i="14"/>
  <c r="R70" i="14"/>
  <c r="P66" i="14"/>
  <c r="P86" i="14"/>
  <c r="R16" i="14"/>
  <c r="P68" i="14"/>
  <c r="P72" i="14"/>
  <c r="R111" i="14"/>
  <c r="P120" i="14"/>
  <c r="R133" i="14"/>
  <c r="R47" i="14"/>
  <c r="R48" i="14" s="1"/>
  <c r="R93" i="14"/>
  <c r="P115" i="14"/>
  <c r="R68" i="14"/>
  <c r="R72" i="14"/>
  <c r="P97" i="14"/>
  <c r="R120" i="14"/>
  <c r="P129" i="14"/>
  <c r="P124" i="14"/>
  <c r="P24" i="14"/>
  <c r="P70" i="14"/>
  <c r="P74" i="14"/>
  <c r="R129" i="14"/>
  <c r="R124" i="14"/>
  <c r="P111" i="14"/>
  <c r="P48" i="14"/>
  <c r="P87" i="14" s="1"/>
  <c r="R19" i="14"/>
  <c r="P39" i="14"/>
  <c r="P76" i="14" s="1"/>
  <c r="R39" i="14"/>
  <c r="R76" i="14" s="1"/>
  <c r="P75" i="14"/>
  <c r="AF72" i="13"/>
  <c r="AF106" i="13"/>
  <c r="AF111" i="13"/>
  <c r="AF133" i="13"/>
  <c r="AF93" i="13"/>
  <c r="AF68" i="13"/>
  <c r="AF120" i="13"/>
  <c r="AF16" i="13"/>
  <c r="AP102" i="12"/>
  <c r="AP72" i="12"/>
  <c r="AP74" i="12"/>
  <c r="AP70" i="12"/>
  <c r="AP106" i="12"/>
  <c r="AP129" i="12"/>
  <c r="AP68" i="12"/>
  <c r="AP93" i="12"/>
  <c r="AP47" i="12"/>
  <c r="AP86" i="12" s="1"/>
  <c r="AP16" i="12"/>
  <c r="AR70" i="11"/>
  <c r="AR121" i="11"/>
  <c r="AR99" i="11"/>
  <c r="AR80" i="11"/>
  <c r="AR74" i="11"/>
  <c r="AR108" i="11"/>
  <c r="AR78" i="11"/>
  <c r="AR135" i="11"/>
  <c r="AR16" i="11"/>
  <c r="BH68" i="10"/>
  <c r="BH72" i="10"/>
  <c r="BH102" i="10"/>
  <c r="BH106" i="10"/>
  <c r="BH74" i="10"/>
  <c r="BH115" i="10"/>
  <c r="BH111" i="10"/>
  <c r="BH93" i="10"/>
  <c r="BH129" i="10"/>
  <c r="BH47" i="10"/>
  <c r="BH86" i="10" s="1"/>
  <c r="BH120" i="10"/>
  <c r="BH16" i="10"/>
  <c r="BP70" i="9"/>
  <c r="BP111" i="9"/>
  <c r="BP133" i="9"/>
  <c r="BP74" i="9"/>
  <c r="BP93" i="9"/>
  <c r="BP66" i="9"/>
  <c r="BP102" i="9"/>
  <c r="BP47" i="9"/>
  <c r="BP86" i="9" s="1"/>
  <c r="BP16" i="9"/>
  <c r="BP20" i="9" s="1"/>
  <c r="DH72" i="8"/>
  <c r="DH108" i="8"/>
  <c r="DH144" i="8"/>
  <c r="DH74" i="8"/>
  <c r="DH130" i="8"/>
  <c r="DH117" i="8"/>
  <c r="DH99" i="8"/>
  <c r="DH121" i="8"/>
  <c r="DH78" i="8"/>
  <c r="DH80" i="8"/>
  <c r="DH70" i="8"/>
  <c r="DH90" i="8"/>
  <c r="DH103" i="8"/>
  <c r="DH49" i="8"/>
  <c r="DH92" i="8" s="1"/>
  <c r="DH16" i="8"/>
  <c r="DH95" i="7"/>
  <c r="DH69" i="7"/>
  <c r="DH16" i="7"/>
  <c r="DH102" i="6"/>
  <c r="DH70" i="6"/>
  <c r="DH80" i="6"/>
  <c r="DH72" i="6"/>
  <c r="DH16" i="6"/>
  <c r="DH93" i="6"/>
  <c r="DH84" i="6"/>
  <c r="DH107" i="4"/>
  <c r="DH67" i="4"/>
  <c r="DH94" i="4"/>
  <c r="DH116" i="4"/>
  <c r="DH17" i="4"/>
  <c r="DH109" i="3"/>
  <c r="DH87" i="3"/>
  <c r="DH64" i="3"/>
  <c r="DH105" i="3"/>
  <c r="DH78" i="3"/>
  <c r="DH96" i="3"/>
  <c r="DH16" i="3"/>
  <c r="DH95" i="2"/>
  <c r="DH91" i="2"/>
  <c r="DH17" i="2"/>
  <c r="DH69" i="2"/>
  <c r="DH44" i="2"/>
  <c r="DH75" i="2" s="1"/>
  <c r="DH82" i="2"/>
  <c r="AF86" i="13" l="1"/>
  <c r="AL48" i="13"/>
  <c r="AL87" i="13" s="1"/>
  <c r="R20" i="14"/>
  <c r="R87" i="14"/>
  <c r="R86" i="14"/>
  <c r="R23" i="14"/>
  <c r="R24" i="14" s="1"/>
  <c r="AP20" i="12"/>
  <c r="AR20" i="11"/>
  <c r="BH20" i="10"/>
  <c r="AD148" i="13"/>
  <c r="AD150" i="13" s="1"/>
  <c r="AD142" i="13"/>
  <c r="AD141" i="13"/>
  <c r="AD143" i="13" s="1"/>
  <c r="AD132" i="13"/>
  <c r="AD131" i="13"/>
  <c r="AD128" i="13"/>
  <c r="AD123" i="13"/>
  <c r="AD122" i="13"/>
  <c r="AD119" i="13"/>
  <c r="AD114" i="13"/>
  <c r="AD113" i="13"/>
  <c r="AD110" i="13"/>
  <c r="AD105" i="13"/>
  <c r="AD104" i="13"/>
  <c r="AD101" i="13"/>
  <c r="AD96" i="13"/>
  <c r="AD95" i="13"/>
  <c r="AD92" i="13"/>
  <c r="AD83" i="13"/>
  <c r="AD79" i="13"/>
  <c r="AH80" i="13" s="1"/>
  <c r="AD73" i="13"/>
  <c r="AD71" i="13"/>
  <c r="AD69" i="13"/>
  <c r="AD67" i="13"/>
  <c r="AD65" i="13"/>
  <c r="AD61" i="13"/>
  <c r="AD59" i="13"/>
  <c r="AD57" i="13"/>
  <c r="AD55" i="13"/>
  <c r="AD53" i="13"/>
  <c r="AD45" i="13"/>
  <c r="AD42" i="13"/>
  <c r="AD38" i="13"/>
  <c r="AD47" i="13" s="1"/>
  <c r="AJ48" i="13" s="1"/>
  <c r="AJ87" i="13" s="1"/>
  <c r="AD37" i="13"/>
  <c r="AD35" i="13"/>
  <c r="AD33" i="13"/>
  <c r="AD31" i="13"/>
  <c r="AD29" i="13"/>
  <c r="AD15" i="13"/>
  <c r="AD14" i="13"/>
  <c r="AD13" i="13"/>
  <c r="AD12" i="13"/>
  <c r="AN148" i="12"/>
  <c r="AN150" i="12" s="1"/>
  <c r="AN141" i="12"/>
  <c r="AN143" i="12" s="1"/>
  <c r="AN132" i="12"/>
  <c r="AN131" i="12"/>
  <c r="AN133" i="12" s="1"/>
  <c r="AN128" i="12"/>
  <c r="AN123" i="12"/>
  <c r="AN122" i="12"/>
  <c r="AN119" i="12"/>
  <c r="AN114" i="12"/>
  <c r="AN113" i="12"/>
  <c r="AN110" i="12"/>
  <c r="AN105" i="12"/>
  <c r="AN104" i="12"/>
  <c r="AN101" i="12"/>
  <c r="AN96" i="12"/>
  <c r="AN95" i="12"/>
  <c r="AN92" i="12"/>
  <c r="AN83" i="12"/>
  <c r="AN79" i="12"/>
  <c r="AN73" i="12"/>
  <c r="AN71" i="12"/>
  <c r="AN69" i="12"/>
  <c r="AN67" i="12"/>
  <c r="AN65" i="12"/>
  <c r="AN61" i="12"/>
  <c r="AN59" i="12"/>
  <c r="AN57" i="12"/>
  <c r="AN55" i="12"/>
  <c r="AN53" i="12"/>
  <c r="AN45" i="12"/>
  <c r="AN42" i="12"/>
  <c r="AN38" i="12"/>
  <c r="AN47" i="12" s="1"/>
  <c r="AN37" i="12"/>
  <c r="AN35" i="12"/>
  <c r="AN33" i="12"/>
  <c r="AN31" i="12"/>
  <c r="AN29" i="12"/>
  <c r="AN66" i="12" s="1"/>
  <c r="AN23" i="12"/>
  <c r="AN19" i="12"/>
  <c r="AN15" i="12"/>
  <c r="AN14" i="12"/>
  <c r="AN13" i="12"/>
  <c r="AN12" i="12"/>
  <c r="AP163" i="11"/>
  <c r="AP165" i="11" s="1"/>
  <c r="AP156" i="11"/>
  <c r="AP158" i="11" s="1"/>
  <c r="AP147" i="11"/>
  <c r="AP146" i="11"/>
  <c r="AP143" i="11"/>
  <c r="AP138" i="11"/>
  <c r="AP137" i="11"/>
  <c r="AP134" i="11"/>
  <c r="AP129" i="11"/>
  <c r="AP128" i="11"/>
  <c r="AP125" i="11"/>
  <c r="AP126" i="11" s="1"/>
  <c r="AP120" i="11"/>
  <c r="AP119" i="11"/>
  <c r="AP116" i="11"/>
  <c r="AP111" i="11"/>
  <c r="AP110" i="11"/>
  <c r="AP107" i="11"/>
  <c r="AP102" i="11"/>
  <c r="AP101" i="11"/>
  <c r="AP98" i="11"/>
  <c r="AP89" i="11"/>
  <c r="AP85" i="11"/>
  <c r="AP79" i="11"/>
  <c r="AP77" i="11"/>
  <c r="AP75" i="11"/>
  <c r="AP73" i="11"/>
  <c r="AP71" i="11"/>
  <c r="AP69" i="11"/>
  <c r="AP65" i="11"/>
  <c r="AP63" i="11"/>
  <c r="AP61" i="11"/>
  <c r="AP59" i="11"/>
  <c r="AP57" i="11"/>
  <c r="AP55" i="11"/>
  <c r="AP47" i="11"/>
  <c r="AP44" i="11"/>
  <c r="AP40" i="11"/>
  <c r="AP81" i="11" s="1"/>
  <c r="AP39" i="11"/>
  <c r="AP37" i="11"/>
  <c r="AP35" i="11"/>
  <c r="AP33" i="11"/>
  <c r="AP31" i="11"/>
  <c r="AP29" i="11"/>
  <c r="AP23" i="11"/>
  <c r="AP19" i="11"/>
  <c r="AP15" i="11"/>
  <c r="AP14" i="11"/>
  <c r="AP13" i="11"/>
  <c r="AP12" i="11"/>
  <c r="BF148" i="10"/>
  <c r="BF150" i="10" s="1"/>
  <c r="BF141" i="10"/>
  <c r="BF143" i="10" s="1"/>
  <c r="BF132" i="10"/>
  <c r="BF131" i="10"/>
  <c r="BF128" i="10"/>
  <c r="BF123" i="10"/>
  <c r="BF122" i="10"/>
  <c r="BF119" i="10"/>
  <c r="BF114" i="10"/>
  <c r="BF113" i="10"/>
  <c r="BF110" i="10"/>
  <c r="BF115" i="10" s="1"/>
  <c r="BF105" i="10"/>
  <c r="BF104" i="10"/>
  <c r="BF101" i="10"/>
  <c r="BF96" i="10"/>
  <c r="BF95" i="10"/>
  <c r="BF92" i="10"/>
  <c r="BF83" i="10"/>
  <c r="BF79" i="10"/>
  <c r="BF73" i="10"/>
  <c r="BF71" i="10"/>
  <c r="BF69" i="10"/>
  <c r="BF67" i="10"/>
  <c r="BF65" i="10"/>
  <c r="BF61" i="10"/>
  <c r="BF59" i="10"/>
  <c r="BF57" i="10"/>
  <c r="BF55" i="10"/>
  <c r="BF53" i="10"/>
  <c r="BF45" i="10"/>
  <c r="BF42" i="10"/>
  <c r="BF38" i="10"/>
  <c r="BF47" i="10" s="1"/>
  <c r="BF37" i="10"/>
  <c r="BF35" i="10"/>
  <c r="BF33" i="10"/>
  <c r="BF111" i="10" s="1"/>
  <c r="BF31" i="10"/>
  <c r="BF102" i="10" s="1"/>
  <c r="BF29" i="10"/>
  <c r="BF66" i="10" s="1"/>
  <c r="BF23" i="10"/>
  <c r="BF19" i="10"/>
  <c r="BF15" i="10"/>
  <c r="BF84" i="10" s="1"/>
  <c r="BF14" i="10"/>
  <c r="BF13" i="10"/>
  <c r="BF12" i="10"/>
  <c r="BN148" i="9"/>
  <c r="BN150" i="9" s="1"/>
  <c r="BN141" i="9"/>
  <c r="BN143" i="9" s="1"/>
  <c r="BN132" i="9"/>
  <c r="BN131" i="9"/>
  <c r="BN128" i="9"/>
  <c r="BN123" i="9"/>
  <c r="BN122" i="9"/>
  <c r="BN119" i="9"/>
  <c r="BN114" i="9"/>
  <c r="BN113" i="9"/>
  <c r="BN110" i="9"/>
  <c r="BN105" i="9"/>
  <c r="BN104" i="9"/>
  <c r="BN101" i="9"/>
  <c r="BN96" i="9"/>
  <c r="BN95" i="9"/>
  <c r="BN92" i="9"/>
  <c r="BN83" i="9"/>
  <c r="BN79" i="9"/>
  <c r="BN73" i="9"/>
  <c r="BN71" i="9"/>
  <c r="BN69" i="9"/>
  <c r="BN67" i="9"/>
  <c r="BN65" i="9"/>
  <c r="BN61" i="9"/>
  <c r="BN59" i="9"/>
  <c r="BN57" i="9"/>
  <c r="BN55" i="9"/>
  <c r="BN53" i="9"/>
  <c r="BN45" i="9"/>
  <c r="BN42" i="9"/>
  <c r="BN38" i="9"/>
  <c r="BN47" i="9" s="1"/>
  <c r="BN37" i="9"/>
  <c r="BN35" i="9"/>
  <c r="BN33" i="9"/>
  <c r="BN31" i="9"/>
  <c r="BN29" i="9"/>
  <c r="BN23" i="9"/>
  <c r="BN19" i="9"/>
  <c r="BN15" i="9"/>
  <c r="BN14" i="9"/>
  <c r="BN13" i="9"/>
  <c r="BN12" i="9"/>
  <c r="DF163" i="8"/>
  <c r="DF165" i="8" s="1"/>
  <c r="DF157" i="8"/>
  <c r="DF156" i="8"/>
  <c r="DF158" i="8" s="1"/>
  <c r="DF147" i="8"/>
  <c r="DF146" i="8"/>
  <c r="DF143" i="8"/>
  <c r="DF138" i="8"/>
  <c r="DF137" i="8"/>
  <c r="DF134" i="8"/>
  <c r="DF129" i="8"/>
  <c r="DF128" i="8"/>
  <c r="DF125" i="8"/>
  <c r="DF120" i="8"/>
  <c r="DF119" i="8"/>
  <c r="DF116" i="8"/>
  <c r="DF111" i="8"/>
  <c r="DF110" i="8"/>
  <c r="DF107" i="8"/>
  <c r="DF102" i="8"/>
  <c r="DF101" i="8"/>
  <c r="DF98" i="8"/>
  <c r="DF89" i="8"/>
  <c r="DF85" i="8"/>
  <c r="DF79" i="8"/>
  <c r="DF77" i="8"/>
  <c r="DF75" i="8"/>
  <c r="DF73" i="8"/>
  <c r="DF71" i="8"/>
  <c r="DF69" i="8"/>
  <c r="DF65" i="8"/>
  <c r="DF63" i="8"/>
  <c r="DF61" i="8"/>
  <c r="DF59" i="8"/>
  <c r="DF57" i="8"/>
  <c r="DF55" i="8"/>
  <c r="DF47" i="8"/>
  <c r="DF44" i="8"/>
  <c r="DF40" i="8"/>
  <c r="DF81" i="8" s="1"/>
  <c r="DF39" i="8"/>
  <c r="DF37" i="8"/>
  <c r="DF35" i="8"/>
  <c r="DF33" i="8"/>
  <c r="DF31" i="8"/>
  <c r="DF29" i="8"/>
  <c r="DF23" i="8"/>
  <c r="DF15" i="8"/>
  <c r="DF14" i="8"/>
  <c r="DF13" i="8"/>
  <c r="DF12" i="8"/>
  <c r="DF110" i="7"/>
  <c r="DF112" i="7" s="1"/>
  <c r="DF104" i="7"/>
  <c r="DF103" i="7"/>
  <c r="DF94" i="7"/>
  <c r="DF93" i="7"/>
  <c r="DF90" i="7"/>
  <c r="DF85" i="7"/>
  <c r="DF84" i="7"/>
  <c r="DF81" i="7"/>
  <c r="DF72" i="7"/>
  <c r="DF68" i="7"/>
  <c r="DF61" i="7"/>
  <c r="DF59" i="7"/>
  <c r="DF57" i="7"/>
  <c r="DF53" i="7"/>
  <c r="DF51" i="7"/>
  <c r="DF49" i="7"/>
  <c r="DF41" i="7"/>
  <c r="DF38" i="7"/>
  <c r="DF34" i="7"/>
  <c r="DF43" i="7" s="1"/>
  <c r="DF33" i="7"/>
  <c r="DF31" i="7"/>
  <c r="DF29" i="7"/>
  <c r="DF23" i="7"/>
  <c r="DF15" i="7"/>
  <c r="DF14" i="7"/>
  <c r="DF13" i="7"/>
  <c r="DF12" i="7"/>
  <c r="DF130" i="6"/>
  <c r="DF132" i="6" s="1"/>
  <c r="DF124" i="6"/>
  <c r="DF123" i="6"/>
  <c r="DF114" i="6"/>
  <c r="DF105" i="6"/>
  <c r="DF104" i="6"/>
  <c r="DF101" i="6"/>
  <c r="DF96" i="6"/>
  <c r="DF95" i="6"/>
  <c r="DF92" i="6"/>
  <c r="DF83" i="6"/>
  <c r="DF79" i="6"/>
  <c r="DF73" i="6"/>
  <c r="DF71" i="6"/>
  <c r="DF69" i="6"/>
  <c r="DF67" i="6"/>
  <c r="DF65" i="6"/>
  <c r="DF61" i="6"/>
  <c r="DF59" i="6"/>
  <c r="DF57" i="6"/>
  <c r="DF55" i="6"/>
  <c r="DF53" i="6"/>
  <c r="DF45" i="6"/>
  <c r="DF42" i="6"/>
  <c r="DF38" i="6"/>
  <c r="DF47" i="6" s="1"/>
  <c r="DF37" i="6"/>
  <c r="DF35" i="6"/>
  <c r="DF33" i="6"/>
  <c r="DF31" i="6"/>
  <c r="DF29" i="6"/>
  <c r="DF23" i="6"/>
  <c r="DF15" i="6"/>
  <c r="DF14" i="6"/>
  <c r="DF13" i="6"/>
  <c r="DF12" i="6"/>
  <c r="DF149" i="4"/>
  <c r="DF151" i="4" s="1"/>
  <c r="DF143" i="4"/>
  <c r="DF142" i="4"/>
  <c r="DF144" i="4" s="1"/>
  <c r="DF115" i="4"/>
  <c r="DF114" i="4"/>
  <c r="DF111" i="4"/>
  <c r="DF106" i="4"/>
  <c r="DF105" i="4"/>
  <c r="DF102" i="4"/>
  <c r="DF97" i="4"/>
  <c r="DF96" i="4"/>
  <c r="DF93" i="4"/>
  <c r="DF84" i="4"/>
  <c r="DF80" i="4"/>
  <c r="DF70" i="4"/>
  <c r="DF68" i="4"/>
  <c r="DF66" i="4"/>
  <c r="DF58" i="4"/>
  <c r="DF56" i="4"/>
  <c r="DF54" i="4"/>
  <c r="DF46" i="4"/>
  <c r="DF43" i="4"/>
  <c r="DF121" i="4" s="1"/>
  <c r="DF48" i="4"/>
  <c r="DF34" i="4"/>
  <c r="DF32" i="4"/>
  <c r="DF30" i="4"/>
  <c r="DF24" i="4"/>
  <c r="DF16" i="4"/>
  <c r="DF15" i="4"/>
  <c r="DF81" i="4" s="1"/>
  <c r="DF14" i="4"/>
  <c r="DF13" i="4"/>
  <c r="DF133" i="3"/>
  <c r="DF135" i="3" s="1"/>
  <c r="DF127" i="3"/>
  <c r="DF126" i="3"/>
  <c r="DF108" i="3"/>
  <c r="DF107" i="3"/>
  <c r="DF104" i="3"/>
  <c r="DF99" i="3"/>
  <c r="DF98" i="3"/>
  <c r="DF95" i="3"/>
  <c r="DF90" i="3"/>
  <c r="DF89" i="3"/>
  <c r="DF86" i="3"/>
  <c r="DF77" i="3"/>
  <c r="DF73" i="3"/>
  <c r="DF65" i="3"/>
  <c r="DF63" i="3"/>
  <c r="DF61" i="3"/>
  <c r="DF55" i="3"/>
  <c r="DF53" i="3"/>
  <c r="DF51" i="3"/>
  <c r="DF43" i="3"/>
  <c r="DF40" i="3"/>
  <c r="DF36" i="3"/>
  <c r="DF69" i="3" s="1"/>
  <c r="DF33" i="3"/>
  <c r="DF31" i="3"/>
  <c r="DF29" i="3"/>
  <c r="DF23" i="3"/>
  <c r="DF15" i="3"/>
  <c r="DF14" i="3"/>
  <c r="DF13" i="3"/>
  <c r="DF12" i="3"/>
  <c r="DF120" i="2"/>
  <c r="DF119" i="2"/>
  <c r="DF113" i="2"/>
  <c r="DF112" i="2"/>
  <c r="DF94" i="2"/>
  <c r="DF93" i="2"/>
  <c r="DF90" i="2"/>
  <c r="DF85" i="2"/>
  <c r="DF84" i="2"/>
  <c r="DF81" i="2"/>
  <c r="DF72" i="2"/>
  <c r="DF68" i="2"/>
  <c r="DF60" i="2"/>
  <c r="DF58" i="2"/>
  <c r="DF52" i="2"/>
  <c r="DF50" i="2"/>
  <c r="DF42" i="2"/>
  <c r="DF39" i="2"/>
  <c r="DF64" i="2"/>
  <c r="DF32" i="2"/>
  <c r="DF30" i="2"/>
  <c r="DF24" i="2"/>
  <c r="DF16" i="2"/>
  <c r="DF73" i="2" s="1"/>
  <c r="DF15" i="2"/>
  <c r="DF14" i="2"/>
  <c r="DF13" i="2"/>
  <c r="AB148" i="13"/>
  <c r="AB150" i="13" s="1"/>
  <c r="AB142" i="13"/>
  <c r="AB141" i="13"/>
  <c r="AB143" i="13" s="1"/>
  <c r="AB132" i="13"/>
  <c r="AB131" i="13"/>
  <c r="AB128" i="13"/>
  <c r="AB123" i="13"/>
  <c r="AB122" i="13"/>
  <c r="AB119" i="13"/>
  <c r="AB114" i="13"/>
  <c r="AB113" i="13"/>
  <c r="AB110" i="13"/>
  <c r="AB105" i="13"/>
  <c r="AB104" i="13"/>
  <c r="AB101" i="13"/>
  <c r="AB96" i="13"/>
  <c r="AB95" i="13"/>
  <c r="AB92" i="13"/>
  <c r="AB83" i="13"/>
  <c r="AB79" i="13"/>
  <c r="AB73" i="13"/>
  <c r="AB71" i="13"/>
  <c r="AB69" i="13"/>
  <c r="AB67" i="13"/>
  <c r="AB65" i="13"/>
  <c r="AB61" i="13"/>
  <c r="AB59" i="13"/>
  <c r="AB57" i="13"/>
  <c r="AB55" i="13"/>
  <c r="AB53" i="13"/>
  <c r="AB45" i="13"/>
  <c r="AB42" i="13"/>
  <c r="AB38" i="13"/>
  <c r="AB47" i="13" s="1"/>
  <c r="AB37" i="13"/>
  <c r="AB35" i="13"/>
  <c r="AB33" i="13"/>
  <c r="AB31" i="13"/>
  <c r="AB29" i="13"/>
  <c r="AB15" i="13"/>
  <c r="AB14" i="13"/>
  <c r="AB13" i="13"/>
  <c r="AB12" i="13"/>
  <c r="AL148" i="12"/>
  <c r="AL150" i="12" s="1"/>
  <c r="AL141" i="12"/>
  <c r="AL143" i="12" s="1"/>
  <c r="AL132" i="12"/>
  <c r="AL131" i="12"/>
  <c r="AL128" i="12"/>
  <c r="AL123" i="12"/>
  <c r="AL122" i="12"/>
  <c r="AL119" i="12"/>
  <c r="AL124" i="12" s="1"/>
  <c r="AL114" i="12"/>
  <c r="AL113" i="12"/>
  <c r="AL110" i="12"/>
  <c r="AL105" i="12"/>
  <c r="AL104" i="12"/>
  <c r="AL106" i="12" s="1"/>
  <c r="AL101" i="12"/>
  <c r="AL96" i="12"/>
  <c r="AL95" i="12"/>
  <c r="AL92" i="12"/>
  <c r="AL83" i="12"/>
  <c r="AL79" i="12"/>
  <c r="AL73" i="12"/>
  <c r="AL71" i="12"/>
  <c r="AL69" i="12"/>
  <c r="AL67" i="12"/>
  <c r="AL65" i="12"/>
  <c r="AL61" i="12"/>
  <c r="AL59" i="12"/>
  <c r="AL57" i="12"/>
  <c r="AL55" i="12"/>
  <c r="AL53" i="12"/>
  <c r="AL45" i="12"/>
  <c r="AL42" i="12"/>
  <c r="AL38" i="12"/>
  <c r="AL75" i="12" s="1"/>
  <c r="AL37" i="12"/>
  <c r="AL35" i="12"/>
  <c r="AL33" i="12"/>
  <c r="AL31" i="12"/>
  <c r="AL29" i="12"/>
  <c r="AL23" i="12"/>
  <c r="AL19" i="12"/>
  <c r="AL15" i="12"/>
  <c r="AL14" i="12"/>
  <c r="AL13" i="12"/>
  <c r="AL12" i="12"/>
  <c r="AN163" i="11"/>
  <c r="AN165" i="11" s="1"/>
  <c r="AN156" i="11"/>
  <c r="AN158" i="11" s="1"/>
  <c r="AN147" i="11"/>
  <c r="AN146" i="11"/>
  <c r="AN143" i="11"/>
  <c r="AN138" i="11"/>
  <c r="AN137" i="11"/>
  <c r="AN134" i="11"/>
  <c r="AN129" i="11"/>
  <c r="AN128" i="11"/>
  <c r="AN125" i="11"/>
  <c r="AN126" i="11" s="1"/>
  <c r="AN120" i="11"/>
  <c r="AN119" i="11"/>
  <c r="AN116" i="11"/>
  <c r="AN111" i="11"/>
  <c r="AN110" i="11"/>
  <c r="AN107" i="11"/>
  <c r="AN102" i="11"/>
  <c r="AN101" i="11"/>
  <c r="AN98" i="11"/>
  <c r="AN89" i="11"/>
  <c r="AN85" i="11"/>
  <c r="AN79" i="11"/>
  <c r="AN77" i="11"/>
  <c r="AN75" i="11"/>
  <c r="AN73" i="11"/>
  <c r="AN71" i="11"/>
  <c r="AN69" i="11"/>
  <c r="AN65" i="11"/>
  <c r="AN63" i="11"/>
  <c r="AN61" i="11"/>
  <c r="AN59" i="11"/>
  <c r="AN57" i="11"/>
  <c r="AN55" i="11"/>
  <c r="AN47" i="11"/>
  <c r="AN44" i="11"/>
  <c r="AN40" i="11"/>
  <c r="AN81" i="11" s="1"/>
  <c r="AN39" i="11"/>
  <c r="AN37" i="11"/>
  <c r="AN35" i="11"/>
  <c r="AN33" i="11"/>
  <c r="AN31" i="11"/>
  <c r="AN29" i="11"/>
  <c r="AN23" i="11"/>
  <c r="AN19" i="11"/>
  <c r="AN15" i="11"/>
  <c r="AN14" i="11"/>
  <c r="AN13" i="11"/>
  <c r="AN12" i="11"/>
  <c r="BD148" i="10"/>
  <c r="BD150" i="10" s="1"/>
  <c r="BD141" i="10"/>
  <c r="BD143" i="10" s="1"/>
  <c r="BD132" i="10"/>
  <c r="BD131" i="10"/>
  <c r="BD128" i="10"/>
  <c r="BD123" i="10"/>
  <c r="BD122" i="10"/>
  <c r="BD119" i="10"/>
  <c r="BD114" i="10"/>
  <c r="BD113" i="10"/>
  <c r="BD110" i="10"/>
  <c r="BD105" i="10"/>
  <c r="BD104" i="10"/>
  <c r="BD101" i="10"/>
  <c r="BD96" i="10"/>
  <c r="BD95" i="10"/>
  <c r="BD92" i="10"/>
  <c r="BD83" i="10"/>
  <c r="BD79" i="10"/>
  <c r="BD73" i="10"/>
  <c r="BD71" i="10"/>
  <c r="BD69" i="10"/>
  <c r="BD67" i="10"/>
  <c r="BD65" i="10"/>
  <c r="BD61" i="10"/>
  <c r="BD59" i="10"/>
  <c r="BD57" i="10"/>
  <c r="BD55" i="10"/>
  <c r="BD53" i="10"/>
  <c r="BD45" i="10"/>
  <c r="BD42" i="10"/>
  <c r="BD38" i="10"/>
  <c r="BD47" i="10" s="1"/>
  <c r="BD37" i="10"/>
  <c r="BD35" i="10"/>
  <c r="BD33" i="10"/>
  <c r="BD31" i="10"/>
  <c r="BD68" i="10" s="1"/>
  <c r="BD29" i="10"/>
  <c r="BD23" i="10"/>
  <c r="BD19" i="10"/>
  <c r="BD15" i="10"/>
  <c r="BD14" i="10"/>
  <c r="BD13" i="10"/>
  <c r="BD12" i="10"/>
  <c r="BL148" i="9"/>
  <c r="BL150" i="9" s="1"/>
  <c r="BL141" i="9"/>
  <c r="BL143" i="9" s="1"/>
  <c r="BL132" i="9"/>
  <c r="BL131" i="9"/>
  <c r="BL128" i="9"/>
  <c r="BL123" i="9"/>
  <c r="BL122" i="9"/>
  <c r="BL124" i="9" s="1"/>
  <c r="BL119" i="9"/>
  <c r="BL114" i="9"/>
  <c r="BL113" i="9"/>
  <c r="BL110" i="9"/>
  <c r="BL105" i="9"/>
  <c r="BL104" i="9"/>
  <c r="BL101" i="9"/>
  <c r="BL106" i="9" s="1"/>
  <c r="BL96" i="9"/>
  <c r="BL95" i="9"/>
  <c r="BL92" i="9"/>
  <c r="BL83" i="9"/>
  <c r="BL79" i="9"/>
  <c r="BL73" i="9"/>
  <c r="BL71" i="9"/>
  <c r="BL69" i="9"/>
  <c r="BL67" i="9"/>
  <c r="BL65" i="9"/>
  <c r="BL61" i="9"/>
  <c r="BL59" i="9"/>
  <c r="BL57" i="9"/>
  <c r="BL55" i="9"/>
  <c r="BL53" i="9"/>
  <c r="BL45" i="9"/>
  <c r="BL42" i="9"/>
  <c r="BL38" i="9"/>
  <c r="BL75" i="9" s="1"/>
  <c r="BL37" i="9"/>
  <c r="BL35" i="9"/>
  <c r="BL33" i="9"/>
  <c r="BL111" i="9" s="1"/>
  <c r="BL31" i="9"/>
  <c r="BL29" i="9"/>
  <c r="BL23" i="9"/>
  <c r="BL19" i="9"/>
  <c r="BL15" i="9"/>
  <c r="BL14" i="9"/>
  <c r="BL13" i="9"/>
  <c r="BL12" i="9"/>
  <c r="DD163" i="8"/>
  <c r="DD165" i="8" s="1"/>
  <c r="DD157" i="8"/>
  <c r="DD156" i="8"/>
  <c r="DD158" i="8" s="1"/>
  <c r="DD147" i="8"/>
  <c r="DD146" i="8"/>
  <c r="DD143" i="8"/>
  <c r="DD138" i="8"/>
  <c r="DD137" i="8"/>
  <c r="DD134" i="8"/>
  <c r="DD129" i="8"/>
  <c r="DD128" i="8"/>
  <c r="DD125" i="8"/>
  <c r="DD120" i="8"/>
  <c r="DD119" i="8"/>
  <c r="DD116" i="8"/>
  <c r="DD111" i="8"/>
  <c r="DD110" i="8"/>
  <c r="DD107" i="8"/>
  <c r="DD102" i="8"/>
  <c r="DD101" i="8"/>
  <c r="DD98" i="8"/>
  <c r="DD89" i="8"/>
  <c r="DD85" i="8"/>
  <c r="DD79" i="8"/>
  <c r="DD77" i="8"/>
  <c r="DD75" i="8"/>
  <c r="DD73" i="8"/>
  <c r="DD71" i="8"/>
  <c r="DD69" i="8"/>
  <c r="DD65" i="8"/>
  <c r="DD63" i="8"/>
  <c r="DD61" i="8"/>
  <c r="DD59" i="8"/>
  <c r="DD57" i="8"/>
  <c r="DD55" i="8"/>
  <c r="DD47" i="8"/>
  <c r="DD44" i="8"/>
  <c r="DD40" i="8"/>
  <c r="DD81" i="8" s="1"/>
  <c r="DD39" i="8"/>
  <c r="DD37" i="8"/>
  <c r="DD35" i="8"/>
  <c r="DD33" i="8"/>
  <c r="DD31" i="8"/>
  <c r="DD72" i="8" s="1"/>
  <c r="DD29" i="8"/>
  <c r="DD23" i="8"/>
  <c r="DD15" i="8"/>
  <c r="DD90" i="8" s="1"/>
  <c r="DD14" i="8"/>
  <c r="DD13" i="8"/>
  <c r="DD12" i="8"/>
  <c r="DD110" i="7"/>
  <c r="DD112" i="7" s="1"/>
  <c r="DD104" i="7"/>
  <c r="DD103" i="7"/>
  <c r="DD105" i="7" s="1"/>
  <c r="DD94" i="7"/>
  <c r="DD93" i="7"/>
  <c r="DD90" i="7"/>
  <c r="DD85" i="7"/>
  <c r="DD84" i="7"/>
  <c r="DD86" i="7" s="1"/>
  <c r="DD81" i="7"/>
  <c r="DD72" i="7"/>
  <c r="DD68" i="7"/>
  <c r="DD61" i="7"/>
  <c r="DD59" i="7"/>
  <c r="DD57" i="7"/>
  <c r="DD53" i="7"/>
  <c r="DD51" i="7"/>
  <c r="DD49" i="7"/>
  <c r="DD41" i="7"/>
  <c r="DD38" i="7"/>
  <c r="DD34" i="7"/>
  <c r="DD43" i="7" s="1"/>
  <c r="DD33" i="7"/>
  <c r="DD31" i="7"/>
  <c r="DD29" i="7"/>
  <c r="DD58" i="7" s="1"/>
  <c r="DD23" i="7"/>
  <c r="DD15" i="7"/>
  <c r="DD14" i="7"/>
  <c r="DD69" i="7" s="1"/>
  <c r="DD13" i="7"/>
  <c r="DD12" i="7"/>
  <c r="DD130" i="6"/>
  <c r="DD132" i="6" s="1"/>
  <c r="DD124" i="6"/>
  <c r="DD123" i="6"/>
  <c r="DD114" i="6"/>
  <c r="DD105" i="6"/>
  <c r="DD104" i="6"/>
  <c r="DD101" i="6"/>
  <c r="DD96" i="6"/>
  <c r="DD95" i="6"/>
  <c r="DD92" i="6"/>
  <c r="DD83" i="6"/>
  <c r="DD79" i="6"/>
  <c r="DD73" i="6"/>
  <c r="DD71" i="6"/>
  <c r="DD69" i="6"/>
  <c r="DD67" i="6"/>
  <c r="DD65" i="6"/>
  <c r="DD61" i="6"/>
  <c r="DD59" i="6"/>
  <c r="DD57" i="6"/>
  <c r="DD55" i="6"/>
  <c r="DD53" i="6"/>
  <c r="DD45" i="6"/>
  <c r="DD42" i="6"/>
  <c r="DD38" i="6"/>
  <c r="DD75" i="6" s="1"/>
  <c r="DD37" i="6"/>
  <c r="DD35" i="6"/>
  <c r="DD33" i="6"/>
  <c r="DD31" i="6"/>
  <c r="DD68" i="6" s="1"/>
  <c r="DD29" i="6"/>
  <c r="DD23" i="6"/>
  <c r="DD15" i="6"/>
  <c r="DD14" i="6"/>
  <c r="DD13" i="6"/>
  <c r="DD12" i="6"/>
  <c r="DD149" i="4"/>
  <c r="DD151" i="4" s="1"/>
  <c r="DD143" i="4"/>
  <c r="DD142" i="4"/>
  <c r="DD115" i="4"/>
  <c r="DD114" i="4"/>
  <c r="DD111" i="4"/>
  <c r="DD106" i="4"/>
  <c r="DD105" i="4"/>
  <c r="DD102" i="4"/>
  <c r="DD97" i="4"/>
  <c r="DD96" i="4"/>
  <c r="DD93" i="4"/>
  <c r="DD84" i="4"/>
  <c r="DD80" i="4"/>
  <c r="DD70" i="4"/>
  <c r="DD68" i="4"/>
  <c r="DD66" i="4"/>
  <c r="DD58" i="4"/>
  <c r="DD56" i="4"/>
  <c r="DD54" i="4"/>
  <c r="DD46" i="4"/>
  <c r="DD43" i="4"/>
  <c r="DD121" i="4" s="1"/>
  <c r="DD48" i="4"/>
  <c r="DD34" i="4"/>
  <c r="DD32" i="4"/>
  <c r="DD30" i="4"/>
  <c r="DD24" i="4"/>
  <c r="DD16" i="4"/>
  <c r="DD15" i="4"/>
  <c r="DD14" i="4"/>
  <c r="DD13" i="4"/>
  <c r="DD133" i="3"/>
  <c r="DD135" i="3" s="1"/>
  <c r="DD127" i="3"/>
  <c r="DD126" i="3"/>
  <c r="DD108" i="3"/>
  <c r="DD107" i="3"/>
  <c r="DD104" i="3"/>
  <c r="DD99" i="3"/>
  <c r="DD98" i="3"/>
  <c r="DD95" i="3"/>
  <c r="DD90" i="3"/>
  <c r="DD89" i="3"/>
  <c r="DD86" i="3"/>
  <c r="DD77" i="3"/>
  <c r="DD73" i="3"/>
  <c r="DD65" i="3"/>
  <c r="DD63" i="3"/>
  <c r="DD61" i="3"/>
  <c r="DD55" i="3"/>
  <c r="DD53" i="3"/>
  <c r="DD51" i="3"/>
  <c r="DD43" i="3"/>
  <c r="DD40" i="3"/>
  <c r="DD36" i="3"/>
  <c r="DD45" i="3" s="1"/>
  <c r="DD33" i="3"/>
  <c r="DD31" i="3"/>
  <c r="DD29" i="3"/>
  <c r="DD23" i="3"/>
  <c r="DD15" i="3"/>
  <c r="DD14" i="3"/>
  <c r="DD13" i="3"/>
  <c r="DD12" i="3"/>
  <c r="DD120" i="2"/>
  <c r="DD119" i="2"/>
  <c r="DD122" i="2" s="1"/>
  <c r="DD113" i="2"/>
  <c r="DD112" i="2"/>
  <c r="DD94" i="2"/>
  <c r="DD93" i="2"/>
  <c r="DD90" i="2"/>
  <c r="DD85" i="2"/>
  <c r="DD84" i="2"/>
  <c r="DD81" i="2"/>
  <c r="DD72" i="2"/>
  <c r="DD68" i="2"/>
  <c r="DD60" i="2"/>
  <c r="DD58" i="2"/>
  <c r="DD52" i="2"/>
  <c r="DD50" i="2"/>
  <c r="DD42" i="2"/>
  <c r="DD39" i="2"/>
  <c r="DD64" i="2"/>
  <c r="DD32" i="2"/>
  <c r="DD30" i="2"/>
  <c r="DD24" i="2"/>
  <c r="DD16" i="2"/>
  <c r="DD15" i="2"/>
  <c r="DD14" i="2"/>
  <c r="DD13" i="2"/>
  <c r="DB133" i="3"/>
  <c r="B123" i="11"/>
  <c r="AL129" i="11"/>
  <c r="AJ129" i="11"/>
  <c r="AH129" i="11"/>
  <c r="AF129" i="11"/>
  <c r="AD129" i="11"/>
  <c r="AB129" i="11"/>
  <c r="Z129" i="11"/>
  <c r="X129" i="11"/>
  <c r="V129" i="11"/>
  <c r="T129" i="11"/>
  <c r="R129" i="11"/>
  <c r="P129" i="11"/>
  <c r="N129" i="11"/>
  <c r="L129" i="11"/>
  <c r="J129" i="11"/>
  <c r="AL128" i="11"/>
  <c r="AJ128" i="11"/>
  <c r="AH128" i="11"/>
  <c r="AF128" i="11"/>
  <c r="AD128" i="11"/>
  <c r="AB128" i="11"/>
  <c r="Z128" i="11"/>
  <c r="X128" i="11"/>
  <c r="V128" i="11"/>
  <c r="T128" i="11"/>
  <c r="R128" i="11"/>
  <c r="P128" i="11"/>
  <c r="N128" i="11"/>
  <c r="L128" i="11"/>
  <c r="J128" i="11"/>
  <c r="AL125" i="11"/>
  <c r="AL126" i="11" s="1"/>
  <c r="AJ125" i="11"/>
  <c r="AJ126" i="11" s="1"/>
  <c r="AH125" i="11"/>
  <c r="AH126" i="11" s="1"/>
  <c r="AF125" i="11"/>
  <c r="AF126" i="11" s="1"/>
  <c r="AD125" i="11"/>
  <c r="AD126" i="11" s="1"/>
  <c r="AB125" i="11"/>
  <c r="AB126" i="11" s="1"/>
  <c r="Z125" i="11"/>
  <c r="Z126" i="11" s="1"/>
  <c r="X125" i="11"/>
  <c r="X126" i="11" s="1"/>
  <c r="V125" i="11"/>
  <c r="V126" i="11" s="1"/>
  <c r="T125" i="11"/>
  <c r="T126" i="11" s="1"/>
  <c r="R125" i="11"/>
  <c r="R126" i="11" s="1"/>
  <c r="P125" i="11"/>
  <c r="P126" i="11" s="1"/>
  <c r="N125" i="11"/>
  <c r="N126" i="11" s="1"/>
  <c r="L125" i="11"/>
  <c r="L126" i="11" s="1"/>
  <c r="J125" i="11"/>
  <c r="J126" i="11" s="1"/>
  <c r="B75" i="11"/>
  <c r="AL75" i="11"/>
  <c r="AJ75" i="11"/>
  <c r="AH75" i="11"/>
  <c r="AF75" i="11"/>
  <c r="AD75" i="11"/>
  <c r="AB75" i="11"/>
  <c r="Z75" i="11"/>
  <c r="X75" i="11"/>
  <c r="V75" i="11"/>
  <c r="T75" i="11"/>
  <c r="R75" i="11"/>
  <c r="P75" i="11"/>
  <c r="N75" i="11"/>
  <c r="L75" i="11"/>
  <c r="J75" i="11"/>
  <c r="J61" i="11"/>
  <c r="B60" i="11"/>
  <c r="AL61" i="11"/>
  <c r="AJ61" i="11"/>
  <c r="AH61" i="11"/>
  <c r="AF61" i="11"/>
  <c r="AD61" i="11"/>
  <c r="AB61" i="11"/>
  <c r="Z61" i="11"/>
  <c r="X61" i="11"/>
  <c r="V61" i="11"/>
  <c r="T61" i="11"/>
  <c r="R61" i="11"/>
  <c r="P61" i="11"/>
  <c r="N61" i="11"/>
  <c r="L61" i="11"/>
  <c r="AL35" i="11"/>
  <c r="AJ35" i="11"/>
  <c r="AH35" i="11"/>
  <c r="AF35" i="11"/>
  <c r="AD35" i="11"/>
  <c r="AB35" i="11"/>
  <c r="Z35" i="11"/>
  <c r="X35" i="11"/>
  <c r="V35" i="11"/>
  <c r="T35" i="11"/>
  <c r="R35" i="11"/>
  <c r="P35" i="11"/>
  <c r="N35" i="11"/>
  <c r="L35" i="11"/>
  <c r="J35" i="11"/>
  <c r="DF128" i="3" l="1"/>
  <c r="DD74" i="3"/>
  <c r="DD109" i="3"/>
  <c r="BN120" i="9"/>
  <c r="AD84" i="13"/>
  <c r="AJ19" i="13"/>
  <c r="AJ20" i="13" s="1"/>
  <c r="AB106" i="13"/>
  <c r="AN115" i="12"/>
  <c r="AL133" i="12"/>
  <c r="BD66" i="10"/>
  <c r="DD148" i="8"/>
  <c r="DF105" i="7"/>
  <c r="DF125" i="6"/>
  <c r="DF80" i="6"/>
  <c r="DD64" i="3"/>
  <c r="AH48" i="13"/>
  <c r="AH87" i="13" s="1"/>
  <c r="AB84" i="13"/>
  <c r="AH19" i="13"/>
  <c r="AH20" i="13" s="1"/>
  <c r="AN129" i="12"/>
  <c r="AN120" i="12"/>
  <c r="AP144" i="11"/>
  <c r="BN133" i="9"/>
  <c r="BN74" i="9"/>
  <c r="DF69" i="7"/>
  <c r="DD128" i="3"/>
  <c r="DF85" i="4"/>
  <c r="DD123" i="2"/>
  <c r="DD69" i="2"/>
  <c r="DF123" i="2"/>
  <c r="DF95" i="2"/>
  <c r="DD114" i="2"/>
  <c r="AD74" i="13"/>
  <c r="AD106" i="13"/>
  <c r="AF80" i="13"/>
  <c r="AD66" i="13"/>
  <c r="AD129" i="13"/>
  <c r="AD75" i="13"/>
  <c r="AN102" i="12"/>
  <c r="AN124" i="12"/>
  <c r="AN72" i="12"/>
  <c r="AL68" i="12"/>
  <c r="AN84" i="12"/>
  <c r="AP148" i="11"/>
  <c r="AP76" i="11"/>
  <c r="AP135" i="11"/>
  <c r="AP90" i="11"/>
  <c r="AP78" i="11"/>
  <c r="BF74" i="10"/>
  <c r="BN24" i="9"/>
  <c r="BN16" i="9"/>
  <c r="BN129" i="9"/>
  <c r="BN111" i="9"/>
  <c r="BN72" i="9"/>
  <c r="DF144" i="8"/>
  <c r="DF103" i="8"/>
  <c r="DF117" i="8"/>
  <c r="DF62" i="7"/>
  <c r="DF102" i="6"/>
  <c r="DF84" i="6"/>
  <c r="DF116" i="4"/>
  <c r="DF69" i="4"/>
  <c r="DF112" i="4"/>
  <c r="DF74" i="3"/>
  <c r="DF78" i="3"/>
  <c r="DF64" i="3"/>
  <c r="DF66" i="3"/>
  <c r="DF91" i="3"/>
  <c r="DF105" i="3"/>
  <c r="DD95" i="2"/>
  <c r="DF114" i="2"/>
  <c r="DF59" i="2"/>
  <c r="DD91" i="2"/>
  <c r="DF91" i="2"/>
  <c r="DF82" i="2"/>
  <c r="DF44" i="2"/>
  <c r="DF75" i="2" s="1"/>
  <c r="DF100" i="3"/>
  <c r="DF45" i="3"/>
  <c r="DF80" i="3" s="1"/>
  <c r="DF62" i="3"/>
  <c r="DF16" i="3"/>
  <c r="DF87" i="4"/>
  <c r="DF103" i="4"/>
  <c r="DF76" i="4"/>
  <c r="DF106" i="6"/>
  <c r="DF68" i="6"/>
  <c r="DF93" i="6"/>
  <c r="DF86" i="6"/>
  <c r="DF16" i="6"/>
  <c r="DF91" i="7"/>
  <c r="DF60" i="7"/>
  <c r="DF64" i="7"/>
  <c r="DF75" i="7"/>
  <c r="DF49" i="8"/>
  <c r="DF92" i="8" s="1"/>
  <c r="DF74" i="8"/>
  <c r="DF108" i="8"/>
  <c r="BN97" i="9"/>
  <c r="BN68" i="9"/>
  <c r="BN86" i="9"/>
  <c r="BN75" i="9"/>
  <c r="BF97" i="10"/>
  <c r="BF120" i="10"/>
  <c r="BF86" i="10"/>
  <c r="AP130" i="11"/>
  <c r="AP112" i="11"/>
  <c r="AP72" i="11"/>
  <c r="AN97" i="12"/>
  <c r="AN86" i="12"/>
  <c r="AN75" i="12"/>
  <c r="AD97" i="13"/>
  <c r="AD72" i="13"/>
  <c r="AD120" i="13"/>
  <c r="AD86" i="13"/>
  <c r="AN24" i="12"/>
  <c r="AD70" i="13"/>
  <c r="AD102" i="13"/>
  <c r="AD111" i="13"/>
  <c r="AD133" i="13"/>
  <c r="AD93" i="13"/>
  <c r="AD68" i="13"/>
  <c r="AD124" i="13"/>
  <c r="AD115" i="13"/>
  <c r="AB102" i="13"/>
  <c r="AB68" i="13"/>
  <c r="AD16" i="13"/>
  <c r="AB75" i="13"/>
  <c r="AB93" i="13"/>
  <c r="AN111" i="12"/>
  <c r="AN74" i="12"/>
  <c r="AN93" i="12"/>
  <c r="AN68" i="12"/>
  <c r="AN70" i="12"/>
  <c r="AN106" i="12"/>
  <c r="AN16" i="12"/>
  <c r="AL102" i="12"/>
  <c r="AP139" i="11"/>
  <c r="AP24" i="11"/>
  <c r="AP121" i="11"/>
  <c r="AN148" i="11"/>
  <c r="AP80" i="11"/>
  <c r="AP99" i="11"/>
  <c r="AP117" i="11"/>
  <c r="AP70" i="11"/>
  <c r="AP103" i="11"/>
  <c r="AN135" i="11"/>
  <c r="AP74" i="11"/>
  <c r="AP108" i="11"/>
  <c r="AN117" i="11"/>
  <c r="AN80" i="11"/>
  <c r="AN144" i="11"/>
  <c r="AP49" i="11"/>
  <c r="AP92" i="11" s="1"/>
  <c r="AF76" i="11"/>
  <c r="AP16" i="11"/>
  <c r="X76" i="11"/>
  <c r="L76" i="11"/>
  <c r="AB76" i="11"/>
  <c r="AN112" i="11"/>
  <c r="BF72" i="10"/>
  <c r="BF106" i="10"/>
  <c r="BF93" i="10"/>
  <c r="BF124" i="10"/>
  <c r="BD124" i="10"/>
  <c r="BF129" i="10"/>
  <c r="BF24" i="10"/>
  <c r="BF133" i="10"/>
  <c r="BD133" i="10"/>
  <c r="BF68" i="10"/>
  <c r="BD74" i="10"/>
  <c r="BF70" i="10"/>
  <c r="BF75" i="10"/>
  <c r="BF16" i="10"/>
  <c r="BD129" i="10"/>
  <c r="BD120" i="10"/>
  <c r="BN93" i="9"/>
  <c r="BN66" i="9"/>
  <c r="BL115" i="9"/>
  <c r="BN70" i="9"/>
  <c r="BN106" i="9"/>
  <c r="BN124" i="9"/>
  <c r="BN20" i="9"/>
  <c r="BL72" i="9"/>
  <c r="BL74" i="9"/>
  <c r="BN102" i="9"/>
  <c r="BN115" i="9"/>
  <c r="BN84" i="9"/>
  <c r="BL120" i="9"/>
  <c r="DD144" i="8"/>
  <c r="DF90" i="8"/>
  <c r="DF78" i="8"/>
  <c r="DF139" i="8"/>
  <c r="DD103" i="8"/>
  <c r="DF99" i="8"/>
  <c r="DF121" i="8"/>
  <c r="DD130" i="8"/>
  <c r="DF148" i="8"/>
  <c r="DF70" i="8"/>
  <c r="DF126" i="8"/>
  <c r="DF76" i="8"/>
  <c r="DF72" i="8"/>
  <c r="DF80" i="8"/>
  <c r="DF112" i="8"/>
  <c r="DF135" i="8"/>
  <c r="DF130" i="8"/>
  <c r="DF16" i="8"/>
  <c r="DD76" i="8"/>
  <c r="DD117" i="8"/>
  <c r="DD80" i="8"/>
  <c r="DD99" i="8"/>
  <c r="DF82" i="7"/>
  <c r="DF86" i="7"/>
  <c r="DF95" i="7"/>
  <c r="DF73" i="7"/>
  <c r="DF58" i="7"/>
  <c r="DD62" i="7"/>
  <c r="DD73" i="7"/>
  <c r="DD64" i="7"/>
  <c r="DF16" i="7"/>
  <c r="DD60" i="7"/>
  <c r="DD106" i="6"/>
  <c r="DF72" i="6"/>
  <c r="DF70" i="6"/>
  <c r="DF74" i="6"/>
  <c r="DF97" i="6"/>
  <c r="DF66" i="6"/>
  <c r="DD74" i="6"/>
  <c r="DD125" i="6"/>
  <c r="DF75" i="6"/>
  <c r="DD144" i="4"/>
  <c r="DF107" i="4"/>
  <c r="DF67" i="4"/>
  <c r="DF71" i="4"/>
  <c r="DF98" i="4"/>
  <c r="DD67" i="4"/>
  <c r="DF17" i="4"/>
  <c r="DF94" i="4"/>
  <c r="DD107" i="4"/>
  <c r="DD91" i="3"/>
  <c r="DF109" i="3"/>
  <c r="DF96" i="3"/>
  <c r="DD87" i="3"/>
  <c r="DF87" i="3"/>
  <c r="DD66" i="3"/>
  <c r="DD59" i="2"/>
  <c r="DF17" i="2"/>
  <c r="DF69" i="2"/>
  <c r="DF61" i="2"/>
  <c r="DF86" i="2"/>
  <c r="DD82" i="2"/>
  <c r="DF122" i="2"/>
  <c r="DD61" i="2"/>
  <c r="BD24" i="10"/>
  <c r="AB124" i="13"/>
  <c r="AB120" i="13"/>
  <c r="AB111" i="13"/>
  <c r="AB86" i="13"/>
  <c r="AN103" i="11"/>
  <c r="AN76" i="11"/>
  <c r="BD115" i="10"/>
  <c r="BD106" i="10"/>
  <c r="BD97" i="10"/>
  <c r="BD70" i="10"/>
  <c r="BD102" i="10"/>
  <c r="BD75" i="10"/>
  <c r="BD86" i="10"/>
  <c r="BD93" i="10"/>
  <c r="BD16" i="10"/>
  <c r="BD20" i="10" s="1"/>
  <c r="BD84" i="10"/>
  <c r="BL84" i="9"/>
  <c r="BL68" i="9"/>
  <c r="BL102" i="9"/>
  <c r="DD139" i="8"/>
  <c r="DD121" i="8"/>
  <c r="DD112" i="8"/>
  <c r="DD78" i="8"/>
  <c r="DD126" i="8"/>
  <c r="DD49" i="8"/>
  <c r="DD92" i="8" s="1"/>
  <c r="DD74" i="8"/>
  <c r="DD108" i="8"/>
  <c r="DD135" i="8"/>
  <c r="DD70" i="8"/>
  <c r="DD16" i="8"/>
  <c r="DD95" i="7"/>
  <c r="DD75" i="7"/>
  <c r="DD82" i="7"/>
  <c r="DD16" i="7"/>
  <c r="DD84" i="6"/>
  <c r="DD72" i="6"/>
  <c r="DD102" i="6"/>
  <c r="DD47" i="6"/>
  <c r="DD86" i="6" s="1"/>
  <c r="DD69" i="4"/>
  <c r="DD103" i="4"/>
  <c r="DD76" i="4"/>
  <c r="DD96" i="3"/>
  <c r="DD69" i="3"/>
  <c r="DD80" i="3"/>
  <c r="DD78" i="3"/>
  <c r="DD86" i="2"/>
  <c r="DD17" i="2"/>
  <c r="AB74" i="13"/>
  <c r="AB72" i="13"/>
  <c r="AB129" i="13"/>
  <c r="AB115" i="13"/>
  <c r="AB66" i="13"/>
  <c r="AB97" i="13"/>
  <c r="AB70" i="13"/>
  <c r="AB16" i="13"/>
  <c r="AB133" i="13"/>
  <c r="AL66" i="12"/>
  <c r="AL120" i="12"/>
  <c r="AL111" i="12"/>
  <c r="AL70" i="12"/>
  <c r="AL72" i="12"/>
  <c r="AL74" i="12"/>
  <c r="AL129" i="12"/>
  <c r="AL16" i="12"/>
  <c r="AL20" i="12" s="1"/>
  <c r="AL93" i="12"/>
  <c r="AL115" i="12"/>
  <c r="AL24" i="12"/>
  <c r="AL84" i="12"/>
  <c r="AL97" i="12"/>
  <c r="AL47" i="12"/>
  <c r="AL86" i="12" s="1"/>
  <c r="AN70" i="11"/>
  <c r="AN90" i="11"/>
  <c r="AN99" i="11"/>
  <c r="AN72" i="11"/>
  <c r="AN74" i="11"/>
  <c r="AN108" i="11"/>
  <c r="AN130" i="11"/>
  <c r="AN78" i="11"/>
  <c r="AN24" i="11"/>
  <c r="AN121" i="11"/>
  <c r="AN139" i="11"/>
  <c r="AN49" i="11"/>
  <c r="AN92" i="11" s="1"/>
  <c r="AN16" i="11"/>
  <c r="P76" i="11"/>
  <c r="T76" i="11"/>
  <c r="AJ76" i="11"/>
  <c r="BD111" i="10"/>
  <c r="BD72" i="10"/>
  <c r="BL93" i="9"/>
  <c r="BL129" i="9"/>
  <c r="BL24" i="9"/>
  <c r="BL133" i="9"/>
  <c r="BL66" i="9"/>
  <c r="BL70" i="9"/>
  <c r="BL97" i="9"/>
  <c r="BL47" i="9"/>
  <c r="BL86" i="9" s="1"/>
  <c r="BL16" i="9"/>
  <c r="DD91" i="7"/>
  <c r="DD70" i="6"/>
  <c r="DD80" i="6"/>
  <c r="DD97" i="6"/>
  <c r="DD66" i="6"/>
  <c r="DD16" i="6"/>
  <c r="DD93" i="6"/>
  <c r="DD17" i="4"/>
  <c r="DD71" i="4"/>
  <c r="DD94" i="4"/>
  <c r="DD116" i="4"/>
  <c r="DD112" i="4"/>
  <c r="DD81" i="4"/>
  <c r="DD87" i="4"/>
  <c r="DD85" i="4"/>
  <c r="DD98" i="4"/>
  <c r="DD100" i="3"/>
  <c r="DD62" i="3"/>
  <c r="DD105" i="3"/>
  <c r="DD16" i="3"/>
  <c r="DD73" i="2"/>
  <c r="DD44" i="2"/>
  <c r="DD75" i="2" s="1"/>
  <c r="AL130" i="11"/>
  <c r="AJ130" i="11"/>
  <c r="X130" i="11"/>
  <c r="Z130" i="11"/>
  <c r="N130" i="11"/>
  <c r="AD130" i="11"/>
  <c r="AH130" i="11"/>
  <c r="J130" i="11"/>
  <c r="P130" i="11"/>
  <c r="AF130" i="11"/>
  <c r="R130" i="11"/>
  <c r="T130" i="11"/>
  <c r="V130" i="11"/>
  <c r="Z76" i="11"/>
  <c r="J76" i="11"/>
  <c r="N76" i="11"/>
  <c r="AD76" i="11"/>
  <c r="L130" i="11"/>
  <c r="AB130" i="11"/>
  <c r="R76" i="11"/>
  <c r="AH76" i="11"/>
  <c r="V76" i="11"/>
  <c r="AL76" i="11"/>
  <c r="Z148" i="13"/>
  <c r="Z150" i="13" s="1"/>
  <c r="Z142" i="13"/>
  <c r="Z141" i="13"/>
  <c r="Z132" i="13"/>
  <c r="Z131" i="13"/>
  <c r="Z128" i="13"/>
  <c r="Z123" i="13"/>
  <c r="Z122" i="13"/>
  <c r="Z119" i="13"/>
  <c r="Z114" i="13"/>
  <c r="Z113" i="13"/>
  <c r="Z110" i="13"/>
  <c r="Z105" i="13"/>
  <c r="Z104" i="13"/>
  <c r="Z101" i="13"/>
  <c r="Z96" i="13"/>
  <c r="Z95" i="13"/>
  <c r="Z92" i="13"/>
  <c r="Z83" i="13"/>
  <c r="Z79" i="13"/>
  <c r="AD80" i="13" s="1"/>
  <c r="Z73" i="13"/>
  <c r="Z71" i="13"/>
  <c r="Z69" i="13"/>
  <c r="Z67" i="13"/>
  <c r="Z65" i="13"/>
  <c r="Z61" i="13"/>
  <c r="Z59" i="13"/>
  <c r="Z57" i="13"/>
  <c r="Z55" i="13"/>
  <c r="Z53" i="13"/>
  <c r="Z45" i="13"/>
  <c r="Z42" i="13"/>
  <c r="Z38" i="13"/>
  <c r="Z37" i="13"/>
  <c r="Z35" i="13"/>
  <c r="Z33" i="13"/>
  <c r="Z31" i="13"/>
  <c r="Z29" i="13"/>
  <c r="Z15" i="13"/>
  <c r="AF19" i="13" s="1"/>
  <c r="Z14" i="13"/>
  <c r="Z13" i="13"/>
  <c r="Z12" i="13"/>
  <c r="AJ148" i="12"/>
  <c r="AJ150" i="12" s="1"/>
  <c r="AJ141" i="12"/>
  <c r="AJ143" i="12" s="1"/>
  <c r="AJ132" i="12"/>
  <c r="AJ131" i="12"/>
  <c r="AJ128" i="12"/>
  <c r="AJ123" i="12"/>
  <c r="AJ122" i="12"/>
  <c r="AJ119" i="12"/>
  <c r="AJ114" i="12"/>
  <c r="AJ113" i="12"/>
  <c r="AJ110" i="12"/>
  <c r="AJ105" i="12"/>
  <c r="AJ104" i="12"/>
  <c r="AJ101" i="12"/>
  <c r="AJ96" i="12"/>
  <c r="AJ95" i="12"/>
  <c r="AJ92" i="12"/>
  <c r="AJ83" i="12"/>
  <c r="AJ79" i="12"/>
  <c r="AJ73" i="12"/>
  <c r="AJ71" i="12"/>
  <c r="AJ69" i="12"/>
  <c r="AJ67" i="12"/>
  <c r="AJ65" i="12"/>
  <c r="AJ61" i="12"/>
  <c r="AJ59" i="12"/>
  <c r="AJ57" i="12"/>
  <c r="AJ55" i="12"/>
  <c r="AJ53" i="12"/>
  <c r="AJ45" i="12"/>
  <c r="AJ42" i="12"/>
  <c r="AJ38" i="12"/>
  <c r="AJ75" i="12" s="1"/>
  <c r="AJ37" i="12"/>
  <c r="AJ35" i="12"/>
  <c r="AJ33" i="12"/>
  <c r="AJ31" i="12"/>
  <c r="AJ29" i="12"/>
  <c r="AJ23" i="12"/>
  <c r="AJ19" i="12"/>
  <c r="AJ15" i="12"/>
  <c r="AJ14" i="12"/>
  <c r="AJ13" i="12"/>
  <c r="AJ12" i="12"/>
  <c r="AL163" i="11"/>
  <c r="AL165" i="11" s="1"/>
  <c r="AL156" i="11"/>
  <c r="AL158" i="11" s="1"/>
  <c r="AL147" i="11"/>
  <c r="AL146" i="11"/>
  <c r="AL143" i="11"/>
  <c r="AL138" i="11"/>
  <c r="AL137" i="11"/>
  <c r="AL134" i="11"/>
  <c r="AL120" i="11"/>
  <c r="AL119" i="11"/>
  <c r="AL116" i="11"/>
  <c r="AL111" i="11"/>
  <c r="AL110" i="11"/>
  <c r="AL107" i="11"/>
  <c r="AL102" i="11"/>
  <c r="AL101" i="11"/>
  <c r="AL98" i="11"/>
  <c r="AL89" i="11"/>
  <c r="AL85" i="11"/>
  <c r="AL79" i="11"/>
  <c r="AL77" i="11"/>
  <c r="AL73" i="11"/>
  <c r="AL71" i="11"/>
  <c r="AL69" i="11"/>
  <c r="AL65" i="11"/>
  <c r="AL63" i="11"/>
  <c r="AL59" i="11"/>
  <c r="AL57" i="11"/>
  <c r="AL55" i="11"/>
  <c r="AL47" i="11"/>
  <c r="AL44" i="11"/>
  <c r="AL40" i="11"/>
  <c r="AL81" i="11" s="1"/>
  <c r="AL39" i="11"/>
  <c r="AL37" i="11"/>
  <c r="AL33" i="11"/>
  <c r="AL31" i="11"/>
  <c r="AL29" i="11"/>
  <c r="AL23" i="11"/>
  <c r="AL19" i="11"/>
  <c r="AL15" i="11"/>
  <c r="AL14" i="11"/>
  <c r="AL13" i="11"/>
  <c r="AL12" i="11"/>
  <c r="BB148" i="10"/>
  <c r="BB150" i="10" s="1"/>
  <c r="BB141" i="10"/>
  <c r="BB143" i="10" s="1"/>
  <c r="BB132" i="10"/>
  <c r="BB131" i="10"/>
  <c r="BB128" i="10"/>
  <c r="BB123" i="10"/>
  <c r="BB122" i="10"/>
  <c r="BB119" i="10"/>
  <c r="BB114" i="10"/>
  <c r="BB113" i="10"/>
  <c r="BB110" i="10"/>
  <c r="BB105" i="10"/>
  <c r="BB104" i="10"/>
  <c r="BB101" i="10"/>
  <c r="BB96" i="10"/>
  <c r="BB95" i="10"/>
  <c r="BB92" i="10"/>
  <c r="BB83" i="10"/>
  <c r="BB79" i="10"/>
  <c r="BB73" i="10"/>
  <c r="BB71" i="10"/>
  <c r="BB69" i="10"/>
  <c r="BB67" i="10"/>
  <c r="BB65" i="10"/>
  <c r="BB61" i="10"/>
  <c r="BB59" i="10"/>
  <c r="BB57" i="10"/>
  <c r="BB55" i="10"/>
  <c r="BB53" i="10"/>
  <c r="BB45" i="10"/>
  <c r="BB42" i="10"/>
  <c r="BB38" i="10"/>
  <c r="BB47" i="10" s="1"/>
  <c r="BB37" i="10"/>
  <c r="BB35" i="10"/>
  <c r="BB33" i="10"/>
  <c r="BB31" i="10"/>
  <c r="BB29" i="10"/>
  <c r="BB23" i="10"/>
  <c r="BB19" i="10"/>
  <c r="BB15" i="10"/>
  <c r="BB14" i="10"/>
  <c r="BB13" i="10"/>
  <c r="BB12" i="10"/>
  <c r="BJ148" i="9"/>
  <c r="BJ150" i="9" s="1"/>
  <c r="BJ141" i="9"/>
  <c r="BJ143" i="9" s="1"/>
  <c r="BJ132" i="9"/>
  <c r="BJ131" i="9"/>
  <c r="BJ128" i="9"/>
  <c r="BJ123" i="9"/>
  <c r="BJ122" i="9"/>
  <c r="BJ119" i="9"/>
  <c r="BJ114" i="9"/>
  <c r="BJ113" i="9"/>
  <c r="BJ110" i="9"/>
  <c r="BJ105" i="9"/>
  <c r="BJ104" i="9"/>
  <c r="BJ101" i="9"/>
  <c r="BJ96" i="9"/>
  <c r="BJ95" i="9"/>
  <c r="BJ92" i="9"/>
  <c r="BJ83" i="9"/>
  <c r="BJ79" i="9"/>
  <c r="BJ73" i="9"/>
  <c r="BJ71" i="9"/>
  <c r="BJ69" i="9"/>
  <c r="BJ67" i="9"/>
  <c r="BJ65" i="9"/>
  <c r="BJ61" i="9"/>
  <c r="BJ59" i="9"/>
  <c r="BJ57" i="9"/>
  <c r="BJ55" i="9"/>
  <c r="BJ53" i="9"/>
  <c r="BJ45" i="9"/>
  <c r="BJ42" i="9"/>
  <c r="BJ38" i="9"/>
  <c r="BJ75" i="9" s="1"/>
  <c r="BJ37" i="9"/>
  <c r="BJ35" i="9"/>
  <c r="BJ33" i="9"/>
  <c r="BJ31" i="9"/>
  <c r="BJ68" i="9" s="1"/>
  <c r="BJ29" i="9"/>
  <c r="BJ23" i="9"/>
  <c r="BJ19" i="9"/>
  <c r="BJ15" i="9"/>
  <c r="BJ14" i="9"/>
  <c r="BJ13" i="9"/>
  <c r="BJ12" i="9"/>
  <c r="DB163" i="8"/>
  <c r="DB165" i="8" s="1"/>
  <c r="DB157" i="8"/>
  <c r="DB156" i="8"/>
  <c r="DB147" i="8"/>
  <c r="DB146" i="8"/>
  <c r="DB143" i="8"/>
  <c r="DB138" i="8"/>
  <c r="DB137" i="8"/>
  <c r="DB134" i="8"/>
  <c r="DB129" i="8"/>
  <c r="DB128" i="8"/>
  <c r="DB125" i="8"/>
  <c r="DB120" i="8"/>
  <c r="DB119" i="8"/>
  <c r="DB116" i="8"/>
  <c r="DB111" i="8"/>
  <c r="DB110" i="8"/>
  <c r="DB107" i="8"/>
  <c r="DB102" i="8"/>
  <c r="DB101" i="8"/>
  <c r="DB103" i="8" s="1"/>
  <c r="DB98" i="8"/>
  <c r="DB89" i="8"/>
  <c r="DB85" i="8"/>
  <c r="DB79" i="8"/>
  <c r="DB77" i="8"/>
  <c r="DB75" i="8"/>
  <c r="DB73" i="8"/>
  <c r="DB71" i="8"/>
  <c r="DB69" i="8"/>
  <c r="DB65" i="8"/>
  <c r="DB63" i="8"/>
  <c r="DB61" i="8"/>
  <c r="DB59" i="8"/>
  <c r="DB57" i="8"/>
  <c r="DB55" i="8"/>
  <c r="DB47" i="8"/>
  <c r="DB44" i="8"/>
  <c r="DB40" i="8"/>
  <c r="DB81" i="8" s="1"/>
  <c r="DB39" i="8"/>
  <c r="DB37" i="8"/>
  <c r="DB35" i="8"/>
  <c r="DB33" i="8"/>
  <c r="DB31" i="8"/>
  <c r="DB29" i="8"/>
  <c r="DB23" i="8"/>
  <c r="DB15" i="8"/>
  <c r="DB14" i="8"/>
  <c r="DB13" i="8"/>
  <c r="DB12" i="8"/>
  <c r="DB110" i="7"/>
  <c r="DB112" i="7" s="1"/>
  <c r="DB104" i="7"/>
  <c r="DB103" i="7"/>
  <c r="DB94" i="7"/>
  <c r="DB93" i="7"/>
  <c r="DB90" i="7"/>
  <c r="DB85" i="7"/>
  <c r="DB84" i="7"/>
  <c r="DB81" i="7"/>
  <c r="DB72" i="7"/>
  <c r="DB68" i="7"/>
  <c r="DB61" i="7"/>
  <c r="DB59" i="7"/>
  <c r="DB57" i="7"/>
  <c r="DB53" i="7"/>
  <c r="DB51" i="7"/>
  <c r="DB49" i="7"/>
  <c r="DB41" i="7"/>
  <c r="DB38" i="7"/>
  <c r="DB34" i="7"/>
  <c r="DB64" i="7" s="1"/>
  <c r="DB33" i="7"/>
  <c r="DB31" i="7"/>
  <c r="DB29" i="7"/>
  <c r="DB23" i="7"/>
  <c r="DB15" i="7"/>
  <c r="DB14" i="7"/>
  <c r="DB13" i="7"/>
  <c r="DB12" i="7"/>
  <c r="DB130" i="6"/>
  <c r="DB132" i="6" s="1"/>
  <c r="DB124" i="6"/>
  <c r="DB123" i="6"/>
  <c r="DB114" i="6"/>
  <c r="DB105" i="6"/>
  <c r="DB104" i="6"/>
  <c r="DB101" i="6"/>
  <c r="DB96" i="6"/>
  <c r="DB95" i="6"/>
  <c r="DB92" i="6"/>
  <c r="DB83" i="6"/>
  <c r="DB79" i="6"/>
  <c r="DB73" i="6"/>
  <c r="DB71" i="6"/>
  <c r="DB69" i="6"/>
  <c r="DB67" i="6"/>
  <c r="DB65" i="6"/>
  <c r="DB61" i="6"/>
  <c r="DB59" i="6"/>
  <c r="DB57" i="6"/>
  <c r="DB55" i="6"/>
  <c r="DB53" i="6"/>
  <c r="DB45" i="6"/>
  <c r="DB42" i="6"/>
  <c r="DB38" i="6"/>
  <c r="DB47" i="6" s="1"/>
  <c r="DB37" i="6"/>
  <c r="DB35" i="6"/>
  <c r="DB33" i="6"/>
  <c r="DB31" i="6"/>
  <c r="DB29" i="6"/>
  <c r="DB23" i="6"/>
  <c r="DB15" i="6"/>
  <c r="DB14" i="6"/>
  <c r="DB13" i="6"/>
  <c r="DB12" i="6"/>
  <c r="DB149" i="4"/>
  <c r="DB151" i="4" s="1"/>
  <c r="DB143" i="4"/>
  <c r="DB142" i="4"/>
  <c r="DB115" i="4"/>
  <c r="DB114" i="4"/>
  <c r="DB111" i="4"/>
  <c r="DB106" i="4"/>
  <c r="DB105" i="4"/>
  <c r="DB102" i="4"/>
  <c r="DB97" i="4"/>
  <c r="DB96" i="4"/>
  <c r="DB93" i="4"/>
  <c r="DB84" i="4"/>
  <c r="DB80" i="4"/>
  <c r="DB70" i="4"/>
  <c r="DB68" i="4"/>
  <c r="DB66" i="4"/>
  <c r="DB58" i="4"/>
  <c r="DB56" i="4"/>
  <c r="DB54" i="4"/>
  <c r="DB46" i="4"/>
  <c r="DB43" i="4"/>
  <c r="DB121" i="4" s="1"/>
  <c r="DB34" i="4"/>
  <c r="DB32" i="4"/>
  <c r="DB30" i="4"/>
  <c r="DB24" i="4"/>
  <c r="DB16" i="4"/>
  <c r="DB15" i="4"/>
  <c r="DB14" i="4"/>
  <c r="DB13" i="4"/>
  <c r="DB135" i="3"/>
  <c r="DB127" i="3"/>
  <c r="DB126" i="3"/>
  <c r="DB108" i="3"/>
  <c r="DB107" i="3"/>
  <c r="DB104" i="3"/>
  <c r="DB99" i="3"/>
  <c r="DB98" i="3"/>
  <c r="DB95" i="3"/>
  <c r="DB90" i="3"/>
  <c r="DB89" i="3"/>
  <c r="DB86" i="3"/>
  <c r="DB77" i="3"/>
  <c r="DB73" i="3"/>
  <c r="DB65" i="3"/>
  <c r="DB63" i="3"/>
  <c r="DB61" i="3"/>
  <c r="DB55" i="3"/>
  <c r="DB53" i="3"/>
  <c r="DB51" i="3"/>
  <c r="DB43" i="3"/>
  <c r="DB40" i="3"/>
  <c r="DB36" i="3"/>
  <c r="DB45" i="3" s="1"/>
  <c r="DB33" i="3"/>
  <c r="DB31" i="3"/>
  <c r="DB29" i="3"/>
  <c r="DB23" i="3"/>
  <c r="DB15" i="3"/>
  <c r="DB14" i="3"/>
  <c r="DB13" i="3"/>
  <c r="DB12" i="3"/>
  <c r="DB120" i="2"/>
  <c r="DB119" i="2"/>
  <c r="DB122" i="2" s="1"/>
  <c r="DB113" i="2"/>
  <c r="DB112" i="2"/>
  <c r="DB94" i="2"/>
  <c r="DB93" i="2"/>
  <c r="DB90" i="2"/>
  <c r="DB85" i="2"/>
  <c r="DB84" i="2"/>
  <c r="DB81" i="2"/>
  <c r="DB72" i="2"/>
  <c r="DB68" i="2"/>
  <c r="DB60" i="2"/>
  <c r="DB58" i="2"/>
  <c r="DB52" i="2"/>
  <c r="DB50" i="2"/>
  <c r="DB42" i="2"/>
  <c r="DB39" i="2"/>
  <c r="DB32" i="2"/>
  <c r="DB30" i="2"/>
  <c r="DB24" i="2"/>
  <c r="DB16" i="2"/>
  <c r="DB15" i="2"/>
  <c r="DB14" i="2"/>
  <c r="DB13" i="2"/>
  <c r="B132" i="8"/>
  <c r="CZ138" i="8"/>
  <c r="CX138" i="8"/>
  <c r="CV138" i="8"/>
  <c r="CT138" i="8"/>
  <c r="CR138" i="8"/>
  <c r="CP138" i="8"/>
  <c r="CN138" i="8"/>
  <c r="CL138" i="8"/>
  <c r="CJ138" i="8"/>
  <c r="CH138" i="8"/>
  <c r="CF138" i="8"/>
  <c r="CD138" i="8"/>
  <c r="CB138" i="8"/>
  <c r="BZ138" i="8"/>
  <c r="BX138" i="8"/>
  <c r="BV138" i="8"/>
  <c r="BT138" i="8"/>
  <c r="BR138" i="8"/>
  <c r="BP138" i="8"/>
  <c r="BN138" i="8"/>
  <c r="BL138" i="8"/>
  <c r="BJ138" i="8"/>
  <c r="BH138" i="8"/>
  <c r="BF138" i="8"/>
  <c r="BD138" i="8"/>
  <c r="BB138" i="8"/>
  <c r="AZ138" i="8"/>
  <c r="AX138" i="8"/>
  <c r="AV138" i="8"/>
  <c r="AT138" i="8"/>
  <c r="AR138" i="8"/>
  <c r="AP138" i="8"/>
  <c r="AN138" i="8"/>
  <c r="AL138" i="8"/>
  <c r="AJ138" i="8"/>
  <c r="AH138" i="8"/>
  <c r="AF138" i="8"/>
  <c r="AD138" i="8"/>
  <c r="AB138" i="8"/>
  <c r="Z138" i="8"/>
  <c r="X138" i="8"/>
  <c r="V138" i="8"/>
  <c r="T138" i="8"/>
  <c r="R138" i="8"/>
  <c r="P138" i="8"/>
  <c r="N138" i="8"/>
  <c r="L138" i="8"/>
  <c r="J138" i="8"/>
  <c r="CZ137" i="8"/>
  <c r="CX137" i="8"/>
  <c r="CV137" i="8"/>
  <c r="CT137" i="8"/>
  <c r="CR137" i="8"/>
  <c r="CP137" i="8"/>
  <c r="CN137" i="8"/>
  <c r="CL137" i="8"/>
  <c r="CJ137" i="8"/>
  <c r="CH137" i="8"/>
  <c r="CF137" i="8"/>
  <c r="CD137" i="8"/>
  <c r="CB137" i="8"/>
  <c r="BZ137" i="8"/>
  <c r="BX137" i="8"/>
  <c r="BV137" i="8"/>
  <c r="BT137" i="8"/>
  <c r="BR137" i="8"/>
  <c r="BP137" i="8"/>
  <c r="BN137" i="8"/>
  <c r="BL137" i="8"/>
  <c r="BJ137" i="8"/>
  <c r="BH137" i="8"/>
  <c r="BF137" i="8"/>
  <c r="BD137" i="8"/>
  <c r="BB137" i="8"/>
  <c r="AZ137" i="8"/>
  <c r="AX137" i="8"/>
  <c r="AV137" i="8"/>
  <c r="AT137" i="8"/>
  <c r="AR137" i="8"/>
  <c r="AP137" i="8"/>
  <c r="CZ134" i="8"/>
  <c r="CX134" i="8"/>
  <c r="CV134" i="8"/>
  <c r="CT134" i="8"/>
  <c r="CR134" i="8"/>
  <c r="CP134" i="8"/>
  <c r="CN134" i="8"/>
  <c r="CL134" i="8"/>
  <c r="CJ134" i="8"/>
  <c r="CH134" i="8"/>
  <c r="CF134" i="8"/>
  <c r="CD134" i="8"/>
  <c r="CB134" i="8"/>
  <c r="BZ134" i="8"/>
  <c r="BX134" i="8"/>
  <c r="BV134" i="8"/>
  <c r="BT134" i="8"/>
  <c r="BR134" i="8"/>
  <c r="BP134" i="8"/>
  <c r="BN134" i="8"/>
  <c r="BL134" i="8"/>
  <c r="BJ134" i="8"/>
  <c r="BH134" i="8"/>
  <c r="BF134" i="8"/>
  <c r="BD134" i="8"/>
  <c r="BB134" i="8"/>
  <c r="AZ134" i="8"/>
  <c r="AX134" i="8"/>
  <c r="AV134" i="8"/>
  <c r="AT134" i="8"/>
  <c r="AR134" i="8"/>
  <c r="AP134" i="8"/>
  <c r="B77" i="8"/>
  <c r="CZ77" i="8"/>
  <c r="CX77" i="8"/>
  <c r="CV77" i="8"/>
  <c r="CT77" i="8"/>
  <c r="CR77" i="8"/>
  <c r="CP77" i="8"/>
  <c r="CN77" i="8"/>
  <c r="CL77" i="8"/>
  <c r="CJ77" i="8"/>
  <c r="CH77" i="8"/>
  <c r="CF77" i="8"/>
  <c r="CD77" i="8"/>
  <c r="CB77" i="8"/>
  <c r="BZ77" i="8"/>
  <c r="BX77" i="8"/>
  <c r="BV77" i="8"/>
  <c r="BT77" i="8"/>
  <c r="BR77" i="8"/>
  <c r="BP77" i="8"/>
  <c r="BN77" i="8"/>
  <c r="BL77" i="8"/>
  <c r="BJ77" i="8"/>
  <c r="BH77" i="8"/>
  <c r="BF77" i="8"/>
  <c r="BD77" i="8"/>
  <c r="BB77" i="8"/>
  <c r="AZ77" i="8"/>
  <c r="AX77" i="8"/>
  <c r="AV77" i="8"/>
  <c r="AT77" i="8"/>
  <c r="AR77" i="8"/>
  <c r="AP77" i="8"/>
  <c r="AN77" i="8"/>
  <c r="AL77" i="8"/>
  <c r="AJ77" i="8"/>
  <c r="AH77" i="8"/>
  <c r="AF77" i="8"/>
  <c r="AD77" i="8"/>
  <c r="AB77" i="8"/>
  <c r="Z77" i="8"/>
  <c r="X77" i="8"/>
  <c r="V77" i="8"/>
  <c r="T77" i="8"/>
  <c r="R77" i="8"/>
  <c r="P77" i="8"/>
  <c r="N77" i="8"/>
  <c r="L77" i="8"/>
  <c r="J77" i="8"/>
  <c r="CD63" i="8"/>
  <c r="B62" i="8"/>
  <c r="CZ63" i="8"/>
  <c r="CX63" i="8"/>
  <c r="CV63" i="8"/>
  <c r="CT63" i="8"/>
  <c r="CR63" i="8"/>
  <c r="CP63" i="8"/>
  <c r="CN63" i="8"/>
  <c r="CL63" i="8"/>
  <c r="CJ63" i="8"/>
  <c r="CH63" i="8"/>
  <c r="CF63" i="8"/>
  <c r="CB63" i="8"/>
  <c r="BZ63" i="8"/>
  <c r="BX63" i="8"/>
  <c r="BV63" i="8"/>
  <c r="BT63" i="8"/>
  <c r="BR63" i="8"/>
  <c r="BP63" i="8"/>
  <c r="BN63" i="8"/>
  <c r="BL63" i="8"/>
  <c r="BJ63" i="8"/>
  <c r="BH63" i="8"/>
  <c r="BF63" i="8"/>
  <c r="BD63" i="8"/>
  <c r="BB63" i="8"/>
  <c r="AZ63" i="8"/>
  <c r="AX63" i="8"/>
  <c r="AV63" i="8"/>
  <c r="AT63" i="8"/>
  <c r="AR63" i="8"/>
  <c r="AP63" i="8"/>
  <c r="CD40" i="8"/>
  <c r="CZ40" i="8"/>
  <c r="CZ49" i="8" s="1"/>
  <c r="CX40" i="8"/>
  <c r="CV40" i="8"/>
  <c r="CT40" i="8"/>
  <c r="CR40" i="8"/>
  <c r="DN41" i="8" s="1"/>
  <c r="DN82" i="8" s="1"/>
  <c r="CP40" i="8"/>
  <c r="CN40" i="8"/>
  <c r="CL40" i="8"/>
  <c r="CJ40" i="8"/>
  <c r="CH40" i="8"/>
  <c r="CF40" i="8"/>
  <c r="CZ37" i="8"/>
  <c r="CX37" i="8"/>
  <c r="CV37" i="8"/>
  <c r="CT37" i="8"/>
  <c r="CR37" i="8"/>
  <c r="CP37" i="8"/>
  <c r="CN37" i="8"/>
  <c r="CL37" i="8"/>
  <c r="CJ37" i="8"/>
  <c r="CH37" i="8"/>
  <c r="CF37" i="8"/>
  <c r="CD37" i="8"/>
  <c r="CB37" i="8"/>
  <c r="BZ37" i="8"/>
  <c r="BX37" i="8"/>
  <c r="BV37" i="8"/>
  <c r="BT37" i="8"/>
  <c r="BR37" i="8"/>
  <c r="BP37" i="8"/>
  <c r="BN37" i="8"/>
  <c r="BL37" i="8"/>
  <c r="BJ37" i="8"/>
  <c r="BH37" i="8"/>
  <c r="BF37" i="8"/>
  <c r="BD37" i="8"/>
  <c r="BB37" i="8"/>
  <c r="AZ37" i="8"/>
  <c r="AX37" i="8"/>
  <c r="AV37" i="8"/>
  <c r="AT37" i="8"/>
  <c r="AR37" i="8"/>
  <c r="AP37" i="8"/>
  <c r="X148" i="13"/>
  <c r="X150" i="13" s="1"/>
  <c r="X142" i="13"/>
  <c r="X141" i="13"/>
  <c r="X132" i="13"/>
  <c r="X131" i="13"/>
  <c r="X128" i="13"/>
  <c r="X123" i="13"/>
  <c r="X122" i="13"/>
  <c r="X119" i="13"/>
  <c r="X114" i="13"/>
  <c r="X113" i="13"/>
  <c r="X110" i="13"/>
  <c r="X105" i="13"/>
  <c r="X104" i="13"/>
  <c r="X101" i="13"/>
  <c r="X96" i="13"/>
  <c r="X95" i="13"/>
  <c r="X92" i="13"/>
  <c r="X83" i="13"/>
  <c r="X79" i="13"/>
  <c r="X73" i="13"/>
  <c r="X71" i="13"/>
  <c r="X69" i="13"/>
  <c r="X67" i="13"/>
  <c r="X65" i="13"/>
  <c r="X61" i="13"/>
  <c r="X59" i="13"/>
  <c r="X57" i="13"/>
  <c r="X55" i="13"/>
  <c r="X53" i="13"/>
  <c r="X45" i="13"/>
  <c r="X42" i="13"/>
  <c r="X38" i="13"/>
  <c r="X37" i="13"/>
  <c r="X35" i="13"/>
  <c r="X33" i="13"/>
  <c r="X31" i="13"/>
  <c r="X29" i="13"/>
  <c r="X15" i="13"/>
  <c r="X14" i="13"/>
  <c r="X13" i="13"/>
  <c r="X12" i="13"/>
  <c r="AH148" i="12"/>
  <c r="AH150" i="12" s="1"/>
  <c r="AH141" i="12"/>
  <c r="AH143" i="12" s="1"/>
  <c r="AH132" i="12"/>
  <c r="AH131" i="12"/>
  <c r="AH128" i="12"/>
  <c r="AH123" i="12"/>
  <c r="AH122" i="12"/>
  <c r="AH119" i="12"/>
  <c r="AH114" i="12"/>
  <c r="AH113" i="12"/>
  <c r="AH110" i="12"/>
  <c r="AH115" i="12" s="1"/>
  <c r="AH105" i="12"/>
  <c r="AH104" i="12"/>
  <c r="AH101" i="12"/>
  <c r="AH96" i="12"/>
  <c r="AH95" i="12"/>
  <c r="AH92" i="12"/>
  <c r="AH83" i="12"/>
  <c r="AH79" i="12"/>
  <c r="AH73" i="12"/>
  <c r="AH71" i="12"/>
  <c r="AH69" i="12"/>
  <c r="AH67" i="12"/>
  <c r="AH65" i="12"/>
  <c r="AH61" i="12"/>
  <c r="AH59" i="12"/>
  <c r="AH57" i="12"/>
  <c r="AH55" i="12"/>
  <c r="AH53" i="12"/>
  <c r="AH45" i="12"/>
  <c r="AH42" i="12"/>
  <c r="AH38" i="12"/>
  <c r="AH75" i="12" s="1"/>
  <c r="AH37" i="12"/>
  <c r="AH35" i="12"/>
  <c r="AH33" i="12"/>
  <c r="AH31" i="12"/>
  <c r="AH29" i="12"/>
  <c r="AH23" i="12"/>
  <c r="AH19" i="12"/>
  <c r="AH15" i="12"/>
  <c r="AH14" i="12"/>
  <c r="AH13" i="12"/>
  <c r="AH12" i="12"/>
  <c r="AJ163" i="11"/>
  <c r="AJ165" i="11" s="1"/>
  <c r="AJ156" i="11"/>
  <c r="AJ158" i="11" s="1"/>
  <c r="AJ147" i="11"/>
  <c r="AJ146" i="11"/>
  <c r="AJ143" i="11"/>
  <c r="AJ138" i="11"/>
  <c r="AJ137" i="11"/>
  <c r="AJ134" i="11"/>
  <c r="AJ120" i="11"/>
  <c r="AJ119" i="11"/>
  <c r="AJ116" i="11"/>
  <c r="AJ111" i="11"/>
  <c r="AJ110" i="11"/>
  <c r="AJ107" i="11"/>
  <c r="AJ102" i="11"/>
  <c r="AJ101" i="11"/>
  <c r="AJ98" i="11"/>
  <c r="AJ89" i="11"/>
  <c r="AJ85" i="11"/>
  <c r="AJ79" i="11"/>
  <c r="AJ77" i="11"/>
  <c r="AJ73" i="11"/>
  <c r="AJ71" i="11"/>
  <c r="AJ69" i="11"/>
  <c r="AJ65" i="11"/>
  <c r="AJ63" i="11"/>
  <c r="AJ59" i="11"/>
  <c r="AJ57" i="11"/>
  <c r="AJ55" i="11"/>
  <c r="AJ47" i="11"/>
  <c r="AJ44" i="11"/>
  <c r="AJ40" i="11"/>
  <c r="AJ81" i="11" s="1"/>
  <c r="AJ39" i="11"/>
  <c r="AJ37" i="11"/>
  <c r="AJ33" i="11"/>
  <c r="AJ117" i="11" s="1"/>
  <c r="AJ31" i="11"/>
  <c r="AJ29" i="11"/>
  <c r="AJ23" i="11"/>
  <c r="AJ19" i="11"/>
  <c r="AJ15" i="11"/>
  <c r="AJ14" i="11"/>
  <c r="AJ13" i="11"/>
  <c r="AJ12" i="11"/>
  <c r="AZ148" i="10"/>
  <c r="AZ150" i="10" s="1"/>
  <c r="AZ141" i="10"/>
  <c r="AZ143" i="10" s="1"/>
  <c r="AZ132" i="10"/>
  <c r="AZ131" i="10"/>
  <c r="AZ128" i="10"/>
  <c r="AZ123" i="10"/>
  <c r="AZ122" i="10"/>
  <c r="AZ119" i="10"/>
  <c r="AZ114" i="10"/>
  <c r="AZ113" i="10"/>
  <c r="AZ110" i="10"/>
  <c r="AZ105" i="10"/>
  <c r="AZ104" i="10"/>
  <c r="AZ101" i="10"/>
  <c r="AZ96" i="10"/>
  <c r="AZ95" i="10"/>
  <c r="AZ92" i="10"/>
  <c r="AZ83" i="10"/>
  <c r="AZ79" i="10"/>
  <c r="AZ73" i="10"/>
  <c r="AZ71" i="10"/>
  <c r="AZ69" i="10"/>
  <c r="AZ67" i="10"/>
  <c r="AZ65" i="10"/>
  <c r="AZ61" i="10"/>
  <c r="AZ59" i="10"/>
  <c r="AZ57" i="10"/>
  <c r="AZ55" i="10"/>
  <c r="AZ53" i="10"/>
  <c r="AZ45" i="10"/>
  <c r="AZ42" i="10"/>
  <c r="AZ38" i="10"/>
  <c r="AZ75" i="10" s="1"/>
  <c r="AZ37" i="10"/>
  <c r="AZ35" i="10"/>
  <c r="AZ33" i="10"/>
  <c r="AZ31" i="10"/>
  <c r="AZ29" i="10"/>
  <c r="AZ23" i="10"/>
  <c r="AZ19" i="10"/>
  <c r="AZ15" i="10"/>
  <c r="AZ14" i="10"/>
  <c r="AZ13" i="10"/>
  <c r="AZ12" i="10"/>
  <c r="BH148" i="9"/>
  <c r="BH150" i="9" s="1"/>
  <c r="BH141" i="9"/>
  <c r="BH143" i="9" s="1"/>
  <c r="BH132" i="9"/>
  <c r="BH131" i="9"/>
  <c r="BH128" i="9"/>
  <c r="BH123" i="9"/>
  <c r="BH122" i="9"/>
  <c r="BH119" i="9"/>
  <c r="BH114" i="9"/>
  <c r="BH113" i="9"/>
  <c r="BH110" i="9"/>
  <c r="BH105" i="9"/>
  <c r="BH104" i="9"/>
  <c r="BH101" i="9"/>
  <c r="BH96" i="9"/>
  <c r="BH95" i="9"/>
  <c r="BH97" i="9" s="1"/>
  <c r="BH92" i="9"/>
  <c r="BH83" i="9"/>
  <c r="BH79" i="9"/>
  <c r="BH73" i="9"/>
  <c r="BH71" i="9"/>
  <c r="BH69" i="9"/>
  <c r="BH67" i="9"/>
  <c r="BH65" i="9"/>
  <c r="BH61" i="9"/>
  <c r="BH59" i="9"/>
  <c r="BH57" i="9"/>
  <c r="BH55" i="9"/>
  <c r="BH53" i="9"/>
  <c r="BH45" i="9"/>
  <c r="BH42" i="9"/>
  <c r="BH38" i="9"/>
  <c r="BH75" i="9" s="1"/>
  <c r="BH37" i="9"/>
  <c r="BH35" i="9"/>
  <c r="BH33" i="9"/>
  <c r="BH31" i="9"/>
  <c r="BH29" i="9"/>
  <c r="BH66" i="9" s="1"/>
  <c r="BH23" i="9"/>
  <c r="BH19" i="9"/>
  <c r="BH15" i="9"/>
  <c r="BH14" i="9"/>
  <c r="BH13" i="9"/>
  <c r="BH12" i="9"/>
  <c r="CZ163" i="8"/>
  <c r="CZ165" i="8" s="1"/>
  <c r="CZ157" i="8"/>
  <c r="CZ156" i="8"/>
  <c r="CZ147" i="8"/>
  <c r="CZ146" i="8"/>
  <c r="CZ143" i="8"/>
  <c r="CZ129" i="8"/>
  <c r="CZ128" i="8"/>
  <c r="CZ125" i="8"/>
  <c r="CZ120" i="8"/>
  <c r="CZ119" i="8"/>
  <c r="CZ116" i="8"/>
  <c r="CZ111" i="8"/>
  <c r="CZ110" i="8"/>
  <c r="CZ107" i="8"/>
  <c r="CZ102" i="8"/>
  <c r="CZ101" i="8"/>
  <c r="CZ98" i="8"/>
  <c r="CZ89" i="8"/>
  <c r="CZ85" i="8"/>
  <c r="CZ79" i="8"/>
  <c r="CZ75" i="8"/>
  <c r="CZ73" i="8"/>
  <c r="CZ71" i="8"/>
  <c r="CZ69" i="8"/>
  <c r="CZ65" i="8"/>
  <c r="CZ61" i="8"/>
  <c r="CZ59" i="8"/>
  <c r="CZ57" i="8"/>
  <c r="CZ55" i="8"/>
  <c r="CZ44" i="8"/>
  <c r="CZ39" i="8"/>
  <c r="CZ35" i="8"/>
  <c r="CZ33" i="8"/>
  <c r="CZ31" i="8"/>
  <c r="CZ29" i="8"/>
  <c r="CZ23" i="8"/>
  <c r="CZ15" i="8"/>
  <c r="CZ14" i="8"/>
  <c r="CZ13" i="8"/>
  <c r="CZ12" i="8"/>
  <c r="CZ110" i="7"/>
  <c r="CZ112" i="7" s="1"/>
  <c r="CZ104" i="7"/>
  <c r="CZ103" i="7"/>
  <c r="CZ94" i="7"/>
  <c r="CZ93" i="7"/>
  <c r="CZ90" i="7"/>
  <c r="CZ85" i="7"/>
  <c r="CZ84" i="7"/>
  <c r="CZ81" i="7"/>
  <c r="CZ72" i="7"/>
  <c r="CZ68" i="7"/>
  <c r="CZ61" i="7"/>
  <c r="CZ59" i="7"/>
  <c r="CZ57" i="7"/>
  <c r="CZ53" i="7"/>
  <c r="CZ51" i="7"/>
  <c r="CZ49" i="7"/>
  <c r="CZ38" i="7"/>
  <c r="CZ34" i="7"/>
  <c r="CZ43" i="7" s="1"/>
  <c r="CZ33" i="7"/>
  <c r="CZ31" i="7"/>
  <c r="CZ29" i="7"/>
  <c r="CZ23" i="7"/>
  <c r="CZ15" i="7"/>
  <c r="CZ14" i="7"/>
  <c r="CZ13" i="7"/>
  <c r="CZ12" i="7"/>
  <c r="CZ130" i="6"/>
  <c r="CZ132" i="6" s="1"/>
  <c r="CZ124" i="6"/>
  <c r="CZ123" i="6"/>
  <c r="CZ114" i="6"/>
  <c r="CZ105" i="6"/>
  <c r="CZ104" i="6"/>
  <c r="CZ101" i="6"/>
  <c r="CZ96" i="6"/>
  <c r="CZ95" i="6"/>
  <c r="CZ92" i="6"/>
  <c r="CZ83" i="6"/>
  <c r="CZ79" i="6"/>
  <c r="CZ73" i="6"/>
  <c r="CZ71" i="6"/>
  <c r="CZ69" i="6"/>
  <c r="CZ67" i="6"/>
  <c r="CZ65" i="6"/>
  <c r="CZ61" i="6"/>
  <c r="CZ59" i="6"/>
  <c r="CZ57" i="6"/>
  <c r="CZ55" i="6"/>
  <c r="CZ42" i="6"/>
  <c r="CZ38" i="6"/>
  <c r="CZ47" i="6" s="1"/>
  <c r="CZ37" i="6"/>
  <c r="CZ35" i="6"/>
  <c r="CZ33" i="6"/>
  <c r="CZ31" i="6"/>
  <c r="CZ23" i="6"/>
  <c r="CZ15" i="6"/>
  <c r="CZ14" i="6"/>
  <c r="CZ80" i="6" s="1"/>
  <c r="CZ13" i="6"/>
  <c r="CZ12" i="6"/>
  <c r="CZ149" i="4"/>
  <c r="CZ151" i="4" s="1"/>
  <c r="CZ143" i="4"/>
  <c r="CZ142" i="4"/>
  <c r="CZ115" i="4"/>
  <c r="CZ114" i="4"/>
  <c r="CZ111" i="4"/>
  <c r="CZ106" i="4"/>
  <c r="CZ105" i="4"/>
  <c r="CZ102" i="4"/>
  <c r="CZ97" i="4"/>
  <c r="CZ96" i="4"/>
  <c r="CZ93" i="4"/>
  <c r="CZ84" i="4"/>
  <c r="CZ80" i="4"/>
  <c r="CZ70" i="4"/>
  <c r="CZ68" i="4"/>
  <c r="CZ66" i="4"/>
  <c r="CZ58" i="4"/>
  <c r="CZ56" i="4"/>
  <c r="CZ54" i="4"/>
  <c r="CZ46" i="4"/>
  <c r="CZ43" i="4"/>
  <c r="CZ121" i="4" s="1"/>
  <c r="CZ39" i="4"/>
  <c r="CZ48" i="4" s="1"/>
  <c r="CZ34" i="4"/>
  <c r="CZ32" i="4"/>
  <c r="CZ30" i="4"/>
  <c r="CZ24" i="4"/>
  <c r="CZ16" i="4"/>
  <c r="CZ15" i="4"/>
  <c r="CZ14" i="4"/>
  <c r="CZ13" i="4"/>
  <c r="CZ133" i="3"/>
  <c r="CZ135" i="3" s="1"/>
  <c r="CZ127" i="3"/>
  <c r="CZ126" i="3"/>
  <c r="CZ108" i="3"/>
  <c r="CZ107" i="3"/>
  <c r="CZ104" i="3"/>
  <c r="CZ99" i="3"/>
  <c r="CZ98" i="3"/>
  <c r="CZ95" i="3"/>
  <c r="CZ90" i="3"/>
  <c r="CZ89" i="3"/>
  <c r="CZ86" i="3"/>
  <c r="CZ77" i="3"/>
  <c r="CZ73" i="3"/>
  <c r="CZ65" i="3"/>
  <c r="CZ63" i="3"/>
  <c r="CZ61" i="3"/>
  <c r="CZ55" i="3"/>
  <c r="CZ53" i="3"/>
  <c r="CZ51" i="3"/>
  <c r="CZ43" i="3"/>
  <c r="CZ40" i="3"/>
  <c r="CZ36" i="3"/>
  <c r="CZ45" i="3" s="1"/>
  <c r="CZ33" i="3"/>
  <c r="CZ31" i="3"/>
  <c r="CZ29" i="3"/>
  <c r="CZ23" i="3"/>
  <c r="CZ15" i="3"/>
  <c r="CZ14" i="3"/>
  <c r="CZ13" i="3"/>
  <c r="CZ12" i="3"/>
  <c r="CZ120" i="2"/>
  <c r="CZ119" i="2"/>
  <c r="CZ113" i="2"/>
  <c r="CZ112" i="2"/>
  <c r="CZ94" i="2"/>
  <c r="CZ93" i="2"/>
  <c r="CZ90" i="2"/>
  <c r="CZ85" i="2"/>
  <c r="CZ84" i="2"/>
  <c r="CZ81" i="2"/>
  <c r="CZ72" i="2"/>
  <c r="CZ68" i="2"/>
  <c r="CZ60" i="2"/>
  <c r="CZ58" i="2"/>
  <c r="CZ52" i="2"/>
  <c r="CZ50" i="2"/>
  <c r="CZ42" i="2"/>
  <c r="CZ39" i="2"/>
  <c r="CZ35" i="2"/>
  <c r="CZ64" i="2" s="1"/>
  <c r="CZ32" i="2"/>
  <c r="CZ30" i="2"/>
  <c r="CZ24" i="2"/>
  <c r="CZ16" i="2"/>
  <c r="CZ15" i="2"/>
  <c r="CZ14" i="2"/>
  <c r="CZ13" i="2"/>
  <c r="R142" i="13"/>
  <c r="P142" i="13"/>
  <c r="T142" i="13"/>
  <c r="V142" i="13"/>
  <c r="AB80" i="13" l="1"/>
  <c r="AF20" i="13"/>
  <c r="AL23" i="13"/>
  <c r="AL24" i="13" s="1"/>
  <c r="DB158" i="8"/>
  <c r="DJ41" i="8"/>
  <c r="DJ82" i="8" s="1"/>
  <c r="DL41" i="8"/>
  <c r="DL82" i="8" s="1"/>
  <c r="DB114" i="2"/>
  <c r="AH84" i="12"/>
  <c r="CZ144" i="4"/>
  <c r="DB144" i="4"/>
  <c r="DB123" i="2"/>
  <c r="Z47" i="13"/>
  <c r="AF48" i="13" s="1"/>
  <c r="AF87" i="13" s="1"/>
  <c r="AF76" i="13"/>
  <c r="BB124" i="10"/>
  <c r="DH41" i="8"/>
  <c r="DH82" i="8" s="1"/>
  <c r="CZ105" i="7"/>
  <c r="DB44" i="2"/>
  <c r="Z143" i="13"/>
  <c r="X75" i="13"/>
  <c r="AD39" i="13"/>
  <c r="AD76" i="13" s="1"/>
  <c r="AD19" i="13"/>
  <c r="AH124" i="12"/>
  <c r="AJ106" i="12"/>
  <c r="AJ102" i="12"/>
  <c r="AJ70" i="12"/>
  <c r="AJ24" i="12"/>
  <c r="AN20" i="12"/>
  <c r="AP20" i="11"/>
  <c r="AZ124" i="10"/>
  <c r="BF20" i="10"/>
  <c r="DF41" i="8"/>
  <c r="DF82" i="8" s="1"/>
  <c r="DB76" i="8"/>
  <c r="DB116" i="4"/>
  <c r="DB91" i="3"/>
  <c r="CZ128" i="3"/>
  <c r="DB69" i="3"/>
  <c r="CZ61" i="2"/>
  <c r="DB61" i="2"/>
  <c r="Z133" i="13"/>
  <c r="Z16" i="13"/>
  <c r="X143" i="13"/>
  <c r="Z120" i="13"/>
  <c r="Z124" i="13"/>
  <c r="X129" i="13"/>
  <c r="Z102" i="13"/>
  <c r="Z93" i="13"/>
  <c r="Z106" i="13"/>
  <c r="Z74" i="13"/>
  <c r="Z68" i="13"/>
  <c r="AJ68" i="12"/>
  <c r="AJ124" i="12"/>
  <c r="AJ72" i="12"/>
  <c r="AJ115" i="12"/>
  <c r="AN20" i="11"/>
  <c r="BB106" i="10"/>
  <c r="BJ72" i="9"/>
  <c r="BJ93" i="9"/>
  <c r="BJ124" i="9"/>
  <c r="BL20" i="9"/>
  <c r="BJ133" i="9"/>
  <c r="BJ115" i="9"/>
  <c r="DB117" i="8"/>
  <c r="DB70" i="8"/>
  <c r="DB130" i="8"/>
  <c r="BV78" i="8"/>
  <c r="DD41" i="8"/>
  <c r="DD82" i="8" s="1"/>
  <c r="DB62" i="7"/>
  <c r="DB105" i="7"/>
  <c r="DB68" i="6"/>
  <c r="DB102" i="6"/>
  <c r="CZ125" i="6"/>
  <c r="DB125" i="6"/>
  <c r="DB93" i="6"/>
  <c r="DB67" i="4"/>
  <c r="DB94" i="4"/>
  <c r="DB71" i="4"/>
  <c r="DB107" i="4"/>
  <c r="DB69" i="4"/>
  <c r="DB112" i="4"/>
  <c r="CZ76" i="4"/>
  <c r="DB98" i="4"/>
  <c r="DB109" i="3"/>
  <c r="DB62" i="3"/>
  <c r="DB87" i="3"/>
  <c r="DB91" i="2"/>
  <c r="DB73" i="2"/>
  <c r="DB59" i="2"/>
  <c r="DB95" i="2"/>
  <c r="DB17" i="2"/>
  <c r="DB82" i="2"/>
  <c r="BJ24" i="9"/>
  <c r="AJ139" i="11"/>
  <c r="AJ24" i="11"/>
  <c r="AL72" i="11"/>
  <c r="Z75" i="13"/>
  <c r="Z86" i="13"/>
  <c r="Z66" i="13"/>
  <c r="AJ97" i="12"/>
  <c r="AJ84" i="12"/>
  <c r="AJ16" i="12"/>
  <c r="AJ20" i="12" s="1"/>
  <c r="BB115" i="10"/>
  <c r="BB84" i="10"/>
  <c r="BB120" i="10"/>
  <c r="BB75" i="10"/>
  <c r="BB102" i="10"/>
  <c r="BB111" i="10"/>
  <c r="BB93" i="10"/>
  <c r="BB86" i="10"/>
  <c r="BJ97" i="9"/>
  <c r="BJ129" i="9"/>
  <c r="BJ102" i="9"/>
  <c r="BJ84" i="9"/>
  <c r="DB139" i="8"/>
  <c r="DB121" i="8"/>
  <c r="DB78" i="8"/>
  <c r="DB41" i="8"/>
  <c r="DB82" i="8" s="1"/>
  <c r="DB49" i="8"/>
  <c r="DB92" i="8" s="1"/>
  <c r="DB72" i="8"/>
  <c r="DB91" i="7"/>
  <c r="DB60" i="7"/>
  <c r="DB43" i="7"/>
  <c r="DB75" i="7" s="1"/>
  <c r="DB106" i="6"/>
  <c r="DB75" i="6"/>
  <c r="DB86" i="6"/>
  <c r="DB16" i="6"/>
  <c r="DB85" i="4"/>
  <c r="DB17" i="4"/>
  <c r="DB128" i="3"/>
  <c r="DB64" i="3"/>
  <c r="DB80" i="3"/>
  <c r="DB78" i="3"/>
  <c r="X72" i="13"/>
  <c r="Z129" i="13"/>
  <c r="Z111" i="13"/>
  <c r="Z70" i="13"/>
  <c r="Z97" i="13"/>
  <c r="Z72" i="13"/>
  <c r="Z115" i="13"/>
  <c r="Z84" i="13"/>
  <c r="X66" i="13"/>
  <c r="X133" i="13"/>
  <c r="X120" i="13"/>
  <c r="X124" i="13"/>
  <c r="AJ74" i="12"/>
  <c r="AJ129" i="12"/>
  <c r="AJ133" i="12"/>
  <c r="AH72" i="12"/>
  <c r="AJ111" i="12"/>
  <c r="AJ93" i="12"/>
  <c r="AJ66" i="12"/>
  <c r="AJ120" i="12"/>
  <c r="AJ47" i="12"/>
  <c r="AJ86" i="12" s="1"/>
  <c r="AH120" i="12"/>
  <c r="AH129" i="12"/>
  <c r="AL24" i="11"/>
  <c r="AL78" i="11"/>
  <c r="AJ90" i="11"/>
  <c r="AL16" i="11"/>
  <c r="AL20" i="11" s="1"/>
  <c r="AL144" i="11"/>
  <c r="AL90" i="11"/>
  <c r="AL99" i="11"/>
  <c r="AL103" i="11"/>
  <c r="AL135" i="11"/>
  <c r="AL80" i="11"/>
  <c r="AL112" i="11"/>
  <c r="AJ148" i="11"/>
  <c r="AL148" i="11"/>
  <c r="AL70" i="11"/>
  <c r="AL121" i="11"/>
  <c r="AL117" i="11"/>
  <c r="AJ144" i="11"/>
  <c r="AL74" i="11"/>
  <c r="AL139" i="11"/>
  <c r="AL108" i="11"/>
  <c r="AL49" i="11"/>
  <c r="AL92" i="11" s="1"/>
  <c r="AJ70" i="11"/>
  <c r="AJ74" i="11"/>
  <c r="BB74" i="10"/>
  <c r="BB129" i="10"/>
  <c r="BB97" i="10"/>
  <c r="BB133" i="10"/>
  <c r="BB24" i="10"/>
  <c r="BB66" i="10"/>
  <c r="BB68" i="10"/>
  <c r="BB70" i="10"/>
  <c r="AZ129" i="10"/>
  <c r="BB72" i="10"/>
  <c r="AZ72" i="10"/>
  <c r="BB16" i="10"/>
  <c r="AZ120" i="10"/>
  <c r="BH124" i="9"/>
  <c r="BJ74" i="9"/>
  <c r="BJ111" i="9"/>
  <c r="BJ70" i="9"/>
  <c r="BJ66" i="9"/>
  <c r="BJ120" i="9"/>
  <c r="BJ47" i="9"/>
  <c r="BJ86" i="9" s="1"/>
  <c r="BH70" i="9"/>
  <c r="BJ16" i="9"/>
  <c r="BJ106" i="9"/>
  <c r="BH74" i="9"/>
  <c r="BH84" i="9"/>
  <c r="DB74" i="8"/>
  <c r="DB126" i="8"/>
  <c r="DB148" i="8"/>
  <c r="DB144" i="8"/>
  <c r="DB90" i="8"/>
  <c r="DB112" i="8"/>
  <c r="DB80" i="8"/>
  <c r="DB108" i="8"/>
  <c r="DB99" i="8"/>
  <c r="DB16" i="8"/>
  <c r="DB135" i="8"/>
  <c r="CZ135" i="8"/>
  <c r="DB86" i="7"/>
  <c r="DB69" i="7"/>
  <c r="DB95" i="7"/>
  <c r="CZ69" i="7"/>
  <c r="DB73" i="7"/>
  <c r="CZ58" i="7"/>
  <c r="CZ62" i="7"/>
  <c r="DB58" i="7"/>
  <c r="DB82" i="7"/>
  <c r="DB16" i="7"/>
  <c r="DB72" i="6"/>
  <c r="DB70" i="6"/>
  <c r="DB74" i="6"/>
  <c r="CZ74" i="6"/>
  <c r="DB80" i="6"/>
  <c r="DB97" i="6"/>
  <c r="DB66" i="6"/>
  <c r="CZ70" i="6"/>
  <c r="CZ72" i="6"/>
  <c r="DB84" i="6"/>
  <c r="CZ67" i="4"/>
  <c r="CZ116" i="4"/>
  <c r="DB81" i="4"/>
  <c r="CZ71" i="4"/>
  <c r="CZ94" i="4"/>
  <c r="DB103" i="4"/>
  <c r="DB48" i="4"/>
  <c r="DB87" i="4" s="1"/>
  <c r="CZ107" i="4"/>
  <c r="DB66" i="3"/>
  <c r="DB105" i="3"/>
  <c r="DB74" i="3"/>
  <c r="CZ91" i="3"/>
  <c r="DB16" i="3"/>
  <c r="DB100" i="3"/>
  <c r="DB96" i="3"/>
  <c r="CZ87" i="3"/>
  <c r="CZ109" i="3"/>
  <c r="CZ66" i="3"/>
  <c r="DB69" i="2"/>
  <c r="DB86" i="2"/>
  <c r="CZ95" i="2"/>
  <c r="CZ123" i="2"/>
  <c r="AZ24" i="10"/>
  <c r="AH24" i="12"/>
  <c r="X97" i="13"/>
  <c r="X84" i="13"/>
  <c r="X111" i="13"/>
  <c r="AH66" i="12"/>
  <c r="AH93" i="12"/>
  <c r="AH47" i="12"/>
  <c r="AH86" i="12" s="1"/>
  <c r="AJ103" i="11"/>
  <c r="AJ78" i="11"/>
  <c r="AJ80" i="11"/>
  <c r="AJ49" i="11"/>
  <c r="AJ92" i="11" s="1"/>
  <c r="AZ106" i="10"/>
  <c r="AZ93" i="10"/>
  <c r="AZ70" i="10"/>
  <c r="AZ84" i="10"/>
  <c r="BH106" i="9"/>
  <c r="BH129" i="9"/>
  <c r="BH111" i="9"/>
  <c r="CN78" i="8"/>
  <c r="CT78" i="8"/>
  <c r="CZ95" i="7"/>
  <c r="CZ86" i="7"/>
  <c r="CZ91" i="7"/>
  <c r="CZ60" i="7"/>
  <c r="CZ64" i="7"/>
  <c r="CZ82" i="7"/>
  <c r="CZ75" i="7"/>
  <c r="CZ16" i="7"/>
  <c r="CZ97" i="6"/>
  <c r="CZ75" i="6"/>
  <c r="CZ86" i="6"/>
  <c r="CZ102" i="6"/>
  <c r="CZ85" i="4"/>
  <c r="CZ87" i="4"/>
  <c r="CZ81" i="4"/>
  <c r="CZ64" i="3"/>
  <c r="CZ80" i="3"/>
  <c r="CZ69" i="3"/>
  <c r="CZ78" i="3"/>
  <c r="CZ86" i="2"/>
  <c r="CZ114" i="2"/>
  <c r="CZ82" i="2"/>
  <c r="CZ59" i="2"/>
  <c r="CV78" i="8"/>
  <c r="CB78" i="8"/>
  <c r="CX78" i="8"/>
  <c r="AV78" i="8"/>
  <c r="CR78" i="8"/>
  <c r="CL78" i="8"/>
  <c r="CH78" i="8"/>
  <c r="CF78" i="8"/>
  <c r="CD78" i="8"/>
  <c r="BL78" i="8"/>
  <c r="BP78" i="8"/>
  <c r="BN78" i="8"/>
  <c r="AZ78" i="8"/>
  <c r="BB78" i="8"/>
  <c r="BF78" i="8"/>
  <c r="AX78" i="8"/>
  <c r="AP78" i="8"/>
  <c r="CZ139" i="8"/>
  <c r="AP139" i="8"/>
  <c r="BF139" i="8"/>
  <c r="BV139" i="8"/>
  <c r="CL139" i="8"/>
  <c r="BR78" i="8"/>
  <c r="CJ78" i="8"/>
  <c r="CZ78" i="8"/>
  <c r="AR139" i="8"/>
  <c r="BH139" i="8"/>
  <c r="BX139" i="8"/>
  <c r="CN139" i="8"/>
  <c r="CJ139" i="8"/>
  <c r="BD78" i="8"/>
  <c r="AT139" i="8"/>
  <c r="CP139" i="8"/>
  <c r="AV139" i="8"/>
  <c r="BL139" i="8"/>
  <c r="CB139" i="8"/>
  <c r="CR139" i="8"/>
  <c r="BT139" i="8"/>
  <c r="BZ139" i="8"/>
  <c r="AR78" i="8"/>
  <c r="BH78" i="8"/>
  <c r="BX78" i="8"/>
  <c r="CP78" i="8"/>
  <c r="AX139" i="8"/>
  <c r="BN139" i="8"/>
  <c r="CD139" i="8"/>
  <c r="CT139" i="8"/>
  <c r="BD139" i="8"/>
  <c r="BT78" i="8"/>
  <c r="BJ139" i="8"/>
  <c r="AT78" i="8"/>
  <c r="BJ78" i="8"/>
  <c r="BZ78" i="8"/>
  <c r="AZ139" i="8"/>
  <c r="BP139" i="8"/>
  <c r="CF139" i="8"/>
  <c r="CV139" i="8"/>
  <c r="BB139" i="8"/>
  <c r="BR139" i="8"/>
  <c r="CH139" i="8"/>
  <c r="CX139" i="8"/>
  <c r="CZ74" i="8"/>
  <c r="CZ72" i="8"/>
  <c r="CZ144" i="8"/>
  <c r="CZ81" i="8"/>
  <c r="CZ158" i="8"/>
  <c r="CZ130" i="8"/>
  <c r="CZ112" i="8"/>
  <c r="CZ108" i="8"/>
  <c r="CZ76" i="8"/>
  <c r="CZ126" i="8"/>
  <c r="CZ70" i="8"/>
  <c r="CZ148" i="8"/>
  <c r="CZ92" i="8"/>
  <c r="X70" i="13"/>
  <c r="X106" i="13"/>
  <c r="X74" i="13"/>
  <c r="X93" i="13"/>
  <c r="X68" i="13"/>
  <c r="X102" i="13"/>
  <c r="X47" i="13"/>
  <c r="X115" i="13"/>
  <c r="X16" i="13"/>
  <c r="AH70" i="12"/>
  <c r="AH106" i="12"/>
  <c r="AH68" i="12"/>
  <c r="AH102" i="12"/>
  <c r="AH74" i="12"/>
  <c r="AH111" i="12"/>
  <c r="AH97" i="12"/>
  <c r="AH133" i="12"/>
  <c r="AH16" i="12"/>
  <c r="AJ108" i="11"/>
  <c r="AJ112" i="11"/>
  <c r="AJ121" i="11"/>
  <c r="AJ99" i="11"/>
  <c r="AJ72" i="11"/>
  <c r="AJ16" i="11"/>
  <c r="AJ135" i="11"/>
  <c r="AZ66" i="10"/>
  <c r="AZ68" i="10"/>
  <c r="AZ102" i="10"/>
  <c r="AZ74" i="10"/>
  <c r="AZ111" i="10"/>
  <c r="AZ133" i="10"/>
  <c r="AZ97" i="10"/>
  <c r="AZ115" i="10"/>
  <c r="AZ47" i="10"/>
  <c r="AZ86" i="10" s="1"/>
  <c r="AZ16" i="10"/>
  <c r="BH93" i="9"/>
  <c r="BH72" i="9"/>
  <c r="BH115" i="9"/>
  <c r="BH133" i="9"/>
  <c r="BH24" i="9"/>
  <c r="BH120" i="9"/>
  <c r="BH68" i="9"/>
  <c r="BH102" i="9"/>
  <c r="BH47" i="9"/>
  <c r="BH86" i="9" s="1"/>
  <c r="BH16" i="9"/>
  <c r="CZ80" i="8"/>
  <c r="CZ99" i="8"/>
  <c r="CZ103" i="8"/>
  <c r="CZ117" i="8"/>
  <c r="CZ121" i="8"/>
  <c r="CZ16" i="8"/>
  <c r="CZ106" i="6"/>
  <c r="CZ93" i="6"/>
  <c r="CZ68" i="6"/>
  <c r="CZ16" i="6"/>
  <c r="CZ69" i="4"/>
  <c r="CZ112" i="4"/>
  <c r="CZ98" i="4"/>
  <c r="CZ103" i="4"/>
  <c r="CZ17" i="4"/>
  <c r="CZ100" i="3"/>
  <c r="CZ62" i="3"/>
  <c r="CZ74" i="3"/>
  <c r="CZ96" i="3"/>
  <c r="CZ105" i="3"/>
  <c r="CZ16" i="3"/>
  <c r="CZ73" i="2"/>
  <c r="CZ91" i="2"/>
  <c r="CZ17" i="2"/>
  <c r="CZ69" i="2"/>
  <c r="CZ122" i="2"/>
  <c r="CZ44" i="2"/>
  <c r="CZ75" i="2" s="1"/>
  <c r="AO52" i="13"/>
  <c r="AQ52" i="13" s="1"/>
  <c r="AD20" i="13" l="1"/>
  <c r="AJ23" i="13"/>
  <c r="AJ24" i="13" s="1"/>
  <c r="DB75" i="2"/>
  <c r="X86" i="13"/>
  <c r="AD48" i="13"/>
  <c r="AD87" i="13" s="1"/>
  <c r="BB20" i="10"/>
  <c r="BJ20" i="9"/>
  <c r="AH20" i="12"/>
  <c r="AJ20" i="11"/>
  <c r="AZ20" i="10"/>
  <c r="BH20" i="9"/>
  <c r="V95" i="13"/>
  <c r="V92" i="13"/>
  <c r="V61" i="13"/>
  <c r="V59" i="13"/>
  <c r="V57" i="13"/>
  <c r="V55" i="13"/>
  <c r="V53" i="13"/>
  <c r="V45" i="13"/>
  <c r="V37" i="13"/>
  <c r="V35" i="13"/>
  <c r="V33" i="13"/>
  <c r="V31" i="13"/>
  <c r="V29" i="13"/>
  <c r="V13" i="13"/>
  <c r="V15" i="13"/>
  <c r="AB19" i="13" s="1"/>
  <c r="AL101" i="10"/>
  <c r="AB20" i="13" l="1"/>
  <c r="AH23" i="13"/>
  <c r="AH24" i="13" s="1"/>
  <c r="V148" i="13"/>
  <c r="V150" i="13" s="1"/>
  <c r="V141" i="13"/>
  <c r="V143" i="13" s="1"/>
  <c r="V132" i="13"/>
  <c r="V131" i="13"/>
  <c r="V128" i="13"/>
  <c r="V123" i="13"/>
  <c r="V122" i="13"/>
  <c r="V119" i="13"/>
  <c r="V114" i="13"/>
  <c r="V113" i="13"/>
  <c r="V110" i="13"/>
  <c r="V105" i="13"/>
  <c r="V104" i="13"/>
  <c r="V101" i="13"/>
  <c r="V96" i="13"/>
  <c r="V83" i="13"/>
  <c r="V79" i="13"/>
  <c r="Z80" i="13" s="1"/>
  <c r="V73" i="13"/>
  <c r="V71" i="13"/>
  <c r="V69" i="13"/>
  <c r="V67" i="13"/>
  <c r="V65" i="13"/>
  <c r="V42" i="13"/>
  <c r="V38" i="13"/>
  <c r="V72" i="13"/>
  <c r="V14" i="13"/>
  <c r="V12" i="13"/>
  <c r="AF148" i="12"/>
  <c r="AF150" i="12" s="1"/>
  <c r="AF141" i="12"/>
  <c r="AF143" i="12" s="1"/>
  <c r="AF132" i="12"/>
  <c r="AF131" i="12"/>
  <c r="AF128" i="12"/>
  <c r="AF123" i="12"/>
  <c r="AF122" i="12"/>
  <c r="AF119" i="12"/>
  <c r="AF114" i="12"/>
  <c r="AF113" i="12"/>
  <c r="AF110" i="12"/>
  <c r="AF105" i="12"/>
  <c r="AF104" i="12"/>
  <c r="AF101" i="12"/>
  <c r="AF96" i="12"/>
  <c r="AF95" i="12"/>
  <c r="AF92" i="12"/>
  <c r="AF83" i="12"/>
  <c r="AF79" i="12"/>
  <c r="AF73" i="12"/>
  <c r="AF71" i="12"/>
  <c r="AF69" i="12"/>
  <c r="AF67" i="12"/>
  <c r="AF65" i="12"/>
  <c r="AF61" i="12"/>
  <c r="AF59" i="12"/>
  <c r="AF57" i="12"/>
  <c r="AF55" i="12"/>
  <c r="AF53" i="12"/>
  <c r="AF45" i="12"/>
  <c r="AF42" i="12"/>
  <c r="AF38" i="12"/>
  <c r="AF47" i="12" s="1"/>
  <c r="AF37" i="12"/>
  <c r="AF35" i="12"/>
  <c r="AF33" i="12"/>
  <c r="AF31" i="12"/>
  <c r="AF29" i="12"/>
  <c r="AF23" i="12"/>
  <c r="AF19" i="12"/>
  <c r="AF15" i="12"/>
  <c r="AF14" i="12"/>
  <c r="AF13" i="12"/>
  <c r="AF12" i="12"/>
  <c r="AH163" i="11"/>
  <c r="AH165" i="11" s="1"/>
  <c r="AH156" i="11"/>
  <c r="AH158" i="11" s="1"/>
  <c r="AH147" i="11"/>
  <c r="AH146" i="11"/>
  <c r="AH143" i="11"/>
  <c r="AH138" i="11"/>
  <c r="AH137" i="11"/>
  <c r="AH134" i="11"/>
  <c r="AH120" i="11"/>
  <c r="AH119" i="11"/>
  <c r="AH116" i="11"/>
  <c r="AH111" i="11"/>
  <c r="AH110" i="11"/>
  <c r="AH107" i="11"/>
  <c r="AH102" i="11"/>
  <c r="AH101" i="11"/>
  <c r="AH98" i="11"/>
  <c r="AH89" i="11"/>
  <c r="AH85" i="11"/>
  <c r="AH79" i="11"/>
  <c r="AH77" i="11"/>
  <c r="AH73" i="11"/>
  <c r="AH71" i="11"/>
  <c r="AH69" i="11"/>
  <c r="AH65" i="11"/>
  <c r="AH63" i="11"/>
  <c r="AH59" i="11"/>
  <c r="AH57" i="11"/>
  <c r="AH55" i="11"/>
  <c r="AH47" i="11"/>
  <c r="AH44" i="11"/>
  <c r="AH40" i="11"/>
  <c r="AH49" i="11" s="1"/>
  <c r="AH39" i="11"/>
  <c r="AH37" i="11"/>
  <c r="AH33" i="11"/>
  <c r="AH31" i="11"/>
  <c r="AH29" i="11"/>
  <c r="AH23" i="11"/>
  <c r="AH19" i="11"/>
  <c r="AH15" i="11"/>
  <c r="AH14" i="11"/>
  <c r="AH13" i="11"/>
  <c r="AH12" i="11"/>
  <c r="AX148" i="10"/>
  <c r="AX150" i="10" s="1"/>
  <c r="AX141" i="10"/>
  <c r="AX143" i="10" s="1"/>
  <c r="AX132" i="10"/>
  <c r="AX131" i="10"/>
  <c r="AX128" i="10"/>
  <c r="AX123" i="10"/>
  <c r="AX122" i="10"/>
  <c r="AX119" i="10"/>
  <c r="AX114" i="10"/>
  <c r="AX113" i="10"/>
  <c r="AX110" i="10"/>
  <c r="AX105" i="10"/>
  <c r="AX104" i="10"/>
  <c r="AX101" i="10"/>
  <c r="AX96" i="10"/>
  <c r="AX95" i="10"/>
  <c r="AX92" i="10"/>
  <c r="AX83" i="10"/>
  <c r="AX79" i="10"/>
  <c r="AX73" i="10"/>
  <c r="AX71" i="10"/>
  <c r="AX69" i="10"/>
  <c r="AX67" i="10"/>
  <c r="AX65" i="10"/>
  <c r="AX61" i="10"/>
  <c r="AX59" i="10"/>
  <c r="AX57" i="10"/>
  <c r="AX55" i="10"/>
  <c r="AX53" i="10"/>
  <c r="AX45" i="10"/>
  <c r="AX42" i="10"/>
  <c r="AX38" i="10"/>
  <c r="AX47" i="10" s="1"/>
  <c r="AX37" i="10"/>
  <c r="AX35" i="10"/>
  <c r="AX33" i="10"/>
  <c r="AX31" i="10"/>
  <c r="AX29" i="10"/>
  <c r="AX23" i="10"/>
  <c r="AX19" i="10"/>
  <c r="AX15" i="10"/>
  <c r="AX14" i="10"/>
  <c r="AX13" i="10"/>
  <c r="AX12" i="10"/>
  <c r="BF148" i="9"/>
  <c r="BF150" i="9" s="1"/>
  <c r="BF141" i="9"/>
  <c r="BF143" i="9" s="1"/>
  <c r="BF132" i="9"/>
  <c r="BF131" i="9"/>
  <c r="BF128" i="9"/>
  <c r="BF123" i="9"/>
  <c r="BF122" i="9"/>
  <c r="BF119" i="9"/>
  <c r="BF114" i="9"/>
  <c r="BF113" i="9"/>
  <c r="BF110" i="9"/>
  <c r="BF105" i="9"/>
  <c r="BF104" i="9"/>
  <c r="BF101" i="9"/>
  <c r="BF96" i="9"/>
  <c r="BF95" i="9"/>
  <c r="BF92" i="9"/>
  <c r="BF83" i="9"/>
  <c r="BF79" i="9"/>
  <c r="BF73" i="9"/>
  <c r="BF71" i="9"/>
  <c r="BF69" i="9"/>
  <c r="BF67" i="9"/>
  <c r="BF65" i="9"/>
  <c r="BF61" i="9"/>
  <c r="BF59" i="9"/>
  <c r="BF57" i="9"/>
  <c r="BF55" i="9"/>
  <c r="BF53" i="9"/>
  <c r="BF45" i="9"/>
  <c r="BF42" i="9"/>
  <c r="BF38" i="9"/>
  <c r="BF75" i="9" s="1"/>
  <c r="BF37" i="9"/>
  <c r="BF35" i="9"/>
  <c r="BF33" i="9"/>
  <c r="BF31" i="9"/>
  <c r="BF29" i="9"/>
  <c r="BF23" i="9"/>
  <c r="BF19" i="9"/>
  <c r="BF15" i="9"/>
  <c r="BF14" i="9"/>
  <c r="BF13" i="9"/>
  <c r="BF12" i="9"/>
  <c r="CX163" i="8"/>
  <c r="CX165" i="8" s="1"/>
  <c r="CX157" i="8"/>
  <c r="CX156" i="8"/>
  <c r="CX147" i="8"/>
  <c r="CX146" i="8"/>
  <c r="CX143" i="8"/>
  <c r="CX129" i="8"/>
  <c r="CX128" i="8"/>
  <c r="CX125" i="8"/>
  <c r="CX120" i="8"/>
  <c r="CX119" i="8"/>
  <c r="CX116" i="8"/>
  <c r="CX111" i="8"/>
  <c r="CX110" i="8"/>
  <c r="CX107" i="8"/>
  <c r="CX102" i="8"/>
  <c r="CX101" i="8"/>
  <c r="CX98" i="8"/>
  <c r="CX89" i="8"/>
  <c r="CX85" i="8"/>
  <c r="CX79" i="8"/>
  <c r="CX75" i="8"/>
  <c r="CX73" i="8"/>
  <c r="CX71" i="8"/>
  <c r="CX69" i="8"/>
  <c r="CX65" i="8"/>
  <c r="CX61" i="8"/>
  <c r="CX59" i="8"/>
  <c r="CX57" i="8"/>
  <c r="CX55" i="8"/>
  <c r="CX44" i="8"/>
  <c r="CX49" i="8"/>
  <c r="CX39" i="8"/>
  <c r="CX35" i="8"/>
  <c r="CX33" i="8"/>
  <c r="CX31" i="8"/>
  <c r="CX135" i="8" s="1"/>
  <c r="CX29" i="8"/>
  <c r="CX23" i="8"/>
  <c r="CX15" i="8"/>
  <c r="CX14" i="8"/>
  <c r="CX13" i="8"/>
  <c r="CX12" i="8"/>
  <c r="CX110" i="7"/>
  <c r="CX112" i="7" s="1"/>
  <c r="CX104" i="7"/>
  <c r="CX103" i="7"/>
  <c r="CX94" i="7"/>
  <c r="CX93" i="7"/>
  <c r="CX90" i="7"/>
  <c r="CX85" i="7"/>
  <c r="CX84" i="7"/>
  <c r="CX81" i="7"/>
  <c r="CX72" i="7"/>
  <c r="CX68" i="7"/>
  <c r="CX61" i="7"/>
  <c r="CX59" i="7"/>
  <c r="CX57" i="7"/>
  <c r="CX53" i="7"/>
  <c r="CX51" i="7"/>
  <c r="CX49" i="7"/>
  <c r="CX38" i="7"/>
  <c r="CX34" i="7"/>
  <c r="CX43" i="7" s="1"/>
  <c r="CX33" i="7"/>
  <c r="CX31" i="7"/>
  <c r="CX29" i="7"/>
  <c r="CX23" i="7"/>
  <c r="CX15" i="7"/>
  <c r="CX14" i="7"/>
  <c r="CX13" i="7"/>
  <c r="CX12" i="7"/>
  <c r="CX130" i="6"/>
  <c r="CX132" i="6" s="1"/>
  <c r="CX124" i="6"/>
  <c r="CX123" i="6"/>
  <c r="CX114" i="6"/>
  <c r="CX105" i="6"/>
  <c r="CX104" i="6"/>
  <c r="CX101" i="6"/>
  <c r="CX96" i="6"/>
  <c r="CX95" i="6"/>
  <c r="CX92" i="6"/>
  <c r="CX83" i="6"/>
  <c r="CX79" i="6"/>
  <c r="CX73" i="6"/>
  <c r="CX71" i="6"/>
  <c r="CX69" i="6"/>
  <c r="CX67" i="6"/>
  <c r="CX65" i="6"/>
  <c r="CX61" i="6"/>
  <c r="CX59" i="6"/>
  <c r="CX57" i="6"/>
  <c r="CX55" i="6"/>
  <c r="CX42" i="6"/>
  <c r="CX38" i="6"/>
  <c r="CX47" i="6" s="1"/>
  <c r="CX37" i="6"/>
  <c r="CX35" i="6"/>
  <c r="CX33" i="6"/>
  <c r="CX31" i="6"/>
  <c r="CX23" i="6"/>
  <c r="CX15" i="6"/>
  <c r="CX14" i="6"/>
  <c r="CX80" i="6" s="1"/>
  <c r="CX13" i="6"/>
  <c r="CX12" i="6"/>
  <c r="CX149" i="4"/>
  <c r="CX151" i="4" s="1"/>
  <c r="CX143" i="4"/>
  <c r="CX142" i="4"/>
  <c r="CX115" i="4"/>
  <c r="CX114" i="4"/>
  <c r="CX111" i="4"/>
  <c r="CX106" i="4"/>
  <c r="CX105" i="4"/>
  <c r="CX102" i="4"/>
  <c r="CX97" i="4"/>
  <c r="CX96" i="4"/>
  <c r="CX93" i="4"/>
  <c r="CX84" i="4"/>
  <c r="CX80" i="4"/>
  <c r="CX70" i="4"/>
  <c r="CX68" i="4"/>
  <c r="CX66" i="4"/>
  <c r="CX58" i="4"/>
  <c r="CX56" i="4"/>
  <c r="CX54" i="4"/>
  <c r="CX46" i="4"/>
  <c r="CX43" i="4"/>
  <c r="CX121" i="4" s="1"/>
  <c r="CX39" i="4"/>
  <c r="CX76" i="4" s="1"/>
  <c r="CX34" i="4"/>
  <c r="CX32" i="4"/>
  <c r="CX30" i="4"/>
  <c r="CX24" i="4"/>
  <c r="CX16" i="4"/>
  <c r="CX15" i="4"/>
  <c r="CX14" i="4"/>
  <c r="CX13" i="4"/>
  <c r="CX133" i="3"/>
  <c r="CX135" i="3" s="1"/>
  <c r="CX127" i="3"/>
  <c r="CX126" i="3"/>
  <c r="CX108" i="3"/>
  <c r="CX107" i="3"/>
  <c r="CX104" i="3"/>
  <c r="CX99" i="3"/>
  <c r="CX98" i="3"/>
  <c r="CX95" i="3"/>
  <c r="CX90" i="3"/>
  <c r="CX89" i="3"/>
  <c r="CX86" i="3"/>
  <c r="CX77" i="3"/>
  <c r="CX73" i="3"/>
  <c r="CX65" i="3"/>
  <c r="CX63" i="3"/>
  <c r="CX61" i="3"/>
  <c r="CX55" i="3"/>
  <c r="CX53" i="3"/>
  <c r="CX51" i="3"/>
  <c r="CX43" i="3"/>
  <c r="CX40" i="3"/>
  <c r="CX36" i="3"/>
  <c r="CX69" i="3" s="1"/>
  <c r="CX33" i="3"/>
  <c r="CX31" i="3"/>
  <c r="CX29" i="3"/>
  <c r="CX23" i="3"/>
  <c r="CX15" i="3"/>
  <c r="CX14" i="3"/>
  <c r="CX74" i="3" s="1"/>
  <c r="CX13" i="3"/>
  <c r="CX12" i="3"/>
  <c r="CX120" i="2"/>
  <c r="CX119" i="2"/>
  <c r="CX113" i="2"/>
  <c r="CX112" i="2"/>
  <c r="CX94" i="2"/>
  <c r="CX93" i="2"/>
  <c r="CX90" i="2"/>
  <c r="CX85" i="2"/>
  <c r="CX84" i="2"/>
  <c r="CX81" i="2"/>
  <c r="CX72" i="2"/>
  <c r="CX68" i="2"/>
  <c r="CX60" i="2"/>
  <c r="CX58" i="2"/>
  <c r="CX52" i="2"/>
  <c r="CX50" i="2"/>
  <c r="CX42" i="2"/>
  <c r="CX39" i="2"/>
  <c r="CX35" i="2"/>
  <c r="CX64" i="2" s="1"/>
  <c r="CX32" i="2"/>
  <c r="CX61" i="2" s="1"/>
  <c r="CX30" i="2"/>
  <c r="CX24" i="2"/>
  <c r="CX16" i="2"/>
  <c r="CX15" i="2"/>
  <c r="CX14" i="2"/>
  <c r="CX13" i="2"/>
  <c r="T148" i="13"/>
  <c r="T150" i="13" s="1"/>
  <c r="R148" i="13"/>
  <c r="R150" i="13" s="1"/>
  <c r="P148" i="13"/>
  <c r="P150" i="13" s="1"/>
  <c r="T141" i="13"/>
  <c r="T143" i="13" s="1"/>
  <c r="R141" i="13"/>
  <c r="R143" i="13" s="1"/>
  <c r="P141" i="13"/>
  <c r="P143" i="13" s="1"/>
  <c r="T132" i="13"/>
  <c r="R132" i="13"/>
  <c r="P132" i="13"/>
  <c r="T131" i="13"/>
  <c r="R131" i="13"/>
  <c r="P131" i="13"/>
  <c r="T128" i="13"/>
  <c r="R128" i="13"/>
  <c r="P128" i="13"/>
  <c r="B126" i="13"/>
  <c r="T123" i="13"/>
  <c r="R123" i="13"/>
  <c r="P123" i="13"/>
  <c r="T122" i="13"/>
  <c r="R122" i="13"/>
  <c r="P122" i="13"/>
  <c r="T119" i="13"/>
  <c r="R119" i="13"/>
  <c r="P119" i="13"/>
  <c r="B117" i="13"/>
  <c r="T114" i="13"/>
  <c r="R114" i="13"/>
  <c r="P114" i="13"/>
  <c r="T113" i="13"/>
  <c r="R113" i="13"/>
  <c r="P113" i="13"/>
  <c r="T110" i="13"/>
  <c r="R110" i="13"/>
  <c r="P110" i="13"/>
  <c r="B108" i="13"/>
  <c r="T105" i="13"/>
  <c r="R105" i="13"/>
  <c r="P105" i="13"/>
  <c r="T104" i="13"/>
  <c r="R104" i="13"/>
  <c r="P104" i="13"/>
  <c r="T101" i="13"/>
  <c r="R101" i="13"/>
  <c r="P101" i="13"/>
  <c r="B99" i="13"/>
  <c r="T96" i="13"/>
  <c r="R96" i="13"/>
  <c r="P96" i="13"/>
  <c r="T95" i="13"/>
  <c r="R95" i="13"/>
  <c r="P95" i="13"/>
  <c r="T92" i="13"/>
  <c r="R92" i="13"/>
  <c r="P92" i="13"/>
  <c r="T83" i="13"/>
  <c r="R83" i="13"/>
  <c r="P83" i="13"/>
  <c r="T79" i="13"/>
  <c r="X80" i="13" s="1"/>
  <c r="R79" i="13"/>
  <c r="P79" i="13"/>
  <c r="T73" i="13"/>
  <c r="R73" i="13"/>
  <c r="P73" i="13"/>
  <c r="B73" i="13"/>
  <c r="T71" i="13"/>
  <c r="R71" i="13"/>
  <c r="P71" i="13"/>
  <c r="B71" i="13"/>
  <c r="T69" i="13"/>
  <c r="R69" i="13"/>
  <c r="P69" i="13"/>
  <c r="B69" i="13"/>
  <c r="T67" i="13"/>
  <c r="R67" i="13"/>
  <c r="P67" i="13"/>
  <c r="B67" i="13"/>
  <c r="T65" i="13"/>
  <c r="R65" i="13"/>
  <c r="P65" i="13"/>
  <c r="T61" i="13"/>
  <c r="R61" i="13"/>
  <c r="P61" i="13"/>
  <c r="B60" i="13"/>
  <c r="T59" i="13"/>
  <c r="R59" i="13"/>
  <c r="P59" i="13"/>
  <c r="B58" i="13"/>
  <c r="T57" i="13"/>
  <c r="R57" i="13"/>
  <c r="P57" i="13"/>
  <c r="B56" i="13"/>
  <c r="T55" i="13"/>
  <c r="R55" i="13"/>
  <c r="P55" i="13"/>
  <c r="B54" i="13"/>
  <c r="T53" i="13"/>
  <c r="R53" i="13"/>
  <c r="P53" i="13"/>
  <c r="B52" i="13"/>
  <c r="B65" i="13" s="1"/>
  <c r="B90" i="13" s="1"/>
  <c r="T45" i="13"/>
  <c r="R45" i="13"/>
  <c r="P45" i="13"/>
  <c r="T42" i="13"/>
  <c r="R42" i="13"/>
  <c r="P42" i="13"/>
  <c r="T38" i="13"/>
  <c r="R38" i="13"/>
  <c r="P38" i="13"/>
  <c r="T37" i="13"/>
  <c r="R37" i="13"/>
  <c r="P37" i="13"/>
  <c r="T35" i="13"/>
  <c r="R35" i="13"/>
  <c r="P35" i="13"/>
  <c r="T33" i="13"/>
  <c r="R33" i="13"/>
  <c r="P33" i="13"/>
  <c r="T31" i="13"/>
  <c r="R31" i="13"/>
  <c r="P31" i="13"/>
  <c r="T29" i="13"/>
  <c r="R29" i="13"/>
  <c r="P29" i="13"/>
  <c r="T23" i="13"/>
  <c r="R23" i="13"/>
  <c r="P23" i="13"/>
  <c r="T19" i="13"/>
  <c r="R19" i="13"/>
  <c r="P19" i="13"/>
  <c r="T15" i="13"/>
  <c r="Z19" i="13" s="1"/>
  <c r="R15" i="13"/>
  <c r="X19" i="13" s="1"/>
  <c r="P15" i="13"/>
  <c r="T14" i="13"/>
  <c r="R14" i="13"/>
  <c r="P14" i="13"/>
  <c r="T13" i="13"/>
  <c r="R13" i="13"/>
  <c r="P13" i="13"/>
  <c r="T12" i="13"/>
  <c r="R12" i="13"/>
  <c r="P12" i="13"/>
  <c r="AD148" i="12"/>
  <c r="AD150" i="12" s="1"/>
  <c r="AB148" i="12"/>
  <c r="AB150" i="12" s="1"/>
  <c r="Z148" i="12"/>
  <c r="Z150" i="12" s="1"/>
  <c r="X148" i="12"/>
  <c r="X150" i="12" s="1"/>
  <c r="V148" i="12"/>
  <c r="V150" i="12" s="1"/>
  <c r="T148" i="12"/>
  <c r="T150" i="12" s="1"/>
  <c r="R148" i="12"/>
  <c r="R150" i="12" s="1"/>
  <c r="P148" i="12"/>
  <c r="P150" i="12" s="1"/>
  <c r="N148" i="12"/>
  <c r="N150" i="12" s="1"/>
  <c r="L148" i="12"/>
  <c r="L150" i="12" s="1"/>
  <c r="J148" i="12"/>
  <c r="J150" i="12" s="1"/>
  <c r="AD141" i="12"/>
  <c r="AD143" i="12" s="1"/>
  <c r="AB141" i="12"/>
  <c r="AB143" i="12" s="1"/>
  <c r="Z141" i="12"/>
  <c r="Z143" i="12" s="1"/>
  <c r="X141" i="12"/>
  <c r="X143" i="12" s="1"/>
  <c r="V141" i="12"/>
  <c r="V143" i="12" s="1"/>
  <c r="T141" i="12"/>
  <c r="T143" i="12" s="1"/>
  <c r="R141" i="12"/>
  <c r="R143" i="12" s="1"/>
  <c r="P141" i="12"/>
  <c r="P143" i="12" s="1"/>
  <c r="N141" i="12"/>
  <c r="N143" i="12" s="1"/>
  <c r="L141" i="12"/>
  <c r="L143" i="12" s="1"/>
  <c r="J141" i="12"/>
  <c r="J143" i="12" s="1"/>
  <c r="AD132" i="12"/>
  <c r="AB132" i="12"/>
  <c r="Z132" i="12"/>
  <c r="X132" i="12"/>
  <c r="V132" i="12"/>
  <c r="T132" i="12"/>
  <c r="R132" i="12"/>
  <c r="P132" i="12"/>
  <c r="N132" i="12"/>
  <c r="L132" i="12"/>
  <c r="J132" i="12"/>
  <c r="AD131" i="12"/>
  <c r="AB131" i="12"/>
  <c r="Z131" i="12"/>
  <c r="X131" i="12"/>
  <c r="V131" i="12"/>
  <c r="T131" i="12"/>
  <c r="R131" i="12"/>
  <c r="P131" i="12"/>
  <c r="N131" i="12"/>
  <c r="L131" i="12"/>
  <c r="J131" i="12"/>
  <c r="AD128" i="12"/>
  <c r="AB128" i="12"/>
  <c r="Z128" i="12"/>
  <c r="X128" i="12"/>
  <c r="V128" i="12"/>
  <c r="T128" i="12"/>
  <c r="R128" i="12"/>
  <c r="P128" i="12"/>
  <c r="N128" i="12"/>
  <c r="L128" i="12"/>
  <c r="J128" i="12"/>
  <c r="B126" i="12"/>
  <c r="AD123" i="12"/>
  <c r="AB123" i="12"/>
  <c r="Z123" i="12"/>
  <c r="X123" i="12"/>
  <c r="V123" i="12"/>
  <c r="T123" i="12"/>
  <c r="R123" i="12"/>
  <c r="P123" i="12"/>
  <c r="N123" i="12"/>
  <c r="L123" i="12"/>
  <c r="J123" i="12"/>
  <c r="AD122" i="12"/>
  <c r="AB122" i="12"/>
  <c r="Z122" i="12"/>
  <c r="X122" i="12"/>
  <c r="V122" i="12"/>
  <c r="T122" i="12"/>
  <c r="R122" i="12"/>
  <c r="P122" i="12"/>
  <c r="N122" i="12"/>
  <c r="L122" i="12"/>
  <c r="J122" i="12"/>
  <c r="AD119" i="12"/>
  <c r="AB119" i="12"/>
  <c r="Z119" i="12"/>
  <c r="X119" i="12"/>
  <c r="V119" i="12"/>
  <c r="T119" i="12"/>
  <c r="R119" i="12"/>
  <c r="P119" i="12"/>
  <c r="N119" i="12"/>
  <c r="L119" i="12"/>
  <c r="J119" i="12"/>
  <c r="B117" i="12"/>
  <c r="AD114" i="12"/>
  <c r="AB114" i="12"/>
  <c r="Z114" i="12"/>
  <c r="X114" i="12"/>
  <c r="V114" i="12"/>
  <c r="T114" i="12"/>
  <c r="R114" i="12"/>
  <c r="P114" i="12"/>
  <c r="N114" i="12"/>
  <c r="L114" i="12"/>
  <c r="J114" i="12"/>
  <c r="AD113" i="12"/>
  <c r="AB113" i="12"/>
  <c r="Z113" i="12"/>
  <c r="X113" i="12"/>
  <c r="V113" i="12"/>
  <c r="T113" i="12"/>
  <c r="R113" i="12"/>
  <c r="P113" i="12"/>
  <c r="N113" i="12"/>
  <c r="L113" i="12"/>
  <c r="J113" i="12"/>
  <c r="AD110" i="12"/>
  <c r="AB110" i="12"/>
  <c r="Z110" i="12"/>
  <c r="X110" i="12"/>
  <c r="V110" i="12"/>
  <c r="T110" i="12"/>
  <c r="R110" i="12"/>
  <c r="P110" i="12"/>
  <c r="N110" i="12"/>
  <c r="L110" i="12"/>
  <c r="J110" i="12"/>
  <c r="B108" i="12"/>
  <c r="AD105" i="12"/>
  <c r="AB105" i="12"/>
  <c r="Z105" i="12"/>
  <c r="X105" i="12"/>
  <c r="V105" i="12"/>
  <c r="T105" i="12"/>
  <c r="R105" i="12"/>
  <c r="P105" i="12"/>
  <c r="N105" i="12"/>
  <c r="L105" i="12"/>
  <c r="J105" i="12"/>
  <c r="AD104" i="12"/>
  <c r="AB104" i="12"/>
  <c r="Z104" i="12"/>
  <c r="X104" i="12"/>
  <c r="V104" i="12"/>
  <c r="T104" i="12"/>
  <c r="R104" i="12"/>
  <c r="P104" i="12"/>
  <c r="N104" i="12"/>
  <c r="L104" i="12"/>
  <c r="J104" i="12"/>
  <c r="AD101" i="12"/>
  <c r="AB101" i="12"/>
  <c r="Z101" i="12"/>
  <c r="X101" i="12"/>
  <c r="V101" i="12"/>
  <c r="T101" i="12"/>
  <c r="R101" i="12"/>
  <c r="P101" i="12"/>
  <c r="N101" i="12"/>
  <c r="L101" i="12"/>
  <c r="J101" i="12"/>
  <c r="B99" i="12"/>
  <c r="AD96" i="12"/>
  <c r="AB96" i="12"/>
  <c r="Z96" i="12"/>
  <c r="X96" i="12"/>
  <c r="V96" i="12"/>
  <c r="T96" i="12"/>
  <c r="R96" i="12"/>
  <c r="P96" i="12"/>
  <c r="N96" i="12"/>
  <c r="L96" i="12"/>
  <c r="J96" i="12"/>
  <c r="AD95" i="12"/>
  <c r="AB95" i="12"/>
  <c r="Z95" i="12"/>
  <c r="X95" i="12"/>
  <c r="V95" i="12"/>
  <c r="T95" i="12"/>
  <c r="R95" i="12"/>
  <c r="P95" i="12"/>
  <c r="N95" i="12"/>
  <c r="L95" i="12"/>
  <c r="J95" i="12"/>
  <c r="AD92" i="12"/>
  <c r="AB92" i="12"/>
  <c r="Z92" i="12"/>
  <c r="X92" i="12"/>
  <c r="V92" i="12"/>
  <c r="T92" i="12"/>
  <c r="R92" i="12"/>
  <c r="P92" i="12"/>
  <c r="N92" i="12"/>
  <c r="L92" i="12"/>
  <c r="J92" i="12"/>
  <c r="AD83" i="12"/>
  <c r="AB83" i="12"/>
  <c r="Z83" i="12"/>
  <c r="X83" i="12"/>
  <c r="V83" i="12"/>
  <c r="T83" i="12"/>
  <c r="R83" i="12"/>
  <c r="P83" i="12"/>
  <c r="N83" i="12"/>
  <c r="L83" i="12"/>
  <c r="J83" i="12"/>
  <c r="AD79" i="12"/>
  <c r="AB79" i="12"/>
  <c r="AV80" i="12" s="1"/>
  <c r="Z79" i="12"/>
  <c r="X79" i="12"/>
  <c r="V79" i="12"/>
  <c r="T79" i="12"/>
  <c r="R79" i="12"/>
  <c r="P79" i="12"/>
  <c r="N79" i="12"/>
  <c r="L79" i="12"/>
  <c r="J79" i="12"/>
  <c r="AD73" i="12"/>
  <c r="AB73" i="12"/>
  <c r="Z73" i="12"/>
  <c r="X73" i="12"/>
  <c r="V73" i="12"/>
  <c r="T73" i="12"/>
  <c r="R73" i="12"/>
  <c r="P73" i="12"/>
  <c r="N73" i="12"/>
  <c r="L73" i="12"/>
  <c r="J73" i="12"/>
  <c r="B73" i="12"/>
  <c r="AD71" i="12"/>
  <c r="AB71" i="12"/>
  <c r="Z71" i="12"/>
  <c r="X71" i="12"/>
  <c r="V71" i="12"/>
  <c r="T71" i="12"/>
  <c r="R71" i="12"/>
  <c r="P71" i="12"/>
  <c r="N71" i="12"/>
  <c r="L71" i="12"/>
  <c r="J71" i="12"/>
  <c r="B71" i="12"/>
  <c r="AD69" i="12"/>
  <c r="AB69" i="12"/>
  <c r="Z69" i="12"/>
  <c r="X69" i="12"/>
  <c r="V69" i="12"/>
  <c r="T69" i="12"/>
  <c r="R69" i="12"/>
  <c r="P69" i="12"/>
  <c r="N69" i="12"/>
  <c r="L69" i="12"/>
  <c r="J69" i="12"/>
  <c r="B69" i="12"/>
  <c r="AD67" i="12"/>
  <c r="AB67" i="12"/>
  <c r="Z67" i="12"/>
  <c r="X67" i="12"/>
  <c r="V67" i="12"/>
  <c r="T67" i="12"/>
  <c r="R67" i="12"/>
  <c r="P67" i="12"/>
  <c r="N67" i="12"/>
  <c r="L67" i="12"/>
  <c r="J67" i="12"/>
  <c r="B67" i="12"/>
  <c r="AD65" i="12"/>
  <c r="AB65" i="12"/>
  <c r="Z65" i="12"/>
  <c r="X65" i="12"/>
  <c r="V65" i="12"/>
  <c r="T65" i="12"/>
  <c r="R65" i="12"/>
  <c r="P65" i="12"/>
  <c r="N65" i="12"/>
  <c r="L65" i="12"/>
  <c r="J65" i="12"/>
  <c r="AD61" i="12"/>
  <c r="AB61" i="12"/>
  <c r="Z61" i="12"/>
  <c r="X61" i="12"/>
  <c r="V61" i="12"/>
  <c r="T61" i="12"/>
  <c r="R61" i="12"/>
  <c r="P61" i="12"/>
  <c r="N61" i="12"/>
  <c r="L61" i="12"/>
  <c r="J61" i="12"/>
  <c r="B60" i="12"/>
  <c r="AD59" i="12"/>
  <c r="AB59" i="12"/>
  <c r="Z59" i="12"/>
  <c r="X59" i="12"/>
  <c r="V59" i="12"/>
  <c r="T59" i="12"/>
  <c r="R59" i="12"/>
  <c r="P59" i="12"/>
  <c r="N59" i="12"/>
  <c r="L59" i="12"/>
  <c r="J59" i="12"/>
  <c r="B58" i="12"/>
  <c r="AD57" i="12"/>
  <c r="AB57" i="12"/>
  <c r="Z57" i="12"/>
  <c r="X57" i="12"/>
  <c r="V57" i="12"/>
  <c r="T57" i="12"/>
  <c r="R57" i="12"/>
  <c r="P57" i="12"/>
  <c r="N57" i="12"/>
  <c r="L57" i="12"/>
  <c r="J57" i="12"/>
  <c r="B56" i="12"/>
  <c r="AD55" i="12"/>
  <c r="AB55" i="12"/>
  <c r="Z55" i="12"/>
  <c r="X55" i="12"/>
  <c r="V55" i="12"/>
  <c r="T55" i="12"/>
  <c r="R55" i="12"/>
  <c r="P55" i="12"/>
  <c r="N55" i="12"/>
  <c r="L55" i="12"/>
  <c r="J55" i="12"/>
  <c r="B54" i="12"/>
  <c r="AD53" i="12"/>
  <c r="AB53" i="12"/>
  <c r="Z53" i="12"/>
  <c r="X53" i="12"/>
  <c r="V53" i="12"/>
  <c r="T53" i="12"/>
  <c r="R53" i="12"/>
  <c r="P53" i="12"/>
  <c r="N53" i="12"/>
  <c r="L53" i="12"/>
  <c r="J53" i="12"/>
  <c r="B52" i="12"/>
  <c r="B65" i="12" s="1"/>
  <c r="B90" i="12" s="1"/>
  <c r="AD45" i="12"/>
  <c r="AB45" i="12"/>
  <c r="Z45" i="12"/>
  <c r="X45" i="12"/>
  <c r="V45" i="12"/>
  <c r="T45" i="12"/>
  <c r="R45" i="12"/>
  <c r="P45" i="12"/>
  <c r="N45" i="12"/>
  <c r="L45" i="12"/>
  <c r="J45" i="12"/>
  <c r="AD42" i="12"/>
  <c r="AB42" i="12"/>
  <c r="Z42" i="12"/>
  <c r="X42" i="12"/>
  <c r="V42" i="12"/>
  <c r="T42" i="12"/>
  <c r="R42" i="12"/>
  <c r="P42" i="12"/>
  <c r="N42" i="12"/>
  <c r="L42" i="12"/>
  <c r="J42" i="12"/>
  <c r="AD38" i="12"/>
  <c r="AD47" i="12" s="1"/>
  <c r="AB38" i="12"/>
  <c r="Z38" i="12"/>
  <c r="X38" i="12"/>
  <c r="V38" i="12"/>
  <c r="T38" i="12"/>
  <c r="R38" i="12"/>
  <c r="P38" i="12"/>
  <c r="N38" i="12"/>
  <c r="L38" i="12"/>
  <c r="J38" i="12"/>
  <c r="J47" i="12" s="1"/>
  <c r="J48" i="12" s="1"/>
  <c r="AD37" i="12"/>
  <c r="AB37" i="12"/>
  <c r="Z37" i="12"/>
  <c r="X37" i="12"/>
  <c r="V37" i="12"/>
  <c r="T37" i="12"/>
  <c r="R37" i="12"/>
  <c r="P37" i="12"/>
  <c r="N37" i="12"/>
  <c r="L37" i="12"/>
  <c r="J37" i="12"/>
  <c r="AD35" i="12"/>
  <c r="AB35" i="12"/>
  <c r="Z35" i="12"/>
  <c r="X35" i="12"/>
  <c r="V35" i="12"/>
  <c r="T35" i="12"/>
  <c r="R35" i="12"/>
  <c r="P35" i="12"/>
  <c r="N35" i="12"/>
  <c r="L35" i="12"/>
  <c r="J35" i="12"/>
  <c r="AD33" i="12"/>
  <c r="AB33" i="12"/>
  <c r="Z33" i="12"/>
  <c r="X33" i="12"/>
  <c r="V33" i="12"/>
  <c r="T33" i="12"/>
  <c r="R33" i="12"/>
  <c r="P33" i="12"/>
  <c r="N33" i="12"/>
  <c r="N111" i="12" s="1"/>
  <c r="L33" i="12"/>
  <c r="L111" i="12" s="1"/>
  <c r="J33" i="12"/>
  <c r="J111" i="12" s="1"/>
  <c r="AD31" i="12"/>
  <c r="AB31" i="12"/>
  <c r="Z31" i="12"/>
  <c r="X31" i="12"/>
  <c r="V31" i="12"/>
  <c r="T31" i="12"/>
  <c r="R31" i="12"/>
  <c r="P31" i="12"/>
  <c r="N31" i="12"/>
  <c r="L31" i="12"/>
  <c r="J31" i="12"/>
  <c r="AD29" i="12"/>
  <c r="AB29" i="12"/>
  <c r="Z29" i="12"/>
  <c r="X29" i="12"/>
  <c r="V29" i="12"/>
  <c r="T29" i="12"/>
  <c r="R29" i="12"/>
  <c r="P29" i="12"/>
  <c r="N29" i="12"/>
  <c r="L29" i="12"/>
  <c r="J29" i="12"/>
  <c r="AD23" i="12"/>
  <c r="AB23" i="12"/>
  <c r="Z23" i="12"/>
  <c r="X23" i="12"/>
  <c r="V23" i="12"/>
  <c r="T23" i="12"/>
  <c r="R23" i="12"/>
  <c r="P23" i="12"/>
  <c r="N23" i="12"/>
  <c r="L23" i="12"/>
  <c r="J23" i="12"/>
  <c r="AD19" i="12"/>
  <c r="AB19" i="12"/>
  <c r="Z19" i="12"/>
  <c r="X19" i="12"/>
  <c r="V19" i="12"/>
  <c r="T19" i="12"/>
  <c r="R19" i="12"/>
  <c r="P19" i="12"/>
  <c r="N19" i="12"/>
  <c r="L19" i="12"/>
  <c r="J19" i="12"/>
  <c r="AD15" i="12"/>
  <c r="AB15" i="12"/>
  <c r="Z15" i="12"/>
  <c r="X15" i="12"/>
  <c r="V15" i="12"/>
  <c r="T15" i="12"/>
  <c r="R15" i="12"/>
  <c r="P15" i="12"/>
  <c r="N15" i="12"/>
  <c r="L15" i="12"/>
  <c r="J15" i="12"/>
  <c r="AD14" i="12"/>
  <c r="AB14" i="12"/>
  <c r="Z14" i="12"/>
  <c r="X14" i="12"/>
  <c r="V14" i="12"/>
  <c r="T14" i="12"/>
  <c r="R14" i="12"/>
  <c r="P14" i="12"/>
  <c r="N14" i="12"/>
  <c r="L14" i="12"/>
  <c r="J14" i="12"/>
  <c r="AD13" i="12"/>
  <c r="AB13" i="12"/>
  <c r="Z13" i="12"/>
  <c r="X13" i="12"/>
  <c r="V13" i="12"/>
  <c r="T13" i="12"/>
  <c r="R13" i="12"/>
  <c r="P13" i="12"/>
  <c r="N13" i="12"/>
  <c r="L13" i="12"/>
  <c r="J13" i="12"/>
  <c r="AD12" i="12"/>
  <c r="AB12" i="12"/>
  <c r="Z12" i="12"/>
  <c r="X12" i="12"/>
  <c r="V12" i="12"/>
  <c r="T12" i="12"/>
  <c r="R12" i="12"/>
  <c r="P12" i="12"/>
  <c r="N12" i="12"/>
  <c r="L12" i="12"/>
  <c r="J12" i="12"/>
  <c r="AF163" i="11"/>
  <c r="AF165" i="11" s="1"/>
  <c r="AD163" i="11"/>
  <c r="AD165" i="11" s="1"/>
  <c r="AB163" i="11"/>
  <c r="AB165" i="11" s="1"/>
  <c r="Z163" i="11"/>
  <c r="Z165" i="11" s="1"/>
  <c r="X163" i="11"/>
  <c r="X165" i="11" s="1"/>
  <c r="V163" i="11"/>
  <c r="V165" i="11" s="1"/>
  <c r="T163" i="11"/>
  <c r="T165" i="11" s="1"/>
  <c r="R163" i="11"/>
  <c r="R165" i="11" s="1"/>
  <c r="P163" i="11"/>
  <c r="P165" i="11" s="1"/>
  <c r="N163" i="11"/>
  <c r="N165" i="11" s="1"/>
  <c r="L163" i="11"/>
  <c r="L165" i="11" s="1"/>
  <c r="J163" i="11"/>
  <c r="J165" i="11" s="1"/>
  <c r="AF156" i="11"/>
  <c r="AF158" i="11" s="1"/>
  <c r="AD156" i="11"/>
  <c r="AD158" i="11" s="1"/>
  <c r="AB156" i="11"/>
  <c r="AB158" i="11" s="1"/>
  <c r="Z156" i="11"/>
  <c r="Z158" i="11" s="1"/>
  <c r="X156" i="11"/>
  <c r="X158" i="11" s="1"/>
  <c r="V156" i="11"/>
  <c r="V158" i="11" s="1"/>
  <c r="T156" i="11"/>
  <c r="T158" i="11" s="1"/>
  <c r="R156" i="11"/>
  <c r="R158" i="11" s="1"/>
  <c r="P156" i="11"/>
  <c r="P158" i="11" s="1"/>
  <c r="N156" i="11"/>
  <c r="N158" i="11" s="1"/>
  <c r="L156" i="11"/>
  <c r="L158" i="11" s="1"/>
  <c r="J156" i="11"/>
  <c r="J158" i="11" s="1"/>
  <c r="AF147" i="11"/>
  <c r="AD147" i="11"/>
  <c r="AB147" i="11"/>
  <c r="Z147" i="11"/>
  <c r="X147" i="11"/>
  <c r="V147" i="11"/>
  <c r="T147" i="11"/>
  <c r="R147" i="11"/>
  <c r="P147" i="11"/>
  <c r="N147" i="11"/>
  <c r="L147" i="11"/>
  <c r="J147" i="11"/>
  <c r="AF146" i="11"/>
  <c r="AD146" i="11"/>
  <c r="AB146" i="11"/>
  <c r="Z146" i="11"/>
  <c r="X146" i="11"/>
  <c r="V146" i="11"/>
  <c r="T146" i="11"/>
  <c r="R146" i="11"/>
  <c r="P146" i="11"/>
  <c r="N146" i="11"/>
  <c r="L146" i="11"/>
  <c r="J146" i="11"/>
  <c r="AF143" i="11"/>
  <c r="AD143" i="11"/>
  <c r="AB143" i="11"/>
  <c r="Z143" i="11"/>
  <c r="X143" i="11"/>
  <c r="V143" i="11"/>
  <c r="T143" i="11"/>
  <c r="R143" i="11"/>
  <c r="P143" i="11"/>
  <c r="N143" i="11"/>
  <c r="L143" i="11"/>
  <c r="J143" i="11"/>
  <c r="B141" i="11"/>
  <c r="AF138" i="11"/>
  <c r="AD138" i="11"/>
  <c r="AB138" i="11"/>
  <c r="Z138" i="11"/>
  <c r="X138" i="11"/>
  <c r="V138" i="11"/>
  <c r="T138" i="11"/>
  <c r="R138" i="11"/>
  <c r="P138" i="11"/>
  <c r="N138" i="11"/>
  <c r="L138" i="11"/>
  <c r="J138" i="11"/>
  <c r="AF137" i="11"/>
  <c r="AD137" i="11"/>
  <c r="AB137" i="11"/>
  <c r="Z137" i="11"/>
  <c r="X137" i="11"/>
  <c r="V137" i="11"/>
  <c r="T137" i="11"/>
  <c r="R137" i="11"/>
  <c r="P137" i="11"/>
  <c r="N137" i="11"/>
  <c r="L137" i="11"/>
  <c r="J137" i="11"/>
  <c r="AF134" i="11"/>
  <c r="AD134" i="11"/>
  <c r="AB134" i="11"/>
  <c r="Z134" i="11"/>
  <c r="X134" i="11"/>
  <c r="V134" i="11"/>
  <c r="T134" i="11"/>
  <c r="R134" i="11"/>
  <c r="P134" i="11"/>
  <c r="N134" i="11"/>
  <c r="L134" i="11"/>
  <c r="J134" i="11"/>
  <c r="B132" i="11"/>
  <c r="AF120" i="11"/>
  <c r="AD120" i="11"/>
  <c r="AB120" i="11"/>
  <c r="Z120" i="11"/>
  <c r="X120" i="11"/>
  <c r="V120" i="11"/>
  <c r="T120" i="11"/>
  <c r="R120" i="11"/>
  <c r="P120" i="11"/>
  <c r="N120" i="11"/>
  <c r="L120" i="11"/>
  <c r="J120" i="11"/>
  <c r="AF119" i="11"/>
  <c r="AD119" i="11"/>
  <c r="AB119" i="11"/>
  <c r="Z119" i="11"/>
  <c r="X119" i="11"/>
  <c r="V119" i="11"/>
  <c r="T119" i="11"/>
  <c r="R119" i="11"/>
  <c r="P119" i="11"/>
  <c r="N119" i="11"/>
  <c r="L119" i="11"/>
  <c r="J119" i="11"/>
  <c r="AF116" i="11"/>
  <c r="AD116" i="11"/>
  <c r="AB116" i="11"/>
  <c r="Z116" i="11"/>
  <c r="X116" i="11"/>
  <c r="V116" i="11"/>
  <c r="T116" i="11"/>
  <c r="R116" i="11"/>
  <c r="P116" i="11"/>
  <c r="N116" i="11"/>
  <c r="L116" i="11"/>
  <c r="J116" i="11"/>
  <c r="B114" i="11"/>
  <c r="AF111" i="11"/>
  <c r="AD111" i="11"/>
  <c r="AB111" i="11"/>
  <c r="Z111" i="11"/>
  <c r="X111" i="11"/>
  <c r="V111" i="11"/>
  <c r="T111" i="11"/>
  <c r="R111" i="11"/>
  <c r="P111" i="11"/>
  <c r="N111" i="11"/>
  <c r="L111" i="11"/>
  <c r="J111" i="11"/>
  <c r="AF110" i="11"/>
  <c r="AD110" i="11"/>
  <c r="AB110" i="11"/>
  <c r="Z110" i="11"/>
  <c r="X110" i="11"/>
  <c r="V110" i="11"/>
  <c r="T110" i="11"/>
  <c r="R110" i="11"/>
  <c r="P110" i="11"/>
  <c r="N110" i="11"/>
  <c r="L110" i="11"/>
  <c r="J110" i="11"/>
  <c r="AF107" i="11"/>
  <c r="AD107" i="11"/>
  <c r="AB107" i="11"/>
  <c r="Z107" i="11"/>
  <c r="X107" i="11"/>
  <c r="V107" i="11"/>
  <c r="T107" i="11"/>
  <c r="R107" i="11"/>
  <c r="P107" i="11"/>
  <c r="N107" i="11"/>
  <c r="L107" i="11"/>
  <c r="J107" i="11"/>
  <c r="B105" i="11"/>
  <c r="AF102" i="11"/>
  <c r="AD102" i="11"/>
  <c r="AB102" i="11"/>
  <c r="Z102" i="11"/>
  <c r="X102" i="11"/>
  <c r="V102" i="11"/>
  <c r="T102" i="11"/>
  <c r="R102" i="11"/>
  <c r="P102" i="11"/>
  <c r="N102" i="11"/>
  <c r="L102" i="11"/>
  <c r="J102" i="11"/>
  <c r="AF101" i="11"/>
  <c r="AD101" i="11"/>
  <c r="AB101" i="11"/>
  <c r="Z101" i="11"/>
  <c r="X101" i="11"/>
  <c r="V101" i="11"/>
  <c r="T101" i="11"/>
  <c r="R101" i="11"/>
  <c r="P101" i="11"/>
  <c r="N101" i="11"/>
  <c r="L101" i="11"/>
  <c r="J101" i="11"/>
  <c r="AF98" i="11"/>
  <c r="AD98" i="11"/>
  <c r="AB98" i="11"/>
  <c r="Z98" i="11"/>
  <c r="X98" i="11"/>
  <c r="V98" i="11"/>
  <c r="T98" i="11"/>
  <c r="R98" i="11"/>
  <c r="P98" i="11"/>
  <c r="N98" i="11"/>
  <c r="L98" i="11"/>
  <c r="J98" i="11"/>
  <c r="AF89" i="11"/>
  <c r="AD89" i="11"/>
  <c r="AB89" i="11"/>
  <c r="Z89" i="11"/>
  <c r="X89" i="11"/>
  <c r="V89" i="11"/>
  <c r="T89" i="11"/>
  <c r="R89" i="11"/>
  <c r="P89" i="11"/>
  <c r="N89" i="11"/>
  <c r="L89" i="11"/>
  <c r="J89" i="11"/>
  <c r="AF85" i="11"/>
  <c r="AD85" i="11"/>
  <c r="AB85" i="11"/>
  <c r="AX86" i="11" s="1"/>
  <c r="Z85" i="11"/>
  <c r="X85" i="11"/>
  <c r="V85" i="11"/>
  <c r="T85" i="11"/>
  <c r="R85" i="11"/>
  <c r="P85" i="11"/>
  <c r="N85" i="11"/>
  <c r="L85" i="11"/>
  <c r="J85" i="11"/>
  <c r="AF79" i="11"/>
  <c r="AD79" i="11"/>
  <c r="AB79" i="11"/>
  <c r="Z79" i="11"/>
  <c r="X79" i="11"/>
  <c r="V79" i="11"/>
  <c r="T79" i="11"/>
  <c r="R79" i="11"/>
  <c r="P79" i="11"/>
  <c r="N79" i="11"/>
  <c r="L79" i="11"/>
  <c r="J79" i="11"/>
  <c r="B79" i="11"/>
  <c r="AF77" i="11"/>
  <c r="AD77" i="11"/>
  <c r="AB77" i="11"/>
  <c r="Z77" i="11"/>
  <c r="X77" i="11"/>
  <c r="V77" i="11"/>
  <c r="T77" i="11"/>
  <c r="R77" i="11"/>
  <c r="P77" i="11"/>
  <c r="N77" i="11"/>
  <c r="L77" i="11"/>
  <c r="J77" i="11"/>
  <c r="B77" i="11"/>
  <c r="AF73" i="11"/>
  <c r="AD73" i="11"/>
  <c r="AB73" i="11"/>
  <c r="Z73" i="11"/>
  <c r="X73" i="11"/>
  <c r="V73" i="11"/>
  <c r="T73" i="11"/>
  <c r="R73" i="11"/>
  <c r="P73" i="11"/>
  <c r="N73" i="11"/>
  <c r="L73" i="11"/>
  <c r="J73" i="11"/>
  <c r="B73" i="11"/>
  <c r="AF71" i="11"/>
  <c r="AD71" i="11"/>
  <c r="AB71" i="11"/>
  <c r="Z71" i="11"/>
  <c r="X71" i="11"/>
  <c r="V71" i="11"/>
  <c r="T71" i="11"/>
  <c r="R71" i="11"/>
  <c r="P71" i="11"/>
  <c r="N71" i="11"/>
  <c r="L71" i="11"/>
  <c r="J71" i="11"/>
  <c r="B71" i="11"/>
  <c r="AF69" i="11"/>
  <c r="AD69" i="11"/>
  <c r="AB69" i="11"/>
  <c r="Z69" i="11"/>
  <c r="X69" i="11"/>
  <c r="V69" i="11"/>
  <c r="T69" i="11"/>
  <c r="R69" i="11"/>
  <c r="P69" i="11"/>
  <c r="N69" i="11"/>
  <c r="L69" i="11"/>
  <c r="J69" i="11"/>
  <c r="AF65" i="11"/>
  <c r="AD65" i="11"/>
  <c r="AB65" i="11"/>
  <c r="Z65" i="11"/>
  <c r="X65" i="11"/>
  <c r="V65" i="11"/>
  <c r="T65" i="11"/>
  <c r="R65" i="11"/>
  <c r="P65" i="11"/>
  <c r="N65" i="11"/>
  <c r="L65" i="11"/>
  <c r="J65" i="11"/>
  <c r="B64" i="11"/>
  <c r="AF63" i="11"/>
  <c r="AD63" i="11"/>
  <c r="AB63" i="11"/>
  <c r="Z63" i="11"/>
  <c r="X63" i="11"/>
  <c r="V63" i="11"/>
  <c r="T63" i="11"/>
  <c r="R63" i="11"/>
  <c r="P63" i="11"/>
  <c r="N63" i="11"/>
  <c r="L63" i="11"/>
  <c r="J63" i="11"/>
  <c r="B62" i="11"/>
  <c r="AF59" i="11"/>
  <c r="AD59" i="11"/>
  <c r="AB59" i="11"/>
  <c r="Z59" i="11"/>
  <c r="X59" i="11"/>
  <c r="V59" i="11"/>
  <c r="T59" i="11"/>
  <c r="R59" i="11"/>
  <c r="P59" i="11"/>
  <c r="N59" i="11"/>
  <c r="L59" i="11"/>
  <c r="J59" i="11"/>
  <c r="B58" i="11"/>
  <c r="AF57" i="11"/>
  <c r="AD57" i="11"/>
  <c r="AB57" i="11"/>
  <c r="Z57" i="11"/>
  <c r="X57" i="11"/>
  <c r="V57" i="11"/>
  <c r="T57" i="11"/>
  <c r="R57" i="11"/>
  <c r="P57" i="11"/>
  <c r="N57" i="11"/>
  <c r="L57" i="11"/>
  <c r="J57" i="11"/>
  <c r="B56" i="11"/>
  <c r="AF55" i="11"/>
  <c r="AD55" i="11"/>
  <c r="AB55" i="11"/>
  <c r="Z55" i="11"/>
  <c r="X55" i="11"/>
  <c r="V55" i="11"/>
  <c r="T55" i="11"/>
  <c r="R55" i="11"/>
  <c r="P55" i="11"/>
  <c r="N55" i="11"/>
  <c r="L55" i="11"/>
  <c r="J55" i="11"/>
  <c r="B54" i="11"/>
  <c r="B69" i="11" s="1"/>
  <c r="B96" i="11" s="1"/>
  <c r="AF47" i="11"/>
  <c r="AD47" i="11"/>
  <c r="AB47" i="11"/>
  <c r="Z47" i="11"/>
  <c r="X47" i="11"/>
  <c r="V47" i="11"/>
  <c r="T47" i="11"/>
  <c r="R47" i="11"/>
  <c r="P47" i="11"/>
  <c r="N47" i="11"/>
  <c r="L47" i="11"/>
  <c r="J47" i="11"/>
  <c r="AF44" i="11"/>
  <c r="AD44" i="11"/>
  <c r="AB44" i="11"/>
  <c r="Z44" i="11"/>
  <c r="X44" i="11"/>
  <c r="V44" i="11"/>
  <c r="T44" i="11"/>
  <c r="R44" i="11"/>
  <c r="P44" i="11"/>
  <c r="N44" i="11"/>
  <c r="L44" i="11"/>
  <c r="J44" i="11"/>
  <c r="AF40" i="11"/>
  <c r="AF81" i="11" s="1"/>
  <c r="AD40" i="11"/>
  <c r="AD81" i="11" s="1"/>
  <c r="AB40" i="11"/>
  <c r="AX41" i="11" s="1"/>
  <c r="AX82" i="11" s="1"/>
  <c r="Z40" i="11"/>
  <c r="X40" i="11"/>
  <c r="V40" i="11"/>
  <c r="T40" i="11"/>
  <c r="R40" i="11"/>
  <c r="P40" i="11"/>
  <c r="N40" i="11"/>
  <c r="L40" i="11"/>
  <c r="L81" i="11" s="1"/>
  <c r="J40" i="11"/>
  <c r="AF39" i="11"/>
  <c r="AD39" i="11"/>
  <c r="AB39" i="11"/>
  <c r="Z39" i="11"/>
  <c r="X39" i="11"/>
  <c r="V39" i="11"/>
  <c r="T39" i="11"/>
  <c r="R39" i="11"/>
  <c r="P39" i="11"/>
  <c r="N39" i="11"/>
  <c r="L39" i="11"/>
  <c r="J39" i="11"/>
  <c r="AF37" i="11"/>
  <c r="AD37" i="11"/>
  <c r="AB37" i="11"/>
  <c r="Z37" i="11"/>
  <c r="X37" i="11"/>
  <c r="X135" i="11" s="1"/>
  <c r="V37" i="11"/>
  <c r="V135" i="11" s="1"/>
  <c r="T37" i="11"/>
  <c r="R37" i="11"/>
  <c r="P37" i="11"/>
  <c r="N37" i="11"/>
  <c r="L37" i="11"/>
  <c r="J37" i="11"/>
  <c r="AF33" i="11"/>
  <c r="AD33" i="11"/>
  <c r="AB33" i="11"/>
  <c r="Z33" i="11"/>
  <c r="X33" i="11"/>
  <c r="V33" i="11"/>
  <c r="T33" i="11"/>
  <c r="R33" i="11"/>
  <c r="P33" i="11"/>
  <c r="N33" i="11"/>
  <c r="L33" i="11"/>
  <c r="J33" i="11"/>
  <c r="AF31" i="11"/>
  <c r="AD31" i="11"/>
  <c r="AB31" i="11"/>
  <c r="Z31" i="11"/>
  <c r="X31" i="11"/>
  <c r="V31" i="11"/>
  <c r="T31" i="11"/>
  <c r="R31" i="11"/>
  <c r="P31" i="11"/>
  <c r="N31" i="11"/>
  <c r="L31" i="11"/>
  <c r="J31" i="11"/>
  <c r="J108" i="11" s="1"/>
  <c r="AF29" i="11"/>
  <c r="AD29" i="11"/>
  <c r="AB29" i="11"/>
  <c r="Z29" i="11"/>
  <c r="X29" i="11"/>
  <c r="V29" i="11"/>
  <c r="T29" i="11"/>
  <c r="R29" i="11"/>
  <c r="P29" i="11"/>
  <c r="N29" i="11"/>
  <c r="L29" i="11"/>
  <c r="J29" i="11"/>
  <c r="AF23" i="11"/>
  <c r="AD23" i="11"/>
  <c r="AB23" i="11"/>
  <c r="Z23" i="11"/>
  <c r="X23" i="11"/>
  <c r="V23" i="11"/>
  <c r="T23" i="11"/>
  <c r="R23" i="11"/>
  <c r="P23" i="11"/>
  <c r="N23" i="11"/>
  <c r="L23" i="11"/>
  <c r="J23" i="11"/>
  <c r="AF19" i="11"/>
  <c r="AD19" i="11"/>
  <c r="AB19" i="11"/>
  <c r="Z19" i="11"/>
  <c r="X19" i="11"/>
  <c r="V19" i="11"/>
  <c r="T19" i="11"/>
  <c r="R19" i="11"/>
  <c r="P19" i="11"/>
  <c r="N19" i="11"/>
  <c r="L19" i="11"/>
  <c r="J19" i="11"/>
  <c r="AF15" i="11"/>
  <c r="AD15" i="11"/>
  <c r="AB15" i="11"/>
  <c r="AB90" i="11" s="1"/>
  <c r="Z15" i="11"/>
  <c r="X15" i="11"/>
  <c r="V15" i="11"/>
  <c r="T15" i="11"/>
  <c r="T90" i="11" s="1"/>
  <c r="R15" i="11"/>
  <c r="R90" i="11" s="1"/>
  <c r="P15" i="11"/>
  <c r="N15" i="11"/>
  <c r="L15" i="11"/>
  <c r="L90" i="11" s="1"/>
  <c r="J15" i="11"/>
  <c r="AF14" i="11"/>
  <c r="AD14" i="11"/>
  <c r="AB14" i="11"/>
  <c r="Z14" i="11"/>
  <c r="X14" i="11"/>
  <c r="V14" i="11"/>
  <c r="T14" i="11"/>
  <c r="R14" i="11"/>
  <c r="P14" i="11"/>
  <c r="N14" i="11"/>
  <c r="L14" i="11"/>
  <c r="J14" i="11"/>
  <c r="AF13" i="11"/>
  <c r="AD13" i="11"/>
  <c r="AB13" i="11"/>
  <c r="Z13" i="11"/>
  <c r="X13" i="11"/>
  <c r="V13" i="11"/>
  <c r="T13" i="11"/>
  <c r="R13" i="11"/>
  <c r="P13" i="11"/>
  <c r="N13" i="11"/>
  <c r="L13" i="11"/>
  <c r="J13" i="11"/>
  <c r="AF12" i="11"/>
  <c r="AD12" i="11"/>
  <c r="AB12" i="11"/>
  <c r="Z12" i="11"/>
  <c r="X12" i="11"/>
  <c r="V12" i="11"/>
  <c r="T12" i="11"/>
  <c r="R12" i="11"/>
  <c r="P12" i="11"/>
  <c r="N12" i="11"/>
  <c r="L12" i="11"/>
  <c r="J12" i="11"/>
  <c r="AV148" i="10"/>
  <c r="AV150" i="10" s="1"/>
  <c r="AT148" i="10"/>
  <c r="AT150" i="10" s="1"/>
  <c r="AR148" i="10"/>
  <c r="AR150" i="10" s="1"/>
  <c r="AP148" i="10"/>
  <c r="AP150" i="10" s="1"/>
  <c r="AN148" i="10"/>
  <c r="AN150" i="10" s="1"/>
  <c r="AL148" i="10"/>
  <c r="AL150" i="10" s="1"/>
  <c r="AJ148" i="10"/>
  <c r="AJ150" i="10" s="1"/>
  <c r="AH148" i="10"/>
  <c r="AH150" i="10" s="1"/>
  <c r="AF148" i="10"/>
  <c r="AF150" i="10" s="1"/>
  <c r="AD148" i="10"/>
  <c r="AD150" i="10" s="1"/>
  <c r="AB148" i="10"/>
  <c r="AB150" i="10" s="1"/>
  <c r="Z148" i="10"/>
  <c r="Z150" i="10" s="1"/>
  <c r="X148" i="10"/>
  <c r="X150" i="10" s="1"/>
  <c r="V148" i="10"/>
  <c r="V150" i="10" s="1"/>
  <c r="T148" i="10"/>
  <c r="T150" i="10" s="1"/>
  <c r="R148" i="10"/>
  <c r="R150" i="10" s="1"/>
  <c r="P148" i="10"/>
  <c r="P150" i="10" s="1"/>
  <c r="N148" i="10"/>
  <c r="N150" i="10" s="1"/>
  <c r="L148" i="10"/>
  <c r="L150" i="10" s="1"/>
  <c r="J148" i="10"/>
  <c r="J150" i="10" s="1"/>
  <c r="AV141" i="10"/>
  <c r="AV143" i="10" s="1"/>
  <c r="AT141" i="10"/>
  <c r="AT143" i="10" s="1"/>
  <c r="AR141" i="10"/>
  <c r="AR143" i="10" s="1"/>
  <c r="AP141" i="10"/>
  <c r="AP143" i="10" s="1"/>
  <c r="AN141" i="10"/>
  <c r="AN143" i="10" s="1"/>
  <c r="AL141" i="10"/>
  <c r="AL143" i="10" s="1"/>
  <c r="AJ141" i="10"/>
  <c r="AJ143" i="10" s="1"/>
  <c r="AH141" i="10"/>
  <c r="AH143" i="10" s="1"/>
  <c r="AF141" i="10"/>
  <c r="AF143" i="10" s="1"/>
  <c r="AD141" i="10"/>
  <c r="AD143" i="10" s="1"/>
  <c r="AB141" i="10"/>
  <c r="AB143" i="10" s="1"/>
  <c r="Z141" i="10"/>
  <c r="Z143" i="10" s="1"/>
  <c r="X141" i="10"/>
  <c r="X143" i="10" s="1"/>
  <c r="V141" i="10"/>
  <c r="V143" i="10" s="1"/>
  <c r="T141" i="10"/>
  <c r="T143" i="10" s="1"/>
  <c r="R141" i="10"/>
  <c r="R143" i="10" s="1"/>
  <c r="P141" i="10"/>
  <c r="P143" i="10" s="1"/>
  <c r="N141" i="10"/>
  <c r="N143" i="10" s="1"/>
  <c r="L141" i="10"/>
  <c r="L143" i="10" s="1"/>
  <c r="J141" i="10"/>
  <c r="J143" i="10" s="1"/>
  <c r="AV132" i="10"/>
  <c r="AT132" i="10"/>
  <c r="AR132" i="10"/>
  <c r="AP132" i="10"/>
  <c r="AN132" i="10"/>
  <c r="AL132" i="10"/>
  <c r="AJ132" i="10"/>
  <c r="AH132" i="10"/>
  <c r="AF132" i="10"/>
  <c r="AD132" i="10"/>
  <c r="AB132" i="10"/>
  <c r="Z132" i="10"/>
  <c r="X132" i="10"/>
  <c r="V132" i="10"/>
  <c r="T132" i="10"/>
  <c r="R132" i="10"/>
  <c r="P132" i="10"/>
  <c r="N132" i="10"/>
  <c r="L132" i="10"/>
  <c r="J132" i="10"/>
  <c r="AV131" i="10"/>
  <c r="AT131" i="10"/>
  <c r="AR131" i="10"/>
  <c r="AP131" i="10"/>
  <c r="AN131" i="10"/>
  <c r="AL131" i="10"/>
  <c r="AJ131" i="10"/>
  <c r="AH131" i="10"/>
  <c r="AF131" i="10"/>
  <c r="AD131" i="10"/>
  <c r="AB131" i="10"/>
  <c r="Z131" i="10"/>
  <c r="X131" i="10"/>
  <c r="V131" i="10"/>
  <c r="T131" i="10"/>
  <c r="R131" i="10"/>
  <c r="P131" i="10"/>
  <c r="N131" i="10"/>
  <c r="L131" i="10"/>
  <c r="J131" i="10"/>
  <c r="AV128" i="10"/>
  <c r="AT128" i="10"/>
  <c r="AR128" i="10"/>
  <c r="AP128" i="10"/>
  <c r="AN128" i="10"/>
  <c r="AL128" i="10"/>
  <c r="AJ128" i="10"/>
  <c r="AH128" i="10"/>
  <c r="AF128" i="10"/>
  <c r="AD128" i="10"/>
  <c r="AB128" i="10"/>
  <c r="Z128" i="10"/>
  <c r="X128" i="10"/>
  <c r="V128" i="10"/>
  <c r="T128" i="10"/>
  <c r="R128" i="10"/>
  <c r="P128" i="10"/>
  <c r="N128" i="10"/>
  <c r="L128" i="10"/>
  <c r="J128" i="10"/>
  <c r="B126" i="10"/>
  <c r="AV123" i="10"/>
  <c r="AT123" i="10"/>
  <c r="AR123" i="10"/>
  <c r="AP123" i="10"/>
  <c r="AN123" i="10"/>
  <c r="AL123" i="10"/>
  <c r="AJ123" i="10"/>
  <c r="AH123" i="10"/>
  <c r="AF123" i="10"/>
  <c r="AD123" i="10"/>
  <c r="AB123" i="10"/>
  <c r="Z123" i="10"/>
  <c r="X123" i="10"/>
  <c r="V123" i="10"/>
  <c r="T123" i="10"/>
  <c r="R123" i="10"/>
  <c r="P123" i="10"/>
  <c r="N123" i="10"/>
  <c r="L123" i="10"/>
  <c r="J123" i="10"/>
  <c r="AV122" i="10"/>
  <c r="AT122" i="10"/>
  <c r="AR122" i="10"/>
  <c r="AP122" i="10"/>
  <c r="AN122" i="10"/>
  <c r="AL122" i="10"/>
  <c r="AJ122" i="10"/>
  <c r="AH122" i="10"/>
  <c r="AF122" i="10"/>
  <c r="AD122" i="10"/>
  <c r="AB122" i="10"/>
  <c r="Z122" i="10"/>
  <c r="X122" i="10"/>
  <c r="V122" i="10"/>
  <c r="T122" i="10"/>
  <c r="R122" i="10"/>
  <c r="P122" i="10"/>
  <c r="N122" i="10"/>
  <c r="L122" i="10"/>
  <c r="J122" i="10"/>
  <c r="AV119" i="10"/>
  <c r="AT119" i="10"/>
  <c r="AR119" i="10"/>
  <c r="AP119" i="10"/>
  <c r="AN119" i="10"/>
  <c r="AL119" i="10"/>
  <c r="AJ119" i="10"/>
  <c r="AH119" i="10"/>
  <c r="AF119" i="10"/>
  <c r="AD119" i="10"/>
  <c r="AB119" i="10"/>
  <c r="Z119" i="10"/>
  <c r="X119" i="10"/>
  <c r="V119" i="10"/>
  <c r="T119" i="10"/>
  <c r="R119" i="10"/>
  <c r="P119" i="10"/>
  <c r="N119" i="10"/>
  <c r="L119" i="10"/>
  <c r="J119" i="10"/>
  <c r="B117" i="10"/>
  <c r="AV114" i="10"/>
  <c r="AT114" i="10"/>
  <c r="AR114" i="10"/>
  <c r="AP114" i="10"/>
  <c r="AN114" i="10"/>
  <c r="AL114" i="10"/>
  <c r="AJ114" i="10"/>
  <c r="AH114" i="10"/>
  <c r="AF114" i="10"/>
  <c r="AD114" i="10"/>
  <c r="AB114" i="10"/>
  <c r="Z114" i="10"/>
  <c r="X114" i="10"/>
  <c r="V114" i="10"/>
  <c r="T114" i="10"/>
  <c r="R114" i="10"/>
  <c r="P114" i="10"/>
  <c r="N114" i="10"/>
  <c r="L114" i="10"/>
  <c r="J114" i="10"/>
  <c r="AV113" i="10"/>
  <c r="AT113" i="10"/>
  <c r="AR113" i="10"/>
  <c r="AP113" i="10"/>
  <c r="AN113" i="10"/>
  <c r="AL113" i="10"/>
  <c r="AJ113" i="10"/>
  <c r="AH113" i="10"/>
  <c r="AF113" i="10"/>
  <c r="AD113" i="10"/>
  <c r="AB113" i="10"/>
  <c r="Z113" i="10"/>
  <c r="X113" i="10"/>
  <c r="V113" i="10"/>
  <c r="T113" i="10"/>
  <c r="R113" i="10"/>
  <c r="P113" i="10"/>
  <c r="N113" i="10"/>
  <c r="L113" i="10"/>
  <c r="J113" i="10"/>
  <c r="AV110" i="10"/>
  <c r="AT110" i="10"/>
  <c r="AR110" i="10"/>
  <c r="AP110" i="10"/>
  <c r="AN110" i="10"/>
  <c r="AL110" i="10"/>
  <c r="AJ110" i="10"/>
  <c r="AH110" i="10"/>
  <c r="AF110" i="10"/>
  <c r="AD110" i="10"/>
  <c r="AB110" i="10"/>
  <c r="Z110" i="10"/>
  <c r="X110" i="10"/>
  <c r="V110" i="10"/>
  <c r="T110" i="10"/>
  <c r="R110" i="10"/>
  <c r="P110" i="10"/>
  <c r="N110" i="10"/>
  <c r="L110" i="10"/>
  <c r="J110" i="10"/>
  <c r="B108" i="10"/>
  <c r="AV105" i="10"/>
  <c r="AT105" i="10"/>
  <c r="AR105" i="10"/>
  <c r="AP105" i="10"/>
  <c r="AN105" i="10"/>
  <c r="AL105" i="10"/>
  <c r="AJ105" i="10"/>
  <c r="AH105" i="10"/>
  <c r="AF105" i="10"/>
  <c r="AD105" i="10"/>
  <c r="AB105" i="10"/>
  <c r="Z105" i="10"/>
  <c r="X105" i="10"/>
  <c r="V105" i="10"/>
  <c r="T105" i="10"/>
  <c r="R105" i="10"/>
  <c r="P105" i="10"/>
  <c r="N105" i="10"/>
  <c r="L105" i="10"/>
  <c r="J105" i="10"/>
  <c r="AV104" i="10"/>
  <c r="AT104" i="10"/>
  <c r="AR104" i="10"/>
  <c r="AP104" i="10"/>
  <c r="AN104" i="10"/>
  <c r="AL104" i="10"/>
  <c r="AJ104" i="10"/>
  <c r="AH104" i="10"/>
  <c r="AF104" i="10"/>
  <c r="AD104" i="10"/>
  <c r="AB104" i="10"/>
  <c r="Z104" i="10"/>
  <c r="X104" i="10"/>
  <c r="V104" i="10"/>
  <c r="T104" i="10"/>
  <c r="R104" i="10"/>
  <c r="P104" i="10"/>
  <c r="N104" i="10"/>
  <c r="L104" i="10"/>
  <c r="J104" i="10"/>
  <c r="AV101" i="10"/>
  <c r="AT101" i="10"/>
  <c r="AR101" i="10"/>
  <c r="AP101" i="10"/>
  <c r="AN101" i="10"/>
  <c r="AJ101" i="10"/>
  <c r="AH101" i="10"/>
  <c r="AF101" i="10"/>
  <c r="AD101" i="10"/>
  <c r="AB101" i="10"/>
  <c r="Z101" i="10"/>
  <c r="X101" i="10"/>
  <c r="V101" i="10"/>
  <c r="T101" i="10"/>
  <c r="R101" i="10"/>
  <c r="P101" i="10"/>
  <c r="N101" i="10"/>
  <c r="L101" i="10"/>
  <c r="J101" i="10"/>
  <c r="B99" i="10"/>
  <c r="AV96" i="10"/>
  <c r="AT96" i="10"/>
  <c r="AR96" i="10"/>
  <c r="AP96" i="10"/>
  <c r="AN96" i="10"/>
  <c r="AL96" i="10"/>
  <c r="AJ96" i="10"/>
  <c r="AH96" i="10"/>
  <c r="AF96" i="10"/>
  <c r="AD96" i="10"/>
  <c r="AB96" i="10"/>
  <c r="Z96" i="10"/>
  <c r="X96" i="10"/>
  <c r="V96" i="10"/>
  <c r="T96" i="10"/>
  <c r="R96" i="10"/>
  <c r="P96" i="10"/>
  <c r="N96" i="10"/>
  <c r="L96" i="10"/>
  <c r="J96" i="10"/>
  <c r="AV95" i="10"/>
  <c r="AT95" i="10"/>
  <c r="AR95" i="10"/>
  <c r="AP95" i="10"/>
  <c r="AN95" i="10"/>
  <c r="AL95" i="10"/>
  <c r="AJ95" i="10"/>
  <c r="AH95" i="10"/>
  <c r="AF95" i="10"/>
  <c r="AD95" i="10"/>
  <c r="AB95" i="10"/>
  <c r="Z95" i="10"/>
  <c r="X95" i="10"/>
  <c r="V95" i="10"/>
  <c r="T95" i="10"/>
  <c r="R95" i="10"/>
  <c r="P95" i="10"/>
  <c r="N95" i="10"/>
  <c r="L95" i="10"/>
  <c r="J95" i="10"/>
  <c r="AV92" i="10"/>
  <c r="AT92" i="10"/>
  <c r="AR92" i="10"/>
  <c r="AP92" i="10"/>
  <c r="AN92" i="10"/>
  <c r="AL92" i="10"/>
  <c r="AJ92" i="10"/>
  <c r="AH92" i="10"/>
  <c r="AF92" i="10"/>
  <c r="AD92" i="10"/>
  <c r="AB92" i="10"/>
  <c r="Z92" i="10"/>
  <c r="X92" i="10"/>
  <c r="V92" i="10"/>
  <c r="T92" i="10"/>
  <c r="R92" i="10"/>
  <c r="P92" i="10"/>
  <c r="N92" i="10"/>
  <c r="L92" i="10"/>
  <c r="J92" i="10"/>
  <c r="AV83" i="10"/>
  <c r="AT83" i="10"/>
  <c r="AR83" i="10"/>
  <c r="AP83" i="10"/>
  <c r="AN83" i="10"/>
  <c r="AL83" i="10"/>
  <c r="AJ83" i="10"/>
  <c r="AH83" i="10"/>
  <c r="AF83" i="10"/>
  <c r="AD83" i="10"/>
  <c r="AB83" i="10"/>
  <c r="Z83" i="10"/>
  <c r="X83" i="10"/>
  <c r="V83" i="10"/>
  <c r="T83" i="10"/>
  <c r="R83" i="10"/>
  <c r="P83" i="10"/>
  <c r="N83" i="10"/>
  <c r="L83" i="10"/>
  <c r="J83" i="10"/>
  <c r="AV79" i="10"/>
  <c r="AT79" i="10"/>
  <c r="AR79" i="10"/>
  <c r="AP79" i="10"/>
  <c r="AN79" i="10"/>
  <c r="AL79" i="10"/>
  <c r="AJ79" i="10"/>
  <c r="AH79" i="10"/>
  <c r="AF79" i="10"/>
  <c r="AD79" i="10"/>
  <c r="AB79" i="10"/>
  <c r="Z79" i="10"/>
  <c r="X79" i="10"/>
  <c r="V79" i="10"/>
  <c r="T79" i="10"/>
  <c r="R79" i="10"/>
  <c r="P79" i="10"/>
  <c r="N79" i="10"/>
  <c r="L79" i="10"/>
  <c r="J79" i="10"/>
  <c r="AV73" i="10"/>
  <c r="AT73" i="10"/>
  <c r="AR73" i="10"/>
  <c r="AP73" i="10"/>
  <c r="AN73" i="10"/>
  <c r="AL73" i="10"/>
  <c r="AJ73" i="10"/>
  <c r="AH73" i="10"/>
  <c r="AF73" i="10"/>
  <c r="AD73" i="10"/>
  <c r="AB73" i="10"/>
  <c r="Z73" i="10"/>
  <c r="X73" i="10"/>
  <c r="V73" i="10"/>
  <c r="T73" i="10"/>
  <c r="R73" i="10"/>
  <c r="P73" i="10"/>
  <c r="N73" i="10"/>
  <c r="L73" i="10"/>
  <c r="J73" i="10"/>
  <c r="B73" i="10"/>
  <c r="AV71" i="10"/>
  <c r="AT71" i="10"/>
  <c r="AR71" i="10"/>
  <c r="AP71" i="10"/>
  <c r="AN71" i="10"/>
  <c r="AL71" i="10"/>
  <c r="AJ71" i="10"/>
  <c r="AH71" i="10"/>
  <c r="AF71" i="10"/>
  <c r="AD71" i="10"/>
  <c r="AB71" i="10"/>
  <c r="Z71" i="10"/>
  <c r="X71" i="10"/>
  <c r="V71" i="10"/>
  <c r="T71" i="10"/>
  <c r="R71" i="10"/>
  <c r="P71" i="10"/>
  <c r="N71" i="10"/>
  <c r="L71" i="10"/>
  <c r="J71" i="10"/>
  <c r="B71" i="10"/>
  <c r="AV69" i="10"/>
  <c r="AT69" i="10"/>
  <c r="AR69" i="10"/>
  <c r="AP69" i="10"/>
  <c r="AN69" i="10"/>
  <c r="AL69" i="10"/>
  <c r="AJ69" i="10"/>
  <c r="AH69" i="10"/>
  <c r="AF69" i="10"/>
  <c r="AD69" i="10"/>
  <c r="AB69" i="10"/>
  <c r="Z69" i="10"/>
  <c r="X69" i="10"/>
  <c r="V69" i="10"/>
  <c r="T69" i="10"/>
  <c r="R69" i="10"/>
  <c r="P69" i="10"/>
  <c r="N69" i="10"/>
  <c r="L69" i="10"/>
  <c r="J69" i="10"/>
  <c r="B69" i="10"/>
  <c r="AV67" i="10"/>
  <c r="AT67" i="10"/>
  <c r="AR67" i="10"/>
  <c r="AP67" i="10"/>
  <c r="AN67" i="10"/>
  <c r="AL67" i="10"/>
  <c r="AJ67" i="10"/>
  <c r="AH67" i="10"/>
  <c r="AF67" i="10"/>
  <c r="AD67" i="10"/>
  <c r="AB67" i="10"/>
  <c r="Z67" i="10"/>
  <c r="X67" i="10"/>
  <c r="V67" i="10"/>
  <c r="T67" i="10"/>
  <c r="R67" i="10"/>
  <c r="P67" i="10"/>
  <c r="N67" i="10"/>
  <c r="L67" i="10"/>
  <c r="J67" i="10"/>
  <c r="B67" i="10"/>
  <c r="AV65" i="10"/>
  <c r="AT65" i="10"/>
  <c r="AR65" i="10"/>
  <c r="AP65" i="10"/>
  <c r="AN65" i="10"/>
  <c r="AL65" i="10"/>
  <c r="AJ65" i="10"/>
  <c r="AH65" i="10"/>
  <c r="AF65" i="10"/>
  <c r="AD65" i="10"/>
  <c r="AB65" i="10"/>
  <c r="Z65" i="10"/>
  <c r="X65" i="10"/>
  <c r="V65" i="10"/>
  <c r="T65" i="10"/>
  <c r="R65" i="10"/>
  <c r="P65" i="10"/>
  <c r="N65" i="10"/>
  <c r="L65" i="10"/>
  <c r="J65" i="10"/>
  <c r="AV61" i="10"/>
  <c r="AT61" i="10"/>
  <c r="AR61" i="10"/>
  <c r="AP61" i="10"/>
  <c r="AN61" i="10"/>
  <c r="AL61" i="10"/>
  <c r="AJ61" i="10"/>
  <c r="AH61" i="10"/>
  <c r="AF61" i="10"/>
  <c r="AD61" i="10"/>
  <c r="AB61" i="10"/>
  <c r="Z61" i="10"/>
  <c r="X61" i="10"/>
  <c r="V61" i="10"/>
  <c r="T61" i="10"/>
  <c r="R61" i="10"/>
  <c r="P61" i="10"/>
  <c r="N61" i="10"/>
  <c r="L61" i="10"/>
  <c r="J61" i="10"/>
  <c r="B60" i="10"/>
  <c r="AV59" i="10"/>
  <c r="AT59" i="10"/>
  <c r="AR59" i="10"/>
  <c r="AP59" i="10"/>
  <c r="AN59" i="10"/>
  <c r="AL59" i="10"/>
  <c r="AJ59" i="10"/>
  <c r="AH59" i="10"/>
  <c r="AF59" i="10"/>
  <c r="AD59" i="10"/>
  <c r="AB59" i="10"/>
  <c r="Z59" i="10"/>
  <c r="X59" i="10"/>
  <c r="V59" i="10"/>
  <c r="T59" i="10"/>
  <c r="R59" i="10"/>
  <c r="P59" i="10"/>
  <c r="N59" i="10"/>
  <c r="L59" i="10"/>
  <c r="J59" i="10"/>
  <c r="B58" i="10"/>
  <c r="AV57" i="10"/>
  <c r="AT57" i="10"/>
  <c r="AR57" i="10"/>
  <c r="AP57" i="10"/>
  <c r="AN57" i="10"/>
  <c r="AL57" i="10"/>
  <c r="AJ57" i="10"/>
  <c r="AH57" i="10"/>
  <c r="AF57" i="10"/>
  <c r="AD57" i="10"/>
  <c r="AB57" i="10"/>
  <c r="Z57" i="10"/>
  <c r="X57" i="10"/>
  <c r="V57" i="10"/>
  <c r="T57" i="10"/>
  <c r="R57" i="10"/>
  <c r="P57" i="10"/>
  <c r="N57" i="10"/>
  <c r="L57" i="10"/>
  <c r="J57" i="10"/>
  <c r="B56" i="10"/>
  <c r="AV55" i="10"/>
  <c r="AT55" i="10"/>
  <c r="AR55" i="10"/>
  <c r="AP55" i="10"/>
  <c r="AN55" i="10"/>
  <c r="AL55" i="10"/>
  <c r="AJ55" i="10"/>
  <c r="AH55" i="10"/>
  <c r="AF55" i="10"/>
  <c r="AD55" i="10"/>
  <c r="AB55" i="10"/>
  <c r="Z55" i="10"/>
  <c r="X55" i="10"/>
  <c r="V55" i="10"/>
  <c r="T55" i="10"/>
  <c r="R55" i="10"/>
  <c r="P55" i="10"/>
  <c r="N55" i="10"/>
  <c r="L55" i="10"/>
  <c r="J55" i="10"/>
  <c r="B54" i="10"/>
  <c r="AV53" i="10"/>
  <c r="AT53" i="10"/>
  <c r="AR53" i="10"/>
  <c r="AP53" i="10"/>
  <c r="AN53" i="10"/>
  <c r="AL53" i="10"/>
  <c r="AJ53" i="10"/>
  <c r="AH53" i="10"/>
  <c r="AF53" i="10"/>
  <c r="AD53" i="10"/>
  <c r="AB53" i="10"/>
  <c r="Z53" i="10"/>
  <c r="X53" i="10"/>
  <c r="V53" i="10"/>
  <c r="T53" i="10"/>
  <c r="R53" i="10"/>
  <c r="P53" i="10"/>
  <c r="N53" i="10"/>
  <c r="L53" i="10"/>
  <c r="J53" i="10"/>
  <c r="B52" i="10"/>
  <c r="B65" i="10" s="1"/>
  <c r="B90" i="10" s="1"/>
  <c r="AV45" i="10"/>
  <c r="AT45" i="10"/>
  <c r="AR45" i="10"/>
  <c r="AP45" i="10"/>
  <c r="AN45" i="10"/>
  <c r="AL45" i="10"/>
  <c r="AJ45" i="10"/>
  <c r="AH45" i="10"/>
  <c r="AF45" i="10"/>
  <c r="AD45" i="10"/>
  <c r="AB45" i="10"/>
  <c r="Z45" i="10"/>
  <c r="X45" i="10"/>
  <c r="V45" i="10"/>
  <c r="T45" i="10"/>
  <c r="R45" i="10"/>
  <c r="P45" i="10"/>
  <c r="N45" i="10"/>
  <c r="L45" i="10"/>
  <c r="J45" i="10"/>
  <c r="AV42" i="10"/>
  <c r="AT42" i="10"/>
  <c r="AR42" i="10"/>
  <c r="AP42" i="10"/>
  <c r="AN42" i="10"/>
  <c r="AL42" i="10"/>
  <c r="AJ42" i="10"/>
  <c r="AH42" i="10"/>
  <c r="AF42" i="10"/>
  <c r="AD42" i="10"/>
  <c r="AB42" i="10"/>
  <c r="Z42" i="10"/>
  <c r="X42" i="10"/>
  <c r="V42" i="10"/>
  <c r="T42" i="10"/>
  <c r="R42" i="10"/>
  <c r="P42" i="10"/>
  <c r="N42" i="10"/>
  <c r="L42" i="10"/>
  <c r="J42" i="10"/>
  <c r="AV38" i="10"/>
  <c r="AV47" i="10" s="1"/>
  <c r="AT38" i="10"/>
  <c r="AT47" i="10" s="1"/>
  <c r="AR38" i="10"/>
  <c r="AP38" i="10"/>
  <c r="AN38" i="10"/>
  <c r="AL38" i="10"/>
  <c r="AJ38" i="10"/>
  <c r="AH38" i="10"/>
  <c r="AF38" i="10"/>
  <c r="AD38" i="10"/>
  <c r="AB38" i="10"/>
  <c r="AB75" i="10" s="1"/>
  <c r="Z38" i="10"/>
  <c r="Z75" i="10" s="1"/>
  <c r="X38" i="10"/>
  <c r="V38" i="10"/>
  <c r="T38" i="10"/>
  <c r="R38" i="10"/>
  <c r="R47" i="10" s="1"/>
  <c r="P38" i="10"/>
  <c r="N38" i="10"/>
  <c r="L38" i="10"/>
  <c r="J38" i="10"/>
  <c r="AV37" i="10"/>
  <c r="AT37" i="10"/>
  <c r="AR37" i="10"/>
  <c r="AP37" i="10"/>
  <c r="AN37" i="10"/>
  <c r="AL37" i="10"/>
  <c r="AJ37" i="10"/>
  <c r="AH37" i="10"/>
  <c r="AF37" i="10"/>
  <c r="AD37" i="10"/>
  <c r="AB37" i="10"/>
  <c r="Z37" i="10"/>
  <c r="X37" i="10"/>
  <c r="V37" i="10"/>
  <c r="T37" i="10"/>
  <c r="R37" i="10"/>
  <c r="P37" i="10"/>
  <c r="N37" i="10"/>
  <c r="L37" i="10"/>
  <c r="J37" i="10"/>
  <c r="AV35" i="10"/>
  <c r="AT35" i="10"/>
  <c r="AR35" i="10"/>
  <c r="AP35" i="10"/>
  <c r="AN35" i="10"/>
  <c r="AL35" i="10"/>
  <c r="AJ35" i="10"/>
  <c r="AH35" i="10"/>
  <c r="AF35" i="10"/>
  <c r="AD35" i="10"/>
  <c r="AB35" i="10"/>
  <c r="Z35" i="10"/>
  <c r="X35" i="10"/>
  <c r="V35" i="10"/>
  <c r="T35" i="10"/>
  <c r="R35" i="10"/>
  <c r="P35" i="10"/>
  <c r="N35" i="10"/>
  <c r="L35" i="10"/>
  <c r="J35" i="10"/>
  <c r="AV33" i="10"/>
  <c r="AT33" i="10"/>
  <c r="AR33" i="10"/>
  <c r="AP33" i="10"/>
  <c r="AN33" i="10"/>
  <c r="AL33" i="10"/>
  <c r="AJ33" i="10"/>
  <c r="AH33" i="10"/>
  <c r="AF33" i="10"/>
  <c r="AD33" i="10"/>
  <c r="AB33" i="10"/>
  <c r="Z33" i="10"/>
  <c r="X33" i="10"/>
  <c r="V33" i="10"/>
  <c r="T33" i="10"/>
  <c r="R33" i="10"/>
  <c r="P33" i="10"/>
  <c r="N33" i="10"/>
  <c r="L33" i="10"/>
  <c r="J33" i="10"/>
  <c r="AV31" i="10"/>
  <c r="AT31" i="10"/>
  <c r="AR31" i="10"/>
  <c r="AP31" i="10"/>
  <c r="AN31" i="10"/>
  <c r="AL31" i="10"/>
  <c r="AJ31" i="10"/>
  <c r="AH31" i="10"/>
  <c r="AF31" i="10"/>
  <c r="AD31" i="10"/>
  <c r="AB31" i="10"/>
  <c r="Z31" i="10"/>
  <c r="X31" i="10"/>
  <c r="V31" i="10"/>
  <c r="T31" i="10"/>
  <c r="R31" i="10"/>
  <c r="P31" i="10"/>
  <c r="N31" i="10"/>
  <c r="L31" i="10"/>
  <c r="J31" i="10"/>
  <c r="AV29" i="10"/>
  <c r="AT29" i="10"/>
  <c r="AR29" i="10"/>
  <c r="AP29" i="10"/>
  <c r="AN29" i="10"/>
  <c r="AL29" i="10"/>
  <c r="AJ29" i="10"/>
  <c r="AH29" i="10"/>
  <c r="AF29" i="10"/>
  <c r="AD29" i="10"/>
  <c r="AB29" i="10"/>
  <c r="Z29" i="10"/>
  <c r="X29" i="10"/>
  <c r="V29" i="10"/>
  <c r="T29" i="10"/>
  <c r="R29" i="10"/>
  <c r="P29" i="10"/>
  <c r="N29" i="10"/>
  <c r="L29" i="10"/>
  <c r="J29" i="10"/>
  <c r="AV23" i="10"/>
  <c r="AT23" i="10"/>
  <c r="AR23" i="10"/>
  <c r="AP23" i="10"/>
  <c r="AN23" i="10"/>
  <c r="AL23" i="10"/>
  <c r="AJ23" i="10"/>
  <c r="AH23" i="10"/>
  <c r="AF23" i="10"/>
  <c r="AD23" i="10"/>
  <c r="AB23" i="10"/>
  <c r="Z23" i="10"/>
  <c r="X23" i="10"/>
  <c r="V23" i="10"/>
  <c r="T23" i="10"/>
  <c r="R23" i="10"/>
  <c r="P23" i="10"/>
  <c r="N23" i="10"/>
  <c r="L23" i="10"/>
  <c r="J23" i="10"/>
  <c r="AV19" i="10"/>
  <c r="AT19" i="10"/>
  <c r="AR19" i="10"/>
  <c r="AP19" i="10"/>
  <c r="AN19" i="10"/>
  <c r="AL19" i="10"/>
  <c r="AJ19" i="10"/>
  <c r="AH19" i="10"/>
  <c r="AF19" i="10"/>
  <c r="AD19" i="10"/>
  <c r="AB19" i="10"/>
  <c r="Z19" i="10"/>
  <c r="X19" i="10"/>
  <c r="V19" i="10"/>
  <c r="T19" i="10"/>
  <c r="R19" i="10"/>
  <c r="P19" i="10"/>
  <c r="N19" i="10"/>
  <c r="L19" i="10"/>
  <c r="J19" i="10"/>
  <c r="AV15" i="10"/>
  <c r="AT15" i="10"/>
  <c r="AR15" i="10"/>
  <c r="AR84" i="10" s="1"/>
  <c r="AP15" i="10"/>
  <c r="AN15" i="10"/>
  <c r="AN84" i="10" s="1"/>
  <c r="AL15" i="10"/>
  <c r="AL84" i="10" s="1"/>
  <c r="AJ15" i="10"/>
  <c r="AH15" i="10"/>
  <c r="AF15" i="10"/>
  <c r="AD15" i="10"/>
  <c r="AD84" i="10" s="1"/>
  <c r="AB15" i="10"/>
  <c r="AB84" i="10" s="1"/>
  <c r="Z15" i="10"/>
  <c r="Z84" i="10" s="1"/>
  <c r="X15" i="10"/>
  <c r="X84" i="10" s="1"/>
  <c r="V15" i="10"/>
  <c r="V84" i="10" s="1"/>
  <c r="T15" i="10"/>
  <c r="T84" i="10" s="1"/>
  <c r="R15" i="10"/>
  <c r="P15" i="10"/>
  <c r="N15" i="10"/>
  <c r="N84" i="10" s="1"/>
  <c r="L15" i="10"/>
  <c r="J15" i="10"/>
  <c r="J84" i="10" s="1"/>
  <c r="AV14" i="10"/>
  <c r="AT14" i="10"/>
  <c r="AR14" i="10"/>
  <c r="AP14" i="10"/>
  <c r="AN14" i="10"/>
  <c r="AL14" i="10"/>
  <c r="AJ14" i="10"/>
  <c r="AH14" i="10"/>
  <c r="AF14" i="10"/>
  <c r="AD14" i="10"/>
  <c r="AB14" i="10"/>
  <c r="Z14" i="10"/>
  <c r="X14" i="10"/>
  <c r="V14" i="10"/>
  <c r="T14" i="10"/>
  <c r="R14" i="10"/>
  <c r="P14" i="10"/>
  <c r="N14" i="10"/>
  <c r="L14" i="10"/>
  <c r="J14" i="10"/>
  <c r="AV13" i="10"/>
  <c r="AT13" i="10"/>
  <c r="AR13" i="10"/>
  <c r="AP13" i="10"/>
  <c r="AN13" i="10"/>
  <c r="AL13" i="10"/>
  <c r="AJ13" i="10"/>
  <c r="AH13" i="10"/>
  <c r="AF13" i="10"/>
  <c r="AD13" i="10"/>
  <c r="AB13" i="10"/>
  <c r="Z13" i="10"/>
  <c r="X13" i="10"/>
  <c r="V13" i="10"/>
  <c r="T13" i="10"/>
  <c r="R13" i="10"/>
  <c r="P13" i="10"/>
  <c r="N13" i="10"/>
  <c r="L13" i="10"/>
  <c r="J13" i="10"/>
  <c r="AV12" i="10"/>
  <c r="AT12" i="10"/>
  <c r="AR12" i="10"/>
  <c r="AP12" i="10"/>
  <c r="AN12" i="10"/>
  <c r="AL12" i="10"/>
  <c r="AJ12" i="10"/>
  <c r="AH12" i="10"/>
  <c r="AF12" i="10"/>
  <c r="AD12" i="10"/>
  <c r="AB12" i="10"/>
  <c r="Z12" i="10"/>
  <c r="X12" i="10"/>
  <c r="V12" i="10"/>
  <c r="T12" i="10"/>
  <c r="R12" i="10"/>
  <c r="P12" i="10"/>
  <c r="N12" i="10"/>
  <c r="L12" i="10"/>
  <c r="J12" i="10"/>
  <c r="J122" i="9"/>
  <c r="L122" i="9"/>
  <c r="N122" i="9"/>
  <c r="P122" i="9"/>
  <c r="R122" i="9"/>
  <c r="T122" i="9"/>
  <c r="V122" i="9"/>
  <c r="X122" i="9"/>
  <c r="Z122" i="9"/>
  <c r="AB122" i="9"/>
  <c r="AD122" i="9"/>
  <c r="AF122" i="9"/>
  <c r="AH122" i="9"/>
  <c r="AJ122" i="9"/>
  <c r="AL122" i="9"/>
  <c r="AN122" i="9"/>
  <c r="AP122" i="9"/>
  <c r="AR122" i="9"/>
  <c r="AT122" i="9"/>
  <c r="AV122" i="9"/>
  <c r="AX122" i="9"/>
  <c r="AZ122" i="9"/>
  <c r="BB122" i="9"/>
  <c r="BD122" i="9"/>
  <c r="J96" i="9"/>
  <c r="L96" i="9"/>
  <c r="N96" i="9"/>
  <c r="P96" i="9"/>
  <c r="R96" i="9"/>
  <c r="J95" i="9"/>
  <c r="L95" i="9"/>
  <c r="N95" i="9"/>
  <c r="P95" i="9"/>
  <c r="R95" i="9"/>
  <c r="T95" i="9"/>
  <c r="J92" i="9"/>
  <c r="L92" i="9"/>
  <c r="N92" i="9"/>
  <c r="P92" i="9"/>
  <c r="R92" i="9"/>
  <c r="T92" i="9"/>
  <c r="J65" i="9"/>
  <c r="L65" i="9"/>
  <c r="N65" i="9"/>
  <c r="P65" i="9"/>
  <c r="R65" i="9"/>
  <c r="BD61" i="9"/>
  <c r="BB61" i="9"/>
  <c r="AZ61" i="9"/>
  <c r="AX61" i="9"/>
  <c r="AV61" i="9"/>
  <c r="AT61" i="9"/>
  <c r="AR61" i="9"/>
  <c r="AP61" i="9"/>
  <c r="AN61" i="9"/>
  <c r="AL61" i="9"/>
  <c r="AJ61" i="9"/>
  <c r="AH61" i="9"/>
  <c r="AF61" i="9"/>
  <c r="AD61" i="9"/>
  <c r="AB61" i="9"/>
  <c r="Z61" i="9"/>
  <c r="X61" i="9"/>
  <c r="V61" i="9"/>
  <c r="T61" i="9"/>
  <c r="R61" i="9"/>
  <c r="P61" i="9"/>
  <c r="N61" i="9"/>
  <c r="L61" i="9"/>
  <c r="J61" i="9"/>
  <c r="BD59" i="9"/>
  <c r="BB59" i="9"/>
  <c r="AZ59" i="9"/>
  <c r="AX59" i="9"/>
  <c r="AV59" i="9"/>
  <c r="AT59" i="9"/>
  <c r="AR59" i="9"/>
  <c r="AP59" i="9"/>
  <c r="AN59" i="9"/>
  <c r="AL59" i="9"/>
  <c r="AJ59" i="9"/>
  <c r="AH59" i="9"/>
  <c r="AF59" i="9"/>
  <c r="AD59" i="9"/>
  <c r="AB59" i="9"/>
  <c r="Z59" i="9"/>
  <c r="X59" i="9"/>
  <c r="V59" i="9"/>
  <c r="T59" i="9"/>
  <c r="R59" i="9"/>
  <c r="P59" i="9"/>
  <c r="N59" i="9"/>
  <c r="L59" i="9"/>
  <c r="J59" i="9"/>
  <c r="BD57" i="9"/>
  <c r="BB57" i="9"/>
  <c r="AZ57" i="9"/>
  <c r="AX57" i="9"/>
  <c r="AV57" i="9"/>
  <c r="AT57" i="9"/>
  <c r="AR57" i="9"/>
  <c r="AP57" i="9"/>
  <c r="AN57" i="9"/>
  <c r="AL57" i="9"/>
  <c r="AJ57" i="9"/>
  <c r="AH57" i="9"/>
  <c r="AF57" i="9"/>
  <c r="AD57" i="9"/>
  <c r="AB57" i="9"/>
  <c r="Z57" i="9"/>
  <c r="X57" i="9"/>
  <c r="V57" i="9"/>
  <c r="T57" i="9"/>
  <c r="R57" i="9"/>
  <c r="P57" i="9"/>
  <c r="N57" i="9"/>
  <c r="L57" i="9"/>
  <c r="J57" i="9"/>
  <c r="BD55" i="9"/>
  <c r="BB55" i="9"/>
  <c r="AZ55" i="9"/>
  <c r="AX55" i="9"/>
  <c r="AV55" i="9"/>
  <c r="AT55" i="9"/>
  <c r="AR55" i="9"/>
  <c r="AP55" i="9"/>
  <c r="AN55" i="9"/>
  <c r="AL55" i="9"/>
  <c r="AJ55" i="9"/>
  <c r="AH55" i="9"/>
  <c r="AF55" i="9"/>
  <c r="AD55" i="9"/>
  <c r="AB55" i="9"/>
  <c r="Z55" i="9"/>
  <c r="X55" i="9"/>
  <c r="V55" i="9"/>
  <c r="T55" i="9"/>
  <c r="R55" i="9"/>
  <c r="P55" i="9"/>
  <c r="N55" i="9"/>
  <c r="L55" i="9"/>
  <c r="J55" i="9"/>
  <c r="BD53" i="9"/>
  <c r="BB53" i="9"/>
  <c r="AZ53" i="9"/>
  <c r="AX53" i="9"/>
  <c r="AV53" i="9"/>
  <c r="AT53" i="9"/>
  <c r="AR53" i="9"/>
  <c r="AP53" i="9"/>
  <c r="AN53" i="9"/>
  <c r="AL53" i="9"/>
  <c r="AJ53" i="9"/>
  <c r="AH53" i="9"/>
  <c r="AF53" i="9"/>
  <c r="AD53" i="9"/>
  <c r="AB53" i="9"/>
  <c r="Z53" i="9"/>
  <c r="X53" i="9"/>
  <c r="V53" i="9"/>
  <c r="T53" i="9"/>
  <c r="R53" i="9"/>
  <c r="P53" i="9"/>
  <c r="N53" i="9"/>
  <c r="L53" i="9"/>
  <c r="J53" i="9"/>
  <c r="BD38" i="9"/>
  <c r="BD47" i="9" s="1"/>
  <c r="BB38" i="9"/>
  <c r="BB47" i="9" s="1"/>
  <c r="AZ38" i="9"/>
  <c r="AX38" i="9"/>
  <c r="AV38" i="9"/>
  <c r="AT38" i="9"/>
  <c r="AR38" i="9"/>
  <c r="AP38" i="9"/>
  <c r="AN38" i="9"/>
  <c r="AL38" i="9"/>
  <c r="AJ38" i="9"/>
  <c r="AJ75" i="9" s="1"/>
  <c r="AH38" i="9"/>
  <c r="AH47" i="9" s="1"/>
  <c r="AF38" i="9"/>
  <c r="AF47" i="9" s="1"/>
  <c r="AD38" i="9"/>
  <c r="AD47" i="9" s="1"/>
  <c r="AB38" i="9"/>
  <c r="Z38" i="9"/>
  <c r="X38" i="9"/>
  <c r="V38" i="9"/>
  <c r="V47" i="9" s="1"/>
  <c r="T38" i="9"/>
  <c r="T75" i="9" s="1"/>
  <c r="R38" i="9"/>
  <c r="R47" i="9" s="1"/>
  <c r="P38" i="9"/>
  <c r="N38" i="9"/>
  <c r="L38" i="9"/>
  <c r="BD37" i="9"/>
  <c r="BB37" i="9"/>
  <c r="AZ37" i="9"/>
  <c r="AX37" i="9"/>
  <c r="AV37" i="9"/>
  <c r="AT37" i="9"/>
  <c r="AR37" i="9"/>
  <c r="AP37" i="9"/>
  <c r="AN37" i="9"/>
  <c r="AL37" i="9"/>
  <c r="AJ37" i="9"/>
  <c r="AH37" i="9"/>
  <c r="AF37" i="9"/>
  <c r="AD37" i="9"/>
  <c r="AB37" i="9"/>
  <c r="Z37" i="9"/>
  <c r="X37" i="9"/>
  <c r="V37" i="9"/>
  <c r="T37" i="9"/>
  <c r="R37" i="9"/>
  <c r="P37" i="9"/>
  <c r="N37" i="9"/>
  <c r="L37" i="9"/>
  <c r="J37" i="9"/>
  <c r="BD35" i="9"/>
  <c r="BB35" i="9"/>
  <c r="AZ35" i="9"/>
  <c r="AX35" i="9"/>
  <c r="AV35" i="9"/>
  <c r="AT35" i="9"/>
  <c r="AR35" i="9"/>
  <c r="AP35" i="9"/>
  <c r="AN35" i="9"/>
  <c r="AL35" i="9"/>
  <c r="AJ35" i="9"/>
  <c r="AH35" i="9"/>
  <c r="AF35" i="9"/>
  <c r="AD35" i="9"/>
  <c r="AB35" i="9"/>
  <c r="Z35" i="9"/>
  <c r="X35" i="9"/>
  <c r="V35" i="9"/>
  <c r="T35" i="9"/>
  <c r="R35" i="9"/>
  <c r="P35" i="9"/>
  <c r="N35" i="9"/>
  <c r="L35" i="9"/>
  <c r="J35" i="9"/>
  <c r="BD33" i="9"/>
  <c r="BB33" i="9"/>
  <c r="AZ33" i="9"/>
  <c r="AX33" i="9"/>
  <c r="AV33" i="9"/>
  <c r="AT33" i="9"/>
  <c r="AR33" i="9"/>
  <c r="AP33" i="9"/>
  <c r="AN33" i="9"/>
  <c r="AL33" i="9"/>
  <c r="AJ33" i="9"/>
  <c r="AH33" i="9"/>
  <c r="AF33" i="9"/>
  <c r="AD33" i="9"/>
  <c r="AB33" i="9"/>
  <c r="Z33" i="9"/>
  <c r="X33" i="9"/>
  <c r="V33" i="9"/>
  <c r="T33" i="9"/>
  <c r="R33" i="9"/>
  <c r="P33" i="9"/>
  <c r="N33" i="9"/>
  <c r="L33" i="9"/>
  <c r="J33" i="9"/>
  <c r="BD31" i="9"/>
  <c r="BB31" i="9"/>
  <c r="AZ31" i="9"/>
  <c r="AX31" i="9"/>
  <c r="AV31" i="9"/>
  <c r="AT31" i="9"/>
  <c r="AR31" i="9"/>
  <c r="AP31" i="9"/>
  <c r="AN31" i="9"/>
  <c r="AL31" i="9"/>
  <c r="AJ31" i="9"/>
  <c r="AH31" i="9"/>
  <c r="AF31" i="9"/>
  <c r="AD31" i="9"/>
  <c r="AB31" i="9"/>
  <c r="Z31" i="9"/>
  <c r="X31" i="9"/>
  <c r="V31" i="9"/>
  <c r="T31" i="9"/>
  <c r="R31" i="9"/>
  <c r="P31" i="9"/>
  <c r="N31" i="9"/>
  <c r="L31" i="9"/>
  <c r="J31" i="9"/>
  <c r="BD29" i="9"/>
  <c r="BB29" i="9"/>
  <c r="AZ29" i="9"/>
  <c r="AX29" i="9"/>
  <c r="AV29" i="9"/>
  <c r="AT29" i="9"/>
  <c r="AR29" i="9"/>
  <c r="AP29" i="9"/>
  <c r="AN29" i="9"/>
  <c r="AL29" i="9"/>
  <c r="AJ29" i="9"/>
  <c r="AH29" i="9"/>
  <c r="AF29" i="9"/>
  <c r="AD29" i="9"/>
  <c r="AB29" i="9"/>
  <c r="Z29" i="9"/>
  <c r="X29" i="9"/>
  <c r="V29" i="9"/>
  <c r="T29" i="9"/>
  <c r="J29" i="9"/>
  <c r="L29" i="9"/>
  <c r="N29" i="9"/>
  <c r="P29" i="9"/>
  <c r="R29" i="9"/>
  <c r="J38" i="9"/>
  <c r="J75" i="9" s="1"/>
  <c r="BD148" i="9"/>
  <c r="BD150" i="9" s="1"/>
  <c r="BB148" i="9"/>
  <c r="BB150" i="9" s="1"/>
  <c r="AZ148" i="9"/>
  <c r="AZ150" i="9" s="1"/>
  <c r="AX148" i="9"/>
  <c r="AX150" i="9" s="1"/>
  <c r="AV148" i="9"/>
  <c r="AV150" i="9" s="1"/>
  <c r="AT148" i="9"/>
  <c r="AT150" i="9" s="1"/>
  <c r="AR148" i="9"/>
  <c r="AR150" i="9" s="1"/>
  <c r="AP148" i="9"/>
  <c r="AP150" i="9" s="1"/>
  <c r="AN148" i="9"/>
  <c r="AN150" i="9" s="1"/>
  <c r="AL148" i="9"/>
  <c r="AL150" i="9" s="1"/>
  <c r="AJ148" i="9"/>
  <c r="AJ150" i="9" s="1"/>
  <c r="AH148" i="9"/>
  <c r="AH150" i="9" s="1"/>
  <c r="AF148" i="9"/>
  <c r="AF150" i="9" s="1"/>
  <c r="AD148" i="9"/>
  <c r="AD150" i="9" s="1"/>
  <c r="AB148" i="9"/>
  <c r="AB150" i="9" s="1"/>
  <c r="Z148" i="9"/>
  <c r="Z150" i="9" s="1"/>
  <c r="X148" i="9"/>
  <c r="X150" i="9" s="1"/>
  <c r="V148" i="9"/>
  <c r="V150" i="9" s="1"/>
  <c r="T148" i="9"/>
  <c r="T150" i="9" s="1"/>
  <c r="R148" i="9"/>
  <c r="R150" i="9" s="1"/>
  <c r="P148" i="9"/>
  <c r="P150" i="9" s="1"/>
  <c r="N148" i="9"/>
  <c r="N150" i="9" s="1"/>
  <c r="L148" i="9"/>
  <c r="L150" i="9" s="1"/>
  <c r="J148" i="9"/>
  <c r="J150" i="9" s="1"/>
  <c r="BD141" i="9"/>
  <c r="BB141" i="9"/>
  <c r="AZ141" i="9"/>
  <c r="AX141" i="9"/>
  <c r="AV141" i="9"/>
  <c r="AT141" i="9"/>
  <c r="AR141" i="9"/>
  <c r="AP141" i="9"/>
  <c r="AN141" i="9"/>
  <c r="AJ141" i="9"/>
  <c r="AH141" i="9"/>
  <c r="AF141" i="9"/>
  <c r="AD141" i="9"/>
  <c r="AB141" i="9"/>
  <c r="Z141" i="9"/>
  <c r="X141" i="9"/>
  <c r="X143" i="9" s="1"/>
  <c r="V141" i="9"/>
  <c r="V143" i="9" s="1"/>
  <c r="T141" i="9"/>
  <c r="R141" i="9"/>
  <c r="P141" i="9"/>
  <c r="N141" i="9"/>
  <c r="L141" i="9"/>
  <c r="J141" i="9"/>
  <c r="BD132" i="9"/>
  <c r="BB132" i="9"/>
  <c r="AZ132" i="9"/>
  <c r="AX132" i="9"/>
  <c r="AV132" i="9"/>
  <c r="AT132" i="9"/>
  <c r="AR132" i="9"/>
  <c r="AP132" i="9"/>
  <c r="AN132" i="9"/>
  <c r="AL132" i="9"/>
  <c r="AJ132" i="9"/>
  <c r="AH132" i="9"/>
  <c r="AF132" i="9"/>
  <c r="AD132" i="9"/>
  <c r="AB132" i="9"/>
  <c r="Z132" i="9"/>
  <c r="X132" i="9"/>
  <c r="V132" i="9"/>
  <c r="T132" i="9"/>
  <c r="R132" i="9"/>
  <c r="P132" i="9"/>
  <c r="N132" i="9"/>
  <c r="L132" i="9"/>
  <c r="J132" i="9"/>
  <c r="BD131" i="9"/>
  <c r="BB131" i="9"/>
  <c r="AZ131" i="9"/>
  <c r="AX131" i="9"/>
  <c r="AV131" i="9"/>
  <c r="AT131" i="9"/>
  <c r="AR131" i="9"/>
  <c r="AP131" i="9"/>
  <c r="AN131" i="9"/>
  <c r="AL131" i="9"/>
  <c r="AJ131" i="9"/>
  <c r="AH131" i="9"/>
  <c r="AF131" i="9"/>
  <c r="AD131" i="9"/>
  <c r="AB131" i="9"/>
  <c r="Z131" i="9"/>
  <c r="X131" i="9"/>
  <c r="V131" i="9"/>
  <c r="T131" i="9"/>
  <c r="R131" i="9"/>
  <c r="P131" i="9"/>
  <c r="N131" i="9"/>
  <c r="L131" i="9"/>
  <c r="J131" i="9"/>
  <c r="BD128" i="9"/>
  <c r="BB128" i="9"/>
  <c r="AZ128" i="9"/>
  <c r="AX128" i="9"/>
  <c r="AV128" i="9"/>
  <c r="AT128" i="9"/>
  <c r="AR128" i="9"/>
  <c r="AP128" i="9"/>
  <c r="AN128" i="9"/>
  <c r="AL128" i="9"/>
  <c r="AJ128" i="9"/>
  <c r="AH128" i="9"/>
  <c r="AF128" i="9"/>
  <c r="AD128" i="9"/>
  <c r="AB128" i="9"/>
  <c r="Z128" i="9"/>
  <c r="X128" i="9"/>
  <c r="V128" i="9"/>
  <c r="T128" i="9"/>
  <c r="R128" i="9"/>
  <c r="P128" i="9"/>
  <c r="N128" i="9"/>
  <c r="L128" i="9"/>
  <c r="J128" i="9"/>
  <c r="B126" i="9"/>
  <c r="BD123" i="9"/>
  <c r="BB123" i="9"/>
  <c r="AZ123" i="9"/>
  <c r="AX123" i="9"/>
  <c r="AV123" i="9"/>
  <c r="AT123" i="9"/>
  <c r="AR123" i="9"/>
  <c r="AP123" i="9"/>
  <c r="AN123" i="9"/>
  <c r="AL123" i="9"/>
  <c r="AJ123" i="9"/>
  <c r="AH123" i="9"/>
  <c r="AF123" i="9"/>
  <c r="AD123" i="9"/>
  <c r="AB123" i="9"/>
  <c r="Z123" i="9"/>
  <c r="X123" i="9"/>
  <c r="V123" i="9"/>
  <c r="T123" i="9"/>
  <c r="R123" i="9"/>
  <c r="P123" i="9"/>
  <c r="N123" i="9"/>
  <c r="L123" i="9"/>
  <c r="J123" i="9"/>
  <c r="BD119" i="9"/>
  <c r="BB119" i="9"/>
  <c r="AZ119" i="9"/>
  <c r="AX119" i="9"/>
  <c r="AV119" i="9"/>
  <c r="AT119" i="9"/>
  <c r="AR119" i="9"/>
  <c r="AP119" i="9"/>
  <c r="AN119" i="9"/>
  <c r="AL119" i="9"/>
  <c r="AJ119" i="9"/>
  <c r="AH119" i="9"/>
  <c r="AF119" i="9"/>
  <c r="AD119" i="9"/>
  <c r="AB119" i="9"/>
  <c r="Z119" i="9"/>
  <c r="Z124" i="9" s="1"/>
  <c r="X119" i="9"/>
  <c r="V119" i="9"/>
  <c r="T119" i="9"/>
  <c r="R119" i="9"/>
  <c r="P119" i="9"/>
  <c r="N119" i="9"/>
  <c r="L119" i="9"/>
  <c r="J119" i="9"/>
  <c r="B117" i="9"/>
  <c r="BD114" i="9"/>
  <c r="BB114" i="9"/>
  <c r="AZ114" i="9"/>
  <c r="AX114" i="9"/>
  <c r="AV114" i="9"/>
  <c r="AT114" i="9"/>
  <c r="AR114" i="9"/>
  <c r="AP114" i="9"/>
  <c r="AN114" i="9"/>
  <c r="AL114" i="9"/>
  <c r="AJ114" i="9"/>
  <c r="AH114" i="9"/>
  <c r="AF114" i="9"/>
  <c r="AD114" i="9"/>
  <c r="AB114" i="9"/>
  <c r="Z114" i="9"/>
  <c r="X114" i="9"/>
  <c r="V114" i="9"/>
  <c r="T114" i="9"/>
  <c r="R114" i="9"/>
  <c r="P114" i="9"/>
  <c r="N114" i="9"/>
  <c r="L114" i="9"/>
  <c r="J114" i="9"/>
  <c r="BD113" i="9"/>
  <c r="BB113" i="9"/>
  <c r="AZ113" i="9"/>
  <c r="AX113" i="9"/>
  <c r="AV113" i="9"/>
  <c r="AT113" i="9"/>
  <c r="AR113" i="9"/>
  <c r="AP113" i="9"/>
  <c r="AN113" i="9"/>
  <c r="AL113" i="9"/>
  <c r="AJ113" i="9"/>
  <c r="AH113" i="9"/>
  <c r="AF113" i="9"/>
  <c r="AD113" i="9"/>
  <c r="AB113" i="9"/>
  <c r="Z113" i="9"/>
  <c r="X113" i="9"/>
  <c r="V113" i="9"/>
  <c r="T113" i="9"/>
  <c r="R113" i="9"/>
  <c r="P113" i="9"/>
  <c r="N113" i="9"/>
  <c r="L113" i="9"/>
  <c r="J113" i="9"/>
  <c r="BD110" i="9"/>
  <c r="BB110" i="9"/>
  <c r="AZ110" i="9"/>
  <c r="AZ111" i="9" s="1"/>
  <c r="AX110" i="9"/>
  <c r="AV110" i="9"/>
  <c r="AT110" i="9"/>
  <c r="AR110" i="9"/>
  <c r="AP110" i="9"/>
  <c r="AN110" i="9"/>
  <c r="AL110" i="9"/>
  <c r="AJ110" i="9"/>
  <c r="AH110" i="9"/>
  <c r="AF110" i="9"/>
  <c r="AD110" i="9"/>
  <c r="AB110" i="9"/>
  <c r="Z110" i="9"/>
  <c r="X110" i="9"/>
  <c r="V110" i="9"/>
  <c r="T110" i="9"/>
  <c r="R110" i="9"/>
  <c r="P110" i="9"/>
  <c r="N110" i="9"/>
  <c r="L110" i="9"/>
  <c r="J110" i="9"/>
  <c r="B108" i="9"/>
  <c r="BD105" i="9"/>
  <c r="BB105" i="9"/>
  <c r="AZ105" i="9"/>
  <c r="AX105" i="9"/>
  <c r="AV105" i="9"/>
  <c r="AT105" i="9"/>
  <c r="AR105" i="9"/>
  <c r="AP105" i="9"/>
  <c r="AN105" i="9"/>
  <c r="AL105" i="9"/>
  <c r="AJ105" i="9"/>
  <c r="AH105" i="9"/>
  <c r="AF105" i="9"/>
  <c r="AD105" i="9"/>
  <c r="AB105" i="9"/>
  <c r="Z105" i="9"/>
  <c r="X105" i="9"/>
  <c r="V105" i="9"/>
  <c r="T105" i="9"/>
  <c r="R105" i="9"/>
  <c r="P105" i="9"/>
  <c r="N105" i="9"/>
  <c r="L105" i="9"/>
  <c r="J105" i="9"/>
  <c r="BD104" i="9"/>
  <c r="BB104" i="9"/>
  <c r="AZ104" i="9"/>
  <c r="AX104" i="9"/>
  <c r="AV104" i="9"/>
  <c r="AT104" i="9"/>
  <c r="AR104" i="9"/>
  <c r="AP104" i="9"/>
  <c r="AN104" i="9"/>
  <c r="AL104" i="9"/>
  <c r="AJ104" i="9"/>
  <c r="AH104" i="9"/>
  <c r="AF104" i="9"/>
  <c r="AD104" i="9"/>
  <c r="AB104" i="9"/>
  <c r="Z104" i="9"/>
  <c r="X104" i="9"/>
  <c r="V104" i="9"/>
  <c r="T104" i="9"/>
  <c r="R104" i="9"/>
  <c r="P104" i="9"/>
  <c r="N104" i="9"/>
  <c r="L104" i="9"/>
  <c r="J104" i="9"/>
  <c r="BD101" i="9"/>
  <c r="BB101" i="9"/>
  <c r="AZ101" i="9"/>
  <c r="AX101" i="9"/>
  <c r="AV101" i="9"/>
  <c r="AT101" i="9"/>
  <c r="AR101" i="9"/>
  <c r="AP101" i="9"/>
  <c r="AN101" i="9"/>
  <c r="AL101" i="9"/>
  <c r="AJ101" i="9"/>
  <c r="AH101" i="9"/>
  <c r="AF101" i="9"/>
  <c r="AD101" i="9"/>
  <c r="AB101" i="9"/>
  <c r="Z101" i="9"/>
  <c r="X101" i="9"/>
  <c r="V101" i="9"/>
  <c r="T101" i="9"/>
  <c r="R101" i="9"/>
  <c r="P101" i="9"/>
  <c r="N101" i="9"/>
  <c r="L101" i="9"/>
  <c r="J101" i="9"/>
  <c r="B99" i="9"/>
  <c r="BD96" i="9"/>
  <c r="BB96" i="9"/>
  <c r="AZ96" i="9"/>
  <c r="AX96" i="9"/>
  <c r="AV96" i="9"/>
  <c r="AT96" i="9"/>
  <c r="AR96" i="9"/>
  <c r="AP96" i="9"/>
  <c r="AN96" i="9"/>
  <c r="AL96" i="9"/>
  <c r="AJ96" i="9"/>
  <c r="AH96" i="9"/>
  <c r="AF96" i="9"/>
  <c r="AD96" i="9"/>
  <c r="AB96" i="9"/>
  <c r="Z96" i="9"/>
  <c r="X96" i="9"/>
  <c r="V96" i="9"/>
  <c r="T96" i="9"/>
  <c r="BD95" i="9"/>
  <c r="BB95" i="9"/>
  <c r="AZ95" i="9"/>
  <c r="AX95" i="9"/>
  <c r="AV95" i="9"/>
  <c r="AT95" i="9"/>
  <c r="AR95" i="9"/>
  <c r="AP95" i="9"/>
  <c r="AN95" i="9"/>
  <c r="AL95" i="9"/>
  <c r="AJ95" i="9"/>
  <c r="AH95" i="9"/>
  <c r="AF95" i="9"/>
  <c r="AD95" i="9"/>
  <c r="AB95" i="9"/>
  <c r="Z95" i="9"/>
  <c r="X95" i="9"/>
  <c r="V95" i="9"/>
  <c r="BD92" i="9"/>
  <c r="BB92" i="9"/>
  <c r="AZ92" i="9"/>
  <c r="AX92" i="9"/>
  <c r="AV92" i="9"/>
  <c r="AT92" i="9"/>
  <c r="AR92" i="9"/>
  <c r="AP92" i="9"/>
  <c r="AN92" i="9"/>
  <c r="AL92" i="9"/>
  <c r="AJ92" i="9"/>
  <c r="AH92" i="9"/>
  <c r="AF92" i="9"/>
  <c r="AD92" i="9"/>
  <c r="AB92" i="9"/>
  <c r="Z92" i="9"/>
  <c r="X92" i="9"/>
  <c r="V92" i="9"/>
  <c r="BD83" i="9"/>
  <c r="BB83" i="9"/>
  <c r="AZ83" i="9"/>
  <c r="AX83" i="9"/>
  <c r="AV83" i="9"/>
  <c r="AT83" i="9"/>
  <c r="AR83" i="9"/>
  <c r="AP83" i="9"/>
  <c r="AN83" i="9"/>
  <c r="AJ83" i="9"/>
  <c r="AH83" i="9"/>
  <c r="AF83" i="9"/>
  <c r="AD83" i="9"/>
  <c r="AB83" i="9"/>
  <c r="Z83" i="9"/>
  <c r="X83" i="9"/>
  <c r="V83" i="9"/>
  <c r="T83" i="9"/>
  <c r="R83" i="9"/>
  <c r="P83" i="9"/>
  <c r="N83" i="9"/>
  <c r="L83" i="9"/>
  <c r="J83" i="9"/>
  <c r="BD79" i="9"/>
  <c r="BB79" i="9"/>
  <c r="AZ79" i="9"/>
  <c r="BV80" i="9" s="1"/>
  <c r="AX79" i="9"/>
  <c r="AV79" i="9"/>
  <c r="AT79" i="9"/>
  <c r="AR79" i="9"/>
  <c r="AP79" i="9"/>
  <c r="AN79" i="9"/>
  <c r="AL79" i="9"/>
  <c r="AJ79" i="9"/>
  <c r="AH79" i="9"/>
  <c r="AF79" i="9"/>
  <c r="AD79" i="9"/>
  <c r="AB79" i="9"/>
  <c r="Z79" i="9"/>
  <c r="X79" i="9"/>
  <c r="V79" i="9"/>
  <c r="T79" i="9"/>
  <c r="R79" i="9"/>
  <c r="P79" i="9"/>
  <c r="N79" i="9"/>
  <c r="L79" i="9"/>
  <c r="J79" i="9"/>
  <c r="BD73" i="9"/>
  <c r="BB73" i="9"/>
  <c r="AZ73" i="9"/>
  <c r="AX73" i="9"/>
  <c r="AV73" i="9"/>
  <c r="AT73" i="9"/>
  <c r="AR73" i="9"/>
  <c r="AP73" i="9"/>
  <c r="AN73" i="9"/>
  <c r="AL73" i="9"/>
  <c r="AJ73" i="9"/>
  <c r="AH73" i="9"/>
  <c r="AF73" i="9"/>
  <c r="AD73" i="9"/>
  <c r="AB73" i="9"/>
  <c r="Z73" i="9"/>
  <c r="X73" i="9"/>
  <c r="V73" i="9"/>
  <c r="T73" i="9"/>
  <c r="R73" i="9"/>
  <c r="P73" i="9"/>
  <c r="N73" i="9"/>
  <c r="L73" i="9"/>
  <c r="J73" i="9"/>
  <c r="B73" i="9"/>
  <c r="BD71" i="9"/>
  <c r="BB71" i="9"/>
  <c r="AZ71" i="9"/>
  <c r="AX71" i="9"/>
  <c r="AV71" i="9"/>
  <c r="AT71" i="9"/>
  <c r="AR71" i="9"/>
  <c r="AP71" i="9"/>
  <c r="AN71" i="9"/>
  <c r="AL71" i="9"/>
  <c r="AJ71" i="9"/>
  <c r="AH71" i="9"/>
  <c r="AF71" i="9"/>
  <c r="AD71" i="9"/>
  <c r="AB71" i="9"/>
  <c r="Z71" i="9"/>
  <c r="X71" i="9"/>
  <c r="V71" i="9"/>
  <c r="T71" i="9"/>
  <c r="R71" i="9"/>
  <c r="P71" i="9"/>
  <c r="N71" i="9"/>
  <c r="L71" i="9"/>
  <c r="J71" i="9"/>
  <c r="B71" i="9"/>
  <c r="BD69" i="9"/>
  <c r="BB69" i="9"/>
  <c r="AZ69" i="9"/>
  <c r="AX69" i="9"/>
  <c r="AV69" i="9"/>
  <c r="AT69" i="9"/>
  <c r="AR69" i="9"/>
  <c r="AP69" i="9"/>
  <c r="AN69" i="9"/>
  <c r="AL69" i="9"/>
  <c r="AJ69" i="9"/>
  <c r="AH69" i="9"/>
  <c r="AF69" i="9"/>
  <c r="AD69" i="9"/>
  <c r="AB69" i="9"/>
  <c r="Z69" i="9"/>
  <c r="X69" i="9"/>
  <c r="V69" i="9"/>
  <c r="T69" i="9"/>
  <c r="R69" i="9"/>
  <c r="P69" i="9"/>
  <c r="N69" i="9"/>
  <c r="L69" i="9"/>
  <c r="J69" i="9"/>
  <c r="B69" i="9"/>
  <c r="BD67" i="9"/>
  <c r="BB67" i="9"/>
  <c r="AZ67" i="9"/>
  <c r="AX67" i="9"/>
  <c r="AV67" i="9"/>
  <c r="AT67" i="9"/>
  <c r="AR67" i="9"/>
  <c r="AP67" i="9"/>
  <c r="AN67" i="9"/>
  <c r="AL67" i="9"/>
  <c r="AJ67" i="9"/>
  <c r="AH67" i="9"/>
  <c r="AF67" i="9"/>
  <c r="AD67" i="9"/>
  <c r="AB67" i="9"/>
  <c r="Z67" i="9"/>
  <c r="X67" i="9"/>
  <c r="V67" i="9"/>
  <c r="T67" i="9"/>
  <c r="R67" i="9"/>
  <c r="P67" i="9"/>
  <c r="N67" i="9"/>
  <c r="L67" i="9"/>
  <c r="J67" i="9"/>
  <c r="B67" i="9"/>
  <c r="BD65" i="9"/>
  <c r="BB65" i="9"/>
  <c r="AZ65" i="9"/>
  <c r="AX65" i="9"/>
  <c r="AV65" i="9"/>
  <c r="AT65" i="9"/>
  <c r="AR65" i="9"/>
  <c r="AP65" i="9"/>
  <c r="AN65" i="9"/>
  <c r="AL65" i="9"/>
  <c r="AJ65" i="9"/>
  <c r="AH65" i="9"/>
  <c r="AF65" i="9"/>
  <c r="AD65" i="9"/>
  <c r="AB65" i="9"/>
  <c r="Z65" i="9"/>
  <c r="X65" i="9"/>
  <c r="V65" i="9"/>
  <c r="T65" i="9"/>
  <c r="B60" i="9"/>
  <c r="B58" i="9"/>
  <c r="B56" i="9"/>
  <c r="B54" i="9"/>
  <c r="B52" i="9"/>
  <c r="B65" i="9" s="1"/>
  <c r="B90" i="9" s="1"/>
  <c r="AL45" i="9"/>
  <c r="AJ45" i="9"/>
  <c r="AH45" i="9"/>
  <c r="AF45" i="9"/>
  <c r="AD45" i="9"/>
  <c r="AB45" i="9"/>
  <c r="Z45" i="9"/>
  <c r="X45" i="9"/>
  <c r="V45" i="9"/>
  <c r="T45" i="9"/>
  <c r="R45" i="9"/>
  <c r="P45" i="9"/>
  <c r="N45" i="9"/>
  <c r="L45" i="9"/>
  <c r="J45" i="9"/>
  <c r="BD42" i="9"/>
  <c r="BB42" i="9"/>
  <c r="AZ42" i="9"/>
  <c r="AX42" i="9"/>
  <c r="AV42" i="9"/>
  <c r="AT42" i="9"/>
  <c r="AR42" i="9"/>
  <c r="AP42" i="9"/>
  <c r="AN42" i="9"/>
  <c r="AL42" i="9"/>
  <c r="AJ42" i="9"/>
  <c r="AH42" i="9"/>
  <c r="AF42" i="9"/>
  <c r="AD42" i="9"/>
  <c r="AB42" i="9"/>
  <c r="Z42" i="9"/>
  <c r="X42" i="9"/>
  <c r="V42" i="9"/>
  <c r="T42" i="9"/>
  <c r="R42" i="9"/>
  <c r="P42" i="9"/>
  <c r="N42" i="9"/>
  <c r="L42" i="9"/>
  <c r="J42" i="9"/>
  <c r="BD23" i="9"/>
  <c r="BB23" i="9"/>
  <c r="AZ23" i="9"/>
  <c r="AX23" i="9"/>
  <c r="AV23" i="9"/>
  <c r="AT23" i="9"/>
  <c r="AR23" i="9"/>
  <c r="AP23" i="9"/>
  <c r="AN23" i="9"/>
  <c r="AL23" i="9"/>
  <c r="AJ23" i="9"/>
  <c r="AH23" i="9"/>
  <c r="AF23" i="9"/>
  <c r="AD23" i="9"/>
  <c r="AB23" i="9"/>
  <c r="Z23" i="9"/>
  <c r="X23" i="9"/>
  <c r="V23" i="9"/>
  <c r="T23" i="9"/>
  <c r="R23" i="9"/>
  <c r="P23" i="9"/>
  <c r="N23" i="9"/>
  <c r="L23" i="9"/>
  <c r="J23" i="9"/>
  <c r="BD19" i="9"/>
  <c r="AL19" i="9"/>
  <c r="AB19" i="9"/>
  <c r="X19" i="9"/>
  <c r="V19" i="9"/>
  <c r="T19" i="9"/>
  <c r="R19" i="9"/>
  <c r="P19" i="9"/>
  <c r="N19" i="9"/>
  <c r="L19" i="9"/>
  <c r="J19" i="9"/>
  <c r="AT19" i="9"/>
  <c r="BD15" i="9"/>
  <c r="BB15" i="9"/>
  <c r="AZ15" i="9"/>
  <c r="AX15" i="9"/>
  <c r="AV15" i="9"/>
  <c r="AT15" i="9"/>
  <c r="AR15" i="9"/>
  <c r="AP15" i="9"/>
  <c r="AN15" i="9"/>
  <c r="AL15" i="9"/>
  <c r="AJ15" i="9"/>
  <c r="AH15" i="9"/>
  <c r="AF15" i="9"/>
  <c r="AD15" i="9"/>
  <c r="AB15" i="9"/>
  <c r="Z15" i="9"/>
  <c r="X15" i="9"/>
  <c r="V15" i="9"/>
  <c r="T15" i="9"/>
  <c r="R15" i="9"/>
  <c r="P15" i="9"/>
  <c r="N15" i="9"/>
  <c r="L15" i="9"/>
  <c r="J15" i="9"/>
  <c r="BD14" i="9"/>
  <c r="BB14" i="9"/>
  <c r="AZ14" i="9"/>
  <c r="AX14" i="9"/>
  <c r="AV14" i="9"/>
  <c r="AT14" i="9"/>
  <c r="AR14" i="9"/>
  <c r="AP14" i="9"/>
  <c r="AN14" i="9"/>
  <c r="AL14" i="9"/>
  <c r="AJ14" i="9"/>
  <c r="AH14" i="9"/>
  <c r="AF14" i="9"/>
  <c r="AD14" i="9"/>
  <c r="AB14" i="9"/>
  <c r="Z14" i="9"/>
  <c r="X14" i="9"/>
  <c r="V14" i="9"/>
  <c r="T14" i="9"/>
  <c r="R14" i="9"/>
  <c r="P14" i="9"/>
  <c r="N14" i="9"/>
  <c r="L14" i="9"/>
  <c r="J14" i="9"/>
  <c r="BD13" i="9"/>
  <c r="BB13" i="9"/>
  <c r="AZ13" i="9"/>
  <c r="AX13" i="9"/>
  <c r="AV13" i="9"/>
  <c r="AT13" i="9"/>
  <c r="AR13" i="9"/>
  <c r="AP13" i="9"/>
  <c r="AN13" i="9"/>
  <c r="AL13" i="9"/>
  <c r="AJ13" i="9"/>
  <c r="AH13" i="9"/>
  <c r="AF13" i="9"/>
  <c r="AD13" i="9"/>
  <c r="AB13" i="9"/>
  <c r="Z13" i="9"/>
  <c r="X13" i="9"/>
  <c r="V13" i="9"/>
  <c r="T13" i="9"/>
  <c r="R13" i="9"/>
  <c r="P13" i="9"/>
  <c r="N13" i="9"/>
  <c r="L13" i="9"/>
  <c r="J13" i="9"/>
  <c r="BD12" i="9"/>
  <c r="BB12" i="9"/>
  <c r="AZ12" i="9"/>
  <c r="AX12" i="9"/>
  <c r="AV12" i="9"/>
  <c r="AT12" i="9"/>
  <c r="AR12" i="9"/>
  <c r="AP12" i="9"/>
  <c r="AN12" i="9"/>
  <c r="AL12" i="9"/>
  <c r="AJ12" i="9"/>
  <c r="AH12" i="9"/>
  <c r="AF12" i="9"/>
  <c r="AD12" i="9"/>
  <c r="AB12" i="9"/>
  <c r="Z12" i="9"/>
  <c r="X12" i="9"/>
  <c r="V12" i="9"/>
  <c r="T12" i="9"/>
  <c r="R12" i="9"/>
  <c r="P12" i="9"/>
  <c r="N12" i="9"/>
  <c r="L12" i="9"/>
  <c r="J12" i="9"/>
  <c r="CV39" i="4"/>
  <c r="CV76" i="4" s="1"/>
  <c r="CT39" i="4"/>
  <c r="CT76" i="4" s="1"/>
  <c r="CR39" i="4"/>
  <c r="DN40" i="4" s="1"/>
  <c r="DN77" i="4" s="1"/>
  <c r="CP39" i="4"/>
  <c r="DL40" i="4" s="1"/>
  <c r="DL77" i="4" s="1"/>
  <c r="CN39" i="4"/>
  <c r="DJ40" i="4" s="1"/>
  <c r="DJ77" i="4" s="1"/>
  <c r="CL39" i="4"/>
  <c r="CJ39" i="4"/>
  <c r="CH39" i="4"/>
  <c r="CF39" i="4"/>
  <c r="CD39" i="4"/>
  <c r="CB39" i="4"/>
  <c r="BZ39" i="4"/>
  <c r="BX39" i="4"/>
  <c r="BV39" i="4"/>
  <c r="BT39" i="4"/>
  <c r="BR39" i="4"/>
  <c r="BP39" i="4"/>
  <c r="BN39" i="4"/>
  <c r="BL39" i="4"/>
  <c r="BJ39" i="4"/>
  <c r="BH39" i="4"/>
  <c r="BF39" i="4"/>
  <c r="BD39" i="4"/>
  <c r="BB39" i="4"/>
  <c r="AZ39" i="4"/>
  <c r="AX39" i="4"/>
  <c r="AV39" i="4"/>
  <c r="AT39" i="4"/>
  <c r="AR39" i="4"/>
  <c r="AP39" i="4"/>
  <c r="AN39" i="4"/>
  <c r="AL39" i="4"/>
  <c r="AJ39" i="4"/>
  <c r="AH39" i="4"/>
  <c r="AF39" i="4"/>
  <c r="AD39" i="4"/>
  <c r="AB39" i="4"/>
  <c r="CV147" i="8"/>
  <c r="CT147" i="8"/>
  <c r="CR147" i="8"/>
  <c r="CP147" i="8"/>
  <c r="CN147" i="8"/>
  <c r="CL147" i="8"/>
  <c r="CJ147" i="8"/>
  <c r="CH147" i="8"/>
  <c r="CF147" i="8"/>
  <c r="CD147" i="8"/>
  <c r="CB147" i="8"/>
  <c r="BZ147" i="8"/>
  <c r="BX147" i="8"/>
  <c r="BV147" i="8"/>
  <c r="BT147" i="8"/>
  <c r="BR147" i="8"/>
  <c r="BP147" i="8"/>
  <c r="BN147" i="8"/>
  <c r="BL147" i="8"/>
  <c r="BJ147" i="8"/>
  <c r="BH147" i="8"/>
  <c r="BF147" i="8"/>
  <c r="CV129" i="8"/>
  <c r="CT129" i="8"/>
  <c r="CR129" i="8"/>
  <c r="CP129" i="8"/>
  <c r="CN129" i="8"/>
  <c r="CL129" i="8"/>
  <c r="CJ129" i="8"/>
  <c r="CH129" i="8"/>
  <c r="CF129" i="8"/>
  <c r="CD129" i="8"/>
  <c r="CB129" i="8"/>
  <c r="BZ129" i="8"/>
  <c r="BX129" i="8"/>
  <c r="BV129" i="8"/>
  <c r="BT129" i="8"/>
  <c r="BR129" i="8"/>
  <c r="BP129" i="8"/>
  <c r="BN129" i="8"/>
  <c r="BL129" i="8"/>
  <c r="BJ129" i="8"/>
  <c r="BH129" i="8"/>
  <c r="BF129" i="8"/>
  <c r="CV120" i="8"/>
  <c r="CT120" i="8"/>
  <c r="CR120" i="8"/>
  <c r="CP120" i="8"/>
  <c r="CN120" i="8"/>
  <c r="CL120" i="8"/>
  <c r="CJ120" i="8"/>
  <c r="CH120" i="8"/>
  <c r="CF120" i="8"/>
  <c r="CD120" i="8"/>
  <c r="CB120" i="8"/>
  <c r="BZ120" i="8"/>
  <c r="BX120" i="8"/>
  <c r="BV120" i="8"/>
  <c r="BT120" i="8"/>
  <c r="BR120" i="8"/>
  <c r="BP120" i="8"/>
  <c r="BN120" i="8"/>
  <c r="BL120" i="8"/>
  <c r="BJ120" i="8"/>
  <c r="BH120" i="8"/>
  <c r="BF120" i="8"/>
  <c r="CV111" i="8"/>
  <c r="CT111" i="8"/>
  <c r="CR111" i="8"/>
  <c r="CP111" i="8"/>
  <c r="CN111" i="8"/>
  <c r="CL111" i="8"/>
  <c r="CJ111" i="8"/>
  <c r="CH111" i="8"/>
  <c r="CF111" i="8"/>
  <c r="CD111" i="8"/>
  <c r="CB111" i="8"/>
  <c r="BZ111" i="8"/>
  <c r="BX111" i="8"/>
  <c r="BV111" i="8"/>
  <c r="BT111" i="8"/>
  <c r="BR111" i="8"/>
  <c r="BP111" i="8"/>
  <c r="BN111" i="8"/>
  <c r="BL111" i="8"/>
  <c r="BJ111" i="8"/>
  <c r="BH111" i="8"/>
  <c r="BF111" i="8"/>
  <c r="CV89" i="8"/>
  <c r="CT89" i="8"/>
  <c r="CR89" i="8"/>
  <c r="CP89" i="8"/>
  <c r="CN89" i="8"/>
  <c r="CL89" i="8"/>
  <c r="CJ89" i="8"/>
  <c r="CH89" i="8"/>
  <c r="CF89" i="8"/>
  <c r="CB89" i="8"/>
  <c r="BZ89" i="8"/>
  <c r="BX89" i="8"/>
  <c r="BV89" i="8"/>
  <c r="BT89" i="8"/>
  <c r="BR89" i="8"/>
  <c r="BP89" i="8"/>
  <c r="BN89" i="8"/>
  <c r="BL89" i="8"/>
  <c r="BJ89" i="8"/>
  <c r="BH89" i="8"/>
  <c r="BF89" i="8"/>
  <c r="CV79" i="8"/>
  <c r="CT79" i="8"/>
  <c r="CR79" i="8"/>
  <c r="CP79" i="8"/>
  <c r="CN79" i="8"/>
  <c r="CL79" i="8"/>
  <c r="CJ79" i="8"/>
  <c r="CH79" i="8"/>
  <c r="CF79" i="8"/>
  <c r="CD79" i="8"/>
  <c r="CB79" i="8"/>
  <c r="BZ79" i="8"/>
  <c r="BX79" i="8"/>
  <c r="BV79" i="8"/>
  <c r="BT79" i="8"/>
  <c r="BR79" i="8"/>
  <c r="BP79" i="8"/>
  <c r="BN79" i="8"/>
  <c r="BL79" i="8"/>
  <c r="BJ79" i="8"/>
  <c r="BH79" i="8"/>
  <c r="BF79" i="8"/>
  <c r="CV75" i="8"/>
  <c r="CT75" i="8"/>
  <c r="CR75" i="8"/>
  <c r="CP75" i="8"/>
  <c r="CN75" i="8"/>
  <c r="CL75" i="8"/>
  <c r="CJ75" i="8"/>
  <c r="CH75" i="8"/>
  <c r="CF75" i="8"/>
  <c r="CD75" i="8"/>
  <c r="CB75" i="8"/>
  <c r="BZ75" i="8"/>
  <c r="BX75" i="8"/>
  <c r="BV75" i="8"/>
  <c r="BT75" i="8"/>
  <c r="BR75" i="8"/>
  <c r="BP75" i="8"/>
  <c r="BN75" i="8"/>
  <c r="BL75" i="8"/>
  <c r="BJ75" i="8"/>
  <c r="BH75" i="8"/>
  <c r="BF75" i="8"/>
  <c r="CV69" i="8"/>
  <c r="CT69" i="8"/>
  <c r="CR69" i="8"/>
  <c r="CP69" i="8"/>
  <c r="CN69" i="8"/>
  <c r="CL69" i="8"/>
  <c r="CJ69" i="8"/>
  <c r="CH69" i="8"/>
  <c r="CF69" i="8"/>
  <c r="CD69" i="8"/>
  <c r="CB69" i="8"/>
  <c r="BZ69" i="8"/>
  <c r="BX69" i="8"/>
  <c r="BV69" i="8"/>
  <c r="BT69" i="8"/>
  <c r="BR69" i="8"/>
  <c r="BP69" i="8"/>
  <c r="BN69" i="8"/>
  <c r="BL69" i="8"/>
  <c r="CV71" i="8"/>
  <c r="CT71" i="8"/>
  <c r="CR71" i="8"/>
  <c r="CP71" i="8"/>
  <c r="CN71" i="8"/>
  <c r="CL71" i="8"/>
  <c r="CJ71" i="8"/>
  <c r="CH71" i="8"/>
  <c r="CF71" i="8"/>
  <c r="CD71" i="8"/>
  <c r="CB71" i="8"/>
  <c r="BZ71" i="8"/>
  <c r="BX71" i="8"/>
  <c r="BV71" i="8"/>
  <c r="BT71" i="8"/>
  <c r="BR71" i="8"/>
  <c r="BP71" i="8"/>
  <c r="BN71" i="8"/>
  <c r="BL71" i="8"/>
  <c r="BJ71" i="8"/>
  <c r="BH71" i="8"/>
  <c r="BF71" i="8"/>
  <c r="CV85" i="7"/>
  <c r="CT85" i="7"/>
  <c r="CR85" i="7"/>
  <c r="CP85" i="7"/>
  <c r="CN85" i="7"/>
  <c r="CL85" i="7"/>
  <c r="CJ85" i="7"/>
  <c r="CH85" i="7"/>
  <c r="CF85" i="7"/>
  <c r="CD85" i="7"/>
  <c r="CB85" i="7"/>
  <c r="BZ85" i="7"/>
  <c r="BX85" i="7"/>
  <c r="BV85" i="7"/>
  <c r="BT85" i="7"/>
  <c r="BR85" i="7"/>
  <c r="BP85" i="7"/>
  <c r="BN85" i="7"/>
  <c r="BL85" i="7"/>
  <c r="BJ85" i="7"/>
  <c r="BH85" i="7"/>
  <c r="BF85" i="7"/>
  <c r="CV72" i="7"/>
  <c r="CT72" i="7"/>
  <c r="CR72" i="7"/>
  <c r="CP72" i="7"/>
  <c r="CN72" i="7"/>
  <c r="CL72" i="7"/>
  <c r="CJ72" i="7"/>
  <c r="CH72" i="7"/>
  <c r="CF72" i="7"/>
  <c r="CB72" i="7"/>
  <c r="BZ72" i="7"/>
  <c r="BX72" i="7"/>
  <c r="BV72" i="7"/>
  <c r="BT72" i="7"/>
  <c r="BR72" i="7"/>
  <c r="BP72" i="7"/>
  <c r="BN72" i="7"/>
  <c r="BL72" i="7"/>
  <c r="BJ72" i="7"/>
  <c r="BH72" i="7"/>
  <c r="BF72" i="7"/>
  <c r="CV68" i="7"/>
  <c r="CT68" i="7"/>
  <c r="CR68" i="7"/>
  <c r="CP68" i="7"/>
  <c r="CN68" i="7"/>
  <c r="CL68" i="7"/>
  <c r="CJ68" i="7"/>
  <c r="CH68" i="7"/>
  <c r="CF68" i="7"/>
  <c r="CD68" i="7"/>
  <c r="CB68" i="7"/>
  <c r="BZ68" i="7"/>
  <c r="BX68" i="7"/>
  <c r="BV68" i="7"/>
  <c r="BT68" i="7"/>
  <c r="BR68" i="7"/>
  <c r="BP68" i="7"/>
  <c r="BN68" i="7"/>
  <c r="BL68" i="7"/>
  <c r="BJ68" i="7"/>
  <c r="BH68" i="7"/>
  <c r="BF68" i="7"/>
  <c r="CV57" i="7"/>
  <c r="CT57" i="7"/>
  <c r="CR57" i="7"/>
  <c r="CP57" i="7"/>
  <c r="CN57" i="7"/>
  <c r="CL57" i="7"/>
  <c r="CJ57" i="7"/>
  <c r="CH57" i="7"/>
  <c r="CF57" i="7"/>
  <c r="CD57" i="7"/>
  <c r="CB57" i="7"/>
  <c r="BZ57" i="7"/>
  <c r="BX57" i="7"/>
  <c r="BV57" i="7"/>
  <c r="BT57" i="7"/>
  <c r="BR57" i="7"/>
  <c r="BP57" i="7"/>
  <c r="BN57" i="7"/>
  <c r="BL57" i="7"/>
  <c r="BJ57" i="7"/>
  <c r="BH57" i="7"/>
  <c r="BF57" i="7"/>
  <c r="CV124" i="6"/>
  <c r="CT124" i="6"/>
  <c r="CR124" i="6"/>
  <c r="CP124" i="6"/>
  <c r="CN124" i="6"/>
  <c r="CL124" i="6"/>
  <c r="CJ124" i="6"/>
  <c r="CH124" i="6"/>
  <c r="CF124" i="6"/>
  <c r="CD124" i="6"/>
  <c r="CB124" i="6"/>
  <c r="CV83" i="6"/>
  <c r="CT83" i="6"/>
  <c r="CR83" i="6"/>
  <c r="CP83" i="6"/>
  <c r="CN83" i="6"/>
  <c r="CL83" i="6"/>
  <c r="CJ83" i="6"/>
  <c r="CH83" i="6"/>
  <c r="CF83" i="6"/>
  <c r="CB83" i="6"/>
  <c r="BZ83" i="6"/>
  <c r="BX83" i="6"/>
  <c r="BV83" i="6"/>
  <c r="BT83" i="6"/>
  <c r="BR83" i="6"/>
  <c r="BP83" i="6"/>
  <c r="BN83" i="6"/>
  <c r="BL83" i="6"/>
  <c r="BJ83" i="6"/>
  <c r="BH83" i="6"/>
  <c r="BF83" i="6"/>
  <c r="AD106" i="4"/>
  <c r="AB106" i="4"/>
  <c r="Z106" i="4"/>
  <c r="X106" i="4"/>
  <c r="V106" i="4"/>
  <c r="T106" i="4"/>
  <c r="R106" i="4"/>
  <c r="P106" i="4"/>
  <c r="N106" i="4"/>
  <c r="L106" i="4"/>
  <c r="J106" i="4"/>
  <c r="CV106" i="4"/>
  <c r="CT106" i="4"/>
  <c r="CR106" i="4"/>
  <c r="CP106" i="4"/>
  <c r="CN106" i="4"/>
  <c r="CL106" i="4"/>
  <c r="CJ106" i="4"/>
  <c r="CH106" i="4"/>
  <c r="CF106" i="4"/>
  <c r="CD106" i="4"/>
  <c r="CB106" i="4"/>
  <c r="BZ106" i="4"/>
  <c r="BX106" i="4"/>
  <c r="BV106" i="4"/>
  <c r="BT106" i="4"/>
  <c r="BR106" i="4"/>
  <c r="BP106" i="4"/>
  <c r="BN106" i="4"/>
  <c r="BL106" i="4"/>
  <c r="BJ106" i="4"/>
  <c r="BH106" i="4"/>
  <c r="BF106" i="4"/>
  <c r="BD106" i="4"/>
  <c r="BB106" i="4"/>
  <c r="AZ106" i="4"/>
  <c r="AX106" i="4"/>
  <c r="AV106" i="4"/>
  <c r="AT106" i="4"/>
  <c r="AR106" i="4"/>
  <c r="AP106" i="4"/>
  <c r="AN106" i="4"/>
  <c r="AL106" i="4"/>
  <c r="AJ106" i="4"/>
  <c r="AH106" i="4"/>
  <c r="AF106" i="4"/>
  <c r="AD115" i="4"/>
  <c r="AB115" i="4"/>
  <c r="Z115" i="4"/>
  <c r="X115" i="4"/>
  <c r="V115" i="4"/>
  <c r="T115" i="4"/>
  <c r="R115" i="4"/>
  <c r="P115" i="4"/>
  <c r="N115" i="4"/>
  <c r="L115" i="4"/>
  <c r="J115" i="4"/>
  <c r="CT115" i="4"/>
  <c r="CR115" i="4"/>
  <c r="CP115" i="4"/>
  <c r="CN115" i="4"/>
  <c r="CL115" i="4"/>
  <c r="CJ115" i="4"/>
  <c r="CH115" i="4"/>
  <c r="CF115" i="4"/>
  <c r="CD115" i="4"/>
  <c r="CB115" i="4"/>
  <c r="BZ115" i="4"/>
  <c r="BX115" i="4"/>
  <c r="BV115" i="4"/>
  <c r="BT115" i="4"/>
  <c r="BR115" i="4"/>
  <c r="BP115" i="4"/>
  <c r="BN115" i="4"/>
  <c r="BL115" i="4"/>
  <c r="BJ115" i="4"/>
  <c r="BH115" i="4"/>
  <c r="BF115" i="4"/>
  <c r="BD115" i="4"/>
  <c r="BB115" i="4"/>
  <c r="AZ115" i="4"/>
  <c r="AX115" i="4"/>
  <c r="AV115" i="4"/>
  <c r="AT115" i="4"/>
  <c r="AR115" i="4"/>
  <c r="AP115" i="4"/>
  <c r="AN115" i="4"/>
  <c r="AL115" i="4"/>
  <c r="AJ115" i="4"/>
  <c r="AH115" i="4"/>
  <c r="AF115" i="4"/>
  <c r="CL143" i="4"/>
  <c r="CN143" i="4"/>
  <c r="CP143" i="4"/>
  <c r="CR143" i="4"/>
  <c r="CT143" i="4"/>
  <c r="CV143" i="4"/>
  <c r="CV84" i="4"/>
  <c r="CT84" i="4"/>
  <c r="CR84" i="4"/>
  <c r="CP84" i="4"/>
  <c r="CN84" i="4"/>
  <c r="CL84" i="4"/>
  <c r="CJ84" i="4"/>
  <c r="CH84" i="4"/>
  <c r="CF84" i="4"/>
  <c r="CD84" i="4"/>
  <c r="CB84" i="4"/>
  <c r="BZ84" i="4"/>
  <c r="BX84" i="4"/>
  <c r="BV84" i="4"/>
  <c r="BT84" i="4"/>
  <c r="BR84" i="4"/>
  <c r="BP84" i="4"/>
  <c r="BN84" i="4"/>
  <c r="BL84" i="4"/>
  <c r="BJ84" i="4"/>
  <c r="BH84" i="4"/>
  <c r="BF84" i="4"/>
  <c r="BD84" i="4"/>
  <c r="BB84" i="4"/>
  <c r="AZ84" i="4"/>
  <c r="AX84" i="4"/>
  <c r="AV84" i="4"/>
  <c r="AT84" i="4"/>
  <c r="AR84" i="4"/>
  <c r="AP84" i="4"/>
  <c r="AN84" i="4"/>
  <c r="AL84" i="4"/>
  <c r="AJ84" i="4"/>
  <c r="AH84" i="4"/>
  <c r="AF84" i="4"/>
  <c r="AD84" i="4"/>
  <c r="AB84" i="4"/>
  <c r="Z84" i="4"/>
  <c r="X84" i="4"/>
  <c r="V84" i="4"/>
  <c r="T84" i="4"/>
  <c r="R84" i="4"/>
  <c r="P84" i="4"/>
  <c r="N84" i="4"/>
  <c r="L84" i="4"/>
  <c r="CV80" i="4"/>
  <c r="CT80" i="4"/>
  <c r="CR80" i="4"/>
  <c r="CP80" i="4"/>
  <c r="CN80" i="4"/>
  <c r="CL80" i="4"/>
  <c r="CJ80" i="4"/>
  <c r="CH80" i="4"/>
  <c r="CF80" i="4"/>
  <c r="CD80" i="4"/>
  <c r="CB80" i="4"/>
  <c r="BZ80" i="4"/>
  <c r="BX80" i="4"/>
  <c r="BV80" i="4"/>
  <c r="BT80" i="4"/>
  <c r="BR80" i="4"/>
  <c r="BP80" i="4"/>
  <c r="BN80" i="4"/>
  <c r="BL80" i="4"/>
  <c r="BJ80" i="4"/>
  <c r="BH80" i="4"/>
  <c r="BF80" i="4"/>
  <c r="BD80" i="4"/>
  <c r="BB80" i="4"/>
  <c r="AZ80" i="4"/>
  <c r="AX80" i="4"/>
  <c r="AV80" i="4"/>
  <c r="AT80" i="4"/>
  <c r="AR80" i="4"/>
  <c r="AP80" i="4"/>
  <c r="AL80" i="4"/>
  <c r="AJ80" i="4"/>
  <c r="AH80" i="4"/>
  <c r="AF80" i="4"/>
  <c r="AD80" i="4"/>
  <c r="AB80" i="4"/>
  <c r="Z80" i="4"/>
  <c r="X80" i="4"/>
  <c r="V80" i="4"/>
  <c r="T80" i="4"/>
  <c r="R80" i="4"/>
  <c r="P80" i="4"/>
  <c r="N80" i="4"/>
  <c r="L80" i="4"/>
  <c r="J84" i="4"/>
  <c r="J80" i="4"/>
  <c r="BP127" i="3"/>
  <c r="BR127" i="3"/>
  <c r="BT127" i="3"/>
  <c r="BV127" i="3"/>
  <c r="BX127" i="3"/>
  <c r="BZ127" i="3"/>
  <c r="CB127" i="3"/>
  <c r="CD127" i="3"/>
  <c r="CF127" i="3"/>
  <c r="CH127" i="3"/>
  <c r="CJ127" i="3"/>
  <c r="CL127" i="3"/>
  <c r="CN127" i="3"/>
  <c r="CP127" i="3"/>
  <c r="CR127" i="3"/>
  <c r="CT127" i="3"/>
  <c r="CV127" i="3"/>
  <c r="CV108" i="3"/>
  <c r="CT108" i="3"/>
  <c r="CR108" i="3"/>
  <c r="CP108" i="3"/>
  <c r="CN108" i="3"/>
  <c r="CL108" i="3"/>
  <c r="CJ108" i="3"/>
  <c r="CH108" i="3"/>
  <c r="CF108" i="3"/>
  <c r="CD108" i="3"/>
  <c r="CB108" i="3"/>
  <c r="BZ108" i="3"/>
  <c r="BX108" i="3"/>
  <c r="BV108" i="3"/>
  <c r="BT108" i="3"/>
  <c r="BR108" i="3"/>
  <c r="BP108" i="3"/>
  <c r="BN108" i="3"/>
  <c r="BL108" i="3"/>
  <c r="BJ108" i="3"/>
  <c r="BH108" i="3"/>
  <c r="CV77" i="3"/>
  <c r="CT77" i="3"/>
  <c r="CR77" i="3"/>
  <c r="CP77" i="3"/>
  <c r="CN77" i="3"/>
  <c r="CL77" i="3"/>
  <c r="CJ77" i="3"/>
  <c r="CH77" i="3"/>
  <c r="CF77" i="3"/>
  <c r="CD77" i="3"/>
  <c r="CB77" i="3"/>
  <c r="BZ77" i="3"/>
  <c r="BX77" i="3"/>
  <c r="BV77" i="3"/>
  <c r="BT77" i="3"/>
  <c r="BR77" i="3"/>
  <c r="BP77" i="3"/>
  <c r="BN77" i="3"/>
  <c r="BL77" i="3"/>
  <c r="BJ77" i="3"/>
  <c r="BH77" i="3"/>
  <c r="CV73" i="3"/>
  <c r="CT73" i="3"/>
  <c r="CR73" i="3"/>
  <c r="CP73" i="3"/>
  <c r="CN73" i="3"/>
  <c r="CL73" i="3"/>
  <c r="CJ73" i="3"/>
  <c r="CH73" i="3"/>
  <c r="CF73" i="3"/>
  <c r="CD73" i="3"/>
  <c r="CB73" i="3"/>
  <c r="BZ73" i="3"/>
  <c r="BX73" i="3"/>
  <c r="BV73" i="3"/>
  <c r="BT73" i="3"/>
  <c r="BR73" i="3"/>
  <c r="BP73" i="3"/>
  <c r="BN73" i="3"/>
  <c r="BL73" i="3"/>
  <c r="BJ73" i="3"/>
  <c r="BH73" i="3"/>
  <c r="BF77" i="3"/>
  <c r="CP113" i="2"/>
  <c r="CR113" i="2"/>
  <c r="CT113" i="2"/>
  <c r="CV113" i="2"/>
  <c r="CV94" i="2"/>
  <c r="CT94" i="2"/>
  <c r="CR94" i="2"/>
  <c r="CP94" i="2"/>
  <c r="CN94" i="2"/>
  <c r="CL94" i="2"/>
  <c r="CJ94" i="2"/>
  <c r="CH94" i="2"/>
  <c r="CF94" i="2"/>
  <c r="CD94" i="2"/>
  <c r="CB94" i="2"/>
  <c r="BZ94" i="2"/>
  <c r="BX94" i="2"/>
  <c r="BV94" i="2"/>
  <c r="BT94" i="2"/>
  <c r="BR94" i="2"/>
  <c r="BP94" i="2"/>
  <c r="BN94" i="2"/>
  <c r="BL94" i="2"/>
  <c r="BJ94" i="2"/>
  <c r="BH94" i="2"/>
  <c r="BF94" i="2"/>
  <c r="CT85" i="2"/>
  <c r="CR85" i="2"/>
  <c r="CP85" i="2"/>
  <c r="CN85" i="2"/>
  <c r="CL85" i="2"/>
  <c r="CJ85" i="2"/>
  <c r="CH85" i="2"/>
  <c r="CF85" i="2"/>
  <c r="CD85" i="2"/>
  <c r="CB85" i="2"/>
  <c r="BZ85" i="2"/>
  <c r="BX85" i="2"/>
  <c r="BV85" i="2"/>
  <c r="BT85" i="2"/>
  <c r="BR85" i="2"/>
  <c r="BP85" i="2"/>
  <c r="BN85" i="2"/>
  <c r="BL85" i="2"/>
  <c r="BJ85" i="2"/>
  <c r="BH85" i="2"/>
  <c r="BF85" i="2"/>
  <c r="CV85" i="2"/>
  <c r="CV72" i="2"/>
  <c r="CT72" i="2"/>
  <c r="CR72" i="2"/>
  <c r="CP72" i="2"/>
  <c r="CN72" i="2"/>
  <c r="CL72" i="2"/>
  <c r="CJ72" i="2"/>
  <c r="CH72" i="2"/>
  <c r="CF72" i="2"/>
  <c r="CD72" i="2"/>
  <c r="CB72" i="2"/>
  <c r="BZ72" i="2"/>
  <c r="BX72" i="2"/>
  <c r="BV72" i="2"/>
  <c r="BT72" i="2"/>
  <c r="BR72" i="2"/>
  <c r="BP72" i="2"/>
  <c r="BN72" i="2"/>
  <c r="BL72" i="2"/>
  <c r="BJ72" i="2"/>
  <c r="BH72" i="2"/>
  <c r="BF72" i="2"/>
  <c r="CV68" i="2"/>
  <c r="CT68" i="2"/>
  <c r="CR68" i="2"/>
  <c r="CP68" i="2"/>
  <c r="CN68" i="2"/>
  <c r="CL68" i="2"/>
  <c r="CJ68" i="2"/>
  <c r="CH68" i="2"/>
  <c r="CF68" i="2"/>
  <c r="CD68" i="2"/>
  <c r="CB68" i="2"/>
  <c r="BZ68" i="2"/>
  <c r="BX68" i="2"/>
  <c r="BV68" i="2"/>
  <c r="BT68" i="2"/>
  <c r="BR68" i="2"/>
  <c r="BP68" i="2"/>
  <c r="BN68" i="2"/>
  <c r="BL68" i="2"/>
  <c r="BJ68" i="2"/>
  <c r="BH68" i="2"/>
  <c r="CV60" i="2"/>
  <c r="CT60" i="2"/>
  <c r="CR60" i="2"/>
  <c r="CP60" i="2"/>
  <c r="CN60" i="2"/>
  <c r="CL60" i="2"/>
  <c r="CJ60" i="2"/>
  <c r="CH60" i="2"/>
  <c r="CF60" i="2"/>
  <c r="CD60" i="2"/>
  <c r="CB60" i="2"/>
  <c r="BZ60" i="2"/>
  <c r="BX60" i="2"/>
  <c r="BV60" i="2"/>
  <c r="BT60" i="2"/>
  <c r="BR60" i="2"/>
  <c r="BP60" i="2"/>
  <c r="BN60" i="2"/>
  <c r="BL60" i="2"/>
  <c r="BJ60" i="2"/>
  <c r="BH60" i="2"/>
  <c r="CV58" i="2"/>
  <c r="CT58" i="2"/>
  <c r="CR58" i="2"/>
  <c r="CP58" i="2"/>
  <c r="CN58" i="2"/>
  <c r="CL58" i="2"/>
  <c r="CJ58" i="2"/>
  <c r="CH58" i="2"/>
  <c r="CF58" i="2"/>
  <c r="CD58" i="2"/>
  <c r="CB58" i="2"/>
  <c r="BZ58" i="2"/>
  <c r="BX58" i="2"/>
  <c r="BV58" i="2"/>
  <c r="BT58" i="2"/>
  <c r="BR58" i="2"/>
  <c r="BP58" i="2"/>
  <c r="BN58" i="2"/>
  <c r="BL58" i="2"/>
  <c r="BJ58" i="2"/>
  <c r="BH58" i="2"/>
  <c r="BF58" i="2"/>
  <c r="BF60" i="2"/>
  <c r="CV163" i="8"/>
  <c r="CV165" i="8" s="1"/>
  <c r="CV157" i="8"/>
  <c r="CV156" i="8"/>
  <c r="CV158" i="8" s="1"/>
  <c r="CV146" i="8"/>
  <c r="CV143" i="8"/>
  <c r="CV128" i="8"/>
  <c r="CV125" i="8"/>
  <c r="CV119" i="8"/>
  <c r="CV116" i="8"/>
  <c r="CV110" i="8"/>
  <c r="CV107" i="8"/>
  <c r="CV102" i="8"/>
  <c r="CV101" i="8"/>
  <c r="CV98" i="8"/>
  <c r="CV85" i="8"/>
  <c r="CV73" i="8"/>
  <c r="CV65" i="8"/>
  <c r="CV61" i="8"/>
  <c r="CV59" i="8"/>
  <c r="CV57" i="8"/>
  <c r="CV55" i="8"/>
  <c r="CV44" i="8"/>
  <c r="CV81" i="8"/>
  <c r="CV39" i="8"/>
  <c r="CV35" i="8"/>
  <c r="CV33" i="8"/>
  <c r="CV31" i="8"/>
  <c r="CV135" i="8" s="1"/>
  <c r="CV29" i="8"/>
  <c r="CV23" i="8"/>
  <c r="CV15" i="8"/>
  <c r="CV14" i="8"/>
  <c r="CV13" i="8"/>
  <c r="CV12" i="8"/>
  <c r="CV110" i="7"/>
  <c r="CV112" i="7" s="1"/>
  <c r="CV104" i="7"/>
  <c r="CV103" i="7"/>
  <c r="CV94" i="7"/>
  <c r="CV93" i="7"/>
  <c r="CV90" i="7"/>
  <c r="CV84" i="7"/>
  <c r="CV81" i="7"/>
  <c r="CV61" i="7"/>
  <c r="CV59" i="7"/>
  <c r="CV53" i="7"/>
  <c r="CV51" i="7"/>
  <c r="CV49" i="7"/>
  <c r="CV38" i="7"/>
  <c r="CV34" i="7"/>
  <c r="CV43" i="7" s="1"/>
  <c r="CV33" i="7"/>
  <c r="CV31" i="7"/>
  <c r="CV29" i="7"/>
  <c r="CV23" i="7"/>
  <c r="CV15" i="7"/>
  <c r="CV14" i="7"/>
  <c r="CV13" i="7"/>
  <c r="CV12" i="7"/>
  <c r="CV130" i="6"/>
  <c r="CV132" i="6" s="1"/>
  <c r="CV123" i="6"/>
  <c r="CV114" i="6"/>
  <c r="CV105" i="6"/>
  <c r="CV104" i="6"/>
  <c r="CV101" i="6"/>
  <c r="CV96" i="6"/>
  <c r="CV95" i="6"/>
  <c r="CV92" i="6"/>
  <c r="CV79" i="6"/>
  <c r="CV73" i="6"/>
  <c r="CV71" i="6"/>
  <c r="CV69" i="6"/>
  <c r="CV67" i="6"/>
  <c r="CV65" i="6"/>
  <c r="CV61" i="6"/>
  <c r="CV59" i="6"/>
  <c r="CV57" i="6"/>
  <c r="CV55" i="6"/>
  <c r="CV42" i="6"/>
  <c r="CV38" i="6"/>
  <c r="CV47" i="6" s="1"/>
  <c r="CV37" i="6"/>
  <c r="CV35" i="6"/>
  <c r="CV33" i="6"/>
  <c r="CV31" i="6"/>
  <c r="CV23" i="6"/>
  <c r="CV15" i="6"/>
  <c r="CV14" i="6"/>
  <c r="CV80" i="6" s="1"/>
  <c r="CV13" i="6"/>
  <c r="CV12" i="6"/>
  <c r="CV149" i="4"/>
  <c r="CV151" i="4" s="1"/>
  <c r="CV142" i="4"/>
  <c r="CV115" i="4"/>
  <c r="CV114" i="4"/>
  <c r="CV111" i="4"/>
  <c r="CV105" i="4"/>
  <c r="CV102" i="4"/>
  <c r="CV97" i="4"/>
  <c r="CV96" i="4"/>
  <c r="CV93" i="4"/>
  <c r="CV70" i="4"/>
  <c r="CV68" i="4"/>
  <c r="CV66" i="4"/>
  <c r="CV58" i="4"/>
  <c r="CV56" i="4"/>
  <c r="CV54" i="4"/>
  <c r="CV46" i="4"/>
  <c r="CV43" i="4"/>
  <c r="CV121" i="4" s="1"/>
  <c r="CV34" i="4"/>
  <c r="CV32" i="4"/>
  <c r="CV30" i="4"/>
  <c r="CV24" i="4"/>
  <c r="CV16" i="4"/>
  <c r="CV15" i="4"/>
  <c r="CV14" i="4"/>
  <c r="CV13" i="4"/>
  <c r="CV133" i="3"/>
  <c r="CV135" i="3" s="1"/>
  <c r="CV126" i="3"/>
  <c r="CV107" i="3"/>
  <c r="CV104" i="3"/>
  <c r="CV99" i="3"/>
  <c r="CV98" i="3"/>
  <c r="CV95" i="3"/>
  <c r="CV90" i="3"/>
  <c r="CV89" i="3"/>
  <c r="CV86" i="3"/>
  <c r="CV65" i="3"/>
  <c r="CV63" i="3"/>
  <c r="CV61" i="3"/>
  <c r="CV55" i="3"/>
  <c r="CV53" i="3"/>
  <c r="CV51" i="3"/>
  <c r="CV43" i="3"/>
  <c r="CV40" i="3"/>
  <c r="CV36" i="3"/>
  <c r="CV45" i="3" s="1"/>
  <c r="CV33" i="3"/>
  <c r="CV31" i="3"/>
  <c r="CV29" i="3"/>
  <c r="CV23" i="3"/>
  <c r="CV15" i="3"/>
  <c r="CV14" i="3"/>
  <c r="CV13" i="3"/>
  <c r="CV12" i="3"/>
  <c r="CV120" i="2"/>
  <c r="CV119" i="2"/>
  <c r="CV112" i="2"/>
  <c r="CV93" i="2"/>
  <c r="CV90" i="2"/>
  <c r="CV84" i="2"/>
  <c r="CV81" i="2"/>
  <c r="CV52" i="2"/>
  <c r="CV50" i="2"/>
  <c r="CV42" i="2"/>
  <c r="CV39" i="2"/>
  <c r="CV35" i="2"/>
  <c r="CV44" i="2" s="1"/>
  <c r="CV32" i="2"/>
  <c r="CV30" i="2"/>
  <c r="CV24" i="2"/>
  <c r="CV16" i="2"/>
  <c r="CV15" i="2"/>
  <c r="CV14" i="2"/>
  <c r="CV13" i="2"/>
  <c r="CT163" i="8"/>
  <c r="CT165" i="8" s="1"/>
  <c r="CT157" i="8"/>
  <c r="CT156" i="8"/>
  <c r="CT146" i="8"/>
  <c r="CT143" i="8"/>
  <c r="CT128" i="8"/>
  <c r="CT125" i="8"/>
  <c r="CT119" i="8"/>
  <c r="CT116" i="8"/>
  <c r="CT110" i="8"/>
  <c r="CT107" i="8"/>
  <c r="CT102" i="8"/>
  <c r="CT101" i="8"/>
  <c r="CT98" i="8"/>
  <c r="CT85" i="8"/>
  <c r="CT73" i="8"/>
  <c r="CT65" i="8"/>
  <c r="CT61" i="8"/>
  <c r="CT59" i="8"/>
  <c r="CT57" i="8"/>
  <c r="CT55" i="8"/>
  <c r="CT44" i="8"/>
  <c r="CT49" i="8"/>
  <c r="CT39" i="8"/>
  <c r="CT35" i="8"/>
  <c r="CT33" i="8"/>
  <c r="CT31" i="8"/>
  <c r="CT135" i="8" s="1"/>
  <c r="CT29" i="8"/>
  <c r="CT23" i="8"/>
  <c r="CT15" i="8"/>
  <c r="CT14" i="8"/>
  <c r="CT13" i="8"/>
  <c r="CT12" i="8"/>
  <c r="CT110" i="7"/>
  <c r="CT112" i="7" s="1"/>
  <c r="CT104" i="7"/>
  <c r="CT103" i="7"/>
  <c r="CT94" i="7"/>
  <c r="CT93" i="7"/>
  <c r="CT90" i="7"/>
  <c r="CT84" i="7"/>
  <c r="CT81" i="7"/>
  <c r="CT61" i="7"/>
  <c r="CT59" i="7"/>
  <c r="CT53" i="7"/>
  <c r="CT51" i="7"/>
  <c r="CT49" i="7"/>
  <c r="CT38" i="7"/>
  <c r="CT34" i="7"/>
  <c r="CT64" i="7" s="1"/>
  <c r="CT33" i="7"/>
  <c r="CT31" i="7"/>
  <c r="CT29" i="7"/>
  <c r="CT23" i="7"/>
  <c r="CT15" i="7"/>
  <c r="CT14" i="7"/>
  <c r="CT13" i="7"/>
  <c r="CT12" i="7"/>
  <c r="CT130" i="6"/>
  <c r="CT132" i="6" s="1"/>
  <c r="CT123" i="6"/>
  <c r="CT114" i="6"/>
  <c r="CT105" i="6"/>
  <c r="CT104" i="6"/>
  <c r="CT101" i="6"/>
  <c r="CT96" i="6"/>
  <c r="CT95" i="6"/>
  <c r="CT92" i="6"/>
  <c r="CT79" i="6"/>
  <c r="CT73" i="6"/>
  <c r="CT71" i="6"/>
  <c r="CT69" i="6"/>
  <c r="CT67" i="6"/>
  <c r="CT65" i="6"/>
  <c r="CT61" i="6"/>
  <c r="CT59" i="6"/>
  <c r="CT57" i="6"/>
  <c r="CT55" i="6"/>
  <c r="CT42" i="6"/>
  <c r="CT38" i="6"/>
  <c r="CT47" i="6" s="1"/>
  <c r="CT37" i="6"/>
  <c r="CT35" i="6"/>
  <c r="CT33" i="6"/>
  <c r="CT31" i="6"/>
  <c r="CT23" i="6"/>
  <c r="CT15" i="6"/>
  <c r="CT14" i="6"/>
  <c r="CT80" i="6" s="1"/>
  <c r="CT13" i="6"/>
  <c r="CT12" i="6"/>
  <c r="CT86" i="6" s="1"/>
  <c r="CT149" i="4"/>
  <c r="CT151" i="4" s="1"/>
  <c r="CT142" i="4"/>
  <c r="CT114" i="4"/>
  <c r="CT111" i="4"/>
  <c r="CT105" i="4"/>
  <c r="CT102" i="4"/>
  <c r="CT97" i="4"/>
  <c r="CT96" i="4"/>
  <c r="CT93" i="4"/>
  <c r="CT70" i="4"/>
  <c r="CT68" i="4"/>
  <c r="CT66" i="4"/>
  <c r="CT58" i="4"/>
  <c r="CT56" i="4"/>
  <c r="CT54" i="4"/>
  <c r="CT46" i="4"/>
  <c r="CT43" i="4"/>
  <c r="CT121" i="4" s="1"/>
  <c r="CT34" i="4"/>
  <c r="CT32" i="4"/>
  <c r="CT30" i="4"/>
  <c r="CT24" i="4"/>
  <c r="CT16" i="4"/>
  <c r="CT15" i="4"/>
  <c r="CT13" i="4"/>
  <c r="CT133" i="3"/>
  <c r="CT135" i="3" s="1"/>
  <c r="CT126" i="3"/>
  <c r="CT107" i="3"/>
  <c r="CT104" i="3"/>
  <c r="CT99" i="3"/>
  <c r="CT98" i="3"/>
  <c r="CT95" i="3"/>
  <c r="CT90" i="3"/>
  <c r="CT89" i="3"/>
  <c r="CT86" i="3"/>
  <c r="CT65" i="3"/>
  <c r="CT63" i="3"/>
  <c r="CT61" i="3"/>
  <c r="CT55" i="3"/>
  <c r="CT53" i="3"/>
  <c r="CT51" i="3"/>
  <c r="CT43" i="3"/>
  <c r="CT40" i="3"/>
  <c r="CT36" i="3"/>
  <c r="CT45" i="3" s="1"/>
  <c r="CT33" i="3"/>
  <c r="CT31" i="3"/>
  <c r="CT29" i="3"/>
  <c r="CT23" i="3"/>
  <c r="CT15" i="3"/>
  <c r="CT14" i="3"/>
  <c r="CT13" i="3"/>
  <c r="CT12" i="3"/>
  <c r="CT120" i="2"/>
  <c r="CT119" i="2"/>
  <c r="CT112" i="2"/>
  <c r="CT114" i="2" s="1"/>
  <c r="CT93" i="2"/>
  <c r="CT95" i="2" s="1"/>
  <c r="CT90" i="2"/>
  <c r="CT84" i="2"/>
  <c r="CT81" i="2"/>
  <c r="CT52" i="2"/>
  <c r="CT50" i="2"/>
  <c r="CT42" i="2"/>
  <c r="CT39" i="2"/>
  <c r="CT35" i="2"/>
  <c r="CT64" i="2" s="1"/>
  <c r="CT32" i="2"/>
  <c r="CT91" i="2" s="1"/>
  <c r="CT30" i="2"/>
  <c r="CT24" i="2"/>
  <c r="CT16" i="2"/>
  <c r="CT15" i="2"/>
  <c r="CT14" i="2"/>
  <c r="CT13" i="2"/>
  <c r="CV91" i="3" l="1"/>
  <c r="CV128" i="3"/>
  <c r="CV78" i="3"/>
  <c r="AB75" i="12"/>
  <c r="AV39" i="12"/>
  <c r="AV76" i="12" s="1"/>
  <c r="AT41" i="11"/>
  <c r="AT82" i="11" s="1"/>
  <c r="AR47" i="10"/>
  <c r="BN48" i="10" s="1"/>
  <c r="BN87" i="10" s="1"/>
  <c r="BN39" i="10"/>
  <c r="BN76" i="10" s="1"/>
  <c r="BN80" i="10"/>
  <c r="BT80" i="9"/>
  <c r="AZ47" i="9"/>
  <c r="BV39" i="9"/>
  <c r="BV76" i="9" s="1"/>
  <c r="Z75" i="12"/>
  <c r="AT39" i="12"/>
  <c r="AT76" i="12" s="1"/>
  <c r="AT80" i="12"/>
  <c r="AV41" i="11"/>
  <c r="AV82" i="11" s="1"/>
  <c r="AV86" i="11"/>
  <c r="V74" i="10"/>
  <c r="AF133" i="10"/>
  <c r="BJ80" i="10"/>
  <c r="AP47" i="10"/>
  <c r="BL39" i="10"/>
  <c r="BL76" i="10" s="1"/>
  <c r="T102" i="10"/>
  <c r="BF39" i="10"/>
  <c r="BF76" i="10" s="1"/>
  <c r="BL80" i="10"/>
  <c r="AX47" i="9"/>
  <c r="BT39" i="9"/>
  <c r="BT76" i="9" s="1"/>
  <c r="CT78" i="3"/>
  <c r="CX91" i="3"/>
  <c r="CX69" i="2"/>
  <c r="AT86" i="11"/>
  <c r="AR41" i="11"/>
  <c r="AR82" i="11" s="1"/>
  <c r="X75" i="12"/>
  <c r="AR39" i="12"/>
  <c r="AR76" i="12" s="1"/>
  <c r="AR80" i="12"/>
  <c r="AP41" i="11"/>
  <c r="AP82" i="11" s="1"/>
  <c r="V112" i="11"/>
  <c r="BH39" i="10"/>
  <c r="BH76" i="10" s="1"/>
  <c r="BJ39" i="10"/>
  <c r="BJ76" i="10" s="1"/>
  <c r="V111" i="10"/>
  <c r="BR80" i="9"/>
  <c r="AV47" i="9"/>
  <c r="BR39" i="9"/>
  <c r="BR76" i="9" s="1"/>
  <c r="DB40" i="4"/>
  <c r="DB77" i="4" s="1"/>
  <c r="CX144" i="4"/>
  <c r="CX81" i="4"/>
  <c r="Z20" i="13"/>
  <c r="AF23" i="13"/>
  <c r="AF24" i="13" s="1"/>
  <c r="V75" i="12"/>
  <c r="AP39" i="12"/>
  <c r="AP76" i="12" s="1"/>
  <c r="AP80" i="12"/>
  <c r="AR86" i="11"/>
  <c r="BH80" i="10"/>
  <c r="BP80" i="9"/>
  <c r="AT47" i="9"/>
  <c r="BP39" i="9"/>
  <c r="BP76" i="9" s="1"/>
  <c r="CV58" i="7"/>
  <c r="DH40" i="4"/>
  <c r="DH77" i="4" s="1"/>
  <c r="CT128" i="3"/>
  <c r="CT109" i="3"/>
  <c r="X20" i="13"/>
  <c r="AD23" i="13"/>
  <c r="AD24" i="13" s="1"/>
  <c r="T47" i="12"/>
  <c r="T86" i="12" s="1"/>
  <c r="AN39" i="12"/>
  <c r="AN76" i="12" s="1"/>
  <c r="AN80" i="12"/>
  <c r="AN86" i="11"/>
  <c r="AP86" i="11"/>
  <c r="BF80" i="10"/>
  <c r="BN80" i="9"/>
  <c r="AR47" i="9"/>
  <c r="BN39" i="9"/>
  <c r="BN76" i="9" s="1"/>
  <c r="CV86" i="7"/>
  <c r="CT144" i="4"/>
  <c r="DD40" i="4"/>
  <c r="DD77" i="4" s="1"/>
  <c r="DF40" i="4"/>
  <c r="DF77" i="4" s="1"/>
  <c r="CV80" i="3"/>
  <c r="V47" i="13"/>
  <c r="AB48" i="13" s="1"/>
  <c r="AB87" i="13" s="1"/>
  <c r="AB39" i="13"/>
  <c r="AB76" i="13" s="1"/>
  <c r="R47" i="12"/>
  <c r="R86" i="12" s="1"/>
  <c r="AL39" i="12"/>
  <c r="AL76" i="12" s="1"/>
  <c r="AL80" i="12"/>
  <c r="R49" i="11"/>
  <c r="R92" i="11" s="1"/>
  <c r="AN41" i="11"/>
  <c r="AN82" i="11" s="1"/>
  <c r="BD80" i="10"/>
  <c r="BD39" i="10"/>
  <c r="BD76" i="10" s="1"/>
  <c r="BL80" i="9"/>
  <c r="AP75" i="9"/>
  <c r="BL39" i="9"/>
  <c r="BL76" i="9" s="1"/>
  <c r="CT86" i="7"/>
  <c r="CV69" i="7"/>
  <c r="CV95" i="7"/>
  <c r="CT105" i="7"/>
  <c r="CX106" i="6"/>
  <c r="CT81" i="4"/>
  <c r="CT85" i="4"/>
  <c r="CT80" i="3"/>
  <c r="CX128" i="3"/>
  <c r="CV109" i="3"/>
  <c r="N24" i="11"/>
  <c r="T112" i="11"/>
  <c r="T47" i="13"/>
  <c r="T86" i="13" s="1"/>
  <c r="Z39" i="13"/>
  <c r="Z76" i="13" s="1"/>
  <c r="P47" i="12"/>
  <c r="P86" i="12" s="1"/>
  <c r="AJ39" i="12"/>
  <c r="AJ76" i="12" s="1"/>
  <c r="AJ80" i="12"/>
  <c r="AL86" i="11"/>
  <c r="R99" i="11"/>
  <c r="V74" i="11"/>
  <c r="P49" i="11"/>
  <c r="AL41" i="11"/>
  <c r="AL82" i="11" s="1"/>
  <c r="N80" i="10"/>
  <c r="T129" i="10"/>
  <c r="BB80" i="10"/>
  <c r="P16" i="10"/>
  <c r="P20" i="10" s="1"/>
  <c r="X111" i="10"/>
  <c r="AF75" i="10"/>
  <c r="BB39" i="10"/>
  <c r="BB76" i="10" s="1"/>
  <c r="AB47" i="10"/>
  <c r="AB86" i="10" s="1"/>
  <c r="BJ80" i="9"/>
  <c r="AN47" i="9"/>
  <c r="AN86" i="9" s="1"/>
  <c r="BJ39" i="9"/>
  <c r="BJ76" i="9" s="1"/>
  <c r="CT69" i="7"/>
  <c r="CT95" i="7"/>
  <c r="CV105" i="7"/>
  <c r="CX95" i="7"/>
  <c r="CV86" i="6"/>
  <c r="CV125" i="6"/>
  <c r="CV93" i="6"/>
  <c r="CT74" i="3"/>
  <c r="CT96" i="3"/>
  <c r="CT86" i="2"/>
  <c r="CV69" i="2"/>
  <c r="CX114" i="2"/>
  <c r="CV91" i="2"/>
  <c r="CT61" i="2"/>
  <c r="CX158" i="8"/>
  <c r="CT158" i="8"/>
  <c r="CT70" i="8"/>
  <c r="CT130" i="8"/>
  <c r="CT92" i="8"/>
  <c r="CT126" i="8"/>
  <c r="CT121" i="8"/>
  <c r="CX130" i="8"/>
  <c r="CT144" i="8"/>
  <c r="CT74" i="8"/>
  <c r="CT112" i="8"/>
  <c r="CX103" i="8"/>
  <c r="R47" i="13"/>
  <c r="X39" i="13"/>
  <c r="X76" i="13" s="1"/>
  <c r="R66" i="13"/>
  <c r="V19" i="13"/>
  <c r="P75" i="13"/>
  <c r="V39" i="13"/>
  <c r="V76" i="13" s="1"/>
  <c r="N75" i="12"/>
  <c r="AH39" i="12"/>
  <c r="AH76" i="12" s="1"/>
  <c r="J70" i="12"/>
  <c r="AH80" i="12"/>
  <c r="R120" i="12"/>
  <c r="L115" i="12"/>
  <c r="N81" i="11"/>
  <c r="AJ41" i="11"/>
  <c r="AJ82" i="11" s="1"/>
  <c r="T135" i="11"/>
  <c r="AJ86" i="11"/>
  <c r="L112" i="11"/>
  <c r="AF99" i="11"/>
  <c r="J72" i="10"/>
  <c r="X133" i="10"/>
  <c r="AT75" i="10"/>
  <c r="Z133" i="10"/>
  <c r="T74" i="10"/>
  <c r="J16" i="10"/>
  <c r="J20" i="10" s="1"/>
  <c r="AZ80" i="10"/>
  <c r="N16" i="10"/>
  <c r="N20" i="10" s="1"/>
  <c r="AT16" i="10"/>
  <c r="AT20" i="10" s="1"/>
  <c r="AD47" i="10"/>
  <c r="AD86" i="10" s="1"/>
  <c r="AZ39" i="10"/>
  <c r="AZ76" i="10" s="1"/>
  <c r="AD80" i="10"/>
  <c r="L129" i="10"/>
  <c r="BF47" i="9"/>
  <c r="BF86" i="9" s="1"/>
  <c r="BH80" i="9"/>
  <c r="AN111" i="9"/>
  <c r="J93" i="9"/>
  <c r="BH39" i="9"/>
  <c r="BH76" i="9" s="1"/>
  <c r="R24" i="9"/>
  <c r="CX126" i="8"/>
  <c r="CT72" i="8"/>
  <c r="CT148" i="8"/>
  <c r="CX76" i="8"/>
  <c r="CT76" i="8"/>
  <c r="CV121" i="8"/>
  <c r="CT80" i="8"/>
  <c r="CT117" i="8"/>
  <c r="CV126" i="8"/>
  <c r="CV70" i="8"/>
  <c r="CT108" i="8"/>
  <c r="CT99" i="8"/>
  <c r="CX86" i="7"/>
  <c r="CX62" i="7"/>
  <c r="CT82" i="7"/>
  <c r="CX82" i="7"/>
  <c r="CX60" i="7"/>
  <c r="CT58" i="7"/>
  <c r="CT60" i="7"/>
  <c r="CT62" i="7"/>
  <c r="CX69" i="7"/>
  <c r="CX105" i="7"/>
  <c r="CX93" i="6"/>
  <c r="CT93" i="6"/>
  <c r="CX16" i="6"/>
  <c r="CX125" i="6"/>
  <c r="CT102" i="6"/>
  <c r="CX102" i="6"/>
  <c r="CT70" i="6"/>
  <c r="CX98" i="4"/>
  <c r="CX71" i="4"/>
  <c r="CZ40" i="4"/>
  <c r="CZ77" i="4" s="1"/>
  <c r="CX107" i="4"/>
  <c r="CX85" i="4"/>
  <c r="CX40" i="4"/>
  <c r="CX77" i="4" s="1"/>
  <c r="CX48" i="4"/>
  <c r="CX87" i="4" s="1"/>
  <c r="CX112" i="4"/>
  <c r="CX100" i="3"/>
  <c r="CX109" i="3"/>
  <c r="CT105" i="3"/>
  <c r="CX62" i="3"/>
  <c r="CX66" i="3"/>
  <c r="CV96" i="3"/>
  <c r="CT87" i="3"/>
  <c r="CV66" i="3"/>
  <c r="CT62" i="3"/>
  <c r="CX73" i="2"/>
  <c r="CV95" i="2"/>
  <c r="CX17" i="2"/>
  <c r="CX123" i="2"/>
  <c r="CV61" i="2"/>
  <c r="CX91" i="2"/>
  <c r="CX59" i="2"/>
  <c r="T24" i="9"/>
  <c r="AN24" i="10"/>
  <c r="T24" i="10"/>
  <c r="J24" i="10"/>
  <c r="L24" i="10"/>
  <c r="P24" i="11"/>
  <c r="AF24" i="11"/>
  <c r="Z24" i="12"/>
  <c r="AB24" i="12"/>
  <c r="BF24" i="9"/>
  <c r="AH24" i="11"/>
  <c r="AF24" i="12"/>
  <c r="T16" i="12"/>
  <c r="R16" i="12"/>
  <c r="R20" i="12" s="1"/>
  <c r="Z84" i="12"/>
  <c r="AF84" i="12"/>
  <c r="AB84" i="12"/>
  <c r="X129" i="12"/>
  <c r="AD70" i="12"/>
  <c r="L70" i="12"/>
  <c r="L66" i="12"/>
  <c r="P66" i="12"/>
  <c r="AD66" i="12"/>
  <c r="L102" i="12"/>
  <c r="R68" i="12"/>
  <c r="N102" i="12"/>
  <c r="T68" i="12"/>
  <c r="P102" i="12"/>
  <c r="P75" i="12"/>
  <c r="AF72" i="12"/>
  <c r="R75" i="12"/>
  <c r="T75" i="12"/>
  <c r="AF120" i="12"/>
  <c r="AF80" i="12"/>
  <c r="AF75" i="12"/>
  <c r="AF39" i="12"/>
  <c r="AF76" i="12" s="1"/>
  <c r="P74" i="12"/>
  <c r="R124" i="12"/>
  <c r="AD133" i="12"/>
  <c r="T124" i="12"/>
  <c r="N97" i="12"/>
  <c r="P97" i="12"/>
  <c r="AD124" i="12"/>
  <c r="V106" i="12"/>
  <c r="AF129" i="12"/>
  <c r="AF133" i="12"/>
  <c r="AF124" i="12"/>
  <c r="X106" i="12"/>
  <c r="AF106" i="12"/>
  <c r="Z111" i="12"/>
  <c r="AD115" i="12"/>
  <c r="AF115" i="12"/>
  <c r="V115" i="12"/>
  <c r="X115" i="12"/>
  <c r="V97" i="12"/>
  <c r="AB97" i="12"/>
  <c r="V124" i="13"/>
  <c r="V115" i="13"/>
  <c r="V129" i="13"/>
  <c r="V120" i="13"/>
  <c r="T72" i="13"/>
  <c r="V75" i="13"/>
  <c r="V84" i="13"/>
  <c r="X24" i="11"/>
  <c r="T139" i="11"/>
  <c r="AH139" i="11"/>
  <c r="Z135" i="11"/>
  <c r="AH103" i="11"/>
  <c r="AB112" i="11"/>
  <c r="Z108" i="11"/>
  <c r="AB108" i="11"/>
  <c r="AD148" i="11"/>
  <c r="X103" i="11"/>
  <c r="AH148" i="11"/>
  <c r="AB148" i="11"/>
  <c r="P121" i="11"/>
  <c r="AF121" i="11"/>
  <c r="J121" i="11"/>
  <c r="AF148" i="11"/>
  <c r="N139" i="11"/>
  <c r="AF135" i="11"/>
  <c r="X112" i="11"/>
  <c r="J112" i="11"/>
  <c r="Z112" i="11"/>
  <c r="L103" i="11"/>
  <c r="AH90" i="11"/>
  <c r="N80" i="11"/>
  <c r="L135" i="11"/>
  <c r="N135" i="11"/>
  <c r="AH135" i="11"/>
  <c r="AH78" i="11"/>
  <c r="X74" i="11"/>
  <c r="AH117" i="11"/>
  <c r="Z74" i="11"/>
  <c r="X72" i="11"/>
  <c r="V72" i="11"/>
  <c r="AB72" i="11"/>
  <c r="AH108" i="11"/>
  <c r="N49" i="11"/>
  <c r="N92" i="11" s="1"/>
  <c r="V70" i="11"/>
  <c r="T41" i="11"/>
  <c r="T82" i="11" s="1"/>
  <c r="Z70" i="11"/>
  <c r="AB70" i="11"/>
  <c r="AH81" i="11"/>
  <c r="P41" i="11"/>
  <c r="P82" i="11" s="1"/>
  <c r="AD70" i="11"/>
  <c r="P70" i="11"/>
  <c r="AF70" i="11"/>
  <c r="P92" i="11"/>
  <c r="AH86" i="11"/>
  <c r="P16" i="11"/>
  <c r="P20" i="11" s="1"/>
  <c r="R16" i="11"/>
  <c r="R20" i="11" s="1"/>
  <c r="T16" i="11"/>
  <c r="T20" i="11" s="1"/>
  <c r="V16" i="11"/>
  <c r="V20" i="11" s="1"/>
  <c r="N66" i="10"/>
  <c r="R70" i="10"/>
  <c r="T111" i="10"/>
  <c r="Z68" i="10"/>
  <c r="L68" i="10"/>
  <c r="L102" i="10"/>
  <c r="P66" i="10"/>
  <c r="T66" i="10"/>
  <c r="AB16" i="10"/>
  <c r="R84" i="10"/>
  <c r="P84" i="10"/>
  <c r="N102" i="10"/>
  <c r="P102" i="10"/>
  <c r="V66" i="10"/>
  <c r="R74" i="10"/>
  <c r="V129" i="10"/>
  <c r="J74" i="10"/>
  <c r="N72" i="10"/>
  <c r="P72" i="10"/>
  <c r="R72" i="10"/>
  <c r="R97" i="10"/>
  <c r="T93" i="10"/>
  <c r="T97" i="10"/>
  <c r="V97" i="10"/>
  <c r="R102" i="10"/>
  <c r="V102" i="10"/>
  <c r="J133" i="10"/>
  <c r="V133" i="10"/>
  <c r="J115" i="10"/>
  <c r="L115" i="10"/>
  <c r="V115" i="10"/>
  <c r="X102" i="10"/>
  <c r="X129" i="10"/>
  <c r="Z39" i="10"/>
  <c r="Z76" i="10" s="1"/>
  <c r="AB133" i="10"/>
  <c r="AB120" i="10"/>
  <c r="AD120" i="10"/>
  <c r="AB39" i="10"/>
  <c r="AB76" i="10" s="1"/>
  <c r="AT129" i="10"/>
  <c r="AH133" i="10"/>
  <c r="AD133" i="10"/>
  <c r="AD39" i="10"/>
  <c r="AD76" i="10" s="1"/>
  <c r="AX66" i="10"/>
  <c r="AJ133" i="10"/>
  <c r="AH129" i="10"/>
  <c r="AH115" i="10"/>
  <c r="AP70" i="10"/>
  <c r="AJ66" i="10"/>
  <c r="AJ129" i="10"/>
  <c r="AJ115" i="10"/>
  <c r="AN74" i="10"/>
  <c r="AP120" i="10"/>
  <c r="AR93" i="10"/>
  <c r="AN68" i="10"/>
  <c r="AL66" i="10"/>
  <c r="AP84" i="10"/>
  <c r="AP97" i="10"/>
  <c r="AR74" i="10"/>
  <c r="AP68" i="10"/>
  <c r="AR129" i="10"/>
  <c r="AR120" i="10"/>
  <c r="AR68" i="10"/>
  <c r="AR75" i="10"/>
  <c r="AR97" i="10"/>
  <c r="AX80" i="10"/>
  <c r="AT66" i="10"/>
  <c r="AV129" i="10"/>
  <c r="AV66" i="10"/>
  <c r="AV16" i="10"/>
  <c r="AV20" i="10" s="1"/>
  <c r="AX133" i="10"/>
  <c r="AX129" i="10"/>
  <c r="AX124" i="10"/>
  <c r="AX84" i="10"/>
  <c r="AX74" i="10"/>
  <c r="AX72" i="10"/>
  <c r="AX75" i="10"/>
  <c r="AX68" i="10"/>
  <c r="AX102" i="10"/>
  <c r="AX86" i="10"/>
  <c r="AX24" i="10"/>
  <c r="V111" i="13"/>
  <c r="V133" i="13"/>
  <c r="V93" i="13"/>
  <c r="V74" i="13"/>
  <c r="V66" i="13"/>
  <c r="V97" i="13"/>
  <c r="V68" i="13"/>
  <c r="V70" i="13"/>
  <c r="V102" i="13"/>
  <c r="V80" i="13"/>
  <c r="V106" i="13"/>
  <c r="T66" i="13"/>
  <c r="P111" i="13"/>
  <c r="R111" i="13"/>
  <c r="V16" i="13"/>
  <c r="AF74" i="12"/>
  <c r="AF111" i="12"/>
  <c r="AF97" i="12"/>
  <c r="AF66" i="12"/>
  <c r="AD97" i="12"/>
  <c r="AF68" i="12"/>
  <c r="AF70" i="12"/>
  <c r="AF102" i="12"/>
  <c r="AF86" i="12"/>
  <c r="AB70" i="12"/>
  <c r="L84" i="12"/>
  <c r="N66" i="12"/>
  <c r="AD74" i="12"/>
  <c r="P80" i="12"/>
  <c r="R97" i="12"/>
  <c r="R102" i="12"/>
  <c r="AD120" i="12"/>
  <c r="V124" i="12"/>
  <c r="AB74" i="12"/>
  <c r="V16" i="12"/>
  <c r="V20" i="12" s="1"/>
  <c r="T97" i="12"/>
  <c r="T102" i="12"/>
  <c r="T115" i="12"/>
  <c r="X16" i="12"/>
  <c r="X20" i="12" s="1"/>
  <c r="Z120" i="12"/>
  <c r="J72" i="12"/>
  <c r="N80" i="12"/>
  <c r="J106" i="12"/>
  <c r="Z106" i="12"/>
  <c r="Z129" i="12"/>
  <c r="AF16" i="12"/>
  <c r="AF93" i="12"/>
  <c r="J84" i="12"/>
  <c r="T72" i="12"/>
  <c r="J16" i="12"/>
  <c r="J87" i="12" s="1"/>
  <c r="J24" i="12"/>
  <c r="X68" i="12"/>
  <c r="J39" i="12"/>
  <c r="J76" i="12" s="1"/>
  <c r="L72" i="12"/>
  <c r="AB72" i="12"/>
  <c r="J80" i="12"/>
  <c r="X97" i="12"/>
  <c r="L106" i="12"/>
  <c r="AB106" i="12"/>
  <c r="T120" i="12"/>
  <c r="AB129" i="12"/>
  <c r="V133" i="12"/>
  <c r="L16" i="12"/>
  <c r="L20" i="12" s="1"/>
  <c r="V84" i="12"/>
  <c r="L24" i="12"/>
  <c r="N68" i="12"/>
  <c r="N72" i="12"/>
  <c r="AD72" i="12"/>
  <c r="J75" i="12"/>
  <c r="L80" i="12"/>
  <c r="P93" i="12"/>
  <c r="Z97" i="12"/>
  <c r="AD106" i="12"/>
  <c r="J115" i="12"/>
  <c r="V120" i="12"/>
  <c r="N124" i="12"/>
  <c r="N129" i="12"/>
  <c r="AD129" i="12"/>
  <c r="R72" i="12"/>
  <c r="X84" i="12"/>
  <c r="P68" i="12"/>
  <c r="X70" i="12"/>
  <c r="P72" i="12"/>
  <c r="R93" i="12"/>
  <c r="X120" i="12"/>
  <c r="P124" i="12"/>
  <c r="AH144" i="11"/>
  <c r="AH70" i="11"/>
  <c r="AH121" i="11"/>
  <c r="AF112" i="11"/>
  <c r="AH72" i="11"/>
  <c r="AF78" i="11"/>
  <c r="AH74" i="11"/>
  <c r="AH112" i="11"/>
  <c r="AH80" i="11"/>
  <c r="AH92" i="11"/>
  <c r="N90" i="11"/>
  <c r="AD90" i="11"/>
  <c r="J49" i="11"/>
  <c r="J92" i="11" s="1"/>
  <c r="R70" i="11"/>
  <c r="J80" i="11"/>
  <c r="J81" i="11"/>
  <c r="AD112" i="11"/>
  <c r="P139" i="11"/>
  <c r="N144" i="11"/>
  <c r="AD144" i="11"/>
  <c r="P90" i="11"/>
  <c r="AF90" i="11"/>
  <c r="L49" i="11"/>
  <c r="T70" i="11"/>
  <c r="AF74" i="11"/>
  <c r="L80" i="11"/>
  <c r="V103" i="11"/>
  <c r="N103" i="11"/>
  <c r="Z117" i="11"/>
  <c r="R139" i="11"/>
  <c r="AF144" i="11"/>
  <c r="R74" i="11"/>
  <c r="P103" i="11"/>
  <c r="AB117" i="11"/>
  <c r="L24" i="11"/>
  <c r="X90" i="11"/>
  <c r="X70" i="11"/>
  <c r="N72" i="11"/>
  <c r="AD72" i="11"/>
  <c r="J78" i="11"/>
  <c r="Z78" i="11"/>
  <c r="R103" i="11"/>
  <c r="AD121" i="11"/>
  <c r="V139" i="11"/>
  <c r="AH16" i="11"/>
  <c r="AH99" i="11"/>
  <c r="L144" i="11"/>
  <c r="V90" i="11"/>
  <c r="AD108" i="11"/>
  <c r="P72" i="11"/>
  <c r="L78" i="11"/>
  <c r="R108" i="11"/>
  <c r="T108" i="11"/>
  <c r="X139" i="11"/>
  <c r="R72" i="11"/>
  <c r="N78" i="11"/>
  <c r="AD78" i="11"/>
  <c r="AD99" i="11"/>
  <c r="V108" i="11"/>
  <c r="R117" i="11"/>
  <c r="J139" i="11"/>
  <c r="Z139" i="11"/>
  <c r="J24" i="11"/>
  <c r="R24" i="11"/>
  <c r="R41" i="11"/>
  <c r="R82" i="11" s="1"/>
  <c r="T72" i="11"/>
  <c r="J74" i="11"/>
  <c r="J135" i="11"/>
  <c r="L139" i="11"/>
  <c r="AB139" i="11"/>
  <c r="J144" i="11"/>
  <c r="Z144" i="11"/>
  <c r="AH41" i="11"/>
  <c r="AH82" i="11" s="1"/>
  <c r="AX106" i="10"/>
  <c r="AX111" i="10"/>
  <c r="AV124" i="10"/>
  <c r="AX115" i="10"/>
  <c r="AX93" i="10"/>
  <c r="AX70" i="10"/>
  <c r="AX97" i="10"/>
  <c r="AX120" i="10"/>
  <c r="AV111" i="10"/>
  <c r="AV86" i="10"/>
  <c r="V68" i="10"/>
  <c r="AL68" i="10"/>
  <c r="AB70" i="10"/>
  <c r="AH72" i="10"/>
  <c r="AP93" i="10"/>
  <c r="J102" i="10"/>
  <c r="AP102" i="10"/>
  <c r="J111" i="10"/>
  <c r="P115" i="10"/>
  <c r="AF115" i="10"/>
  <c r="X120" i="10"/>
  <c r="L124" i="10"/>
  <c r="AR124" i="10"/>
  <c r="AN72" i="10"/>
  <c r="X68" i="10"/>
  <c r="N70" i="10"/>
  <c r="AD70" i="10"/>
  <c r="AJ72" i="10"/>
  <c r="AP74" i="10"/>
  <c r="AP75" i="10"/>
  <c r="L93" i="10"/>
  <c r="AB93" i="10"/>
  <c r="AR102" i="10"/>
  <c r="Z120" i="10"/>
  <c r="AT124" i="10"/>
  <c r="AP133" i="10"/>
  <c r="AF93" i="10"/>
  <c r="J68" i="10"/>
  <c r="AN66" i="10"/>
  <c r="N68" i="10"/>
  <c r="T70" i="10"/>
  <c r="AJ70" i="10"/>
  <c r="Z72" i="10"/>
  <c r="AF74" i="10"/>
  <c r="AV75" i="10"/>
  <c r="AH93" i="10"/>
  <c r="R111" i="10"/>
  <c r="AH111" i="10"/>
  <c r="AN115" i="10"/>
  <c r="AF124" i="10"/>
  <c r="P129" i="10"/>
  <c r="AR133" i="10"/>
  <c r="AX16" i="10"/>
  <c r="R16" i="10"/>
  <c r="R20" i="10" s="1"/>
  <c r="AD24" i="10"/>
  <c r="L120" i="10"/>
  <c r="AP66" i="10"/>
  <c r="P68" i="10"/>
  <c r="AF68" i="10"/>
  <c r="AL70" i="10"/>
  <c r="AB72" i="10"/>
  <c r="AH74" i="10"/>
  <c r="AJ93" i="10"/>
  <c r="J97" i="10"/>
  <c r="Z115" i="10"/>
  <c r="AH124" i="10"/>
  <c r="R129" i="10"/>
  <c r="AT133" i="10"/>
  <c r="AD93" i="10"/>
  <c r="AD74" i="10"/>
  <c r="AF24" i="10"/>
  <c r="L66" i="10"/>
  <c r="AB66" i="10"/>
  <c r="AR66" i="10"/>
  <c r="AH68" i="10"/>
  <c r="X70" i="10"/>
  <c r="AN70" i="10"/>
  <c r="AD72" i="10"/>
  <c r="AJ74" i="10"/>
  <c r="AF80" i="10"/>
  <c r="AL93" i="10"/>
  <c r="L97" i="10"/>
  <c r="AL102" i="10"/>
  <c r="X106" i="10"/>
  <c r="AB115" i="10"/>
  <c r="AN124" i="10"/>
  <c r="AV133" i="10"/>
  <c r="AB80" i="10"/>
  <c r="AT93" i="10"/>
  <c r="R24" i="10"/>
  <c r="AH24" i="10"/>
  <c r="AJ68" i="10"/>
  <c r="J70" i="10"/>
  <c r="Z70" i="10"/>
  <c r="AF72" i="10"/>
  <c r="AL74" i="10"/>
  <c r="AN93" i="10"/>
  <c r="AN102" i="10"/>
  <c r="AN111" i="10"/>
  <c r="AD115" i="10"/>
  <c r="J124" i="10"/>
  <c r="AP124" i="10"/>
  <c r="AX39" i="10"/>
  <c r="AX76" i="10" s="1"/>
  <c r="P24" i="9"/>
  <c r="V97" i="9"/>
  <c r="BF102" i="9"/>
  <c r="BF66" i="9"/>
  <c r="BB115" i="9"/>
  <c r="BF84" i="9"/>
  <c r="BF97" i="9"/>
  <c r="BF68" i="9"/>
  <c r="BF133" i="9"/>
  <c r="BF106" i="9"/>
  <c r="BF72" i="9"/>
  <c r="BF74" i="9"/>
  <c r="BF129" i="9"/>
  <c r="BF111" i="9"/>
  <c r="BF115" i="9"/>
  <c r="BF80" i="9"/>
  <c r="BF93" i="9"/>
  <c r="BF124" i="9"/>
  <c r="BF70" i="9"/>
  <c r="BF120" i="9"/>
  <c r="N24" i="9"/>
  <c r="P66" i="9"/>
  <c r="BF16" i="9"/>
  <c r="BF20" i="9" s="1"/>
  <c r="BF39" i="9"/>
  <c r="BF76" i="9" s="1"/>
  <c r="AL124" i="9"/>
  <c r="AX70" i="9"/>
  <c r="AL97" i="9"/>
  <c r="AR97" i="9"/>
  <c r="AV70" i="9"/>
  <c r="AH97" i="9"/>
  <c r="AJ97" i="9"/>
  <c r="N66" i="9"/>
  <c r="N97" i="9"/>
  <c r="L97" i="9"/>
  <c r="AD70" i="9"/>
  <c r="J129" i="9"/>
  <c r="R97" i="9"/>
  <c r="P97" i="9"/>
  <c r="J97" i="9"/>
  <c r="L93" i="9"/>
  <c r="R66" i="9"/>
  <c r="L66" i="9"/>
  <c r="J66" i="9"/>
  <c r="R93" i="9"/>
  <c r="P93" i="9"/>
  <c r="N93" i="9"/>
  <c r="CX108" i="8"/>
  <c r="CX72" i="8"/>
  <c r="CX81" i="8"/>
  <c r="CX92" i="8"/>
  <c r="CV103" i="8"/>
  <c r="CV130" i="8"/>
  <c r="CX80" i="8"/>
  <c r="CV144" i="8"/>
  <c r="CX117" i="8"/>
  <c r="CX144" i="8"/>
  <c r="CV72" i="8"/>
  <c r="CV148" i="8"/>
  <c r="CX148" i="8"/>
  <c r="CV74" i="8"/>
  <c r="CV108" i="8"/>
  <c r="CV76" i="8"/>
  <c r="CV112" i="8"/>
  <c r="CX70" i="8"/>
  <c r="CX121" i="8"/>
  <c r="CV80" i="8"/>
  <c r="CV117" i="8"/>
  <c r="CX112" i="8"/>
  <c r="CX74" i="8"/>
  <c r="CT81" i="8"/>
  <c r="CX16" i="8"/>
  <c r="CX99" i="8"/>
  <c r="CV99" i="8"/>
  <c r="CX75" i="7"/>
  <c r="CV16" i="7"/>
  <c r="CX91" i="7"/>
  <c r="CV60" i="7"/>
  <c r="CV75" i="7"/>
  <c r="CV62" i="7"/>
  <c r="CX58" i="7"/>
  <c r="CV82" i="7"/>
  <c r="CV64" i="7"/>
  <c r="CX64" i="7"/>
  <c r="CX16" i="7"/>
  <c r="CX97" i="6"/>
  <c r="CX72" i="6"/>
  <c r="CX68" i="6"/>
  <c r="CX75" i="6"/>
  <c r="CX70" i="6"/>
  <c r="CX74" i="6"/>
  <c r="CV102" i="6"/>
  <c r="CV68" i="6"/>
  <c r="CX86" i="6"/>
  <c r="CT68" i="6"/>
  <c r="CV70" i="6"/>
  <c r="CV75" i="6"/>
  <c r="CT125" i="6"/>
  <c r="CV74" i="6"/>
  <c r="CX69" i="4"/>
  <c r="CX94" i="4"/>
  <c r="CX116" i="4"/>
  <c r="CX103" i="4"/>
  <c r="CX67" i="4"/>
  <c r="CX17" i="4"/>
  <c r="CX78" i="3"/>
  <c r="CX45" i="3"/>
  <c r="CX80" i="3" s="1"/>
  <c r="CX64" i="3"/>
  <c r="CX105" i="3"/>
  <c r="CV105" i="3"/>
  <c r="CX96" i="3"/>
  <c r="CV16" i="3"/>
  <c r="CT91" i="3"/>
  <c r="CV74" i="3"/>
  <c r="CX16" i="3"/>
  <c r="CX87" i="3"/>
  <c r="CV69" i="3"/>
  <c r="CV87" i="3"/>
  <c r="CT69" i="3"/>
  <c r="CV62" i="3"/>
  <c r="CX86" i="2"/>
  <c r="CV75" i="2"/>
  <c r="CV64" i="2"/>
  <c r="CX95" i="2"/>
  <c r="CV59" i="2"/>
  <c r="CV73" i="2"/>
  <c r="CX82" i="2"/>
  <c r="CV82" i="2"/>
  <c r="CT69" i="2"/>
  <c r="CX122" i="2"/>
  <c r="CX44" i="2"/>
  <c r="CX75" i="2" s="1"/>
  <c r="CT82" i="2"/>
  <c r="CT73" i="2"/>
  <c r="CV86" i="2"/>
  <c r="CV123" i="2"/>
  <c r="T111" i="13"/>
  <c r="P24" i="13"/>
  <c r="P124" i="13"/>
  <c r="R124" i="13"/>
  <c r="P74" i="13"/>
  <c r="R74" i="13"/>
  <c r="T74" i="13"/>
  <c r="P129" i="13"/>
  <c r="R129" i="13"/>
  <c r="T129" i="13"/>
  <c r="P72" i="13"/>
  <c r="T124" i="13"/>
  <c r="R93" i="13"/>
  <c r="P70" i="13"/>
  <c r="T70" i="13"/>
  <c r="P93" i="13"/>
  <c r="T93" i="13"/>
  <c r="R70" i="13"/>
  <c r="R97" i="13"/>
  <c r="T115" i="13"/>
  <c r="R133" i="13"/>
  <c r="R24" i="13"/>
  <c r="P97" i="13"/>
  <c r="T97" i="13"/>
  <c r="P133" i="13"/>
  <c r="R75" i="13"/>
  <c r="T133" i="13"/>
  <c r="T75" i="13"/>
  <c r="R68" i="13"/>
  <c r="R102" i="13"/>
  <c r="T68" i="13"/>
  <c r="T102" i="13"/>
  <c r="R72" i="13"/>
  <c r="T120" i="13"/>
  <c r="P115" i="13"/>
  <c r="R115" i="13"/>
  <c r="P84" i="13"/>
  <c r="T106" i="13"/>
  <c r="R84" i="13"/>
  <c r="T84" i="13"/>
  <c r="P16" i="13"/>
  <c r="R16" i="13"/>
  <c r="T16" i="13"/>
  <c r="P47" i="13"/>
  <c r="T80" i="13"/>
  <c r="R80" i="13"/>
  <c r="P80" i="13"/>
  <c r="R106" i="13"/>
  <c r="T39" i="13"/>
  <c r="T76" i="13" s="1"/>
  <c r="R39" i="13"/>
  <c r="R76" i="13" s="1"/>
  <c r="P39" i="13"/>
  <c r="P76" i="13" s="1"/>
  <c r="P102" i="13"/>
  <c r="P106" i="13"/>
  <c r="T24" i="13"/>
  <c r="P68" i="13"/>
  <c r="P120" i="13"/>
  <c r="R120" i="13"/>
  <c r="P66" i="13"/>
  <c r="R80" i="12"/>
  <c r="P115" i="12"/>
  <c r="P16" i="12"/>
  <c r="P20" i="12" s="1"/>
  <c r="T80" i="12"/>
  <c r="X133" i="12"/>
  <c r="V80" i="12"/>
  <c r="N24" i="12"/>
  <c r="J102" i="12"/>
  <c r="X47" i="12"/>
  <c r="AB133" i="12"/>
  <c r="P24" i="12"/>
  <c r="Z47" i="12"/>
  <c r="V68" i="12"/>
  <c r="J120" i="12"/>
  <c r="R24" i="12"/>
  <c r="AB47" i="12"/>
  <c r="N106" i="12"/>
  <c r="Z115" i="12"/>
  <c r="L120" i="12"/>
  <c r="X124" i="12"/>
  <c r="T24" i="12"/>
  <c r="Z68" i="12"/>
  <c r="V72" i="12"/>
  <c r="AB93" i="12"/>
  <c r="P106" i="12"/>
  <c r="AB115" i="12"/>
  <c r="N120" i="12"/>
  <c r="Z124" i="12"/>
  <c r="V24" i="12"/>
  <c r="AB68" i="12"/>
  <c r="X72" i="12"/>
  <c r="AD93" i="12"/>
  <c r="R106" i="12"/>
  <c r="P120" i="12"/>
  <c r="AB124" i="12"/>
  <c r="AD84" i="12"/>
  <c r="X24" i="12"/>
  <c r="J66" i="12"/>
  <c r="AD68" i="12"/>
  <c r="Z72" i="12"/>
  <c r="T106" i="12"/>
  <c r="N16" i="12"/>
  <c r="N20" i="12" s="1"/>
  <c r="AD24" i="12"/>
  <c r="N84" i="12"/>
  <c r="P84" i="12"/>
  <c r="AB120" i="12"/>
  <c r="J74" i="12"/>
  <c r="R84" i="12"/>
  <c r="L74" i="12"/>
  <c r="L39" i="12"/>
  <c r="L76" i="12" s="1"/>
  <c r="T84" i="12"/>
  <c r="AB111" i="12"/>
  <c r="N74" i="12"/>
  <c r="N39" i="12"/>
  <c r="N76" i="12" s="1"/>
  <c r="AD111" i="12"/>
  <c r="J133" i="12"/>
  <c r="P111" i="12"/>
  <c r="P39" i="12"/>
  <c r="P76" i="12" s="1"/>
  <c r="V102" i="12"/>
  <c r="L133" i="12"/>
  <c r="R111" i="12"/>
  <c r="R74" i="12"/>
  <c r="R39" i="12"/>
  <c r="R76" i="12" s="1"/>
  <c r="X102" i="12"/>
  <c r="N133" i="12"/>
  <c r="AD86" i="12"/>
  <c r="T66" i="12"/>
  <c r="T111" i="12"/>
  <c r="T74" i="12"/>
  <c r="T39" i="12"/>
  <c r="T76" i="12" s="1"/>
  <c r="J93" i="12"/>
  <c r="Z102" i="12"/>
  <c r="P133" i="12"/>
  <c r="V111" i="12"/>
  <c r="V74" i="12"/>
  <c r="V39" i="12"/>
  <c r="V76" i="12" s="1"/>
  <c r="Z74" i="12"/>
  <c r="L93" i="12"/>
  <c r="AB102" i="12"/>
  <c r="J124" i="12"/>
  <c r="R133" i="12"/>
  <c r="X111" i="12"/>
  <c r="X74" i="12"/>
  <c r="N47" i="12"/>
  <c r="L68" i="12"/>
  <c r="N93" i="12"/>
  <c r="N115" i="12"/>
  <c r="L124" i="12"/>
  <c r="T133" i="12"/>
  <c r="AD75" i="12"/>
  <c r="T93" i="12"/>
  <c r="V93" i="12"/>
  <c r="R70" i="12"/>
  <c r="X93" i="12"/>
  <c r="T70" i="12"/>
  <c r="Z93" i="12"/>
  <c r="T20" i="12"/>
  <c r="V70" i="12"/>
  <c r="J129" i="12"/>
  <c r="R66" i="12"/>
  <c r="L129" i="12"/>
  <c r="AD39" i="12"/>
  <c r="AD76" i="12" s="1"/>
  <c r="Z70" i="12"/>
  <c r="Z16" i="12"/>
  <c r="Z20" i="12" s="1"/>
  <c r="V66" i="12"/>
  <c r="N70" i="12"/>
  <c r="P129" i="12"/>
  <c r="Z133" i="12"/>
  <c r="AB16" i="12"/>
  <c r="L47" i="12"/>
  <c r="L75" i="12"/>
  <c r="Z39" i="12"/>
  <c r="Z76" i="12" s="1"/>
  <c r="X39" i="12"/>
  <c r="X76" i="12" s="1"/>
  <c r="X66" i="12"/>
  <c r="P70" i="12"/>
  <c r="R129" i="12"/>
  <c r="J86" i="12"/>
  <c r="AD16" i="12"/>
  <c r="AD20" i="12" s="1"/>
  <c r="Z66" i="12"/>
  <c r="AD80" i="12"/>
  <c r="AD102" i="12"/>
  <c r="T129" i="12"/>
  <c r="AB66" i="12"/>
  <c r="V129" i="12"/>
  <c r="V47" i="12"/>
  <c r="Z80" i="12"/>
  <c r="X80" i="12"/>
  <c r="J97" i="12"/>
  <c r="L97" i="12"/>
  <c r="R115" i="12"/>
  <c r="J68" i="12"/>
  <c r="AB39" i="12"/>
  <c r="AB76" i="12" s="1"/>
  <c r="AB80" i="12"/>
  <c r="J99" i="11"/>
  <c r="J90" i="11"/>
  <c r="Z24" i="11"/>
  <c r="L99" i="11"/>
  <c r="AF108" i="11"/>
  <c r="AB78" i="11"/>
  <c r="N99" i="11"/>
  <c r="P144" i="11"/>
  <c r="P99" i="11"/>
  <c r="T74" i="11"/>
  <c r="R144" i="11"/>
  <c r="X16" i="11"/>
  <c r="X20" i="11" s="1"/>
  <c r="T117" i="11"/>
  <c r="Z16" i="11"/>
  <c r="Z20" i="11" s="1"/>
  <c r="P74" i="11"/>
  <c r="P80" i="11"/>
  <c r="Z99" i="11"/>
  <c r="V117" i="11"/>
  <c r="AF139" i="11"/>
  <c r="V144" i="11"/>
  <c r="R80" i="11"/>
  <c r="AF72" i="11"/>
  <c r="AB99" i="11"/>
  <c r="X117" i="11"/>
  <c r="X144" i="11"/>
  <c r="Z90" i="11"/>
  <c r="V41" i="11"/>
  <c r="V82" i="11" s="1"/>
  <c r="P81" i="11"/>
  <c r="X108" i="11"/>
  <c r="AB74" i="11"/>
  <c r="R81" i="11"/>
  <c r="J103" i="11"/>
  <c r="AD117" i="11"/>
  <c r="AD74" i="11"/>
  <c r="AB144" i="11"/>
  <c r="L108" i="11"/>
  <c r="AB80" i="11"/>
  <c r="AD80" i="11"/>
  <c r="X86" i="11"/>
  <c r="AF80" i="11"/>
  <c r="J148" i="11"/>
  <c r="J70" i="11"/>
  <c r="P135" i="11"/>
  <c r="AF41" i="11"/>
  <c r="AF82" i="11" s="1"/>
  <c r="L70" i="11"/>
  <c r="V78" i="11"/>
  <c r="R135" i="11"/>
  <c r="N70" i="11"/>
  <c r="X78" i="11"/>
  <c r="AF117" i="11"/>
  <c r="X81" i="11"/>
  <c r="X49" i="11"/>
  <c r="Z41" i="11"/>
  <c r="Z82" i="11" s="1"/>
  <c r="X41" i="11"/>
  <c r="X82" i="11" s="1"/>
  <c r="Z49" i="11"/>
  <c r="Z81" i="11"/>
  <c r="AB81" i="11"/>
  <c r="AB49" i="11"/>
  <c r="AB24" i="11"/>
  <c r="J72" i="11"/>
  <c r="AD24" i="11"/>
  <c r="L72" i="11"/>
  <c r="R86" i="11"/>
  <c r="P86" i="11"/>
  <c r="N86" i="11"/>
  <c r="L86" i="11"/>
  <c r="J86" i="11"/>
  <c r="L117" i="11"/>
  <c r="L121" i="11"/>
  <c r="T78" i="11"/>
  <c r="V80" i="11"/>
  <c r="T86" i="11"/>
  <c r="V86" i="11"/>
  <c r="N121" i="11"/>
  <c r="N117" i="11"/>
  <c r="X80" i="11"/>
  <c r="N108" i="11"/>
  <c r="N112" i="11"/>
  <c r="P108" i="11"/>
  <c r="P112" i="11"/>
  <c r="AB16" i="11"/>
  <c r="Z86" i="11"/>
  <c r="AB86" i="11"/>
  <c r="AD86" i="11"/>
  <c r="T144" i="11"/>
  <c r="T99" i="11"/>
  <c r="T103" i="11"/>
  <c r="R112" i="11"/>
  <c r="R148" i="11"/>
  <c r="AD49" i="11"/>
  <c r="AD92" i="11" s="1"/>
  <c r="T148" i="11"/>
  <c r="T24" i="11"/>
  <c r="AF49" i="11"/>
  <c r="AF92" i="11" s="1"/>
  <c r="V148" i="11"/>
  <c r="V24" i="11"/>
  <c r="N41" i="11"/>
  <c r="N82" i="11" s="1"/>
  <c r="J41" i="11"/>
  <c r="J82" i="11" s="1"/>
  <c r="L41" i="11"/>
  <c r="L82" i="11" s="1"/>
  <c r="L74" i="11"/>
  <c r="Z121" i="11"/>
  <c r="AB135" i="11"/>
  <c r="X148" i="11"/>
  <c r="N74" i="11"/>
  <c r="P78" i="11"/>
  <c r="AF86" i="11"/>
  <c r="AB121" i="11"/>
  <c r="AD135" i="11"/>
  <c r="AD139" i="11"/>
  <c r="Z148" i="11"/>
  <c r="R78" i="11"/>
  <c r="T80" i="11"/>
  <c r="Z80" i="11"/>
  <c r="L148" i="11"/>
  <c r="AD16" i="11"/>
  <c r="AD20" i="11" s="1"/>
  <c r="N148" i="11"/>
  <c r="AF16" i="11"/>
  <c r="R121" i="11"/>
  <c r="P148" i="11"/>
  <c r="J16" i="11"/>
  <c r="P117" i="11"/>
  <c r="T121" i="11"/>
  <c r="L16" i="11"/>
  <c r="AB41" i="11"/>
  <c r="AB82" i="11" s="1"/>
  <c r="Z72" i="11"/>
  <c r="V121" i="11"/>
  <c r="N16" i="11"/>
  <c r="AD41" i="11"/>
  <c r="AD82" i="11" s="1"/>
  <c r="X121" i="11"/>
  <c r="V99" i="11"/>
  <c r="Z103" i="11"/>
  <c r="X99" i="11"/>
  <c r="AB103" i="11"/>
  <c r="T81" i="11"/>
  <c r="T49" i="11"/>
  <c r="AD103" i="11"/>
  <c r="V49" i="11"/>
  <c r="V81" i="11"/>
  <c r="AF103" i="11"/>
  <c r="J117" i="11"/>
  <c r="AJ16" i="10"/>
  <c r="AJ20" i="10" s="1"/>
  <c r="AB97" i="10"/>
  <c r="AH75" i="10"/>
  <c r="AH47" i="10"/>
  <c r="AD97" i="10"/>
  <c r="AN75" i="10"/>
  <c r="AN47" i="10"/>
  <c r="AJ97" i="10"/>
  <c r="AP106" i="10"/>
  <c r="AF70" i="10"/>
  <c r="AL97" i="10"/>
  <c r="AT106" i="10"/>
  <c r="AT102" i="10"/>
  <c r="AR106" i="10"/>
  <c r="AH70" i="10"/>
  <c r="AJ111" i="10"/>
  <c r="AV106" i="10"/>
  <c r="AB24" i="10"/>
  <c r="AP72" i="10"/>
  <c r="AF47" i="10"/>
  <c r="N124" i="10"/>
  <c r="AH16" i="10"/>
  <c r="AH20" i="10" s="1"/>
  <c r="AJ75" i="10"/>
  <c r="AJ47" i="10"/>
  <c r="AF97" i="10"/>
  <c r="AL75" i="10"/>
  <c r="AL47" i="10"/>
  <c r="AH97" i="10"/>
  <c r="AN106" i="10"/>
  <c r="P124" i="10"/>
  <c r="AB20" i="10"/>
  <c r="R124" i="10"/>
  <c r="V93" i="10"/>
  <c r="T124" i="10"/>
  <c r="X97" i="10"/>
  <c r="Z16" i="10"/>
  <c r="Z20" i="10" s="1"/>
  <c r="V124" i="10"/>
  <c r="AT84" i="10"/>
  <c r="AR72" i="10"/>
  <c r="AT74" i="10"/>
  <c r="P133" i="10"/>
  <c r="AL24" i="10"/>
  <c r="AT72" i="10"/>
  <c r="AV74" i="10"/>
  <c r="R133" i="10"/>
  <c r="AP16" i="10"/>
  <c r="AP20" i="10" s="1"/>
  <c r="AR70" i="10"/>
  <c r="AV72" i="10"/>
  <c r="T133" i="10"/>
  <c r="AR16" i="10"/>
  <c r="AR20" i="10" s="1"/>
  <c r="AP24" i="10"/>
  <c r="AT70" i="10"/>
  <c r="AD129" i="10"/>
  <c r="AR24" i="10"/>
  <c r="AV70" i="10"/>
  <c r="AV93" i="10"/>
  <c r="AF129" i="10"/>
  <c r="L84" i="10"/>
  <c r="AT24" i="10"/>
  <c r="J106" i="10"/>
  <c r="L111" i="10"/>
  <c r="AV24" i="10"/>
  <c r="AV68" i="10"/>
  <c r="N74" i="10"/>
  <c r="R75" i="10"/>
  <c r="L106" i="10"/>
  <c r="N120" i="10"/>
  <c r="L70" i="10"/>
  <c r="P74" i="10"/>
  <c r="J93" i="10"/>
  <c r="AN97" i="10"/>
  <c r="N106" i="10"/>
  <c r="AT120" i="10"/>
  <c r="AL124" i="10"/>
  <c r="AN16" i="10"/>
  <c r="AN20" i="10" s="1"/>
  <c r="P120" i="10"/>
  <c r="Z102" i="10"/>
  <c r="P106" i="10"/>
  <c r="AV120" i="10"/>
  <c r="R120" i="10"/>
  <c r="AB102" i="10"/>
  <c r="R106" i="10"/>
  <c r="AP129" i="10"/>
  <c r="T120" i="10"/>
  <c r="T72" i="10"/>
  <c r="P93" i="10"/>
  <c r="AD102" i="10"/>
  <c r="T106" i="10"/>
  <c r="R115" i="10"/>
  <c r="N24" i="10"/>
  <c r="V120" i="10"/>
  <c r="R68" i="10"/>
  <c r="V72" i="10"/>
  <c r="X74" i="10"/>
  <c r="R93" i="10"/>
  <c r="AF106" i="10"/>
  <c r="V106" i="10"/>
  <c r="X115" i="10"/>
  <c r="T115" i="10"/>
  <c r="J120" i="10"/>
  <c r="AF120" i="10"/>
  <c r="R66" i="10"/>
  <c r="V70" i="10"/>
  <c r="X72" i="10"/>
  <c r="AH106" i="10"/>
  <c r="Z111" i="10"/>
  <c r="AH120" i="10"/>
  <c r="J129" i="10"/>
  <c r="R39" i="10"/>
  <c r="R76" i="10" s="1"/>
  <c r="T39" i="10"/>
  <c r="T76" i="10" s="1"/>
  <c r="Z24" i="10"/>
  <c r="T16" i="10"/>
  <c r="P70" i="10"/>
  <c r="AJ106" i="10"/>
  <c r="AJ102" i="10"/>
  <c r="V16" i="10"/>
  <c r="V20" i="10" s="1"/>
  <c r="Z80" i="10"/>
  <c r="X80" i="10"/>
  <c r="V80" i="10"/>
  <c r="X16" i="10"/>
  <c r="X20" i="10" s="1"/>
  <c r="R86" i="10"/>
  <c r="AN39" i="10"/>
  <c r="AN76" i="10" s="1"/>
  <c r="T68" i="10"/>
  <c r="AD16" i="10"/>
  <c r="AP39" i="10"/>
  <c r="AP76" i="10" s="1"/>
  <c r="X93" i="10"/>
  <c r="V47" i="10"/>
  <c r="V75" i="10"/>
  <c r="AR39" i="10"/>
  <c r="AR76" i="10" s="1"/>
  <c r="P80" i="10"/>
  <c r="AP111" i="10"/>
  <c r="X75" i="10"/>
  <c r="X47" i="10"/>
  <c r="X86" i="10" s="1"/>
  <c r="AT39" i="10"/>
  <c r="AT76" i="10" s="1"/>
  <c r="R80" i="10"/>
  <c r="AR111" i="10"/>
  <c r="AF16" i="10"/>
  <c r="AV39" i="10"/>
  <c r="AV76" i="10" s="1"/>
  <c r="L72" i="10"/>
  <c r="AD75" i="10"/>
  <c r="T80" i="10"/>
  <c r="AV102" i="10"/>
  <c r="AT111" i="10"/>
  <c r="L133" i="10"/>
  <c r="P39" i="10"/>
  <c r="P76" i="10" s="1"/>
  <c r="N39" i="10"/>
  <c r="N76" i="10" s="1"/>
  <c r="L39" i="10"/>
  <c r="L76" i="10" s="1"/>
  <c r="J39" i="10"/>
  <c r="J76" i="10" s="1"/>
  <c r="N133" i="10"/>
  <c r="N129" i="10"/>
  <c r="X24" i="10"/>
  <c r="AL129" i="10"/>
  <c r="AL133" i="10"/>
  <c r="Z93" i="10"/>
  <c r="Z97" i="10"/>
  <c r="AN129" i="10"/>
  <c r="AN133" i="10"/>
  <c r="AP86" i="10"/>
  <c r="AL16" i="10"/>
  <c r="AF84" i="10"/>
  <c r="AT80" i="10"/>
  <c r="AT86" i="10"/>
  <c r="AH84" i="10"/>
  <c r="Z74" i="10"/>
  <c r="AV80" i="10"/>
  <c r="AF102" i="10"/>
  <c r="AJ84" i="10"/>
  <c r="AH102" i="10"/>
  <c r="AL106" i="10"/>
  <c r="N115" i="10"/>
  <c r="N111" i="10"/>
  <c r="AD124" i="10"/>
  <c r="AJ24" i="10"/>
  <c r="P111" i="10"/>
  <c r="AH80" i="10"/>
  <c r="X66" i="10"/>
  <c r="AJ80" i="10"/>
  <c r="AP115" i="10"/>
  <c r="AF39" i="10"/>
  <c r="AF76" i="10" s="1"/>
  <c r="J75" i="10"/>
  <c r="J47" i="10"/>
  <c r="Z66" i="10"/>
  <c r="AL80" i="10"/>
  <c r="AT97" i="10"/>
  <c r="AR115" i="10"/>
  <c r="V24" i="10"/>
  <c r="AH39" i="10"/>
  <c r="AH76" i="10" s="1"/>
  <c r="L75" i="10"/>
  <c r="L47" i="10"/>
  <c r="L86" i="10" s="1"/>
  <c r="AV97" i="10"/>
  <c r="Z106" i="10"/>
  <c r="AT115" i="10"/>
  <c r="X124" i="10"/>
  <c r="AV84" i="10"/>
  <c r="AJ39" i="10"/>
  <c r="AJ76" i="10" s="1"/>
  <c r="N47" i="10"/>
  <c r="N86" i="10" s="1"/>
  <c r="AD66" i="10"/>
  <c r="AV115" i="10"/>
  <c r="Z124" i="10"/>
  <c r="Z129" i="10"/>
  <c r="AL39" i="10"/>
  <c r="AL76" i="10" s="1"/>
  <c r="P47" i="10"/>
  <c r="AF66" i="10"/>
  <c r="AD106" i="10"/>
  <c r="AB124" i="10"/>
  <c r="AB129" i="10"/>
  <c r="AH66" i="10"/>
  <c r="AB68" i="10"/>
  <c r="N75" i="10"/>
  <c r="AL111" i="10"/>
  <c r="AL115" i="10"/>
  <c r="L16" i="10"/>
  <c r="T75" i="10"/>
  <c r="T47" i="10"/>
  <c r="AD68" i="10"/>
  <c r="L74" i="10"/>
  <c r="P75" i="10"/>
  <c r="AJ124" i="10"/>
  <c r="AJ120" i="10"/>
  <c r="AT68" i="10"/>
  <c r="AB74" i="10"/>
  <c r="P97" i="10"/>
  <c r="AB106" i="10"/>
  <c r="AB111" i="10"/>
  <c r="AL120" i="10"/>
  <c r="P24" i="10"/>
  <c r="J66" i="10"/>
  <c r="AP80" i="10"/>
  <c r="AN80" i="10"/>
  <c r="AD111" i="10"/>
  <c r="AN120" i="10"/>
  <c r="X39" i="10"/>
  <c r="X76" i="10" s="1"/>
  <c r="V39" i="10"/>
  <c r="V76" i="10" s="1"/>
  <c r="AL72" i="10"/>
  <c r="AR80" i="10"/>
  <c r="N97" i="10"/>
  <c r="N93" i="10"/>
  <c r="AF111" i="10"/>
  <c r="J80" i="10"/>
  <c r="L80" i="10"/>
  <c r="Z47" i="10"/>
  <c r="AN124" i="9"/>
  <c r="AH106" i="9"/>
  <c r="AJ106" i="9"/>
  <c r="BD74" i="9"/>
  <c r="AB70" i="9"/>
  <c r="AT39" i="9"/>
  <c r="AT76" i="9" s="1"/>
  <c r="AV39" i="9"/>
  <c r="AV76" i="9" s="1"/>
  <c r="AX39" i="9"/>
  <c r="AX76" i="9" s="1"/>
  <c r="AR72" i="9"/>
  <c r="P39" i="9"/>
  <c r="P76" i="9" s="1"/>
  <c r="J39" i="9"/>
  <c r="J76" i="9" s="1"/>
  <c r="L39" i="9"/>
  <c r="L76" i="9" s="1"/>
  <c r="AZ39" i="9"/>
  <c r="AZ76" i="9" s="1"/>
  <c r="BD39" i="9"/>
  <c r="BD76" i="9" s="1"/>
  <c r="AH39" i="9"/>
  <c r="AH76" i="9" s="1"/>
  <c r="BB39" i="9"/>
  <c r="BB76" i="9" s="1"/>
  <c r="AR68" i="9"/>
  <c r="AB75" i="9"/>
  <c r="N39" i="9"/>
  <c r="N76" i="9" s="1"/>
  <c r="AL39" i="9"/>
  <c r="AL76" i="9" s="1"/>
  <c r="T97" i="9"/>
  <c r="BB97" i="9"/>
  <c r="BD97" i="9"/>
  <c r="R111" i="9"/>
  <c r="AF106" i="9"/>
  <c r="X102" i="9"/>
  <c r="P74" i="9"/>
  <c r="V72" i="9"/>
  <c r="X72" i="9"/>
  <c r="T70" i="9"/>
  <c r="V39" i="9"/>
  <c r="V76" i="9" s="1"/>
  <c r="R39" i="9"/>
  <c r="R76" i="9" s="1"/>
  <c r="Z39" i="9"/>
  <c r="Z76" i="9" s="1"/>
  <c r="AF39" i="9"/>
  <c r="AF76" i="9" s="1"/>
  <c r="AJ39" i="9"/>
  <c r="AJ76" i="9" s="1"/>
  <c r="AN39" i="9"/>
  <c r="AN76" i="9" s="1"/>
  <c r="AP39" i="9"/>
  <c r="AP76" i="9" s="1"/>
  <c r="AR39" i="9"/>
  <c r="AR76" i="9" s="1"/>
  <c r="X39" i="9"/>
  <c r="X76" i="9" s="1"/>
  <c r="AD39" i="9"/>
  <c r="AD76" i="9" s="1"/>
  <c r="AB39" i="9"/>
  <c r="AB76" i="9" s="1"/>
  <c r="Z75" i="9"/>
  <c r="T39" i="9"/>
  <c r="T76" i="9" s="1"/>
  <c r="T74" i="9"/>
  <c r="L72" i="9"/>
  <c r="AT124" i="9"/>
  <c r="AL120" i="9"/>
  <c r="AN133" i="9"/>
  <c r="AR133" i="9"/>
  <c r="AD124" i="9"/>
  <c r="AZ133" i="9"/>
  <c r="AX74" i="9"/>
  <c r="J70" i="9"/>
  <c r="AH124" i="9"/>
  <c r="T143" i="9"/>
  <c r="AV124" i="9"/>
  <c r="X120" i="9"/>
  <c r="AP133" i="9"/>
  <c r="AP129" i="9"/>
  <c r="AL111" i="9"/>
  <c r="AT133" i="9"/>
  <c r="AV68" i="9"/>
  <c r="AT120" i="9"/>
  <c r="AT74" i="9"/>
  <c r="AP111" i="9"/>
  <c r="L68" i="9"/>
  <c r="AZ70" i="9"/>
  <c r="AF124" i="9"/>
  <c r="BD93" i="9"/>
  <c r="BB70" i="9"/>
  <c r="J24" i="9"/>
  <c r="BD70" i="9"/>
  <c r="AJ124" i="9"/>
  <c r="BB102" i="9"/>
  <c r="AX124" i="9"/>
  <c r="BD68" i="9"/>
  <c r="T66" i="9"/>
  <c r="AV74" i="9"/>
  <c r="N124" i="9"/>
  <c r="T102" i="9"/>
  <c r="X68" i="9"/>
  <c r="BB74" i="9"/>
  <c r="Z68" i="9"/>
  <c r="J84" i="9"/>
  <c r="AV80" i="9"/>
  <c r="AD97" i="9"/>
  <c r="J133" i="9"/>
  <c r="BB133" i="9"/>
  <c r="L84" i="9"/>
  <c r="AD102" i="9"/>
  <c r="AX80" i="9"/>
  <c r="BD111" i="9"/>
  <c r="AT115" i="9"/>
  <c r="N133" i="9"/>
  <c r="AH102" i="9"/>
  <c r="P133" i="9"/>
  <c r="V129" i="9"/>
  <c r="AR124" i="9"/>
  <c r="AR66" i="9"/>
  <c r="AP102" i="9"/>
  <c r="AN120" i="9"/>
  <c r="AL129" i="9"/>
  <c r="AR93" i="9"/>
  <c r="AL106" i="9"/>
  <c r="AX68" i="9"/>
  <c r="AZ68" i="9"/>
  <c r="L124" i="9"/>
  <c r="BD124" i="9"/>
  <c r="P120" i="9"/>
  <c r="P124" i="9"/>
  <c r="V102" i="9"/>
  <c r="AN115" i="9"/>
  <c r="AB102" i="9"/>
  <c r="AP115" i="9"/>
  <c r="L74" i="9"/>
  <c r="AF102" i="9"/>
  <c r="AZ80" i="9"/>
  <c r="AV115" i="9"/>
  <c r="AJ102" i="9"/>
  <c r="AX115" i="9"/>
  <c r="X74" i="9"/>
  <c r="AZ115" i="9"/>
  <c r="AP124" i="9"/>
  <c r="X129" i="9"/>
  <c r="AN102" i="9"/>
  <c r="AJ74" i="9"/>
  <c r="AX66" i="9"/>
  <c r="T115" i="9"/>
  <c r="AR111" i="9"/>
  <c r="AN129" i="9"/>
  <c r="AT93" i="9"/>
  <c r="AD129" i="9"/>
  <c r="L111" i="9"/>
  <c r="N120" i="9"/>
  <c r="V120" i="9"/>
  <c r="AB93" i="9"/>
  <c r="AB120" i="9"/>
  <c r="N111" i="9"/>
  <c r="V74" i="9"/>
  <c r="AN143" i="9"/>
  <c r="AP16" i="9"/>
  <c r="J115" i="9"/>
  <c r="BB111" i="9"/>
  <c r="BD66" i="9"/>
  <c r="AR70" i="9"/>
  <c r="T133" i="9"/>
  <c r="N115" i="9"/>
  <c r="AX102" i="9"/>
  <c r="P115" i="9"/>
  <c r="BB93" i="9"/>
  <c r="AZ102" i="9"/>
  <c r="R115" i="9"/>
  <c r="J102" i="9"/>
  <c r="L102" i="9"/>
  <c r="AX106" i="9"/>
  <c r="AR74" i="9"/>
  <c r="AN16" i="9"/>
  <c r="BB66" i="9"/>
  <c r="L115" i="9"/>
  <c r="BD102" i="9"/>
  <c r="AZ106" i="9"/>
  <c r="BB106" i="9"/>
  <c r="L106" i="9"/>
  <c r="BD106" i="9"/>
  <c r="AR129" i="9"/>
  <c r="AT129" i="9"/>
  <c r="AP143" i="9"/>
  <c r="AV16" i="9"/>
  <c r="V133" i="9"/>
  <c r="AR143" i="9"/>
  <c r="AX16" i="9"/>
  <c r="AL84" i="9"/>
  <c r="BB68" i="9"/>
  <c r="AF97" i="9"/>
  <c r="P102" i="9"/>
  <c r="AT143" i="9"/>
  <c r="T124" i="9"/>
  <c r="AJ129" i="9"/>
  <c r="AX143" i="9"/>
  <c r="P68" i="9"/>
  <c r="N106" i="9"/>
  <c r="AX72" i="9"/>
  <c r="T120" i="9"/>
  <c r="N70" i="9"/>
  <c r="AZ72" i="9"/>
  <c r="AH133" i="9"/>
  <c r="BD143" i="9"/>
  <c r="T106" i="9"/>
  <c r="V115" i="9"/>
  <c r="AJ93" i="9"/>
  <c r="T129" i="9"/>
  <c r="AT97" i="9"/>
  <c r="V106" i="9"/>
  <c r="X115" i="9"/>
  <c r="AL133" i="9"/>
  <c r="AV97" i="9"/>
  <c r="Z115" i="9"/>
  <c r="AV129" i="9"/>
  <c r="P143" i="9"/>
  <c r="AB72" i="9"/>
  <c r="AZ93" i="9"/>
  <c r="AB115" i="9"/>
  <c r="AX120" i="9"/>
  <c r="R143" i="9"/>
  <c r="AP93" i="9"/>
  <c r="AH70" i="9"/>
  <c r="AZ97" i="9"/>
  <c r="AZ120" i="9"/>
  <c r="AB74" i="9"/>
  <c r="J120" i="9"/>
  <c r="AH72" i="9"/>
  <c r="AD74" i="9"/>
  <c r="AJ68" i="9"/>
  <c r="L120" i="9"/>
  <c r="BD133" i="9"/>
  <c r="AV133" i="9"/>
  <c r="AD143" i="9"/>
  <c r="AF129" i="9"/>
  <c r="AP106" i="9"/>
  <c r="Z143" i="9"/>
  <c r="AF143" i="9"/>
  <c r="V93" i="9"/>
  <c r="J68" i="9"/>
  <c r="AZ16" i="9"/>
  <c r="J106" i="9"/>
  <c r="R124" i="9"/>
  <c r="AV143" i="9"/>
  <c r="AT72" i="9"/>
  <c r="AZ86" i="9"/>
  <c r="AV72" i="9"/>
  <c r="V124" i="9"/>
  <c r="AZ143" i="9"/>
  <c r="AD93" i="9"/>
  <c r="V111" i="9"/>
  <c r="L70" i="9"/>
  <c r="X124" i="9"/>
  <c r="AF133" i="9"/>
  <c r="BB143" i="9"/>
  <c r="AF93" i="9"/>
  <c r="R106" i="9"/>
  <c r="P70" i="9"/>
  <c r="R70" i="9"/>
  <c r="Z120" i="9"/>
  <c r="X106" i="9"/>
  <c r="AV120" i="9"/>
  <c r="AX97" i="9"/>
  <c r="AD72" i="9"/>
  <c r="Z74" i="9"/>
  <c r="AD68" i="9"/>
  <c r="AB106" i="9"/>
  <c r="AD115" i="9"/>
  <c r="AZ129" i="9"/>
  <c r="X84" i="9"/>
  <c r="AF120" i="9"/>
  <c r="AD106" i="9"/>
  <c r="AH68" i="9"/>
  <c r="AN106" i="9"/>
  <c r="BD120" i="9"/>
  <c r="L133" i="9"/>
  <c r="AX93" i="9"/>
  <c r="AT68" i="9"/>
  <c r="AP70" i="9"/>
  <c r="AH129" i="9"/>
  <c r="AB143" i="9"/>
  <c r="AH143" i="9"/>
  <c r="P16" i="9"/>
  <c r="P20" i="9" s="1"/>
  <c r="R16" i="9"/>
  <c r="R20" i="9" s="1"/>
  <c r="J80" i="9"/>
  <c r="R80" i="9"/>
  <c r="L24" i="9"/>
  <c r="X24" i="9"/>
  <c r="T16" i="9"/>
  <c r="T20" i="9" s="1"/>
  <c r="N80" i="9"/>
  <c r="AN66" i="9"/>
  <c r="AD84" i="9"/>
  <c r="AF84" i="9"/>
  <c r="AH84" i="9"/>
  <c r="AJ84" i="9"/>
  <c r="N84" i="9"/>
  <c r="P84" i="9"/>
  <c r="T84" i="9"/>
  <c r="Z84" i="9"/>
  <c r="V84" i="9"/>
  <c r="AB84" i="9"/>
  <c r="Z47" i="9"/>
  <c r="Z86" i="9" s="1"/>
  <c r="AF74" i="9"/>
  <c r="AH74" i="9"/>
  <c r="BB129" i="9"/>
  <c r="L129" i="9"/>
  <c r="J74" i="9"/>
  <c r="AZ74" i="9"/>
  <c r="Z129" i="9"/>
  <c r="AJ120" i="9"/>
  <c r="AP120" i="9"/>
  <c r="Z72" i="9"/>
  <c r="AJ72" i="9"/>
  <c r="AL72" i="9"/>
  <c r="AN72" i="9"/>
  <c r="AP72" i="9"/>
  <c r="R120" i="9"/>
  <c r="AF111" i="9"/>
  <c r="AB47" i="9"/>
  <c r="AB86" i="9" s="1"/>
  <c r="V70" i="9"/>
  <c r="AH111" i="9"/>
  <c r="X70" i="9"/>
  <c r="AJ111" i="9"/>
  <c r="Z70" i="9"/>
  <c r="T111" i="9"/>
  <c r="AB111" i="9"/>
  <c r="X111" i="9"/>
  <c r="AJ70" i="9"/>
  <c r="J111" i="9"/>
  <c r="V75" i="9"/>
  <c r="Z102" i="9"/>
  <c r="R75" i="9"/>
  <c r="AT86" i="9"/>
  <c r="T68" i="9"/>
  <c r="AD75" i="9"/>
  <c r="AF75" i="9"/>
  <c r="AV102" i="9"/>
  <c r="AB68" i="9"/>
  <c r="AP68" i="9"/>
  <c r="AL102" i="9"/>
  <c r="AL68" i="9"/>
  <c r="AN68" i="9"/>
  <c r="AX86" i="9"/>
  <c r="AP66" i="9"/>
  <c r="V86" i="9"/>
  <c r="AV66" i="9"/>
  <c r="AT75" i="9"/>
  <c r="AV75" i="9"/>
  <c r="AD86" i="9"/>
  <c r="AP47" i="9"/>
  <c r="AZ75" i="9"/>
  <c r="AT66" i="9"/>
  <c r="AN75" i="9"/>
  <c r="AR75" i="9"/>
  <c r="AZ66" i="9"/>
  <c r="AF86" i="9"/>
  <c r="BB75" i="9"/>
  <c r="AH86" i="9"/>
  <c r="BD75" i="9"/>
  <c r="AL93" i="9"/>
  <c r="X66" i="9"/>
  <c r="Z66" i="9"/>
  <c r="AB66" i="9"/>
  <c r="AD66" i="9"/>
  <c r="AJ66" i="9"/>
  <c r="AN93" i="9"/>
  <c r="V66" i="9"/>
  <c r="AF66" i="9"/>
  <c r="AL66" i="9"/>
  <c r="AL24" i="9"/>
  <c r="P80" i="9"/>
  <c r="X80" i="9"/>
  <c r="V16" i="9"/>
  <c r="V20" i="9" s="1"/>
  <c r="BD80" i="9"/>
  <c r="Z16" i="9"/>
  <c r="R84" i="9"/>
  <c r="AB16" i="9"/>
  <c r="AB20" i="9" s="1"/>
  <c r="AD16" i="9"/>
  <c r="AF16" i="9"/>
  <c r="AH16" i="9"/>
  <c r="AJ16" i="9"/>
  <c r="X97" i="9"/>
  <c r="X93" i="9"/>
  <c r="AX133" i="9"/>
  <c r="AX129" i="9"/>
  <c r="AH66" i="9"/>
  <c r="AH93" i="9"/>
  <c r="AT70" i="9"/>
  <c r="AT111" i="9"/>
  <c r="J47" i="9"/>
  <c r="BB120" i="9"/>
  <c r="BB124" i="9"/>
  <c r="Z93" i="9"/>
  <c r="Z97" i="9"/>
  <c r="R68" i="9"/>
  <c r="AP80" i="9"/>
  <c r="AN80" i="9"/>
  <c r="AH80" i="9"/>
  <c r="AL80" i="9"/>
  <c r="AF80" i="9"/>
  <c r="AD80" i="9"/>
  <c r="AB80" i="9"/>
  <c r="Z80" i="9"/>
  <c r="T80" i="9"/>
  <c r="BD24" i="9"/>
  <c r="N74" i="9"/>
  <c r="N129" i="9"/>
  <c r="J16" i="9"/>
  <c r="BB16" i="9"/>
  <c r="L16" i="9"/>
  <c r="L20" i="9" s="1"/>
  <c r="BD16" i="9"/>
  <c r="BD20" i="9" s="1"/>
  <c r="L47" i="9"/>
  <c r="L75" i="9"/>
  <c r="N16" i="9"/>
  <c r="N20" i="9" s="1"/>
  <c r="N75" i="9"/>
  <c r="N47" i="9"/>
  <c r="AF72" i="9"/>
  <c r="AF115" i="9"/>
  <c r="P129" i="9"/>
  <c r="AL83" i="9"/>
  <c r="BD45" i="9"/>
  <c r="BD84" i="9" s="1"/>
  <c r="BB45" i="9"/>
  <c r="BB84" i="9" s="1"/>
  <c r="AX45" i="9"/>
  <c r="AX84" i="9" s="1"/>
  <c r="AZ45" i="9"/>
  <c r="AZ84" i="9" s="1"/>
  <c r="AV45" i="9"/>
  <c r="AV84" i="9" s="1"/>
  <c r="AR45" i="9"/>
  <c r="AR84" i="9" s="1"/>
  <c r="R74" i="9"/>
  <c r="AV111" i="9"/>
  <c r="AH115" i="9"/>
  <c r="R129" i="9"/>
  <c r="BB80" i="9"/>
  <c r="AR106" i="9"/>
  <c r="AR102" i="9"/>
  <c r="AX111" i="9"/>
  <c r="AB124" i="9"/>
  <c r="X47" i="9"/>
  <c r="AF68" i="9"/>
  <c r="L80" i="9"/>
  <c r="AT106" i="9"/>
  <c r="AT102" i="9"/>
  <c r="AL115" i="9"/>
  <c r="AV19" i="9"/>
  <c r="AR19" i="9"/>
  <c r="AR24" i="9" s="1"/>
  <c r="AD19" i="9"/>
  <c r="Z19" i="9"/>
  <c r="AJ19" i="9"/>
  <c r="AH19" i="9"/>
  <c r="AF19" i="9"/>
  <c r="AT45" i="9"/>
  <c r="AT84" i="9" s="1"/>
  <c r="AD133" i="9"/>
  <c r="AL141" i="9"/>
  <c r="AL143" i="9" s="1"/>
  <c r="X16" i="9"/>
  <c r="V68" i="9"/>
  <c r="AB24" i="9"/>
  <c r="AN45" i="9"/>
  <c r="AN84" i="9" s="1"/>
  <c r="AJ115" i="9"/>
  <c r="AB129" i="9"/>
  <c r="AR86" i="9"/>
  <c r="AP45" i="9"/>
  <c r="AP84" i="9" s="1"/>
  <c r="X75" i="9"/>
  <c r="AB97" i="9"/>
  <c r="AH120" i="9"/>
  <c r="AV86" i="9"/>
  <c r="AX19" i="9"/>
  <c r="V24" i="9"/>
  <c r="AJ47" i="9"/>
  <c r="AV93" i="9"/>
  <c r="AH75" i="9"/>
  <c r="P106" i="9"/>
  <c r="AV106" i="9"/>
  <c r="BB86" i="9"/>
  <c r="AL16" i="9"/>
  <c r="AL20" i="9" s="1"/>
  <c r="AL75" i="9"/>
  <c r="AL47" i="9"/>
  <c r="BD86" i="9"/>
  <c r="AN19" i="9"/>
  <c r="P111" i="9"/>
  <c r="AP19" i="9"/>
  <c r="R72" i="9"/>
  <c r="T93" i="9"/>
  <c r="AP97" i="9"/>
  <c r="AZ124" i="9"/>
  <c r="AR16" i="9"/>
  <c r="AT24" i="9"/>
  <c r="Z106" i="9"/>
  <c r="J124" i="9"/>
  <c r="V80" i="9"/>
  <c r="AR115" i="9"/>
  <c r="AD120" i="9"/>
  <c r="R133" i="9"/>
  <c r="P75" i="9"/>
  <c r="P47" i="9"/>
  <c r="P86" i="9" s="1"/>
  <c r="J72" i="9"/>
  <c r="BB72" i="9"/>
  <c r="X133" i="9"/>
  <c r="BD72" i="9"/>
  <c r="AL74" i="9"/>
  <c r="AX75" i="9"/>
  <c r="BD115" i="9"/>
  <c r="Z133" i="9"/>
  <c r="T47" i="9"/>
  <c r="AF70" i="9"/>
  <c r="N72" i="9"/>
  <c r="AN74" i="9"/>
  <c r="AJ80" i="9"/>
  <c r="AR120" i="9"/>
  <c r="AB133" i="9"/>
  <c r="P72" i="9"/>
  <c r="AP74" i="9"/>
  <c r="N102" i="9"/>
  <c r="AJ133" i="9"/>
  <c r="Z111" i="9"/>
  <c r="R86" i="9"/>
  <c r="AT16" i="9"/>
  <c r="AT20" i="9" s="1"/>
  <c r="AZ19" i="9"/>
  <c r="AL70" i="9"/>
  <c r="T72" i="9"/>
  <c r="AR80" i="9"/>
  <c r="R102" i="9"/>
  <c r="BD129" i="9"/>
  <c r="BB19" i="9"/>
  <c r="N68" i="9"/>
  <c r="AN70" i="9"/>
  <c r="AT80" i="9"/>
  <c r="AN97" i="9"/>
  <c r="AD111" i="9"/>
  <c r="AJ143" i="9"/>
  <c r="CV85" i="4"/>
  <c r="CT116" i="4"/>
  <c r="CV103" i="4"/>
  <c r="CV116" i="4"/>
  <c r="CV81" i="4"/>
  <c r="CV107" i="4"/>
  <c r="CT107" i="4"/>
  <c r="CV144" i="4"/>
  <c r="CT69" i="4"/>
  <c r="CV67" i="4"/>
  <c r="CT71" i="4"/>
  <c r="CV114" i="2"/>
  <c r="CT59" i="2"/>
  <c r="CV122" i="2"/>
  <c r="CV17" i="2"/>
  <c r="CV100" i="3"/>
  <c r="CV64" i="3"/>
  <c r="CV69" i="4"/>
  <c r="CV48" i="4"/>
  <c r="CV87" i="4" s="1"/>
  <c r="CV106" i="6"/>
  <c r="CV97" i="6"/>
  <c r="CV72" i="6"/>
  <c r="CV91" i="7"/>
  <c r="CV49" i="8"/>
  <c r="CV92" i="8" s="1"/>
  <c r="CV16" i="8"/>
  <c r="CV16" i="6"/>
  <c r="CT98" i="4"/>
  <c r="CV112" i="4"/>
  <c r="CV71" i="4"/>
  <c r="CV98" i="4"/>
  <c r="CT67" i="4"/>
  <c r="CV17" i="4"/>
  <c r="CV94" i="4"/>
  <c r="CT66" i="3"/>
  <c r="CT123" i="2"/>
  <c r="CT100" i="3"/>
  <c r="CT64" i="3"/>
  <c r="CT16" i="3"/>
  <c r="CT97" i="6"/>
  <c r="CT75" i="6"/>
  <c r="CT43" i="7"/>
  <c r="CT75" i="7" s="1"/>
  <c r="CT16" i="8"/>
  <c r="CT103" i="8"/>
  <c r="CT91" i="7"/>
  <c r="CT16" i="7"/>
  <c r="CT106" i="6"/>
  <c r="CT72" i="6"/>
  <c r="CT74" i="6"/>
  <c r="CT16" i="6"/>
  <c r="CT112" i="4"/>
  <c r="CT94" i="4"/>
  <c r="CT103" i="4"/>
  <c r="CT48" i="4"/>
  <c r="CT87" i="4" s="1"/>
  <c r="CT17" i="2"/>
  <c r="CT122" i="2"/>
  <c r="CT44" i="2"/>
  <c r="CT75" i="2" s="1"/>
  <c r="AB86" i="12" l="1"/>
  <c r="AV48" i="12"/>
  <c r="AV87" i="12" s="1"/>
  <c r="AB92" i="11"/>
  <c r="AX50" i="11"/>
  <c r="AX93" i="11" s="1"/>
  <c r="AR86" i="10"/>
  <c r="BL48" i="10"/>
  <c r="BL87" i="10" s="1"/>
  <c r="BV48" i="9"/>
  <c r="BV87" i="9" s="1"/>
  <c r="Z86" i="12"/>
  <c r="AT48" i="12"/>
  <c r="AT87" i="12" s="1"/>
  <c r="Z92" i="11"/>
  <c r="AV50" i="11"/>
  <c r="AV93" i="11" s="1"/>
  <c r="BT48" i="9"/>
  <c r="BT87" i="9" s="1"/>
  <c r="X86" i="12"/>
  <c r="AR48" i="12"/>
  <c r="AR87" i="12" s="1"/>
  <c r="X92" i="11"/>
  <c r="AT50" i="11"/>
  <c r="AT93" i="11" s="1"/>
  <c r="AN86" i="10"/>
  <c r="BJ48" i="10"/>
  <c r="BJ87" i="10" s="1"/>
  <c r="BR48" i="9"/>
  <c r="BR87" i="9" s="1"/>
  <c r="X48" i="13"/>
  <c r="X87" i="13" s="1"/>
  <c r="V86" i="13"/>
  <c r="Z48" i="13"/>
  <c r="Z87" i="13" s="1"/>
  <c r="V86" i="12"/>
  <c r="AP48" i="12"/>
  <c r="AP87" i="12" s="1"/>
  <c r="V92" i="11"/>
  <c r="AR50" i="11"/>
  <c r="AR93" i="11" s="1"/>
  <c r="AL86" i="10"/>
  <c r="BH48" i="10"/>
  <c r="BH87" i="10" s="1"/>
  <c r="BP48" i="9"/>
  <c r="BP87" i="9" s="1"/>
  <c r="R86" i="13"/>
  <c r="AN48" i="12"/>
  <c r="AN87" i="12" s="1"/>
  <c r="AP50" i="11"/>
  <c r="AP93" i="11" s="1"/>
  <c r="AJ86" i="10"/>
  <c r="BF48" i="10"/>
  <c r="BF87" i="10" s="1"/>
  <c r="BN48" i="9"/>
  <c r="BN87" i="9" s="1"/>
  <c r="X23" i="13"/>
  <c r="X24" i="13" s="1"/>
  <c r="AB23" i="13"/>
  <c r="AB24" i="13" s="1"/>
  <c r="AL48" i="12"/>
  <c r="AL87" i="12" s="1"/>
  <c r="AN50" i="11"/>
  <c r="AN93" i="11" s="1"/>
  <c r="AH86" i="10"/>
  <c r="BD48" i="10"/>
  <c r="BD87" i="10" s="1"/>
  <c r="AP86" i="9"/>
  <c r="BL48" i="9"/>
  <c r="BL87" i="9" s="1"/>
  <c r="Z23" i="13"/>
  <c r="Z24" i="13" s="1"/>
  <c r="AJ48" i="12"/>
  <c r="AJ87" i="12" s="1"/>
  <c r="AL50" i="11"/>
  <c r="AL93" i="11" s="1"/>
  <c r="AF86" i="10"/>
  <c r="BB48" i="10"/>
  <c r="BB87" i="10" s="1"/>
  <c r="BJ48" i="9"/>
  <c r="BJ87" i="9" s="1"/>
  <c r="V23" i="13"/>
  <c r="V24" i="13" s="1"/>
  <c r="P86" i="13"/>
  <c r="V48" i="13"/>
  <c r="V87" i="13" s="1"/>
  <c r="N86" i="12"/>
  <c r="AH48" i="12"/>
  <c r="AH87" i="12" s="1"/>
  <c r="AJ50" i="11"/>
  <c r="AJ93" i="11" s="1"/>
  <c r="AZ48" i="10"/>
  <c r="AZ87" i="10" s="1"/>
  <c r="AL86" i="9"/>
  <c r="BH48" i="9"/>
  <c r="BH87" i="9" s="1"/>
  <c r="J20" i="12"/>
  <c r="V20" i="13"/>
  <c r="AF20" i="12"/>
  <c r="AF48" i="12"/>
  <c r="AF87" i="12" s="1"/>
  <c r="AH50" i="11"/>
  <c r="AH93" i="11" s="1"/>
  <c r="AH20" i="11"/>
  <c r="L92" i="11"/>
  <c r="AX20" i="10"/>
  <c r="AX48" i="10"/>
  <c r="AX87" i="10" s="1"/>
  <c r="BF48" i="9"/>
  <c r="BF87" i="9" s="1"/>
  <c r="AX20" i="9"/>
  <c r="AV20" i="9"/>
  <c r="Z20" i="9"/>
  <c r="T48" i="13"/>
  <c r="T87" i="13" s="1"/>
  <c r="R48" i="13"/>
  <c r="R87" i="13" s="1"/>
  <c r="P48" i="13"/>
  <c r="P87" i="13" s="1"/>
  <c r="P20" i="13"/>
  <c r="T20" i="13"/>
  <c r="R20" i="13"/>
  <c r="X48" i="12"/>
  <c r="X87" i="12" s="1"/>
  <c r="N48" i="12"/>
  <c r="N87" i="12" s="1"/>
  <c r="L48" i="12"/>
  <c r="L87" i="12" s="1"/>
  <c r="AB20" i="12"/>
  <c r="L86" i="12"/>
  <c r="P48" i="12"/>
  <c r="P87" i="12" s="1"/>
  <c r="Z48" i="12"/>
  <c r="Z87" i="12" s="1"/>
  <c r="AB48" i="12"/>
  <c r="AB87" i="12" s="1"/>
  <c r="V48" i="12"/>
  <c r="V87" i="12" s="1"/>
  <c r="T48" i="12"/>
  <c r="T87" i="12" s="1"/>
  <c r="AD48" i="12"/>
  <c r="AD87" i="12" s="1"/>
  <c r="R48" i="12"/>
  <c r="R87" i="12" s="1"/>
  <c r="AB50" i="11"/>
  <c r="AB93" i="11" s="1"/>
  <c r="L20" i="11"/>
  <c r="AD50" i="11"/>
  <c r="AD93" i="11" s="1"/>
  <c r="P50" i="11"/>
  <c r="P93" i="11" s="1"/>
  <c r="N50" i="11"/>
  <c r="N93" i="11" s="1"/>
  <c r="L50" i="11"/>
  <c r="L93" i="11" s="1"/>
  <c r="J50" i="11"/>
  <c r="J93" i="11" s="1"/>
  <c r="J20" i="11"/>
  <c r="V50" i="11"/>
  <c r="V93" i="11" s="1"/>
  <c r="Z50" i="11"/>
  <c r="Z93" i="11" s="1"/>
  <c r="AF50" i="11"/>
  <c r="AF93" i="11" s="1"/>
  <c r="T50" i="11"/>
  <c r="T93" i="11" s="1"/>
  <c r="N20" i="11"/>
  <c r="R50" i="11"/>
  <c r="R93" i="11" s="1"/>
  <c r="X50" i="11"/>
  <c r="X93" i="11" s="1"/>
  <c r="AF20" i="11"/>
  <c r="T92" i="11"/>
  <c r="AB20" i="11"/>
  <c r="AV48" i="10"/>
  <c r="AV87" i="10" s="1"/>
  <c r="AD48" i="10"/>
  <c r="AD87" i="10" s="1"/>
  <c r="AN48" i="10"/>
  <c r="AN87" i="10" s="1"/>
  <c r="P48" i="10"/>
  <c r="P87" i="10" s="1"/>
  <c r="T86" i="10"/>
  <c r="AP48" i="10"/>
  <c r="AP87" i="10" s="1"/>
  <c r="AJ48" i="10"/>
  <c r="AJ87" i="10" s="1"/>
  <c r="AD20" i="10"/>
  <c r="AR48" i="10"/>
  <c r="AR87" i="10" s="1"/>
  <c r="V86" i="10"/>
  <c r="AL20" i="10"/>
  <c r="T20" i="10"/>
  <c r="AL48" i="10"/>
  <c r="AL87" i="10" s="1"/>
  <c r="AH48" i="10"/>
  <c r="AH87" i="10" s="1"/>
  <c r="AF20" i="10"/>
  <c r="J48" i="10"/>
  <c r="J87" i="10" s="1"/>
  <c r="P86" i="10"/>
  <c r="T48" i="10"/>
  <c r="T87" i="10" s="1"/>
  <c r="Z48" i="10"/>
  <c r="Z87" i="10" s="1"/>
  <c r="X48" i="10"/>
  <c r="X87" i="10" s="1"/>
  <c r="N48" i="10"/>
  <c r="N87" i="10" s="1"/>
  <c r="L48" i="10"/>
  <c r="L87" i="10" s="1"/>
  <c r="R48" i="10"/>
  <c r="R87" i="10" s="1"/>
  <c r="AT48" i="10"/>
  <c r="AT87" i="10" s="1"/>
  <c r="V48" i="10"/>
  <c r="V87" i="10" s="1"/>
  <c r="L20" i="10"/>
  <c r="AB48" i="10"/>
  <c r="AB87" i="10" s="1"/>
  <c r="J86" i="10"/>
  <c r="AF48" i="10"/>
  <c r="AF87" i="10" s="1"/>
  <c r="Z86" i="10"/>
  <c r="AN20" i="9"/>
  <c r="AZ20" i="9"/>
  <c r="AN24" i="9"/>
  <c r="AV24" i="9"/>
  <c r="AZ48" i="9"/>
  <c r="AZ87" i="9" s="1"/>
  <c r="AB48" i="9"/>
  <c r="AB87" i="9" s="1"/>
  <c r="Z48" i="9"/>
  <c r="Z87" i="9" s="1"/>
  <c r="Z24" i="9"/>
  <c r="BB20" i="9"/>
  <c r="R48" i="9"/>
  <c r="R87" i="9" s="1"/>
  <c r="BD48" i="9"/>
  <c r="BD87" i="9" s="1"/>
  <c r="X86" i="9"/>
  <c r="AT48" i="9"/>
  <c r="AT87" i="9" s="1"/>
  <c r="AR48" i="9"/>
  <c r="AR87" i="9" s="1"/>
  <c r="AH20" i="9"/>
  <c r="AH24" i="9"/>
  <c r="J86" i="9"/>
  <c r="J48" i="9"/>
  <c r="J87" i="9" s="1"/>
  <c r="L48" i="9"/>
  <c r="L87" i="9" s="1"/>
  <c r="AJ20" i="9"/>
  <c r="AJ24" i="9"/>
  <c r="BB24" i="9"/>
  <c r="AD24" i="9"/>
  <c r="AD20" i="9"/>
  <c r="AR20" i="9"/>
  <c r="BB48" i="9"/>
  <c r="BB87" i="9" s="1"/>
  <c r="AJ86" i="9"/>
  <c r="AP20" i="9"/>
  <c r="AP24" i="9"/>
  <c r="AJ48" i="9"/>
  <c r="AJ87" i="9" s="1"/>
  <c r="N86" i="9"/>
  <c r="T86" i="9"/>
  <c r="AP48" i="9"/>
  <c r="AP87" i="9" s="1"/>
  <c r="N48" i="9"/>
  <c r="N87" i="9" s="1"/>
  <c r="AH48" i="9"/>
  <c r="AH87" i="9" s="1"/>
  <c r="AF48" i="9"/>
  <c r="AF87" i="9" s="1"/>
  <c r="T48" i="9"/>
  <c r="T87" i="9" s="1"/>
  <c r="X48" i="9"/>
  <c r="X87" i="9" s="1"/>
  <c r="V48" i="9"/>
  <c r="V87" i="9" s="1"/>
  <c r="X20" i="9"/>
  <c r="J20" i="9"/>
  <c r="AD48" i="9"/>
  <c r="AD87" i="9" s="1"/>
  <c r="AV48" i="9"/>
  <c r="AV87" i="9" s="1"/>
  <c r="P48" i="9"/>
  <c r="P87" i="9" s="1"/>
  <c r="L86" i="9"/>
  <c r="AX48" i="9"/>
  <c r="AX87" i="9" s="1"/>
  <c r="AZ24" i="9"/>
  <c r="AX24" i="9"/>
  <c r="AL48" i="9"/>
  <c r="AL87" i="9" s="1"/>
  <c r="AF20" i="9"/>
  <c r="AF24" i="9"/>
  <c r="AN48" i="9"/>
  <c r="AN87" i="9" s="1"/>
  <c r="CR120" i="2"/>
  <c r="CR119" i="2"/>
  <c r="CR112" i="2"/>
  <c r="CR93" i="2"/>
  <c r="CR90" i="2"/>
  <c r="CR84" i="2"/>
  <c r="CR81" i="2"/>
  <c r="CR52" i="2"/>
  <c r="CR50" i="2"/>
  <c r="CR42" i="2"/>
  <c r="CR39" i="2"/>
  <c r="CR35" i="2"/>
  <c r="CR32" i="2"/>
  <c r="CR30" i="2"/>
  <c r="CR24" i="2"/>
  <c r="CR16" i="2"/>
  <c r="CR15" i="2"/>
  <c r="CR14" i="2"/>
  <c r="CR13" i="2"/>
  <c r="CR133" i="3"/>
  <c r="CR126" i="3"/>
  <c r="CR107" i="3"/>
  <c r="CR104" i="3"/>
  <c r="CR99" i="3"/>
  <c r="CR98" i="3"/>
  <c r="CR95" i="3"/>
  <c r="CR90" i="3"/>
  <c r="CR89" i="3"/>
  <c r="CR86" i="3"/>
  <c r="CR65" i="3"/>
  <c r="CR63" i="3"/>
  <c r="CR61" i="3"/>
  <c r="CR55" i="3"/>
  <c r="CR53" i="3"/>
  <c r="CR51" i="3"/>
  <c r="CR43" i="3"/>
  <c r="CR40" i="3"/>
  <c r="CR36" i="3"/>
  <c r="CR33" i="3"/>
  <c r="CR31" i="3"/>
  <c r="CR29" i="3"/>
  <c r="CR23" i="3"/>
  <c r="CR15" i="3"/>
  <c r="CR14" i="3"/>
  <c r="CR13" i="3"/>
  <c r="CR12" i="3"/>
  <c r="CR149" i="4"/>
  <c r="CR142" i="4"/>
  <c r="CR114" i="4"/>
  <c r="CR111" i="4"/>
  <c r="CR105" i="4"/>
  <c r="CR102" i="4"/>
  <c r="CR97" i="4"/>
  <c r="CR96" i="4"/>
  <c r="CR93" i="4"/>
  <c r="CR70" i="4"/>
  <c r="CR68" i="4"/>
  <c r="CR66" i="4"/>
  <c r="CR58" i="4"/>
  <c r="CR56" i="4"/>
  <c r="CR54" i="4"/>
  <c r="CR46" i="4"/>
  <c r="CR43" i="4"/>
  <c r="CR121" i="4" s="1"/>
  <c r="CR76" i="4"/>
  <c r="CR34" i="4"/>
  <c r="CR32" i="4"/>
  <c r="CR30" i="4"/>
  <c r="CR24" i="4"/>
  <c r="CR16" i="4"/>
  <c r="CR15" i="4"/>
  <c r="CR13" i="4"/>
  <c r="CR130" i="6"/>
  <c r="CR132" i="6" s="1"/>
  <c r="CR123" i="6"/>
  <c r="CR125" i="6" s="1"/>
  <c r="CR114" i="6"/>
  <c r="CR105" i="6"/>
  <c r="CR104" i="6"/>
  <c r="CR101" i="6"/>
  <c r="CR96" i="6"/>
  <c r="CR95" i="6"/>
  <c r="CR92" i="6"/>
  <c r="CR79" i="6"/>
  <c r="CR73" i="6"/>
  <c r="CR71" i="6"/>
  <c r="CR69" i="6"/>
  <c r="CR67" i="6"/>
  <c r="CR65" i="6"/>
  <c r="CR61" i="6"/>
  <c r="CR59" i="6"/>
  <c r="CR57" i="6"/>
  <c r="CR55" i="6"/>
  <c r="CR42" i="6"/>
  <c r="CR38" i="6"/>
  <c r="CR37" i="6"/>
  <c r="CR35" i="6"/>
  <c r="CR33" i="6"/>
  <c r="CR31" i="6"/>
  <c r="CR23" i="6"/>
  <c r="CR15" i="6"/>
  <c r="CR14" i="6"/>
  <c r="CR80" i="6" s="1"/>
  <c r="CR13" i="6"/>
  <c r="CR12" i="6"/>
  <c r="CR110" i="7"/>
  <c r="CR112" i="7" s="1"/>
  <c r="CR104" i="7"/>
  <c r="CR103" i="7"/>
  <c r="CR94" i="7"/>
  <c r="CR93" i="7"/>
  <c r="CR90" i="7"/>
  <c r="CR84" i="7"/>
  <c r="CR81" i="7"/>
  <c r="CR61" i="7"/>
  <c r="CR59" i="7"/>
  <c r="CR53" i="7"/>
  <c r="CR51" i="7"/>
  <c r="CR49" i="7"/>
  <c r="CR38" i="7"/>
  <c r="CR34" i="7"/>
  <c r="DN35" i="7" s="1"/>
  <c r="DN65" i="7" s="1"/>
  <c r="CR33" i="7"/>
  <c r="CR31" i="7"/>
  <c r="CR29" i="7"/>
  <c r="CR23" i="7"/>
  <c r="CR15" i="7"/>
  <c r="CR14" i="7"/>
  <c r="CR13" i="7"/>
  <c r="CR12" i="7"/>
  <c r="CR163" i="8"/>
  <c r="CR165" i="8" s="1"/>
  <c r="CR157" i="8"/>
  <c r="CR156" i="8"/>
  <c r="CR146" i="8"/>
  <c r="CR143" i="8"/>
  <c r="CR128" i="8"/>
  <c r="CR125" i="8"/>
  <c r="CR119" i="8"/>
  <c r="CR116" i="8"/>
  <c r="CR110" i="8"/>
  <c r="CR107" i="8"/>
  <c r="CR102" i="8"/>
  <c r="CR101" i="8"/>
  <c r="CR98" i="8"/>
  <c r="CR85" i="8"/>
  <c r="DN86" i="8" s="1"/>
  <c r="CR73" i="8"/>
  <c r="CR65" i="8"/>
  <c r="CR61" i="8"/>
  <c r="CR59" i="8"/>
  <c r="CR57" i="8"/>
  <c r="CR55" i="8"/>
  <c r="CR44" i="8"/>
  <c r="CR81" i="8"/>
  <c r="CR39" i="8"/>
  <c r="CR35" i="8"/>
  <c r="CR33" i="8"/>
  <c r="CR31" i="8"/>
  <c r="CR135" i="8" s="1"/>
  <c r="CR29" i="8"/>
  <c r="CR23" i="8"/>
  <c r="CR15" i="8"/>
  <c r="CR14" i="8"/>
  <c r="CR13" i="8"/>
  <c r="CR12" i="8"/>
  <c r="CP163" i="8"/>
  <c r="CP165" i="8" s="1"/>
  <c r="CP157" i="8"/>
  <c r="CP156" i="8"/>
  <c r="CP146" i="8"/>
  <c r="CP143" i="8"/>
  <c r="CP128" i="8"/>
  <c r="CP125" i="8"/>
  <c r="CP119" i="8"/>
  <c r="CP116" i="8"/>
  <c r="CP110" i="8"/>
  <c r="CP112" i="8" s="1"/>
  <c r="CP107" i="8"/>
  <c r="CP102" i="8"/>
  <c r="CP101" i="8"/>
  <c r="CP98" i="8"/>
  <c r="CP85" i="8"/>
  <c r="DL86" i="8" s="1"/>
  <c r="CP73" i="8"/>
  <c r="CP65" i="8"/>
  <c r="CP61" i="8"/>
  <c r="CP59" i="8"/>
  <c r="CP57" i="8"/>
  <c r="CP55" i="8"/>
  <c r="CP44" i="8"/>
  <c r="CP81" i="8"/>
  <c r="CP39" i="8"/>
  <c r="CP35" i="8"/>
  <c r="CP33" i="8"/>
  <c r="CP31" i="8"/>
  <c r="CP135" i="8" s="1"/>
  <c r="CP29" i="8"/>
  <c r="CP23" i="8"/>
  <c r="CP15" i="8"/>
  <c r="CP14" i="8"/>
  <c r="CP13" i="8"/>
  <c r="CP12" i="8"/>
  <c r="CP110" i="7"/>
  <c r="CP112" i="7" s="1"/>
  <c r="CP104" i="7"/>
  <c r="CP103" i="7"/>
  <c r="CP94" i="7"/>
  <c r="CP93" i="7"/>
  <c r="CP90" i="7"/>
  <c r="CP84" i="7"/>
  <c r="CP81" i="7"/>
  <c r="CP61" i="7"/>
  <c r="CP59" i="7"/>
  <c r="CP53" i="7"/>
  <c r="CP51" i="7"/>
  <c r="CP49" i="7"/>
  <c r="CP38" i="7"/>
  <c r="CP34" i="7"/>
  <c r="DL35" i="7" s="1"/>
  <c r="DL65" i="7" s="1"/>
  <c r="CP33" i="7"/>
  <c r="CP31" i="7"/>
  <c r="CP29" i="7"/>
  <c r="CP23" i="7"/>
  <c r="CP15" i="7"/>
  <c r="CP14" i="7"/>
  <c r="CP13" i="7"/>
  <c r="CP12" i="7"/>
  <c r="CP130" i="6"/>
  <c r="CP132" i="6" s="1"/>
  <c r="CP123" i="6"/>
  <c r="CP114" i="6"/>
  <c r="CP105" i="6"/>
  <c r="CP104" i="6"/>
  <c r="CP101" i="6"/>
  <c r="CP96" i="6"/>
  <c r="CP95" i="6"/>
  <c r="CP92" i="6"/>
  <c r="CP79" i="6"/>
  <c r="CP73" i="6"/>
  <c r="CP71" i="6"/>
  <c r="CP69" i="6"/>
  <c r="CP67" i="6"/>
  <c r="CP65" i="6"/>
  <c r="CP61" i="6"/>
  <c r="CP59" i="6"/>
  <c r="CP57" i="6"/>
  <c r="CP55" i="6"/>
  <c r="CP42" i="6"/>
  <c r="CP38" i="6"/>
  <c r="CP37" i="6"/>
  <c r="CP35" i="6"/>
  <c r="CP33" i="6"/>
  <c r="CP31" i="6"/>
  <c r="CP23" i="6"/>
  <c r="CP15" i="6"/>
  <c r="CP14" i="6"/>
  <c r="CP80" i="6" s="1"/>
  <c r="CP13" i="6"/>
  <c r="CP12" i="6"/>
  <c r="CP149" i="4"/>
  <c r="CP142" i="4"/>
  <c r="CP114" i="4"/>
  <c r="CP111" i="4"/>
  <c r="CP105" i="4"/>
  <c r="CP102" i="4"/>
  <c r="CP97" i="4"/>
  <c r="CP96" i="4"/>
  <c r="CP93" i="4"/>
  <c r="CP70" i="4"/>
  <c r="CP68" i="4"/>
  <c r="CP66" i="4"/>
  <c r="CP58" i="4"/>
  <c r="CP56" i="4"/>
  <c r="CP54" i="4"/>
  <c r="CP46" i="4"/>
  <c r="CP43" i="4"/>
  <c r="CP121" i="4" s="1"/>
  <c r="CP76" i="4"/>
  <c r="CP34" i="4"/>
  <c r="CP32" i="4"/>
  <c r="CP30" i="4"/>
  <c r="CP24" i="4"/>
  <c r="CP16" i="4"/>
  <c r="CP15" i="4"/>
  <c r="CP13" i="4"/>
  <c r="CP133" i="3"/>
  <c r="CP126" i="3"/>
  <c r="CP128" i="3" s="1"/>
  <c r="CP107" i="3"/>
  <c r="CP104" i="3"/>
  <c r="CP99" i="3"/>
  <c r="CP98" i="3"/>
  <c r="CP95" i="3"/>
  <c r="CP90" i="3"/>
  <c r="CP89" i="3"/>
  <c r="CP86" i="3"/>
  <c r="CP65" i="3"/>
  <c r="CP63" i="3"/>
  <c r="CP61" i="3"/>
  <c r="CP55" i="3"/>
  <c r="CP53" i="3"/>
  <c r="CP51" i="3"/>
  <c r="CP43" i="3"/>
  <c r="CP40" i="3"/>
  <c r="CP36" i="3"/>
  <c r="CP33" i="3"/>
  <c r="CP31" i="3"/>
  <c r="CP29" i="3"/>
  <c r="CP23" i="3"/>
  <c r="CP15" i="3"/>
  <c r="CP14" i="3"/>
  <c r="CP74" i="3" s="1"/>
  <c r="CP13" i="3"/>
  <c r="CP12" i="3"/>
  <c r="CP120" i="2"/>
  <c r="CP119" i="2"/>
  <c r="CP122" i="2" s="1"/>
  <c r="CP112" i="2"/>
  <c r="CP93" i="2"/>
  <c r="CP90" i="2"/>
  <c r="CP84" i="2"/>
  <c r="CP81" i="2"/>
  <c r="CP52" i="2"/>
  <c r="CP50" i="2"/>
  <c r="CP42" i="2"/>
  <c r="CP39" i="2"/>
  <c r="CP35" i="2"/>
  <c r="CP32" i="2"/>
  <c r="CP30" i="2"/>
  <c r="CP24" i="2"/>
  <c r="CP16" i="2"/>
  <c r="CP15" i="2"/>
  <c r="CP14" i="2"/>
  <c r="CP13" i="2"/>
  <c r="CR47" i="6" l="1"/>
  <c r="DN48" i="6" s="1"/>
  <c r="DN87" i="6" s="1"/>
  <c r="DN39" i="6"/>
  <c r="DN76" i="6" s="1"/>
  <c r="CR151" i="4"/>
  <c r="DN152" i="4"/>
  <c r="CR45" i="3"/>
  <c r="DN46" i="3" s="1"/>
  <c r="DN81" i="3" s="1"/>
  <c r="DN37" i="3"/>
  <c r="DN70" i="3" s="1"/>
  <c r="CR135" i="3"/>
  <c r="DN136" i="3"/>
  <c r="CR64" i="2"/>
  <c r="DN36" i="2"/>
  <c r="DN65" i="2" s="1"/>
  <c r="CP75" i="6"/>
  <c r="DL39" i="6"/>
  <c r="DL76" i="6" s="1"/>
  <c r="CP151" i="4"/>
  <c r="DL152" i="4"/>
  <c r="CP69" i="3"/>
  <c r="DL37" i="3"/>
  <c r="DL70" i="3" s="1"/>
  <c r="CP135" i="3"/>
  <c r="DL136" i="3"/>
  <c r="CP64" i="2"/>
  <c r="DL36" i="2"/>
  <c r="DL65" i="2" s="1"/>
  <c r="CR86" i="7"/>
  <c r="CR86" i="6"/>
  <c r="CR69" i="7"/>
  <c r="CR95" i="7"/>
  <c r="CR60" i="7"/>
  <c r="CR62" i="7"/>
  <c r="CR68" i="6"/>
  <c r="CR158" i="8"/>
  <c r="CP121" i="8"/>
  <c r="CP70" i="8"/>
  <c r="CR130" i="8"/>
  <c r="CP126" i="8"/>
  <c r="CP99" i="8"/>
  <c r="CR148" i="8"/>
  <c r="CP76" i="8"/>
  <c r="CR74" i="8"/>
  <c r="CR80" i="8"/>
  <c r="CR117" i="8"/>
  <c r="CR105" i="7"/>
  <c r="CR93" i="6"/>
  <c r="CR78" i="3"/>
  <c r="CR74" i="3"/>
  <c r="CP78" i="3"/>
  <c r="CP105" i="3"/>
  <c r="CR105" i="3"/>
  <c r="CR69" i="2"/>
  <c r="CP82" i="2"/>
  <c r="CR108" i="8"/>
  <c r="CP80" i="8"/>
  <c r="CP117" i="8"/>
  <c r="CR76" i="8"/>
  <c r="CR112" i="8"/>
  <c r="CP130" i="8"/>
  <c r="CR126" i="8"/>
  <c r="CP144" i="8"/>
  <c r="CR103" i="8"/>
  <c r="CR99" i="8"/>
  <c r="CR121" i="8"/>
  <c r="CP72" i="8"/>
  <c r="CP148" i="8"/>
  <c r="CR70" i="8"/>
  <c r="CR144" i="8"/>
  <c r="CP74" i="8"/>
  <c r="CP108" i="8"/>
  <c r="CR72" i="8"/>
  <c r="CP82" i="7"/>
  <c r="CP43" i="7"/>
  <c r="CP64" i="7"/>
  <c r="CP86" i="7"/>
  <c r="CR82" i="7"/>
  <c r="CR43" i="7"/>
  <c r="CR64" i="7"/>
  <c r="CP69" i="7"/>
  <c r="CP58" i="7"/>
  <c r="CP95" i="7"/>
  <c r="CP60" i="7"/>
  <c r="CR58" i="7"/>
  <c r="CP62" i="7"/>
  <c r="CP105" i="7"/>
  <c r="CP93" i="6"/>
  <c r="CR102" i="6"/>
  <c r="CP102" i="6"/>
  <c r="CR109" i="3"/>
  <c r="CP109" i="3"/>
  <c r="CP96" i="3"/>
  <c r="CR96" i="3"/>
  <c r="CP59" i="2"/>
  <c r="CR73" i="2"/>
  <c r="CP69" i="2"/>
  <c r="CP61" i="2"/>
  <c r="CP91" i="2"/>
  <c r="CR107" i="4"/>
  <c r="CP107" i="4"/>
  <c r="CR112" i="4"/>
  <c r="CR116" i="4"/>
  <c r="CP116" i="4"/>
  <c r="CR81" i="4"/>
  <c r="CP81" i="4"/>
  <c r="CR85" i="4"/>
  <c r="CP85" i="4"/>
  <c r="CP86" i="2"/>
  <c r="CP95" i="2"/>
  <c r="CR59" i="2"/>
  <c r="CP73" i="2"/>
  <c r="CR61" i="2"/>
  <c r="CR82" i="2"/>
  <c r="CR86" i="2"/>
  <c r="CR91" i="2"/>
  <c r="CR95" i="2"/>
  <c r="CR74" i="6"/>
  <c r="CR67" i="4"/>
  <c r="CR114" i="2"/>
  <c r="CP103" i="8"/>
  <c r="CR49" i="8"/>
  <c r="CP158" i="8"/>
  <c r="CR16" i="7"/>
  <c r="CR75" i="6"/>
  <c r="CR72" i="6"/>
  <c r="CR106" i="6"/>
  <c r="CP68" i="6"/>
  <c r="CR98" i="4"/>
  <c r="CR69" i="4"/>
  <c r="CR94" i="4"/>
  <c r="CR144" i="4"/>
  <c r="CP67" i="4"/>
  <c r="CP144" i="4"/>
  <c r="CR62" i="3"/>
  <c r="CP66" i="3"/>
  <c r="CR64" i="3"/>
  <c r="CR128" i="3"/>
  <c r="CR17" i="2"/>
  <c r="CR123" i="2"/>
  <c r="CR44" i="2"/>
  <c r="CR97" i="6"/>
  <c r="CR48" i="4"/>
  <c r="CR100" i="3"/>
  <c r="CR69" i="3"/>
  <c r="CP123" i="2"/>
  <c r="CR122" i="2"/>
  <c r="CP114" i="2"/>
  <c r="CR91" i="3"/>
  <c r="CR66" i="3"/>
  <c r="CP91" i="3"/>
  <c r="CR16" i="3"/>
  <c r="CR87" i="3"/>
  <c r="CP94" i="4"/>
  <c r="CR103" i="4"/>
  <c r="CR71" i="4"/>
  <c r="CP74" i="6"/>
  <c r="CP70" i="6"/>
  <c r="CR70" i="6"/>
  <c r="CP125" i="6"/>
  <c r="CR16" i="6"/>
  <c r="CP97" i="6"/>
  <c r="CR91" i="7"/>
  <c r="CP91" i="7"/>
  <c r="CR16" i="8"/>
  <c r="CP16" i="8"/>
  <c r="CP103" i="4"/>
  <c r="CP69" i="4"/>
  <c r="CP100" i="3"/>
  <c r="CP45" i="3"/>
  <c r="CP49" i="8"/>
  <c r="CP16" i="7"/>
  <c r="CP72" i="6"/>
  <c r="CP106" i="6"/>
  <c r="CP16" i="6"/>
  <c r="CP47" i="6"/>
  <c r="CP112" i="4"/>
  <c r="CP71" i="4"/>
  <c r="CP98" i="4"/>
  <c r="CP48" i="4"/>
  <c r="CP62" i="3"/>
  <c r="CP64" i="3"/>
  <c r="CP16" i="3"/>
  <c r="CP87" i="3"/>
  <c r="CP17" i="2"/>
  <c r="CP44" i="2"/>
  <c r="CR92" i="8" l="1"/>
  <c r="DN50" i="8"/>
  <c r="DN93" i="8" s="1"/>
  <c r="CR75" i="7"/>
  <c r="DN44" i="7"/>
  <c r="DN76" i="7" s="1"/>
  <c r="CR87" i="4"/>
  <c r="DN49" i="4"/>
  <c r="DN88" i="4" s="1"/>
  <c r="CR80" i="3"/>
  <c r="CR75" i="2"/>
  <c r="DN45" i="2"/>
  <c r="DN76" i="2" s="1"/>
  <c r="CP92" i="8"/>
  <c r="DL50" i="8"/>
  <c r="DL93" i="8" s="1"/>
  <c r="CP75" i="7"/>
  <c r="DL44" i="7"/>
  <c r="DL76" i="7" s="1"/>
  <c r="CP86" i="6"/>
  <c r="DL48" i="6"/>
  <c r="DL87" i="6" s="1"/>
  <c r="CP87" i="4"/>
  <c r="DL49" i="4"/>
  <c r="DL88" i="4" s="1"/>
  <c r="CP80" i="3"/>
  <c r="DL46" i="3"/>
  <c r="DL81" i="3" s="1"/>
  <c r="CP75" i="2"/>
  <c r="DL45" i="2"/>
  <c r="DL76" i="2" s="1"/>
  <c r="J143" i="9"/>
  <c r="CN163" i="8"/>
  <c r="CN165" i="8" s="1"/>
  <c r="CN157" i="8"/>
  <c r="CN156" i="8"/>
  <c r="CN146" i="8"/>
  <c r="CN143" i="8"/>
  <c r="CN128" i="8"/>
  <c r="CN125" i="8"/>
  <c r="CN119" i="8"/>
  <c r="CN116" i="8"/>
  <c r="CN110" i="8"/>
  <c r="CN107" i="8"/>
  <c r="CN102" i="8"/>
  <c r="CN101" i="8"/>
  <c r="CN98" i="8"/>
  <c r="CN85" i="8"/>
  <c r="DJ86" i="8" s="1"/>
  <c r="CN73" i="8"/>
  <c r="CN65" i="8"/>
  <c r="CN61" i="8"/>
  <c r="CN59" i="8"/>
  <c r="CN57" i="8"/>
  <c r="CN55" i="8"/>
  <c r="CN44" i="8"/>
  <c r="CN39" i="8"/>
  <c r="CN35" i="8"/>
  <c r="CN33" i="8"/>
  <c r="CN31" i="8"/>
  <c r="CN135" i="8" s="1"/>
  <c r="CN29" i="8"/>
  <c r="CN23" i="8"/>
  <c r="CN15" i="8"/>
  <c r="CN14" i="8"/>
  <c r="CN13" i="8"/>
  <c r="CN12" i="8"/>
  <c r="CN110" i="7"/>
  <c r="CN112" i="7" s="1"/>
  <c r="CN104" i="7"/>
  <c r="CN103" i="7"/>
  <c r="CN94" i="7"/>
  <c r="CN93" i="7"/>
  <c r="CN90" i="7"/>
  <c r="CN84" i="7"/>
  <c r="CN81" i="7"/>
  <c r="CN61" i="7"/>
  <c r="CN59" i="7"/>
  <c r="CN53" i="7"/>
  <c r="CN51" i="7"/>
  <c r="CN49" i="7"/>
  <c r="CN38" i="7"/>
  <c r="CN34" i="7"/>
  <c r="DJ35" i="7" s="1"/>
  <c r="DJ65" i="7" s="1"/>
  <c r="CN33" i="7"/>
  <c r="CN31" i="7"/>
  <c r="CN29" i="7"/>
  <c r="CN23" i="7"/>
  <c r="CN15" i="7"/>
  <c r="CN14" i="7"/>
  <c r="CN13" i="7"/>
  <c r="CN12" i="7"/>
  <c r="CN130" i="6"/>
  <c r="CN132" i="6" s="1"/>
  <c r="CN123" i="6"/>
  <c r="CN125" i="6" s="1"/>
  <c r="CN114" i="6"/>
  <c r="CN105" i="6"/>
  <c r="CN104" i="6"/>
  <c r="CN101" i="6"/>
  <c r="CN96" i="6"/>
  <c r="CN95" i="6"/>
  <c r="CN92" i="6"/>
  <c r="CN79" i="6"/>
  <c r="CN73" i="6"/>
  <c r="CN71" i="6"/>
  <c r="CN69" i="6"/>
  <c r="CN67" i="6"/>
  <c r="CN65" i="6"/>
  <c r="CN61" i="6"/>
  <c r="CN59" i="6"/>
  <c r="CN57" i="6"/>
  <c r="CN55" i="6"/>
  <c r="CN42" i="6"/>
  <c r="CN38" i="6"/>
  <c r="CN37" i="6"/>
  <c r="CN35" i="6"/>
  <c r="CN33" i="6"/>
  <c r="CN31" i="6"/>
  <c r="CN23" i="6"/>
  <c r="CN15" i="6"/>
  <c r="CN14" i="6"/>
  <c r="CN80" i="6" s="1"/>
  <c r="CN13" i="6"/>
  <c r="CN12" i="6"/>
  <c r="CN149" i="4"/>
  <c r="CN142" i="4"/>
  <c r="CN144" i="4" s="1"/>
  <c r="CN114" i="4"/>
  <c r="CN111" i="4"/>
  <c r="CN105" i="4"/>
  <c r="CN102" i="4"/>
  <c r="CN97" i="4"/>
  <c r="CN96" i="4"/>
  <c r="CN93" i="4"/>
  <c r="CN70" i="4"/>
  <c r="CN68" i="4"/>
  <c r="CN66" i="4"/>
  <c r="CN58" i="4"/>
  <c r="CN56" i="4"/>
  <c r="CN54" i="4"/>
  <c r="CN46" i="4"/>
  <c r="CN43" i="4"/>
  <c r="CN121" i="4" s="1"/>
  <c r="CN76" i="4"/>
  <c r="CN34" i="4"/>
  <c r="CN32" i="4"/>
  <c r="CN30" i="4"/>
  <c r="CN24" i="4"/>
  <c r="CN16" i="4"/>
  <c r="CN15" i="4"/>
  <c r="CN13" i="4"/>
  <c r="CN133" i="3"/>
  <c r="CN126" i="3"/>
  <c r="CN107" i="3"/>
  <c r="CN104" i="3"/>
  <c r="CN99" i="3"/>
  <c r="CN98" i="3"/>
  <c r="CN95" i="3"/>
  <c r="CN90" i="3"/>
  <c r="CN89" i="3"/>
  <c r="CN86" i="3"/>
  <c r="CN65" i="3"/>
  <c r="CN63" i="3"/>
  <c r="CN61" i="3"/>
  <c r="CN55" i="3"/>
  <c r="CN53" i="3"/>
  <c r="CN51" i="3"/>
  <c r="CN43" i="3"/>
  <c r="CN40" i="3"/>
  <c r="CN36" i="3"/>
  <c r="CN33" i="3"/>
  <c r="CN31" i="3"/>
  <c r="CN29" i="3"/>
  <c r="CN23" i="3"/>
  <c r="CN15" i="3"/>
  <c r="CN14" i="3"/>
  <c r="CN13" i="3"/>
  <c r="CN12" i="3"/>
  <c r="CN120" i="2"/>
  <c r="CN119" i="2"/>
  <c r="CN113" i="2"/>
  <c r="CN112" i="2"/>
  <c r="CN93" i="2"/>
  <c r="CN90" i="2"/>
  <c r="CN84" i="2"/>
  <c r="CN81" i="2"/>
  <c r="CN52" i="2"/>
  <c r="CN50" i="2"/>
  <c r="CN42" i="2"/>
  <c r="CN39" i="2"/>
  <c r="CN35" i="2"/>
  <c r="CN32" i="2"/>
  <c r="CN30" i="2"/>
  <c r="CN24" i="2"/>
  <c r="CN16" i="2"/>
  <c r="CN15" i="2"/>
  <c r="CN14" i="2"/>
  <c r="CN13" i="2"/>
  <c r="CN74" i="3" l="1"/>
  <c r="CN75" i="6"/>
  <c r="DJ39" i="6"/>
  <c r="DJ76" i="6" s="1"/>
  <c r="CN151" i="4"/>
  <c r="DJ152" i="4"/>
  <c r="CN135" i="3"/>
  <c r="DJ136" i="3"/>
  <c r="CN45" i="3"/>
  <c r="DJ46" i="3" s="1"/>
  <c r="DJ81" i="3" s="1"/>
  <c r="DJ37" i="3"/>
  <c r="DJ70" i="3" s="1"/>
  <c r="CN64" i="2"/>
  <c r="DJ36" i="2"/>
  <c r="DJ65" i="2" s="1"/>
  <c r="CN60" i="7"/>
  <c r="CN82" i="7"/>
  <c r="CN78" i="3"/>
  <c r="CN70" i="8"/>
  <c r="CN144" i="8"/>
  <c r="CN80" i="8"/>
  <c r="CN74" i="8"/>
  <c r="CN130" i="8"/>
  <c r="CN72" i="8"/>
  <c r="CN108" i="8"/>
  <c r="CN69" i="7"/>
  <c r="CN95" i="7"/>
  <c r="CN62" i="7"/>
  <c r="CN109" i="3"/>
  <c r="CN76" i="8"/>
  <c r="CN112" i="8"/>
  <c r="CN117" i="8"/>
  <c r="CN121" i="8"/>
  <c r="CN49" i="8"/>
  <c r="CN81" i="8"/>
  <c r="CN126" i="8"/>
  <c r="CN148" i="8"/>
  <c r="CN99" i="8"/>
  <c r="CN43" i="7"/>
  <c r="CN64" i="7"/>
  <c r="CN86" i="7"/>
  <c r="CN58" i="7"/>
  <c r="CN93" i="6"/>
  <c r="CN102" i="6"/>
  <c r="CN85" i="4"/>
  <c r="CN81" i="4"/>
  <c r="CN105" i="3"/>
  <c r="CN96" i="3"/>
  <c r="CN59" i="2"/>
  <c r="CN61" i="2"/>
  <c r="CN82" i="2"/>
  <c r="CN91" i="2"/>
  <c r="N143" i="9"/>
  <c r="L143" i="9"/>
  <c r="CN107" i="4"/>
  <c r="CN116" i="4"/>
  <c r="CN86" i="2"/>
  <c r="CN95" i="2"/>
  <c r="CN69" i="2"/>
  <c r="CN73" i="2"/>
  <c r="CN158" i="8"/>
  <c r="CN103" i="8"/>
  <c r="CN128" i="3"/>
  <c r="CN70" i="6"/>
  <c r="CN74" i="6"/>
  <c r="CN97" i="6"/>
  <c r="CN98" i="4"/>
  <c r="CN112" i="4"/>
  <c r="CN94" i="4"/>
  <c r="CN71" i="4"/>
  <c r="CN100" i="3"/>
  <c r="CN69" i="3"/>
  <c r="CN64" i="3"/>
  <c r="CN91" i="3"/>
  <c r="CN114" i="2"/>
  <c r="CN123" i="2"/>
  <c r="CN91" i="7"/>
  <c r="CN105" i="7"/>
  <c r="CN47" i="6"/>
  <c r="CN48" i="4"/>
  <c r="CN69" i="4"/>
  <c r="CN16" i="8"/>
  <c r="CN16" i="7"/>
  <c r="CN72" i="6"/>
  <c r="CN106" i="6"/>
  <c r="CN68" i="6"/>
  <c r="CN16" i="6"/>
  <c r="CN103" i="4"/>
  <c r="CN67" i="4"/>
  <c r="CN62" i="3"/>
  <c r="CN66" i="3"/>
  <c r="CN16" i="3"/>
  <c r="CN87" i="3"/>
  <c r="CN17" i="2"/>
  <c r="CN122" i="2"/>
  <c r="CN44" i="2"/>
  <c r="CN92" i="8" l="1"/>
  <c r="DJ50" i="8"/>
  <c r="DJ93" i="8" s="1"/>
  <c r="CN75" i="7"/>
  <c r="DJ44" i="7"/>
  <c r="DJ76" i="7" s="1"/>
  <c r="CN86" i="6"/>
  <c r="DJ48" i="6"/>
  <c r="DJ87" i="6" s="1"/>
  <c r="CN87" i="4"/>
  <c r="DJ49" i="4"/>
  <c r="DJ88" i="4" s="1"/>
  <c r="CN80" i="3"/>
  <c r="CN75" i="2"/>
  <c r="DJ45" i="2"/>
  <c r="DJ76" i="2" s="1"/>
  <c r="CL18" i="6"/>
  <c r="CL18" i="3"/>
  <c r="DH19" i="3" s="1"/>
  <c r="CL19" i="2"/>
  <c r="DH20" i="2" s="1"/>
  <c r="CL19" i="4"/>
  <c r="DH20" i="4" s="1"/>
  <c r="CL18" i="7"/>
  <c r="DH19" i="7" s="1"/>
  <c r="CL18" i="8"/>
  <c r="DH19" i="8" s="1"/>
  <c r="DH20" i="8" l="1"/>
  <c r="DH24" i="8"/>
  <c r="DH20" i="7"/>
  <c r="DH24" i="7"/>
  <c r="DF19" i="6"/>
  <c r="DH19" i="6"/>
  <c r="DH21" i="4"/>
  <c r="DH25" i="4"/>
  <c r="DH20" i="3"/>
  <c r="DH24" i="3"/>
  <c r="DH21" i="2"/>
  <c r="DH25" i="2"/>
  <c r="DF20" i="6"/>
  <c r="DF24" i="6"/>
  <c r="DB19" i="6"/>
  <c r="DB20" i="6" s="1"/>
  <c r="DD19" i="6"/>
  <c r="CX19" i="6"/>
  <c r="CX20" i="6" s="1"/>
  <c r="CZ19" i="6"/>
  <c r="CL163" i="8"/>
  <c r="CL165" i="8" s="1"/>
  <c r="CL157" i="8"/>
  <c r="CL156" i="8"/>
  <c r="CL146" i="8"/>
  <c r="CL143" i="8"/>
  <c r="CL128" i="8"/>
  <c r="CL125" i="8"/>
  <c r="CL119" i="8"/>
  <c r="CL116" i="8"/>
  <c r="CL110" i="8"/>
  <c r="CL107" i="8"/>
  <c r="CL102" i="8"/>
  <c r="CL101" i="8"/>
  <c r="CL98" i="8"/>
  <c r="CL85" i="8"/>
  <c r="DH86" i="8" s="1"/>
  <c r="CL73" i="8"/>
  <c r="CL65" i="8"/>
  <c r="CL61" i="8"/>
  <c r="CL59" i="8"/>
  <c r="CL57" i="8"/>
  <c r="CL55" i="8"/>
  <c r="CL44" i="8"/>
  <c r="CL39" i="8"/>
  <c r="CL35" i="8"/>
  <c r="CL33" i="8"/>
  <c r="CL31" i="8"/>
  <c r="CL135" i="8" s="1"/>
  <c r="CL29" i="8"/>
  <c r="CL23" i="8"/>
  <c r="CL15" i="8"/>
  <c r="CL14" i="8"/>
  <c r="CL13" i="8"/>
  <c r="CL12" i="8"/>
  <c r="CL110" i="7"/>
  <c r="CL112" i="7" s="1"/>
  <c r="CL104" i="7"/>
  <c r="CL103" i="7"/>
  <c r="CL94" i="7"/>
  <c r="CL93" i="7"/>
  <c r="CL90" i="7"/>
  <c r="CL84" i="7"/>
  <c r="CL81" i="7"/>
  <c r="CL61" i="7"/>
  <c r="CL59" i="7"/>
  <c r="CL53" i="7"/>
  <c r="CL51" i="7"/>
  <c r="CL49" i="7"/>
  <c r="CL38" i="7"/>
  <c r="CL34" i="7"/>
  <c r="DH35" i="7" s="1"/>
  <c r="DH65" i="7" s="1"/>
  <c r="CL33" i="7"/>
  <c r="CL31" i="7"/>
  <c r="CL29" i="7"/>
  <c r="CL23" i="7"/>
  <c r="CL15" i="7"/>
  <c r="CL14" i="7"/>
  <c r="CL13" i="7"/>
  <c r="CL12" i="7"/>
  <c r="CL130" i="6"/>
  <c r="CL132" i="6" s="1"/>
  <c r="CL123" i="6"/>
  <c r="CL125" i="6" s="1"/>
  <c r="CL114" i="6"/>
  <c r="CL105" i="6"/>
  <c r="CL104" i="6"/>
  <c r="CL101" i="6"/>
  <c r="CL96" i="6"/>
  <c r="CL95" i="6"/>
  <c r="CL92" i="6"/>
  <c r="CL79" i="6"/>
  <c r="CL73" i="6"/>
  <c r="CL71" i="6"/>
  <c r="CL69" i="6"/>
  <c r="CL67" i="6"/>
  <c r="CL65" i="6"/>
  <c r="CL61" i="6"/>
  <c r="CL59" i="6"/>
  <c r="CL57" i="6"/>
  <c r="CL55" i="6"/>
  <c r="CL42" i="6"/>
  <c r="CL38" i="6"/>
  <c r="CL37" i="6"/>
  <c r="CL35" i="6"/>
  <c r="CL33" i="6"/>
  <c r="CL31" i="6"/>
  <c r="CL23" i="6"/>
  <c r="CL15" i="6"/>
  <c r="CL14" i="6"/>
  <c r="CL13" i="6"/>
  <c r="CL12" i="6"/>
  <c r="CL149" i="4"/>
  <c r="CL142" i="4"/>
  <c r="CL114" i="4"/>
  <c r="CL111" i="4"/>
  <c r="CL105" i="4"/>
  <c r="CL102" i="4"/>
  <c r="CL97" i="4"/>
  <c r="CL96" i="4"/>
  <c r="CL93" i="4"/>
  <c r="CL70" i="4"/>
  <c r="CL68" i="4"/>
  <c r="CL66" i="4"/>
  <c r="CL58" i="4"/>
  <c r="CL56" i="4"/>
  <c r="CL54" i="4"/>
  <c r="CL46" i="4"/>
  <c r="CL43" i="4"/>
  <c r="CL121" i="4" s="1"/>
  <c r="CL76" i="4"/>
  <c r="CL34" i="4"/>
  <c r="CL32" i="4"/>
  <c r="CL30" i="4"/>
  <c r="CL24" i="4"/>
  <c r="CL16" i="4"/>
  <c r="CL15" i="4"/>
  <c r="CL13" i="4"/>
  <c r="CL133" i="3"/>
  <c r="CL126" i="3"/>
  <c r="CL107" i="3"/>
  <c r="CL104" i="3"/>
  <c r="CL99" i="3"/>
  <c r="CL98" i="3"/>
  <c r="CL95" i="3"/>
  <c r="CL90" i="3"/>
  <c r="CL89" i="3"/>
  <c r="CL86" i="3"/>
  <c r="CL65" i="3"/>
  <c r="CL63" i="3"/>
  <c r="CL61" i="3"/>
  <c r="CL55" i="3"/>
  <c r="CL53" i="3"/>
  <c r="CL51" i="3"/>
  <c r="CL43" i="3"/>
  <c r="CL40" i="3"/>
  <c r="CL36" i="3"/>
  <c r="CL33" i="3"/>
  <c r="CL31" i="3"/>
  <c r="CL29" i="3"/>
  <c r="CL23" i="3"/>
  <c r="CL15" i="3"/>
  <c r="CL14" i="3"/>
  <c r="CL13" i="3"/>
  <c r="CL12" i="3"/>
  <c r="CL120" i="2"/>
  <c r="CL119" i="2"/>
  <c r="CL113" i="2"/>
  <c r="CL112" i="2"/>
  <c r="CL93" i="2"/>
  <c r="CL90" i="2"/>
  <c r="CL84" i="2"/>
  <c r="CL81" i="2"/>
  <c r="CL52" i="2"/>
  <c r="CL50" i="2"/>
  <c r="CL42" i="2"/>
  <c r="CL39" i="2"/>
  <c r="CL35" i="2"/>
  <c r="DH36" i="2" s="1"/>
  <c r="DH65" i="2" s="1"/>
  <c r="CL32" i="2"/>
  <c r="CL30" i="2"/>
  <c r="CL24" i="2"/>
  <c r="CL16" i="2"/>
  <c r="CL15" i="2"/>
  <c r="CL14" i="2"/>
  <c r="CL13" i="2"/>
  <c r="CJ18" i="8"/>
  <c r="DF19" i="8" s="1"/>
  <c r="CJ18" i="7"/>
  <c r="DF19" i="7" s="1"/>
  <c r="CJ19" i="4"/>
  <c r="DF20" i="4" s="1"/>
  <c r="CJ18" i="3"/>
  <c r="DF19" i="3" s="1"/>
  <c r="CJ19" i="2"/>
  <c r="DF20" i="2" s="1"/>
  <c r="CJ163" i="8"/>
  <c r="CJ165" i="8" s="1"/>
  <c r="CJ157" i="8"/>
  <c r="CJ156" i="8"/>
  <c r="CJ146" i="8"/>
  <c r="CJ143" i="8"/>
  <c r="CJ128" i="8"/>
  <c r="CJ125" i="8"/>
  <c r="CJ119" i="8"/>
  <c r="CJ116" i="8"/>
  <c r="CJ110" i="8"/>
  <c r="CJ107" i="8"/>
  <c r="CJ102" i="8"/>
  <c r="CJ101" i="8"/>
  <c r="CJ98" i="8"/>
  <c r="CJ85" i="8"/>
  <c r="DF86" i="8" s="1"/>
  <c r="CJ73" i="8"/>
  <c r="CJ65" i="8"/>
  <c r="CJ61" i="8"/>
  <c r="CJ59" i="8"/>
  <c r="CJ57" i="8"/>
  <c r="CJ55" i="8"/>
  <c r="CJ44" i="8"/>
  <c r="CJ39" i="8"/>
  <c r="CJ35" i="8"/>
  <c r="CJ33" i="8"/>
  <c r="CJ31" i="8"/>
  <c r="CJ135" i="8" s="1"/>
  <c r="CJ29" i="8"/>
  <c r="CJ23" i="8"/>
  <c r="CJ15" i="8"/>
  <c r="CJ14" i="8"/>
  <c r="CJ13" i="8"/>
  <c r="CJ12" i="8"/>
  <c r="CJ110" i="7"/>
  <c r="CJ112" i="7" s="1"/>
  <c r="CJ104" i="7"/>
  <c r="CJ103" i="7"/>
  <c r="CJ94" i="7"/>
  <c r="CJ93" i="7"/>
  <c r="CJ90" i="7"/>
  <c r="CJ84" i="7"/>
  <c r="CJ81" i="7"/>
  <c r="CJ61" i="7"/>
  <c r="CJ59" i="7"/>
  <c r="CJ53" i="7"/>
  <c r="CJ51" i="7"/>
  <c r="CJ49" i="7"/>
  <c r="CJ38" i="7"/>
  <c r="CJ34" i="7"/>
  <c r="CJ33" i="7"/>
  <c r="CJ31" i="7"/>
  <c r="CJ29" i="7"/>
  <c r="CJ23" i="7"/>
  <c r="CJ15" i="7"/>
  <c r="CJ14" i="7"/>
  <c r="CJ13" i="7"/>
  <c r="CJ12" i="7"/>
  <c r="CJ130" i="6"/>
  <c r="CJ132" i="6" s="1"/>
  <c r="CJ123" i="6"/>
  <c r="CJ114" i="6"/>
  <c r="CJ105" i="6"/>
  <c r="CJ104" i="6"/>
  <c r="CJ101" i="6"/>
  <c r="CJ96" i="6"/>
  <c r="CJ95" i="6"/>
  <c r="CJ92" i="6"/>
  <c r="CJ79" i="6"/>
  <c r="CJ73" i="6"/>
  <c r="CJ71" i="6"/>
  <c r="CJ69" i="6"/>
  <c r="CJ67" i="6"/>
  <c r="CJ65" i="6"/>
  <c r="CJ61" i="6"/>
  <c r="CJ59" i="6"/>
  <c r="CJ57" i="6"/>
  <c r="CJ55" i="6"/>
  <c r="CJ42" i="6"/>
  <c r="CJ38" i="6"/>
  <c r="CJ37" i="6"/>
  <c r="CJ35" i="6"/>
  <c r="CJ33" i="6"/>
  <c r="CJ31" i="6"/>
  <c r="CJ23" i="6"/>
  <c r="CJ15" i="6"/>
  <c r="CJ14" i="6"/>
  <c r="CJ80" i="6" s="1"/>
  <c r="CJ13" i="6"/>
  <c r="CJ12" i="6"/>
  <c r="CJ149" i="4"/>
  <c r="CJ143" i="4"/>
  <c r="CJ142" i="4"/>
  <c r="CJ114" i="4"/>
  <c r="CJ111" i="4"/>
  <c r="CJ105" i="4"/>
  <c r="CJ102" i="4"/>
  <c r="CJ97" i="4"/>
  <c r="CJ96" i="4"/>
  <c r="CJ93" i="4"/>
  <c r="CJ70" i="4"/>
  <c r="CJ68" i="4"/>
  <c r="CJ66" i="4"/>
  <c r="CJ58" i="4"/>
  <c r="CJ56" i="4"/>
  <c r="CJ54" i="4"/>
  <c r="CJ46" i="4"/>
  <c r="CJ43" i="4"/>
  <c r="CJ121" i="4" s="1"/>
  <c r="CJ76" i="4"/>
  <c r="CJ34" i="4"/>
  <c r="CJ32" i="4"/>
  <c r="CJ30" i="4"/>
  <c r="CJ24" i="4"/>
  <c r="CJ16" i="4"/>
  <c r="CJ15" i="4"/>
  <c r="CJ13" i="4"/>
  <c r="CJ133" i="3"/>
  <c r="CJ126" i="3"/>
  <c r="CJ128" i="3" s="1"/>
  <c r="CJ107" i="3"/>
  <c r="CJ104" i="3"/>
  <c r="CJ99" i="3"/>
  <c r="CJ98" i="3"/>
  <c r="CJ95" i="3"/>
  <c r="CJ90" i="3"/>
  <c r="CJ89" i="3"/>
  <c r="CJ86" i="3"/>
  <c r="CJ65" i="3"/>
  <c r="CJ63" i="3"/>
  <c r="CJ61" i="3"/>
  <c r="CJ55" i="3"/>
  <c r="CJ53" i="3"/>
  <c r="CJ51" i="3"/>
  <c r="CJ43" i="3"/>
  <c r="CJ40" i="3"/>
  <c r="CJ36" i="3"/>
  <c r="CJ33" i="3"/>
  <c r="CJ31" i="3"/>
  <c r="CJ29" i="3"/>
  <c r="CJ23" i="3"/>
  <c r="CJ15" i="3"/>
  <c r="CJ78" i="3" s="1"/>
  <c r="CJ14" i="3"/>
  <c r="CJ13" i="3"/>
  <c r="CJ12" i="3"/>
  <c r="CJ120" i="2"/>
  <c r="CJ119" i="2"/>
  <c r="CJ113" i="2"/>
  <c r="CJ112" i="2"/>
  <c r="CJ93" i="2"/>
  <c r="CJ90" i="2"/>
  <c r="CJ84" i="2"/>
  <c r="CJ81" i="2"/>
  <c r="CJ52" i="2"/>
  <c r="CJ50" i="2"/>
  <c r="CJ42" i="2"/>
  <c r="CJ39" i="2"/>
  <c r="CJ35" i="2"/>
  <c r="CJ32" i="2"/>
  <c r="CJ30" i="2"/>
  <c r="CJ24" i="2"/>
  <c r="CJ16" i="2"/>
  <c r="CJ15" i="2"/>
  <c r="CJ14" i="2"/>
  <c r="CJ13" i="2"/>
  <c r="CH18" i="3"/>
  <c r="DD19" i="3" s="1"/>
  <c r="CH19" i="2"/>
  <c r="DD20" i="2" s="1"/>
  <c r="CH19" i="4"/>
  <c r="DD20" i="4" s="1"/>
  <c r="CH18" i="7"/>
  <c r="CH18" i="8"/>
  <c r="CH120" i="2"/>
  <c r="CH119" i="2"/>
  <c r="CH113" i="2"/>
  <c r="CH112" i="2"/>
  <c r="CH93" i="2"/>
  <c r="CH90" i="2"/>
  <c r="CH84" i="2"/>
  <c r="CH81" i="2"/>
  <c r="CH52" i="2"/>
  <c r="CH50" i="2"/>
  <c r="CH42" i="2"/>
  <c r="CH39" i="2"/>
  <c r="CH35" i="2"/>
  <c r="CH32" i="2"/>
  <c r="CH30" i="2"/>
  <c r="CH24" i="2"/>
  <c r="CH16" i="2"/>
  <c r="CH15" i="2"/>
  <c r="CH14" i="2"/>
  <c r="CH13" i="2"/>
  <c r="CH133" i="3"/>
  <c r="CH126" i="3"/>
  <c r="CH128" i="3" s="1"/>
  <c r="CH107" i="3"/>
  <c r="CH104" i="3"/>
  <c r="CH99" i="3"/>
  <c r="CH98" i="3"/>
  <c r="CH95" i="3"/>
  <c r="CH90" i="3"/>
  <c r="CH89" i="3"/>
  <c r="CH86" i="3"/>
  <c r="CH65" i="3"/>
  <c r="CH63" i="3"/>
  <c r="CH61" i="3"/>
  <c r="CH55" i="3"/>
  <c r="CH53" i="3"/>
  <c r="CH51" i="3"/>
  <c r="CH43" i="3"/>
  <c r="CH40" i="3"/>
  <c r="CH36" i="3"/>
  <c r="CH33" i="3"/>
  <c r="CH31" i="3"/>
  <c r="CH29" i="3"/>
  <c r="CH23" i="3"/>
  <c r="CH15" i="3"/>
  <c r="CH78" i="3" s="1"/>
  <c r="CH14" i="3"/>
  <c r="CH13" i="3"/>
  <c r="CH12" i="3"/>
  <c r="CH149" i="4"/>
  <c r="CH143" i="4"/>
  <c r="CH142" i="4"/>
  <c r="CH114" i="4"/>
  <c r="CH111" i="4"/>
  <c r="CH105" i="4"/>
  <c r="CH102" i="4"/>
  <c r="CH97" i="4"/>
  <c r="CH96" i="4"/>
  <c r="CH93" i="4"/>
  <c r="CH70" i="4"/>
  <c r="CH68" i="4"/>
  <c r="CH66" i="4"/>
  <c r="CH58" i="4"/>
  <c r="CH56" i="4"/>
  <c r="CH54" i="4"/>
  <c r="CH46" i="4"/>
  <c r="CH43" i="4"/>
  <c r="CH121" i="4" s="1"/>
  <c r="CH76" i="4"/>
  <c r="CH34" i="4"/>
  <c r="CH32" i="4"/>
  <c r="CH30" i="4"/>
  <c r="CH24" i="4"/>
  <c r="CH16" i="4"/>
  <c r="CH15" i="4"/>
  <c r="CH13" i="4"/>
  <c r="CH163" i="8"/>
  <c r="CH165" i="8" s="1"/>
  <c r="CH157" i="8"/>
  <c r="CH156" i="8"/>
  <c r="CH146" i="8"/>
  <c r="CH143" i="8"/>
  <c r="CH128" i="8"/>
  <c r="CH125" i="8"/>
  <c r="CH119" i="8"/>
  <c r="CH116" i="8"/>
  <c r="CH110" i="8"/>
  <c r="CH107" i="8"/>
  <c r="CH102" i="8"/>
  <c r="CH101" i="8"/>
  <c r="CH98" i="8"/>
  <c r="CH85" i="8"/>
  <c r="CH73" i="8"/>
  <c r="CH65" i="8"/>
  <c r="CH61" i="8"/>
  <c r="CH59" i="8"/>
  <c r="CH57" i="8"/>
  <c r="CH55" i="8"/>
  <c r="CH44" i="8"/>
  <c r="CH81" i="8"/>
  <c r="CH39" i="8"/>
  <c r="CH35" i="8"/>
  <c r="CH33" i="8"/>
  <c r="CH31" i="8"/>
  <c r="CH135" i="8" s="1"/>
  <c r="CH29" i="8"/>
  <c r="CH23" i="8"/>
  <c r="CH15" i="8"/>
  <c r="CH14" i="8"/>
  <c r="CH13" i="8"/>
  <c r="CH12" i="8"/>
  <c r="CH110" i="7"/>
  <c r="CH112" i="7" s="1"/>
  <c r="CH104" i="7"/>
  <c r="CH103" i="7"/>
  <c r="CH94" i="7"/>
  <c r="CH93" i="7"/>
  <c r="CH95" i="7" s="1"/>
  <c r="CH90" i="7"/>
  <c r="CH84" i="7"/>
  <c r="CH81" i="7"/>
  <c r="CH61" i="7"/>
  <c r="CH59" i="7"/>
  <c r="CH53" i="7"/>
  <c r="CH51" i="7"/>
  <c r="CH49" i="7"/>
  <c r="CH38" i="7"/>
  <c r="CH34" i="7"/>
  <c r="CH33" i="7"/>
  <c r="CH31" i="7"/>
  <c r="CH29" i="7"/>
  <c r="CH23" i="7"/>
  <c r="CH15" i="7"/>
  <c r="CH14" i="7"/>
  <c r="CH69" i="7" s="1"/>
  <c r="CH13" i="7"/>
  <c r="CH12" i="7"/>
  <c r="CH130" i="6"/>
  <c r="CH132" i="6" s="1"/>
  <c r="CH123" i="6"/>
  <c r="CH114" i="6"/>
  <c r="CH105" i="6"/>
  <c r="CH104" i="6"/>
  <c r="CH101" i="6"/>
  <c r="CH96" i="6"/>
  <c r="CH95" i="6"/>
  <c r="CH92" i="6"/>
  <c r="CH79" i="6"/>
  <c r="CH73" i="6"/>
  <c r="CH71" i="6"/>
  <c r="CH69" i="6"/>
  <c r="CH67" i="6"/>
  <c r="CH65" i="6"/>
  <c r="CH61" i="6"/>
  <c r="CH59" i="6"/>
  <c r="CH57" i="6"/>
  <c r="CH55" i="6"/>
  <c r="CH42" i="6"/>
  <c r="CH38" i="6"/>
  <c r="CH37" i="6"/>
  <c r="CH35" i="6"/>
  <c r="CH33" i="6"/>
  <c r="CH31" i="6"/>
  <c r="CH23" i="6"/>
  <c r="CH15" i="6"/>
  <c r="CH14" i="6"/>
  <c r="CH80" i="6" s="1"/>
  <c r="CH13" i="6"/>
  <c r="CH12" i="6"/>
  <c r="CF18" i="3"/>
  <c r="CF19" i="2"/>
  <c r="DB20" i="2" s="1"/>
  <c r="CF19" i="4"/>
  <c r="CF18" i="7"/>
  <c r="CF18" i="8"/>
  <c r="DD19" i="8" l="1"/>
  <c r="DB19" i="8"/>
  <c r="CL69" i="7"/>
  <c r="DD19" i="7"/>
  <c r="CL47" i="6"/>
  <c r="DH48" i="6" s="1"/>
  <c r="DH87" i="6" s="1"/>
  <c r="DH39" i="6"/>
  <c r="DH76" i="6" s="1"/>
  <c r="DH20" i="6"/>
  <c r="DH24" i="6"/>
  <c r="CL151" i="4"/>
  <c r="DH152" i="4"/>
  <c r="CL69" i="3"/>
  <c r="DH37" i="3"/>
  <c r="DH70" i="3" s="1"/>
  <c r="CL135" i="3"/>
  <c r="DH136" i="3"/>
  <c r="CH69" i="2"/>
  <c r="CH73" i="2"/>
  <c r="CJ69" i="2"/>
  <c r="CH114" i="2"/>
  <c r="CH112" i="8"/>
  <c r="DF20" i="8"/>
  <c r="DF24" i="8"/>
  <c r="DD86" i="8"/>
  <c r="CJ64" i="7"/>
  <c r="DF35" i="7"/>
  <c r="DF65" i="7" s="1"/>
  <c r="DF20" i="7"/>
  <c r="DF24" i="7"/>
  <c r="CL86" i="7"/>
  <c r="DD35" i="7"/>
  <c r="DD65" i="7" s="1"/>
  <c r="CL95" i="7"/>
  <c r="CH58" i="7"/>
  <c r="CJ47" i="6"/>
  <c r="DF39" i="6"/>
  <c r="DF76" i="6" s="1"/>
  <c r="CJ151" i="4"/>
  <c r="DF152" i="4"/>
  <c r="DF25" i="4"/>
  <c r="DF21" i="4"/>
  <c r="DB20" i="4"/>
  <c r="DB21" i="4" s="1"/>
  <c r="CJ45" i="3"/>
  <c r="CJ80" i="3" s="1"/>
  <c r="DF37" i="3"/>
  <c r="DF70" i="3" s="1"/>
  <c r="CJ135" i="3"/>
  <c r="DF136" i="3"/>
  <c r="DF20" i="3"/>
  <c r="DF24" i="3"/>
  <c r="DF21" i="2"/>
  <c r="DF25" i="2"/>
  <c r="CJ64" i="2"/>
  <c r="DF36" i="2"/>
  <c r="DF65" i="2" s="1"/>
  <c r="DD24" i="8"/>
  <c r="DD20" i="8"/>
  <c r="DD24" i="7"/>
  <c r="DD20" i="7"/>
  <c r="CL58" i="7"/>
  <c r="DB24" i="6"/>
  <c r="CJ86" i="6"/>
  <c r="DD20" i="6"/>
  <c r="DD24" i="6"/>
  <c r="CH75" i="6"/>
  <c r="DD39" i="6"/>
  <c r="DD76" i="6" s="1"/>
  <c r="DD21" i="4"/>
  <c r="DD25" i="4"/>
  <c r="CH151" i="4"/>
  <c r="DD152" i="4"/>
  <c r="CH69" i="3"/>
  <c r="DD37" i="3"/>
  <c r="DD70" i="3" s="1"/>
  <c r="CH74" i="3"/>
  <c r="CH135" i="3"/>
  <c r="DD136" i="3"/>
  <c r="CJ74" i="3"/>
  <c r="DD20" i="3"/>
  <c r="DD24" i="3"/>
  <c r="DB19" i="3"/>
  <c r="DB20" i="3" s="1"/>
  <c r="CH64" i="2"/>
  <c r="DD36" i="2"/>
  <c r="DD65" i="2" s="1"/>
  <c r="DD21" i="2"/>
  <c r="DD25" i="2"/>
  <c r="CL82" i="2"/>
  <c r="CL114" i="2"/>
  <c r="DB20" i="8"/>
  <c r="DB24" i="8"/>
  <c r="CL105" i="7"/>
  <c r="DB19" i="7"/>
  <c r="CL74" i="3"/>
  <c r="CJ73" i="2"/>
  <c r="DB21" i="2"/>
  <c r="DB25" i="2"/>
  <c r="CL130" i="8"/>
  <c r="CJ74" i="8"/>
  <c r="CL144" i="8"/>
  <c r="CL72" i="8"/>
  <c r="CH130" i="8"/>
  <c r="CL80" i="8"/>
  <c r="CJ148" i="8"/>
  <c r="CH72" i="8"/>
  <c r="CJ80" i="8"/>
  <c r="CJ117" i="8"/>
  <c r="CL148" i="8"/>
  <c r="CH76" i="8"/>
  <c r="CH70" i="8"/>
  <c r="CH144" i="8"/>
  <c r="CL112" i="8"/>
  <c r="CH80" i="8"/>
  <c r="CJ99" i="8"/>
  <c r="CL117" i="8"/>
  <c r="CH82" i="7"/>
  <c r="CJ60" i="7"/>
  <c r="CX24" i="6"/>
  <c r="CH102" i="6"/>
  <c r="CL102" i="6"/>
  <c r="CZ24" i="6"/>
  <c r="CZ20" i="6"/>
  <c r="CL85" i="4"/>
  <c r="CH109" i="3"/>
  <c r="CJ109" i="3"/>
  <c r="CL109" i="3"/>
  <c r="CJ126" i="8"/>
  <c r="CH99" i="8"/>
  <c r="CJ108" i="8"/>
  <c r="CL99" i="8"/>
  <c r="CJ76" i="8"/>
  <c r="CJ112" i="8"/>
  <c r="CL70" i="8"/>
  <c r="CH148" i="8"/>
  <c r="CH74" i="8"/>
  <c r="CH108" i="8"/>
  <c r="CJ121" i="8"/>
  <c r="CL74" i="8"/>
  <c r="CL108" i="8"/>
  <c r="CL158" i="8"/>
  <c r="CL76" i="8"/>
  <c r="CJ130" i="8"/>
  <c r="CH121" i="8"/>
  <c r="CJ70" i="8"/>
  <c r="CJ144" i="8"/>
  <c r="CL121" i="8"/>
  <c r="CJ49" i="8"/>
  <c r="CJ81" i="8"/>
  <c r="CH117" i="8"/>
  <c r="CH126" i="8"/>
  <c r="CJ72" i="8"/>
  <c r="CL49" i="8"/>
  <c r="CL81" i="8"/>
  <c r="CL126" i="8"/>
  <c r="CH62" i="7"/>
  <c r="CJ82" i="7"/>
  <c r="CL62" i="7"/>
  <c r="CH60" i="7"/>
  <c r="CL60" i="7"/>
  <c r="CJ86" i="7"/>
  <c r="CL82" i="7"/>
  <c r="CL43" i="7"/>
  <c r="CL64" i="7"/>
  <c r="CJ69" i="7"/>
  <c r="CJ58" i="7"/>
  <c r="CJ95" i="7"/>
  <c r="CH43" i="7"/>
  <c r="CH64" i="7"/>
  <c r="CH86" i="7"/>
  <c r="CJ62" i="7"/>
  <c r="CJ93" i="6"/>
  <c r="CH93" i="6"/>
  <c r="CJ102" i="6"/>
  <c r="CL93" i="6"/>
  <c r="CL81" i="4"/>
  <c r="CH105" i="3"/>
  <c r="CJ105" i="3"/>
  <c r="CL78" i="3"/>
  <c r="CL96" i="3"/>
  <c r="CL105" i="3"/>
  <c r="CH96" i="3"/>
  <c r="CJ96" i="3"/>
  <c r="CL59" i="2"/>
  <c r="CJ81" i="4"/>
  <c r="CJ85" i="4"/>
  <c r="CJ107" i="4"/>
  <c r="CJ116" i="4"/>
  <c r="CH107" i="4"/>
  <c r="CL98" i="4"/>
  <c r="CH116" i="4"/>
  <c r="CH81" i="4"/>
  <c r="CL107" i="4"/>
  <c r="CH85" i="4"/>
  <c r="CL116" i="4"/>
  <c r="CL44" i="2"/>
  <c r="CL64" i="2"/>
  <c r="CL61" i="2"/>
  <c r="CL86" i="2"/>
  <c r="CL91" i="2"/>
  <c r="CL95" i="2"/>
  <c r="CH59" i="2"/>
  <c r="CH61" i="2"/>
  <c r="CH82" i="2"/>
  <c r="CH86" i="2"/>
  <c r="CJ59" i="2"/>
  <c r="CH91" i="2"/>
  <c r="CJ61" i="2"/>
  <c r="CH95" i="2"/>
  <c r="CJ82" i="2"/>
  <c r="CJ86" i="2"/>
  <c r="CL69" i="2"/>
  <c r="CJ91" i="2"/>
  <c r="CL73" i="2"/>
  <c r="CJ95" i="2"/>
  <c r="CH158" i="8"/>
  <c r="CJ158" i="8"/>
  <c r="CL74" i="6"/>
  <c r="CL91" i="3"/>
  <c r="CH74" i="6"/>
  <c r="CJ125" i="6"/>
  <c r="CJ67" i="4"/>
  <c r="CJ144" i="4"/>
  <c r="CJ114" i="2"/>
  <c r="CJ105" i="7"/>
  <c r="CL103" i="8"/>
  <c r="CL16" i="8"/>
  <c r="CJ70" i="6"/>
  <c r="CL70" i="6"/>
  <c r="CJ69" i="4"/>
  <c r="CL48" i="4"/>
  <c r="CL94" i="4"/>
  <c r="CL69" i="4"/>
  <c r="CL71" i="4"/>
  <c r="CL144" i="4"/>
  <c r="CL66" i="3"/>
  <c r="CL87" i="3"/>
  <c r="CJ66" i="3"/>
  <c r="CL128" i="3"/>
  <c r="CL45" i="3"/>
  <c r="CH123" i="2"/>
  <c r="CL123" i="2"/>
  <c r="CL122" i="2"/>
  <c r="CL64" i="3"/>
  <c r="CL97" i="6"/>
  <c r="CL75" i="6"/>
  <c r="CL16" i="7"/>
  <c r="CL91" i="7"/>
  <c r="CJ91" i="7"/>
  <c r="CL68" i="6"/>
  <c r="CL80" i="6"/>
  <c r="CL106" i="6"/>
  <c r="CL72" i="6"/>
  <c r="CH97" i="6"/>
  <c r="CL16" i="6"/>
  <c r="CL112" i="4"/>
  <c r="CL67" i="4"/>
  <c r="CL103" i="4"/>
  <c r="CJ112" i="4"/>
  <c r="CJ98" i="4"/>
  <c r="CJ71" i="4"/>
  <c r="CH98" i="4"/>
  <c r="CL100" i="3"/>
  <c r="CL62" i="3"/>
  <c r="CL16" i="3"/>
  <c r="CJ62" i="3"/>
  <c r="CJ64" i="3"/>
  <c r="CJ123" i="2"/>
  <c r="CL17" i="2"/>
  <c r="CJ44" i="2"/>
  <c r="CJ122" i="2"/>
  <c r="CJ17" i="2"/>
  <c r="CJ100" i="3"/>
  <c r="CJ91" i="3"/>
  <c r="CJ69" i="3"/>
  <c r="CJ48" i="4"/>
  <c r="CJ97" i="6"/>
  <c r="CJ72" i="6"/>
  <c r="CJ68" i="6"/>
  <c r="CJ75" i="6"/>
  <c r="CJ43" i="7"/>
  <c r="CJ103" i="8"/>
  <c r="CJ16" i="8"/>
  <c r="CH103" i="8"/>
  <c r="CJ16" i="7"/>
  <c r="CH105" i="7"/>
  <c r="CJ74" i="6"/>
  <c r="CJ106" i="6"/>
  <c r="CJ16" i="6"/>
  <c r="CH68" i="6"/>
  <c r="CH125" i="6"/>
  <c r="CJ94" i="4"/>
  <c r="CJ103" i="4"/>
  <c r="CH144" i="4"/>
  <c r="CJ16" i="3"/>
  <c r="CJ87" i="3"/>
  <c r="CH91" i="3"/>
  <c r="CH66" i="3"/>
  <c r="CH49" i="8"/>
  <c r="CH91" i="7"/>
  <c r="CH72" i="6"/>
  <c r="CH70" i="6"/>
  <c r="CH47" i="6"/>
  <c r="CH69" i="4"/>
  <c r="CH67" i="4"/>
  <c r="CH48" i="4"/>
  <c r="CH62" i="3"/>
  <c r="CH87" i="3"/>
  <c r="CH17" i="2"/>
  <c r="CH122" i="2"/>
  <c r="CH44" i="2"/>
  <c r="CH64" i="3"/>
  <c r="CH100" i="3"/>
  <c r="CH45" i="3"/>
  <c r="CH16" i="3"/>
  <c r="CH112" i="4"/>
  <c r="CH71" i="4"/>
  <c r="CH103" i="4"/>
  <c r="CH94" i="4"/>
  <c r="CH16" i="8"/>
  <c r="CH16" i="7"/>
  <c r="CH106" i="6"/>
  <c r="CH16" i="6"/>
  <c r="CF163" i="8"/>
  <c r="CF165" i="8" s="1"/>
  <c r="CF157" i="8"/>
  <c r="CF146" i="8"/>
  <c r="CF143" i="8"/>
  <c r="CF128" i="8"/>
  <c r="CF125" i="8"/>
  <c r="CF119" i="8"/>
  <c r="CF116" i="8"/>
  <c r="CF110" i="8"/>
  <c r="CF107" i="8"/>
  <c r="CF102" i="8"/>
  <c r="CF101" i="8"/>
  <c r="CF98" i="8"/>
  <c r="CF85" i="8"/>
  <c r="DB86" i="8" s="1"/>
  <c r="CF73" i="8"/>
  <c r="CF65" i="8"/>
  <c r="CF61" i="8"/>
  <c r="CF59" i="8"/>
  <c r="CF57" i="8"/>
  <c r="CF55" i="8"/>
  <c r="CF44" i="8"/>
  <c r="CF81" i="8"/>
  <c r="CF39" i="8"/>
  <c r="CF35" i="8"/>
  <c r="CF33" i="8"/>
  <c r="CF31" i="8"/>
  <c r="CF135" i="8" s="1"/>
  <c r="CF29" i="8"/>
  <c r="CF23" i="8"/>
  <c r="CF15" i="8"/>
  <c r="CF14" i="8"/>
  <c r="CF13" i="8"/>
  <c r="CF12" i="8"/>
  <c r="CF110" i="7"/>
  <c r="CF112" i="7" s="1"/>
  <c r="CF104" i="7"/>
  <c r="CF103" i="7"/>
  <c r="CF94" i="7"/>
  <c r="CF93" i="7"/>
  <c r="CF90" i="7"/>
  <c r="CF84" i="7"/>
  <c r="CF81" i="7"/>
  <c r="CF61" i="7"/>
  <c r="CF59" i="7"/>
  <c r="CF53" i="7"/>
  <c r="CF51" i="7"/>
  <c r="CF49" i="7"/>
  <c r="CF38" i="7"/>
  <c r="CF34" i="7"/>
  <c r="DB35" i="7" s="1"/>
  <c r="DB65" i="7" s="1"/>
  <c r="CF33" i="7"/>
  <c r="CF31" i="7"/>
  <c r="CF29" i="7"/>
  <c r="CF23" i="7"/>
  <c r="CF15" i="7"/>
  <c r="CF14" i="7"/>
  <c r="CF13" i="7"/>
  <c r="CF12" i="7"/>
  <c r="CF130" i="6"/>
  <c r="CF132" i="6" s="1"/>
  <c r="CF114" i="6"/>
  <c r="CF105" i="6"/>
  <c r="CF104" i="6"/>
  <c r="CF101" i="6"/>
  <c r="CF96" i="6"/>
  <c r="CF95" i="6"/>
  <c r="CF92" i="6"/>
  <c r="CF79" i="6"/>
  <c r="CF73" i="6"/>
  <c r="CF71" i="6"/>
  <c r="CF69" i="6"/>
  <c r="CF67" i="6"/>
  <c r="CF61" i="6"/>
  <c r="CF59" i="6"/>
  <c r="CF57" i="6"/>
  <c r="CF55" i="6"/>
  <c r="CF65" i="6"/>
  <c r="CF42" i="6"/>
  <c r="CF37" i="6"/>
  <c r="CF35" i="6"/>
  <c r="CF33" i="6"/>
  <c r="CF31" i="6"/>
  <c r="CF38" i="6"/>
  <c r="DB39" i="6" s="1"/>
  <c r="DB76" i="6" s="1"/>
  <c r="CF23" i="6"/>
  <c r="CF15" i="6"/>
  <c r="CF14" i="6"/>
  <c r="CF80" i="6" s="1"/>
  <c r="CF13" i="6"/>
  <c r="CF12" i="6"/>
  <c r="CF149" i="4"/>
  <c r="CF143" i="4"/>
  <c r="CF142" i="4"/>
  <c r="CF114" i="4"/>
  <c r="CF111" i="4"/>
  <c r="CF105" i="4"/>
  <c r="CF102" i="4"/>
  <c r="CF97" i="4"/>
  <c r="CF96" i="4"/>
  <c r="CF93" i="4"/>
  <c r="CF70" i="4"/>
  <c r="CF68" i="4"/>
  <c r="CF66" i="4"/>
  <c r="CF58" i="4"/>
  <c r="CF56" i="4"/>
  <c r="CF54" i="4"/>
  <c r="CF46" i="4"/>
  <c r="CF43" i="4"/>
  <c r="CF121" i="4" s="1"/>
  <c r="CF76" i="4"/>
  <c r="CF34" i="4"/>
  <c r="CF32" i="4"/>
  <c r="CF30" i="4"/>
  <c r="CF24" i="4"/>
  <c r="CF16" i="4"/>
  <c r="CF15" i="4"/>
  <c r="CF13" i="4"/>
  <c r="CF133" i="3"/>
  <c r="CF126" i="3"/>
  <c r="CF107" i="3"/>
  <c r="CF104" i="3"/>
  <c r="CF99" i="3"/>
  <c r="CF98" i="3"/>
  <c r="CF95" i="3"/>
  <c r="CF90" i="3"/>
  <c r="CF89" i="3"/>
  <c r="CF86" i="3"/>
  <c r="CF65" i="3"/>
  <c r="CF63" i="3"/>
  <c r="CF61" i="3"/>
  <c r="CF55" i="3"/>
  <c r="CF53" i="3"/>
  <c r="CF51" i="3"/>
  <c r="CF43" i="3"/>
  <c r="CF40" i="3"/>
  <c r="CF36" i="3"/>
  <c r="CF33" i="3"/>
  <c r="CF31" i="3"/>
  <c r="CF29" i="3"/>
  <c r="CF23" i="3"/>
  <c r="CF15" i="3"/>
  <c r="CF14" i="3"/>
  <c r="CF13" i="3"/>
  <c r="CF12" i="3"/>
  <c r="CF120" i="2"/>
  <c r="CF119" i="2"/>
  <c r="CF122" i="2" s="1"/>
  <c r="CF113" i="2"/>
  <c r="CF112" i="2"/>
  <c r="CF93" i="2"/>
  <c r="CF90" i="2"/>
  <c r="CF84" i="2"/>
  <c r="CF81" i="2"/>
  <c r="CF52" i="2"/>
  <c r="CF50" i="2"/>
  <c r="CF42" i="2"/>
  <c r="CF39" i="2"/>
  <c r="CF35" i="2"/>
  <c r="DB36" i="2" s="1"/>
  <c r="CF32" i="2"/>
  <c r="CF30" i="2"/>
  <c r="CF24" i="2"/>
  <c r="CF16" i="2"/>
  <c r="CF73" i="2" s="1"/>
  <c r="CF15" i="2"/>
  <c r="CF14" i="2"/>
  <c r="CF13" i="2"/>
  <c r="DF48" i="6" l="1"/>
  <c r="DF87" i="6" s="1"/>
  <c r="CL86" i="6"/>
  <c r="CL92" i="8"/>
  <c r="DH50" i="8"/>
  <c r="DH93" i="8" s="1"/>
  <c r="CL75" i="7"/>
  <c r="DH44" i="7"/>
  <c r="DH76" i="7" s="1"/>
  <c r="CL87" i="4"/>
  <c r="DH49" i="4"/>
  <c r="DH88" i="4" s="1"/>
  <c r="CL80" i="3"/>
  <c r="DH46" i="3"/>
  <c r="DH81" i="3" s="1"/>
  <c r="CF69" i="2"/>
  <c r="CL75" i="2"/>
  <c r="DH45" i="2"/>
  <c r="DH76" i="2" s="1"/>
  <c r="CJ92" i="8"/>
  <c r="DF50" i="8"/>
  <c r="DF93" i="8" s="1"/>
  <c r="CJ75" i="7"/>
  <c r="DF44" i="7"/>
  <c r="DF76" i="7" s="1"/>
  <c r="DB25" i="4"/>
  <c r="CJ87" i="4"/>
  <c r="DF49" i="4"/>
  <c r="DF88" i="4" s="1"/>
  <c r="DF46" i="3"/>
  <c r="DF81" i="3" s="1"/>
  <c r="CJ75" i="2"/>
  <c r="DF45" i="2"/>
  <c r="DF76" i="2" s="1"/>
  <c r="CH92" i="8"/>
  <c r="DD50" i="8"/>
  <c r="DD93" i="8" s="1"/>
  <c r="CF58" i="7"/>
  <c r="CH75" i="7"/>
  <c r="DD44" i="7"/>
  <c r="DD76" i="7" s="1"/>
  <c r="CH86" i="6"/>
  <c r="DD48" i="6"/>
  <c r="DD87" i="6" s="1"/>
  <c r="CH87" i="4"/>
  <c r="DD49" i="4"/>
  <c r="DD88" i="4" s="1"/>
  <c r="DB24" i="3"/>
  <c r="CH80" i="3"/>
  <c r="DD46" i="3"/>
  <c r="DD81" i="3" s="1"/>
  <c r="CH75" i="2"/>
  <c r="DD45" i="2"/>
  <c r="DD76" i="2" s="1"/>
  <c r="DB24" i="7"/>
  <c r="DB20" i="7"/>
  <c r="CF151" i="4"/>
  <c r="DB152" i="4"/>
  <c r="CF74" i="3"/>
  <c r="CF135" i="3"/>
  <c r="DB136" i="3"/>
  <c r="CF69" i="3"/>
  <c r="DB37" i="3"/>
  <c r="DB70" i="3" s="1"/>
  <c r="CF64" i="2"/>
  <c r="DB65" i="2"/>
  <c r="CF76" i="8"/>
  <c r="CF121" i="8"/>
  <c r="CF112" i="8"/>
  <c r="CF126" i="8"/>
  <c r="CF99" i="8"/>
  <c r="CF70" i="8"/>
  <c r="CF69" i="7"/>
  <c r="CF95" i="7"/>
  <c r="CF60" i="7"/>
  <c r="CF62" i="7"/>
  <c r="CF78" i="3"/>
  <c r="CF105" i="3"/>
  <c r="CF80" i="8"/>
  <c r="CF117" i="8"/>
  <c r="CF144" i="8"/>
  <c r="CF72" i="8"/>
  <c r="CF148" i="8"/>
  <c r="CF130" i="8"/>
  <c r="CF74" i="8"/>
  <c r="CF108" i="8"/>
  <c r="CF82" i="7"/>
  <c r="CF43" i="7"/>
  <c r="CF64" i="7"/>
  <c r="CF86" i="7"/>
  <c r="CF93" i="6"/>
  <c r="CF102" i="6"/>
  <c r="CF109" i="3"/>
  <c r="CF96" i="3"/>
  <c r="CF81" i="4"/>
  <c r="CF85" i="4"/>
  <c r="CF107" i="4"/>
  <c r="CF116" i="4"/>
  <c r="CF59" i="2"/>
  <c r="CF61" i="2"/>
  <c r="CF82" i="2"/>
  <c r="CF86" i="2"/>
  <c r="CF91" i="2"/>
  <c r="CF95" i="2"/>
  <c r="CF105" i="7"/>
  <c r="CF144" i="4"/>
  <c r="CF74" i="6"/>
  <c r="CF44" i="2"/>
  <c r="DB45" i="2" s="1"/>
  <c r="CF114" i="2"/>
  <c r="CF64" i="3"/>
  <c r="CF128" i="3"/>
  <c r="CF66" i="3"/>
  <c r="CF94" i="4"/>
  <c r="CF67" i="4"/>
  <c r="CF98" i="4"/>
  <c r="CF69" i="4"/>
  <c r="CF103" i="8"/>
  <c r="CF72" i="6"/>
  <c r="CF97" i="6"/>
  <c r="CF91" i="7"/>
  <c r="CF16" i="6"/>
  <c r="CF91" i="3"/>
  <c r="CF45" i="3"/>
  <c r="CF62" i="3"/>
  <c r="CF123" i="2"/>
  <c r="CF16" i="8"/>
  <c r="CF49" i="8"/>
  <c r="CF156" i="8"/>
  <c r="CF158" i="8" s="1"/>
  <c r="CF16" i="7"/>
  <c r="CF106" i="6"/>
  <c r="CF68" i="6"/>
  <c r="CF70" i="6"/>
  <c r="CF47" i="6"/>
  <c r="CF75" i="6"/>
  <c r="CF123" i="6"/>
  <c r="CF125" i="6" s="1"/>
  <c r="CF103" i="4"/>
  <c r="CF112" i="4"/>
  <c r="CF71" i="4"/>
  <c r="CF48" i="4"/>
  <c r="CF16" i="3"/>
  <c r="CF100" i="3"/>
  <c r="CF87" i="3"/>
  <c r="CF17" i="2"/>
  <c r="CF92" i="8" l="1"/>
  <c r="DB50" i="8"/>
  <c r="DB93" i="8" s="1"/>
  <c r="CF75" i="7"/>
  <c r="DB44" i="7"/>
  <c r="DB76" i="7" s="1"/>
  <c r="CF86" i="6"/>
  <c r="DB48" i="6"/>
  <c r="DB87" i="6" s="1"/>
  <c r="CF87" i="4"/>
  <c r="DB49" i="4"/>
  <c r="DB88" i="4" s="1"/>
  <c r="CF80" i="3"/>
  <c r="DB46" i="3"/>
  <c r="DB81" i="3" s="1"/>
  <c r="CF75" i="2"/>
  <c r="DB76" i="2"/>
  <c r="CD18" i="3"/>
  <c r="CZ19" i="3" s="1"/>
  <c r="CD19" i="2"/>
  <c r="CZ20" i="2" s="1"/>
  <c r="CD19" i="4"/>
  <c r="CZ20" i="4" s="1"/>
  <c r="CD18" i="7"/>
  <c r="CZ19" i="7" s="1"/>
  <c r="CD18" i="8"/>
  <c r="CZ19" i="8" s="1"/>
  <c r="CZ20" i="8" l="1"/>
  <c r="CZ24" i="8"/>
  <c r="CZ24" i="7"/>
  <c r="CZ20" i="7"/>
  <c r="CZ21" i="4"/>
  <c r="CZ25" i="4"/>
  <c r="CZ20" i="3"/>
  <c r="CZ24" i="3"/>
  <c r="CZ21" i="2"/>
  <c r="CZ25" i="2"/>
  <c r="CD46" i="8"/>
  <c r="CZ47" i="8" s="1"/>
  <c r="CZ90" i="8" s="1"/>
  <c r="CD163" i="8"/>
  <c r="CD165" i="8" s="1"/>
  <c r="CD157" i="8"/>
  <c r="CD146" i="8"/>
  <c r="CD143" i="8"/>
  <c r="CD128" i="8"/>
  <c r="CD125" i="8"/>
  <c r="CD119" i="8"/>
  <c r="CD116" i="8"/>
  <c r="CD110" i="8"/>
  <c r="CD107" i="8"/>
  <c r="CD102" i="8"/>
  <c r="CD101" i="8"/>
  <c r="CD98" i="8"/>
  <c r="CD85" i="8"/>
  <c r="CZ86" i="8" s="1"/>
  <c r="CD73" i="8"/>
  <c r="CD65" i="8"/>
  <c r="CD61" i="8"/>
  <c r="CD59" i="8"/>
  <c r="CD57" i="8"/>
  <c r="CD55" i="8"/>
  <c r="CD44" i="8"/>
  <c r="CD39" i="8"/>
  <c r="CD35" i="8"/>
  <c r="CD33" i="8"/>
  <c r="CD31" i="8"/>
  <c r="CD135" i="8" s="1"/>
  <c r="CD29" i="8"/>
  <c r="CD23" i="8"/>
  <c r="CD15" i="8"/>
  <c r="CD14" i="8"/>
  <c r="CD13" i="8"/>
  <c r="CD12" i="8"/>
  <c r="CD40" i="7"/>
  <c r="CZ41" i="7" s="1"/>
  <c r="CZ73" i="7" s="1"/>
  <c r="CD110" i="7"/>
  <c r="CD112" i="7" s="1"/>
  <c r="CD104" i="7"/>
  <c r="CD94" i="7"/>
  <c r="CD93" i="7"/>
  <c r="CD90" i="7"/>
  <c r="CD84" i="7"/>
  <c r="CD81" i="7"/>
  <c r="CD61" i="7"/>
  <c r="CD59" i="7"/>
  <c r="CD53" i="7"/>
  <c r="CD51" i="7"/>
  <c r="CD49" i="7"/>
  <c r="CD41" i="7"/>
  <c r="CD38" i="7"/>
  <c r="CD34" i="7"/>
  <c r="CD33" i="7"/>
  <c r="CD31" i="7"/>
  <c r="CD29" i="7"/>
  <c r="CD23" i="7"/>
  <c r="CD15" i="7"/>
  <c r="CD14" i="7"/>
  <c r="CD13" i="7"/>
  <c r="CD12" i="7"/>
  <c r="CD44" i="6"/>
  <c r="CZ45" i="6" s="1"/>
  <c r="CZ84" i="6" s="1"/>
  <c r="CD52" i="6"/>
  <c r="CD28" i="6"/>
  <c r="CD130" i="6"/>
  <c r="CD132" i="6" s="1"/>
  <c r="CD114" i="6"/>
  <c r="CD105" i="6"/>
  <c r="CD104" i="6"/>
  <c r="CD101" i="6"/>
  <c r="CD96" i="6"/>
  <c r="CD95" i="6"/>
  <c r="CD92" i="6"/>
  <c r="CD79" i="6"/>
  <c r="CD73" i="6"/>
  <c r="CD71" i="6"/>
  <c r="CD69" i="6"/>
  <c r="CD67" i="6"/>
  <c r="CD61" i="6"/>
  <c r="CD59" i="6"/>
  <c r="CD57" i="6"/>
  <c r="CD55" i="6"/>
  <c r="CD42" i="6"/>
  <c r="CD37" i="6"/>
  <c r="CD35" i="6"/>
  <c r="CD33" i="6"/>
  <c r="CD31" i="6"/>
  <c r="CD23" i="6"/>
  <c r="CD15" i="6"/>
  <c r="CD14" i="6"/>
  <c r="CD12" i="6"/>
  <c r="CD149" i="4"/>
  <c r="CD143" i="4"/>
  <c r="CD142" i="4"/>
  <c r="CD114" i="4"/>
  <c r="CD111" i="4"/>
  <c r="CD105" i="4"/>
  <c r="CD102" i="4"/>
  <c r="CD97" i="4"/>
  <c r="CD96" i="4"/>
  <c r="CD93" i="4"/>
  <c r="CD70" i="4"/>
  <c r="CD68" i="4"/>
  <c r="CD66" i="4"/>
  <c r="CD58" i="4"/>
  <c r="CD56" i="4"/>
  <c r="CD54" i="4"/>
  <c r="CD46" i="4"/>
  <c r="CD43" i="4"/>
  <c r="CD121" i="4" s="1"/>
  <c r="CD76" i="4"/>
  <c r="CD34" i="4"/>
  <c r="CD32" i="4"/>
  <c r="CD30" i="4"/>
  <c r="CD24" i="4"/>
  <c r="CD16" i="4"/>
  <c r="CD15" i="4"/>
  <c r="CD13" i="4"/>
  <c r="CD133" i="3"/>
  <c r="CD126" i="3"/>
  <c r="CD107" i="3"/>
  <c r="CD104" i="3"/>
  <c r="CD99" i="3"/>
  <c r="CD98" i="3"/>
  <c r="CD95" i="3"/>
  <c r="CD90" i="3"/>
  <c r="CD89" i="3"/>
  <c r="CD86" i="3"/>
  <c r="CD65" i="3"/>
  <c r="CD63" i="3"/>
  <c r="CD61" i="3"/>
  <c r="CD55" i="3"/>
  <c r="CD53" i="3"/>
  <c r="CD51" i="3"/>
  <c r="CD43" i="3"/>
  <c r="CD40" i="3"/>
  <c r="CD36" i="3"/>
  <c r="CD33" i="3"/>
  <c r="CD31" i="3"/>
  <c r="CD29" i="3"/>
  <c r="CD23" i="3"/>
  <c r="CD15" i="3"/>
  <c r="CD14" i="3"/>
  <c r="CD13" i="3"/>
  <c r="CD12" i="3"/>
  <c r="CD120" i="2"/>
  <c r="CD119" i="2"/>
  <c r="CD113" i="2"/>
  <c r="CD112" i="2"/>
  <c r="CD93" i="2"/>
  <c r="CD90" i="2"/>
  <c r="CD84" i="2"/>
  <c r="CD81" i="2"/>
  <c r="CD52" i="2"/>
  <c r="CD50" i="2"/>
  <c r="CD42" i="2"/>
  <c r="CD39" i="2"/>
  <c r="CD35" i="2"/>
  <c r="CD32" i="2"/>
  <c r="CD30" i="2"/>
  <c r="CD24" i="2"/>
  <c r="CD16" i="2"/>
  <c r="CD15" i="2"/>
  <c r="CD14" i="2"/>
  <c r="CD13" i="2"/>
  <c r="CD85" i="4" l="1"/>
  <c r="CD86" i="7"/>
  <c r="CD74" i="3"/>
  <c r="CD78" i="3"/>
  <c r="CD72" i="8"/>
  <c r="CD148" i="8"/>
  <c r="CD76" i="8"/>
  <c r="CD121" i="8"/>
  <c r="CD81" i="8"/>
  <c r="CZ41" i="8"/>
  <c r="CZ82" i="8" s="1"/>
  <c r="CD126" i="8"/>
  <c r="CD58" i="7"/>
  <c r="CD62" i="7"/>
  <c r="CD64" i="7"/>
  <c r="CZ35" i="7"/>
  <c r="CZ65" i="7" s="1"/>
  <c r="CX53" i="6"/>
  <c r="CZ53" i="6"/>
  <c r="CX29" i="6"/>
  <c r="CZ29" i="6"/>
  <c r="CD151" i="4"/>
  <c r="CZ152" i="4"/>
  <c r="CD69" i="3"/>
  <c r="CZ37" i="3"/>
  <c r="CZ70" i="3" s="1"/>
  <c r="CD135" i="3"/>
  <c r="CZ136" i="3"/>
  <c r="CD64" i="2"/>
  <c r="CZ36" i="2"/>
  <c r="CZ65" i="2" s="1"/>
  <c r="CD99" i="8"/>
  <c r="CD130" i="8"/>
  <c r="CD70" i="8"/>
  <c r="CD144" i="8"/>
  <c r="CD74" i="8"/>
  <c r="CD108" i="8"/>
  <c r="CD112" i="8"/>
  <c r="CD80" i="8"/>
  <c r="CD117" i="8"/>
  <c r="CX47" i="8"/>
  <c r="CX90" i="8" s="1"/>
  <c r="CD89" i="8"/>
  <c r="CD95" i="7"/>
  <c r="CD60" i="7"/>
  <c r="CD69" i="7"/>
  <c r="CD73" i="7"/>
  <c r="CX41" i="7"/>
  <c r="CX73" i="7" s="1"/>
  <c r="CD72" i="7"/>
  <c r="CD82" i="7"/>
  <c r="CD93" i="6"/>
  <c r="CV45" i="6"/>
  <c r="CV84" i="6" s="1"/>
  <c r="CX45" i="6"/>
  <c r="CX84" i="6" s="1"/>
  <c r="CD83" i="6"/>
  <c r="CD102" i="6"/>
  <c r="CD96" i="3"/>
  <c r="CD105" i="3"/>
  <c r="CD109" i="3"/>
  <c r="CD107" i="4"/>
  <c r="CD116" i="4"/>
  <c r="CD81" i="4"/>
  <c r="CD59" i="2"/>
  <c r="CD61" i="2"/>
  <c r="CD82" i="2"/>
  <c r="CD86" i="2"/>
  <c r="CD91" i="2"/>
  <c r="CD95" i="2"/>
  <c r="CD69" i="2"/>
  <c r="CD73" i="2"/>
  <c r="CT47" i="8"/>
  <c r="CT90" i="8" s="1"/>
  <c r="CV47" i="8"/>
  <c r="CV90" i="8" s="1"/>
  <c r="CD43" i="7"/>
  <c r="CZ44" i="7" s="1"/>
  <c r="CZ76" i="7" s="1"/>
  <c r="CT41" i="7"/>
  <c r="CT73" i="7" s="1"/>
  <c r="CV41" i="7"/>
  <c r="CV73" i="7" s="1"/>
  <c r="CT53" i="6"/>
  <c r="CV53" i="6"/>
  <c r="CT29" i="6"/>
  <c r="CV29" i="6"/>
  <c r="CR45" i="6"/>
  <c r="CR84" i="6" s="1"/>
  <c r="CT45" i="6"/>
  <c r="CT84" i="6" s="1"/>
  <c r="CD128" i="3"/>
  <c r="CP29" i="6"/>
  <c r="CR29" i="6"/>
  <c r="CP53" i="6"/>
  <c r="CR53" i="6"/>
  <c r="CP41" i="7"/>
  <c r="CP73" i="7" s="1"/>
  <c r="CR41" i="7"/>
  <c r="CR73" i="7" s="1"/>
  <c r="CP47" i="8"/>
  <c r="CP90" i="8" s="1"/>
  <c r="CR47" i="8"/>
  <c r="CR90" i="8" s="1"/>
  <c r="CN45" i="6"/>
  <c r="CN84" i="6" s="1"/>
  <c r="CP45" i="6"/>
  <c r="CP84" i="6" s="1"/>
  <c r="CN41" i="7"/>
  <c r="CN73" i="7" s="1"/>
  <c r="CL47" i="8"/>
  <c r="CL90" i="8" s="1"/>
  <c r="CN47" i="8"/>
  <c r="CN90" i="8" s="1"/>
  <c r="CD103" i="7"/>
  <c r="CD105" i="7" s="1"/>
  <c r="CL53" i="6"/>
  <c r="CN53" i="6"/>
  <c r="CL29" i="6"/>
  <c r="CN29" i="6"/>
  <c r="CJ41" i="7"/>
  <c r="CJ73" i="7" s="1"/>
  <c r="CL41" i="7"/>
  <c r="CL73" i="7" s="1"/>
  <c r="CJ45" i="6"/>
  <c r="CJ84" i="6" s="1"/>
  <c r="CL45" i="6"/>
  <c r="CL84" i="6" s="1"/>
  <c r="CH47" i="8"/>
  <c r="CH90" i="8" s="1"/>
  <c r="CJ47" i="8"/>
  <c r="CJ90" i="8" s="1"/>
  <c r="CH53" i="6"/>
  <c r="CJ53" i="6"/>
  <c r="CH29" i="6"/>
  <c r="CJ29" i="6"/>
  <c r="CD144" i="4"/>
  <c r="CD123" i="2"/>
  <c r="CD114" i="2"/>
  <c r="CD122" i="2"/>
  <c r="CD100" i="3"/>
  <c r="CF41" i="7"/>
  <c r="CF73" i="7" s="1"/>
  <c r="CH41" i="7"/>
  <c r="CH73" i="7" s="1"/>
  <c r="CD123" i="6"/>
  <c r="CD125" i="6" s="1"/>
  <c r="CH45" i="6"/>
  <c r="CH84" i="6" s="1"/>
  <c r="CD65" i="6"/>
  <c r="CD80" i="6"/>
  <c r="CD103" i="8"/>
  <c r="CF47" i="8"/>
  <c r="CF90" i="8" s="1"/>
  <c r="CD29" i="6"/>
  <c r="CF29" i="6"/>
  <c r="CD38" i="6"/>
  <c r="CD53" i="6"/>
  <c r="CF53" i="6"/>
  <c r="CD45" i="6"/>
  <c r="CD84" i="6" s="1"/>
  <c r="CF45" i="6"/>
  <c r="CF84" i="6" s="1"/>
  <c r="CD71" i="4"/>
  <c r="CD112" i="4"/>
  <c r="CD67" i="4"/>
  <c r="CD94" i="4"/>
  <c r="CD69" i="4"/>
  <c r="CD98" i="4"/>
  <c r="CD91" i="3"/>
  <c r="CD62" i="3"/>
  <c r="CD47" i="8"/>
  <c r="CD90" i="8" s="1"/>
  <c r="CD156" i="8"/>
  <c r="CD158" i="8" s="1"/>
  <c r="CD49" i="8"/>
  <c r="CD16" i="8"/>
  <c r="CD91" i="7"/>
  <c r="CD16" i="7"/>
  <c r="CD106" i="6"/>
  <c r="CD97" i="6"/>
  <c r="CD72" i="6"/>
  <c r="CD68" i="6"/>
  <c r="CD70" i="6"/>
  <c r="CD74" i="6"/>
  <c r="CD48" i="4"/>
  <c r="CD103" i="4"/>
  <c r="CD64" i="3"/>
  <c r="CD87" i="3"/>
  <c r="CD66" i="3"/>
  <c r="CD45" i="3"/>
  <c r="CD16" i="3"/>
  <c r="CD44" i="2"/>
  <c r="CZ45" i="2" s="1"/>
  <c r="CZ76" i="2" s="1"/>
  <c r="CD17" i="2"/>
  <c r="CT66" i="6" l="1"/>
  <c r="CX66" i="6"/>
  <c r="CP66" i="6"/>
  <c r="CD75" i="2"/>
  <c r="CD92" i="8"/>
  <c r="CZ50" i="8"/>
  <c r="CZ93" i="8" s="1"/>
  <c r="CD75" i="7"/>
  <c r="CD47" i="6"/>
  <c r="CZ39" i="6"/>
  <c r="CZ76" i="6" s="1"/>
  <c r="CZ66" i="6"/>
  <c r="CD87" i="4"/>
  <c r="CZ49" i="4"/>
  <c r="CZ88" i="4" s="1"/>
  <c r="CD80" i="3"/>
  <c r="CZ46" i="3"/>
  <c r="CZ81" i="3" s="1"/>
  <c r="CV66" i="6"/>
  <c r="CR66" i="6"/>
  <c r="CN66" i="6"/>
  <c r="CL66" i="6"/>
  <c r="CH66" i="6"/>
  <c r="CJ66" i="6"/>
  <c r="CD66" i="6"/>
  <c r="CD75" i="6"/>
  <c r="CF66" i="6"/>
  <c r="CB18" i="8"/>
  <c r="CX19" i="8" s="1"/>
  <c r="BZ18" i="8"/>
  <c r="CV19" i="8" l="1"/>
  <c r="CV20" i="8" s="1"/>
  <c r="CD86" i="6"/>
  <c r="CZ48" i="6"/>
  <c r="CZ87" i="6" s="1"/>
  <c r="CX20" i="8"/>
  <c r="CX24" i="8"/>
  <c r="CB18" i="7"/>
  <c r="CX19" i="7" s="1"/>
  <c r="BZ18" i="7"/>
  <c r="CV24" i="8" l="1"/>
  <c r="CV19" i="7"/>
  <c r="CX20" i="7"/>
  <c r="CX24" i="7"/>
  <c r="CV24" i="7"/>
  <c r="CV20" i="7"/>
  <c r="BZ18" i="6"/>
  <c r="CV19" i="6" s="1"/>
  <c r="CV24" i="6" l="1"/>
  <c r="CV20" i="6"/>
  <c r="CB19" i="4"/>
  <c r="CX20" i="4" s="1"/>
  <c r="BZ19" i="4"/>
  <c r="CV20" i="4" s="1"/>
  <c r="CX21" i="4" l="1"/>
  <c r="CX25" i="4"/>
  <c r="CV21" i="4"/>
  <c r="CV25" i="4"/>
  <c r="CB18" i="3"/>
  <c r="CX19" i="3" s="1"/>
  <c r="BZ18" i="3"/>
  <c r="CV19" i="3" s="1"/>
  <c r="CX20" i="3" l="1"/>
  <c r="CX24" i="3"/>
  <c r="CV20" i="3"/>
  <c r="CV24" i="3"/>
  <c r="CB19" i="2"/>
  <c r="CX20" i="2" s="1"/>
  <c r="BZ19" i="2"/>
  <c r="CX21" i="2" l="1"/>
  <c r="CX25" i="2"/>
  <c r="CV20" i="2"/>
  <c r="CV21" i="2" s="1"/>
  <c r="CB163" i="8"/>
  <c r="CB165" i="8" s="1"/>
  <c r="BZ163" i="8"/>
  <c r="BZ165" i="8" s="1"/>
  <c r="CB157" i="8"/>
  <c r="BZ157" i="8"/>
  <c r="CB156" i="8"/>
  <c r="BZ156" i="8"/>
  <c r="CB146" i="8"/>
  <c r="BZ146" i="8"/>
  <c r="CB143" i="8"/>
  <c r="BZ143" i="8"/>
  <c r="CB128" i="8"/>
  <c r="BZ128" i="8"/>
  <c r="CB125" i="8"/>
  <c r="BZ125" i="8"/>
  <c r="CB119" i="8"/>
  <c r="BZ119" i="8"/>
  <c r="CB116" i="8"/>
  <c r="BZ116" i="8"/>
  <c r="CB110" i="8"/>
  <c r="BZ110" i="8"/>
  <c r="CB107" i="8"/>
  <c r="BZ107" i="8"/>
  <c r="CB102" i="8"/>
  <c r="BZ102" i="8"/>
  <c r="CB101" i="8"/>
  <c r="BZ101" i="8"/>
  <c r="CB98" i="8"/>
  <c r="BZ98" i="8"/>
  <c r="CB85" i="8"/>
  <c r="CX86" i="8" s="1"/>
  <c r="BZ85" i="8"/>
  <c r="CB73" i="8"/>
  <c r="BZ73" i="8"/>
  <c r="CB65" i="8"/>
  <c r="BZ65" i="8"/>
  <c r="CB61" i="8"/>
  <c r="BZ61" i="8"/>
  <c r="CB59" i="8"/>
  <c r="BZ59" i="8"/>
  <c r="CB57" i="8"/>
  <c r="BZ57" i="8"/>
  <c r="CB55" i="8"/>
  <c r="BZ55" i="8"/>
  <c r="CB47" i="8"/>
  <c r="BZ47" i="8"/>
  <c r="CB44" i="8"/>
  <c r="BZ44" i="8"/>
  <c r="CB40" i="8"/>
  <c r="BZ40" i="8"/>
  <c r="BZ81" i="8" s="1"/>
  <c r="CB39" i="8"/>
  <c r="BZ39" i="8"/>
  <c r="CB35" i="8"/>
  <c r="BZ35" i="8"/>
  <c r="CB33" i="8"/>
  <c r="BZ33" i="8"/>
  <c r="CB31" i="8"/>
  <c r="CB135" i="8" s="1"/>
  <c r="BZ31" i="8"/>
  <c r="BZ135" i="8" s="1"/>
  <c r="CB29" i="8"/>
  <c r="BZ29" i="8"/>
  <c r="CB23" i="8"/>
  <c r="BZ23" i="8"/>
  <c r="CB15" i="8"/>
  <c r="BZ15" i="8"/>
  <c r="CB14" i="8"/>
  <c r="BZ14" i="8"/>
  <c r="CB13" i="8"/>
  <c r="BZ13" i="8"/>
  <c r="CB12" i="8"/>
  <c r="BZ12" i="8"/>
  <c r="CB110" i="7"/>
  <c r="CB112" i="7" s="1"/>
  <c r="BZ110" i="7"/>
  <c r="BZ112" i="7" s="1"/>
  <c r="CB104" i="7"/>
  <c r="BZ104" i="7"/>
  <c r="CB103" i="7"/>
  <c r="BZ103" i="7"/>
  <c r="CB94" i="7"/>
  <c r="BZ94" i="7"/>
  <c r="CB93" i="7"/>
  <c r="BZ93" i="7"/>
  <c r="BZ95" i="7" s="1"/>
  <c r="CB90" i="7"/>
  <c r="BZ90" i="7"/>
  <c r="CB84" i="7"/>
  <c r="BZ84" i="7"/>
  <c r="CB81" i="7"/>
  <c r="BZ81" i="7"/>
  <c r="CB61" i="7"/>
  <c r="BZ61" i="7"/>
  <c r="CB59" i="7"/>
  <c r="BZ59" i="7"/>
  <c r="CB53" i="7"/>
  <c r="BZ53" i="7"/>
  <c r="CB51" i="7"/>
  <c r="BZ51" i="7"/>
  <c r="CB49" i="7"/>
  <c r="BZ49" i="7"/>
  <c r="CB41" i="7"/>
  <c r="BZ41" i="7"/>
  <c r="CB38" i="7"/>
  <c r="BZ38" i="7"/>
  <c r="CB34" i="7"/>
  <c r="BZ34" i="7"/>
  <c r="BZ64" i="7" s="1"/>
  <c r="CB33" i="7"/>
  <c r="BZ33" i="7"/>
  <c r="CB31" i="7"/>
  <c r="BZ31" i="7"/>
  <c r="CB29" i="7"/>
  <c r="BZ29" i="7"/>
  <c r="CB23" i="7"/>
  <c r="BZ23" i="7"/>
  <c r="CB15" i="7"/>
  <c r="BZ15" i="7"/>
  <c r="BZ73" i="7" s="1"/>
  <c r="CB14" i="7"/>
  <c r="CB69" i="7" s="1"/>
  <c r="BZ14" i="7"/>
  <c r="CB13" i="7"/>
  <c r="BZ13" i="7"/>
  <c r="CB12" i="7"/>
  <c r="BZ12" i="7"/>
  <c r="CB130" i="6"/>
  <c r="CB132" i="6" s="1"/>
  <c r="BZ130" i="6"/>
  <c r="BZ132" i="6" s="1"/>
  <c r="BZ124" i="6"/>
  <c r="CB123" i="6"/>
  <c r="CB125" i="6" s="1"/>
  <c r="BZ123" i="6"/>
  <c r="CB114" i="6"/>
  <c r="BZ114" i="6"/>
  <c r="CB105" i="6"/>
  <c r="BZ105" i="6"/>
  <c r="CB104" i="6"/>
  <c r="BZ104" i="6"/>
  <c r="CB101" i="6"/>
  <c r="BZ101" i="6"/>
  <c r="CB96" i="6"/>
  <c r="BZ96" i="6"/>
  <c r="CB95" i="6"/>
  <c r="BZ95" i="6"/>
  <c r="CB92" i="6"/>
  <c r="BZ92" i="6"/>
  <c r="CB79" i="6"/>
  <c r="BZ79" i="6"/>
  <c r="CB73" i="6"/>
  <c r="BZ73" i="6"/>
  <c r="CB71" i="6"/>
  <c r="BZ71" i="6"/>
  <c r="CB69" i="6"/>
  <c r="BZ69" i="6"/>
  <c r="CB67" i="6"/>
  <c r="BZ67" i="6"/>
  <c r="CB65" i="6"/>
  <c r="BZ65" i="6"/>
  <c r="CB61" i="6"/>
  <c r="BZ61" i="6"/>
  <c r="CB59" i="6"/>
  <c r="BZ59" i="6"/>
  <c r="CB57" i="6"/>
  <c r="BZ57" i="6"/>
  <c r="CB55" i="6"/>
  <c r="BZ55" i="6"/>
  <c r="CB53" i="6"/>
  <c r="BZ53" i="6"/>
  <c r="CB45" i="6"/>
  <c r="BZ45" i="6"/>
  <c r="CB42" i="6"/>
  <c r="BZ42" i="6"/>
  <c r="CB38" i="6"/>
  <c r="BZ38" i="6"/>
  <c r="CB37" i="6"/>
  <c r="BZ37" i="6"/>
  <c r="BZ74" i="6" s="1"/>
  <c r="CB35" i="6"/>
  <c r="BZ35" i="6"/>
  <c r="CB33" i="6"/>
  <c r="BZ33" i="6"/>
  <c r="CB31" i="6"/>
  <c r="BZ31" i="6"/>
  <c r="CB29" i="6"/>
  <c r="BZ29" i="6"/>
  <c r="CB23" i="6"/>
  <c r="BZ23" i="6"/>
  <c r="CB15" i="6"/>
  <c r="CB84" i="6" s="1"/>
  <c r="BZ15" i="6"/>
  <c r="CB14" i="6"/>
  <c r="BZ14" i="6"/>
  <c r="CB12" i="6"/>
  <c r="BZ12" i="6"/>
  <c r="CB149" i="4"/>
  <c r="BZ149" i="4"/>
  <c r="CB143" i="4"/>
  <c r="BZ143" i="4"/>
  <c r="CB142" i="4"/>
  <c r="BZ142" i="4"/>
  <c r="CB114" i="4"/>
  <c r="BZ114" i="4"/>
  <c r="CB111" i="4"/>
  <c r="BZ111" i="4"/>
  <c r="CB105" i="4"/>
  <c r="BZ105" i="4"/>
  <c r="CB102" i="4"/>
  <c r="BZ102" i="4"/>
  <c r="CB97" i="4"/>
  <c r="BZ97" i="4"/>
  <c r="CB96" i="4"/>
  <c r="BZ96" i="4"/>
  <c r="CB93" i="4"/>
  <c r="BZ93" i="4"/>
  <c r="CB70" i="4"/>
  <c r="BZ70" i="4"/>
  <c r="CB68" i="4"/>
  <c r="BZ68" i="4"/>
  <c r="CB66" i="4"/>
  <c r="BZ66" i="4"/>
  <c r="CB58" i="4"/>
  <c r="BZ58" i="4"/>
  <c r="CB56" i="4"/>
  <c r="BZ56" i="4"/>
  <c r="CB54" i="4"/>
  <c r="BZ54" i="4"/>
  <c r="CB46" i="4"/>
  <c r="BZ46" i="4"/>
  <c r="CB43" i="4"/>
  <c r="CB121" i="4" s="1"/>
  <c r="BZ43" i="4"/>
  <c r="BZ121" i="4" s="1"/>
  <c r="CB48" i="4"/>
  <c r="CX49" i="4" s="1"/>
  <c r="CX88" i="4" s="1"/>
  <c r="CB34" i="4"/>
  <c r="BZ34" i="4"/>
  <c r="CB32" i="4"/>
  <c r="BZ32" i="4"/>
  <c r="CB30" i="4"/>
  <c r="BZ30" i="4"/>
  <c r="CB24" i="4"/>
  <c r="BZ24" i="4"/>
  <c r="CB16" i="4"/>
  <c r="BZ16" i="4"/>
  <c r="CB15" i="4"/>
  <c r="BZ15" i="4"/>
  <c r="CB13" i="4"/>
  <c r="BZ13" i="4"/>
  <c r="CB133" i="3"/>
  <c r="BZ133" i="3"/>
  <c r="CB126" i="3"/>
  <c r="BZ126" i="3"/>
  <c r="CB107" i="3"/>
  <c r="BZ107" i="3"/>
  <c r="CB104" i="3"/>
  <c r="BZ104" i="3"/>
  <c r="CB99" i="3"/>
  <c r="BZ99" i="3"/>
  <c r="CB98" i="3"/>
  <c r="BZ98" i="3"/>
  <c r="CB95" i="3"/>
  <c r="BZ95" i="3"/>
  <c r="CB90" i="3"/>
  <c r="BZ90" i="3"/>
  <c r="CB89" i="3"/>
  <c r="BZ89" i="3"/>
  <c r="CB86" i="3"/>
  <c r="BZ86" i="3"/>
  <c r="CB65" i="3"/>
  <c r="BZ65" i="3"/>
  <c r="CB63" i="3"/>
  <c r="BZ63" i="3"/>
  <c r="CB61" i="3"/>
  <c r="BZ61" i="3"/>
  <c r="CB55" i="3"/>
  <c r="BZ55" i="3"/>
  <c r="CB53" i="3"/>
  <c r="BZ53" i="3"/>
  <c r="CB51" i="3"/>
  <c r="BZ51" i="3"/>
  <c r="CB43" i="3"/>
  <c r="BZ43" i="3"/>
  <c r="CB40" i="3"/>
  <c r="BZ40" i="3"/>
  <c r="CB36" i="3"/>
  <c r="BZ36" i="3"/>
  <c r="CB33" i="3"/>
  <c r="BZ33" i="3"/>
  <c r="CB31" i="3"/>
  <c r="BZ31" i="3"/>
  <c r="CB29" i="3"/>
  <c r="BZ29" i="3"/>
  <c r="CB23" i="3"/>
  <c r="BZ23" i="3"/>
  <c r="CB15" i="3"/>
  <c r="BZ15" i="3"/>
  <c r="CB14" i="3"/>
  <c r="BZ14" i="3"/>
  <c r="CB13" i="3"/>
  <c r="BZ13" i="3"/>
  <c r="CB12" i="3"/>
  <c r="BZ12" i="3"/>
  <c r="CB78" i="3" l="1"/>
  <c r="BZ84" i="6"/>
  <c r="BZ74" i="3"/>
  <c r="CB60" i="7"/>
  <c r="CB109" i="3"/>
  <c r="BZ109" i="3"/>
  <c r="BZ90" i="8"/>
  <c r="CB99" i="8"/>
  <c r="CB112" i="8"/>
  <c r="CB130" i="8"/>
  <c r="BZ117" i="8"/>
  <c r="CV86" i="8"/>
  <c r="CB82" i="7"/>
  <c r="BZ62" i="7"/>
  <c r="BZ86" i="7"/>
  <c r="CV25" i="2"/>
  <c r="BZ144" i="8"/>
  <c r="CB70" i="8"/>
  <c r="CB80" i="8"/>
  <c r="CB117" i="8"/>
  <c r="CB144" i="8"/>
  <c r="BZ72" i="8"/>
  <c r="BZ121" i="8"/>
  <c r="BZ148" i="8"/>
  <c r="CX41" i="8"/>
  <c r="CX82" i="8" s="1"/>
  <c r="CB81" i="8"/>
  <c r="CB72" i="8"/>
  <c r="CB121" i="8"/>
  <c r="CB148" i="8"/>
  <c r="CB76" i="8"/>
  <c r="BZ74" i="8"/>
  <c r="BZ108" i="8"/>
  <c r="BZ126" i="8"/>
  <c r="BZ80" i="8"/>
  <c r="CB90" i="8"/>
  <c r="CB74" i="8"/>
  <c r="CB108" i="8"/>
  <c r="CB126" i="8"/>
  <c r="BZ70" i="8"/>
  <c r="BZ76" i="8"/>
  <c r="BZ99" i="8"/>
  <c r="BZ112" i="8"/>
  <c r="BZ130" i="8"/>
  <c r="CB62" i="7"/>
  <c r="CB86" i="7"/>
  <c r="BZ69" i="7"/>
  <c r="CB64" i="7"/>
  <c r="CX35" i="7"/>
  <c r="CX65" i="7" s="1"/>
  <c r="BZ58" i="7"/>
  <c r="CB73" i="7"/>
  <c r="CB58" i="7"/>
  <c r="CB95" i="7"/>
  <c r="BZ60" i="7"/>
  <c r="BZ82" i="7"/>
  <c r="CB47" i="6"/>
  <c r="CX48" i="6" s="1"/>
  <c r="CX87" i="6" s="1"/>
  <c r="CX39" i="6"/>
  <c r="CX76" i="6" s="1"/>
  <c r="BZ102" i="6"/>
  <c r="CB102" i="6"/>
  <c r="BZ93" i="6"/>
  <c r="CB93" i="6"/>
  <c r="BZ94" i="4"/>
  <c r="CB151" i="4"/>
  <c r="CX152" i="4"/>
  <c r="CB74" i="3"/>
  <c r="CB135" i="3"/>
  <c r="CX136" i="3"/>
  <c r="BZ78" i="3"/>
  <c r="BZ105" i="3"/>
  <c r="CB105" i="3"/>
  <c r="BZ96" i="3"/>
  <c r="CB45" i="3"/>
  <c r="CX46" i="3" s="1"/>
  <c r="CX81" i="3" s="1"/>
  <c r="CX37" i="3"/>
  <c r="CX70" i="3" s="1"/>
  <c r="CB96" i="3"/>
  <c r="BZ107" i="4"/>
  <c r="CB107" i="4"/>
  <c r="BZ116" i="4"/>
  <c r="CB87" i="4"/>
  <c r="CB116" i="4"/>
  <c r="BZ81" i="4"/>
  <c r="CB81" i="4"/>
  <c r="BZ85" i="4"/>
  <c r="CB85" i="4"/>
  <c r="CV41" i="8"/>
  <c r="CV82" i="8" s="1"/>
  <c r="CV35" i="7"/>
  <c r="CV65" i="7" s="1"/>
  <c r="CB105" i="7"/>
  <c r="BZ75" i="6"/>
  <c r="CV39" i="6"/>
  <c r="CV76" i="6" s="1"/>
  <c r="BZ151" i="4"/>
  <c r="CV152" i="4"/>
  <c r="BZ76" i="4"/>
  <c r="CV40" i="4"/>
  <c r="CV77" i="4" s="1"/>
  <c r="BZ45" i="3"/>
  <c r="CV37" i="3"/>
  <c r="CV70" i="3" s="1"/>
  <c r="CB128" i="3"/>
  <c r="BZ135" i="3"/>
  <c r="CV136" i="3"/>
  <c r="BZ158" i="8"/>
  <c r="CB158" i="8"/>
  <c r="CB80" i="6"/>
  <c r="BZ125" i="6"/>
  <c r="CB112" i="4"/>
  <c r="CB98" i="4"/>
  <c r="BZ66" i="3"/>
  <c r="CB144" i="4"/>
  <c r="BZ112" i="4"/>
  <c r="BZ105" i="7"/>
  <c r="BZ80" i="6"/>
  <c r="BZ71" i="4"/>
  <c r="CB71" i="4"/>
  <c r="BZ144" i="4"/>
  <c r="BZ69" i="3"/>
  <c r="CB66" i="3"/>
  <c r="CB69" i="3"/>
  <c r="CB16" i="8"/>
  <c r="CB103" i="8"/>
  <c r="BZ103" i="8"/>
  <c r="BZ49" i="8"/>
  <c r="BZ92" i="8" s="1"/>
  <c r="BZ16" i="8"/>
  <c r="CB49" i="8"/>
  <c r="CX50" i="8" s="1"/>
  <c r="CX93" i="8" s="1"/>
  <c r="CB91" i="7"/>
  <c r="BZ16" i="7"/>
  <c r="CB16" i="7"/>
  <c r="CB43" i="7"/>
  <c r="CX44" i="7" s="1"/>
  <c r="CX76" i="7" s="1"/>
  <c r="BZ43" i="7"/>
  <c r="BZ75" i="7" s="1"/>
  <c r="BZ91" i="7"/>
  <c r="CB66" i="6"/>
  <c r="CB97" i="6"/>
  <c r="CB106" i="6"/>
  <c r="CB74" i="6"/>
  <c r="BZ66" i="6"/>
  <c r="CB68" i="6"/>
  <c r="BZ70" i="6"/>
  <c r="CB70" i="6"/>
  <c r="BZ72" i="6"/>
  <c r="CB72" i="6"/>
  <c r="BZ68" i="6"/>
  <c r="BZ97" i="6"/>
  <c r="BZ106" i="6"/>
  <c r="CB75" i="6"/>
  <c r="BZ47" i="6"/>
  <c r="BZ86" i="6" s="1"/>
  <c r="CB76" i="4"/>
  <c r="BZ69" i="4"/>
  <c r="CB69" i="4"/>
  <c r="BZ67" i="4"/>
  <c r="CB67" i="4"/>
  <c r="BZ103" i="4"/>
  <c r="BZ98" i="4"/>
  <c r="CB103" i="4"/>
  <c r="CB94" i="4"/>
  <c r="BZ48" i="4"/>
  <c r="BZ87" i="4" s="1"/>
  <c r="BZ91" i="3"/>
  <c r="CB100" i="3"/>
  <c r="CB64" i="3"/>
  <c r="CB87" i="3"/>
  <c r="BZ16" i="3"/>
  <c r="CB16" i="3"/>
  <c r="BZ62" i="3"/>
  <c r="BZ128" i="3"/>
  <c r="CB62" i="3"/>
  <c r="BZ64" i="3"/>
  <c r="CB91" i="3"/>
  <c r="BZ87" i="3"/>
  <c r="BZ100" i="3"/>
  <c r="CB120" i="2"/>
  <c r="CB119" i="2"/>
  <c r="CB113" i="2"/>
  <c r="CB112" i="2"/>
  <c r="CB93" i="2"/>
  <c r="CB90" i="2"/>
  <c r="CB84" i="2"/>
  <c r="CB81" i="2"/>
  <c r="CB52" i="2"/>
  <c r="CB50" i="2"/>
  <c r="CB42" i="2"/>
  <c r="CB39" i="2"/>
  <c r="CB35" i="2"/>
  <c r="CB32" i="2"/>
  <c r="CB30" i="2"/>
  <c r="CB24" i="2"/>
  <c r="CB16" i="2"/>
  <c r="CB15" i="2"/>
  <c r="CB14" i="2"/>
  <c r="CB13" i="2"/>
  <c r="BZ120" i="2"/>
  <c r="BZ119" i="2"/>
  <c r="BZ122" i="2" s="1"/>
  <c r="BZ113" i="2"/>
  <c r="BZ112" i="2"/>
  <c r="BZ93" i="2"/>
  <c r="BZ90" i="2"/>
  <c r="BZ84" i="2"/>
  <c r="BZ81" i="2"/>
  <c r="BZ52" i="2"/>
  <c r="BZ50" i="2"/>
  <c r="BZ42" i="2"/>
  <c r="BZ39" i="2"/>
  <c r="BZ35" i="2"/>
  <c r="BZ64" i="2" s="1"/>
  <c r="BZ32" i="2"/>
  <c r="BZ30" i="2"/>
  <c r="BZ24" i="2"/>
  <c r="BZ16" i="2"/>
  <c r="BZ15" i="2"/>
  <c r="BZ14" i="2"/>
  <c r="BZ13" i="2"/>
  <c r="CB69" i="2" l="1"/>
  <c r="CB73" i="2"/>
  <c r="CV46" i="3"/>
  <c r="CV81" i="3" s="1"/>
  <c r="CB86" i="6"/>
  <c r="BZ80" i="3"/>
  <c r="BZ69" i="2"/>
  <c r="CB92" i="8"/>
  <c r="CB75" i="7"/>
  <c r="CB80" i="3"/>
  <c r="BZ73" i="2"/>
  <c r="CB64" i="2"/>
  <c r="CX36" i="2"/>
  <c r="CX65" i="2" s="1"/>
  <c r="CB114" i="2"/>
  <c r="CB59" i="2"/>
  <c r="CB61" i="2"/>
  <c r="BZ59" i="2"/>
  <c r="CB82" i="2"/>
  <c r="BZ61" i="2"/>
  <c r="CB86" i="2"/>
  <c r="BZ82" i="2"/>
  <c r="CB91" i="2"/>
  <c r="BZ86" i="2"/>
  <c r="CB95" i="2"/>
  <c r="BZ91" i="2"/>
  <c r="BZ95" i="2"/>
  <c r="CV50" i="8"/>
  <c r="CV93" i="8" s="1"/>
  <c r="CV44" i="7"/>
  <c r="CV76" i="7" s="1"/>
  <c r="CV48" i="6"/>
  <c r="CV87" i="6" s="1"/>
  <c r="CV49" i="4"/>
  <c r="CV88" i="4" s="1"/>
  <c r="BZ44" i="2"/>
  <c r="BZ75" i="2" s="1"/>
  <c r="CV36" i="2"/>
  <c r="CV65" i="2" s="1"/>
  <c r="BZ114" i="2"/>
  <c r="CB123" i="2"/>
  <c r="CB44" i="2"/>
  <c r="CB122" i="2"/>
  <c r="CB17" i="2"/>
  <c r="BZ17" i="2"/>
  <c r="BZ123" i="2"/>
  <c r="AV105" i="6"/>
  <c r="AV104" i="6"/>
  <c r="AX105" i="6"/>
  <c r="AX104" i="6"/>
  <c r="AZ105" i="6"/>
  <c r="AZ104" i="6"/>
  <c r="BB105" i="6"/>
  <c r="BB104" i="6"/>
  <c r="BD105" i="6"/>
  <c r="BD104" i="6"/>
  <c r="BF105" i="6"/>
  <c r="BF104" i="6"/>
  <c r="BH105" i="6"/>
  <c r="BH104" i="6"/>
  <c r="BJ105" i="6"/>
  <c r="BJ104" i="6"/>
  <c r="BL105" i="6"/>
  <c r="BL104" i="6"/>
  <c r="BN105" i="6"/>
  <c r="BN104" i="6"/>
  <c r="BP105" i="6"/>
  <c r="BP104" i="6"/>
  <c r="BR105" i="6"/>
  <c r="BR104" i="6"/>
  <c r="BT105" i="6"/>
  <c r="BT104" i="6"/>
  <c r="BV105" i="6"/>
  <c r="BV104" i="6"/>
  <c r="BX105" i="6"/>
  <c r="BX104" i="6"/>
  <c r="BX101" i="6"/>
  <c r="BV101" i="6"/>
  <c r="BT101" i="6"/>
  <c r="BR101" i="6"/>
  <c r="BP101" i="6"/>
  <c r="BN101" i="6"/>
  <c r="BL101" i="6"/>
  <c r="BJ101" i="6"/>
  <c r="BH101" i="6"/>
  <c r="BF101" i="6"/>
  <c r="BD101" i="6"/>
  <c r="BB101" i="6"/>
  <c r="AZ101" i="6"/>
  <c r="AX101" i="6"/>
  <c r="AV101" i="6"/>
  <c r="AT101" i="6"/>
  <c r="AR101" i="6"/>
  <c r="AP101" i="6"/>
  <c r="AN101" i="6"/>
  <c r="AL101" i="6"/>
  <c r="AJ101" i="6"/>
  <c r="AH101" i="6"/>
  <c r="AF101" i="6"/>
  <c r="BX95" i="6"/>
  <c r="BV95" i="6"/>
  <c r="BT95" i="6"/>
  <c r="BR95" i="6"/>
  <c r="BP95" i="6"/>
  <c r="BN95" i="6"/>
  <c r="BL95" i="6"/>
  <c r="BJ95" i="6"/>
  <c r="BH95" i="6"/>
  <c r="BF95" i="6"/>
  <c r="BD95" i="6"/>
  <c r="BB95" i="6"/>
  <c r="AZ95" i="6"/>
  <c r="AX95" i="6"/>
  <c r="AV95" i="6"/>
  <c r="AT95" i="6"/>
  <c r="AR95" i="6"/>
  <c r="AP95" i="6"/>
  <c r="AN95" i="6"/>
  <c r="AL95" i="6"/>
  <c r="AJ95" i="6"/>
  <c r="AH95" i="6"/>
  <c r="AF95" i="6"/>
  <c r="BX92" i="6"/>
  <c r="BV92" i="6"/>
  <c r="BT92" i="6"/>
  <c r="BR92" i="6"/>
  <c r="BP92" i="6"/>
  <c r="BN92" i="6"/>
  <c r="BL92" i="6"/>
  <c r="BJ92" i="6"/>
  <c r="BH92" i="6"/>
  <c r="BF92" i="6"/>
  <c r="BD92" i="6"/>
  <c r="BB92" i="6"/>
  <c r="AZ92" i="6"/>
  <c r="AX92" i="6"/>
  <c r="AV92" i="6"/>
  <c r="AT92" i="6"/>
  <c r="AR92" i="6"/>
  <c r="AP92" i="6"/>
  <c r="AN92" i="6"/>
  <c r="AL92" i="6"/>
  <c r="AJ92" i="6"/>
  <c r="AH92" i="6"/>
  <c r="AF92" i="6"/>
  <c r="BX96" i="6"/>
  <c r="BX19" i="2"/>
  <c r="CT20" i="2" s="1"/>
  <c r="BX18" i="3"/>
  <c r="CT19" i="3" s="1"/>
  <c r="BX19" i="4"/>
  <c r="CT20" i="4" s="1"/>
  <c r="BX18" i="6"/>
  <c r="CT19" i="6" s="1"/>
  <c r="BR97" i="6" l="1"/>
  <c r="CB75" i="2"/>
  <c r="CX45" i="2"/>
  <c r="CX76" i="2" s="1"/>
  <c r="CV45" i="2"/>
  <c r="CV76" i="2" s="1"/>
  <c r="CT24" i="6"/>
  <c r="CT20" i="6"/>
  <c r="CT25" i="4"/>
  <c r="CT20" i="3"/>
  <c r="CT24" i="3"/>
  <c r="CT25" i="2"/>
  <c r="CT21" i="2"/>
  <c r="BR106" i="6"/>
  <c r="BV97" i="6"/>
  <c r="AZ106" i="6"/>
  <c r="BN106" i="6"/>
  <c r="BV106" i="6"/>
  <c r="AX106" i="6"/>
  <c r="BT106" i="6"/>
  <c r="BP97" i="6"/>
  <c r="BL106" i="6"/>
  <c r="AV106" i="6"/>
  <c r="BT97" i="6"/>
  <c r="BH106" i="6"/>
  <c r="BX97" i="6"/>
  <c r="BF106" i="6"/>
  <c r="BX106" i="6"/>
  <c r="BD106" i="6"/>
  <c r="BP106" i="6"/>
  <c r="BJ106" i="6"/>
  <c r="BB106" i="6"/>
  <c r="BN97" i="6"/>
  <c r="BX18" i="7"/>
  <c r="CT19" i="7" s="1"/>
  <c r="BX18" i="8"/>
  <c r="CT19" i="8" s="1"/>
  <c r="CT20" i="8" l="1"/>
  <c r="CT24" i="8"/>
  <c r="CT24" i="7"/>
  <c r="CT20" i="7"/>
  <c r="BX120" i="2"/>
  <c r="BX119" i="2"/>
  <c r="BX122" i="2" s="1"/>
  <c r="BX113" i="2"/>
  <c r="BX112" i="2"/>
  <c r="BX93" i="2"/>
  <c r="BX90" i="2"/>
  <c r="BX84" i="2"/>
  <c r="BX81" i="2"/>
  <c r="BX52" i="2"/>
  <c r="BX50" i="2"/>
  <c r="BX42" i="2"/>
  <c r="BX39" i="2"/>
  <c r="BX35" i="2"/>
  <c r="BX64" i="2" s="1"/>
  <c r="BX32" i="2"/>
  <c r="BX30" i="2"/>
  <c r="BX24" i="2"/>
  <c r="BX16" i="2"/>
  <c r="BX15" i="2"/>
  <c r="BX14" i="2"/>
  <c r="BX13" i="2"/>
  <c r="BX133" i="3"/>
  <c r="BX126" i="3"/>
  <c r="BX107" i="3"/>
  <c r="BX104" i="3"/>
  <c r="BX99" i="3"/>
  <c r="BX98" i="3"/>
  <c r="BX95" i="3"/>
  <c r="BX90" i="3"/>
  <c r="BX89" i="3"/>
  <c r="BX86" i="3"/>
  <c r="BX65" i="3"/>
  <c r="BX63" i="3"/>
  <c r="BX61" i="3"/>
  <c r="BX55" i="3"/>
  <c r="BX53" i="3"/>
  <c r="BX51" i="3"/>
  <c r="BX43" i="3"/>
  <c r="BX40" i="3"/>
  <c r="BX36" i="3"/>
  <c r="BX33" i="3"/>
  <c r="BX31" i="3"/>
  <c r="BX29" i="3"/>
  <c r="BX23" i="3"/>
  <c r="BX15" i="3"/>
  <c r="BX14" i="3"/>
  <c r="BX13" i="3"/>
  <c r="BX12" i="3"/>
  <c r="BX10" i="4"/>
  <c r="CT14" i="4" s="1"/>
  <c r="BX149" i="4"/>
  <c r="BX143" i="4"/>
  <c r="BX142" i="4"/>
  <c r="BX114" i="4"/>
  <c r="BX111" i="4"/>
  <c r="BX105" i="4"/>
  <c r="BX102" i="4"/>
  <c r="BX97" i="4"/>
  <c r="BX96" i="4"/>
  <c r="BX93" i="4"/>
  <c r="BX70" i="4"/>
  <c r="BX68" i="4"/>
  <c r="BX66" i="4"/>
  <c r="BX58" i="4"/>
  <c r="BX56" i="4"/>
  <c r="BX54" i="4"/>
  <c r="BX46" i="4"/>
  <c r="BX43" i="4"/>
  <c r="BX121" i="4" s="1"/>
  <c r="BX34" i="4"/>
  <c r="BX32" i="4"/>
  <c r="BX30" i="4"/>
  <c r="BX24" i="4"/>
  <c r="BX16" i="4"/>
  <c r="BX15" i="4"/>
  <c r="BX130" i="6"/>
  <c r="BX132" i="6" s="1"/>
  <c r="BX124" i="6"/>
  <c r="BX123" i="6"/>
  <c r="BX114" i="6"/>
  <c r="BX79" i="6"/>
  <c r="BX73" i="6"/>
  <c r="BX71" i="6"/>
  <c r="BX69" i="6"/>
  <c r="BX67" i="6"/>
  <c r="BX65" i="6"/>
  <c r="BX61" i="6"/>
  <c r="BX59" i="6"/>
  <c r="BX57" i="6"/>
  <c r="BX55" i="6"/>
  <c r="BX53" i="6"/>
  <c r="BX45" i="6"/>
  <c r="BX42" i="6"/>
  <c r="BX38" i="6"/>
  <c r="BX37" i="6"/>
  <c r="BX35" i="6"/>
  <c r="BX102" i="6" s="1"/>
  <c r="BX33" i="6"/>
  <c r="BX31" i="6"/>
  <c r="BX93" i="6" s="1"/>
  <c r="BX29" i="6"/>
  <c r="BX23" i="6"/>
  <c r="BX15" i="6"/>
  <c r="BX14" i="6"/>
  <c r="BX80" i="6" s="1"/>
  <c r="BX12" i="6"/>
  <c r="BX110" i="7"/>
  <c r="BX112" i="7" s="1"/>
  <c r="BX104" i="7"/>
  <c r="BX103" i="7"/>
  <c r="BX94" i="7"/>
  <c r="BX93" i="7"/>
  <c r="BX90" i="7"/>
  <c r="BX84" i="7"/>
  <c r="BX81" i="7"/>
  <c r="BX61" i="7"/>
  <c r="BX59" i="7"/>
  <c r="BX53" i="7"/>
  <c r="BX51" i="7"/>
  <c r="BX49" i="7"/>
  <c r="BX41" i="7"/>
  <c r="BX38" i="7"/>
  <c r="BX34" i="7"/>
  <c r="BX64" i="7" s="1"/>
  <c r="BX33" i="7"/>
  <c r="BX31" i="7"/>
  <c r="BX29" i="7"/>
  <c r="BX23" i="7"/>
  <c r="BX15" i="7"/>
  <c r="BX14" i="7"/>
  <c r="BX13" i="7"/>
  <c r="BX12" i="7"/>
  <c r="BX163" i="8"/>
  <c r="BX165" i="8" s="1"/>
  <c r="BX157" i="8"/>
  <c r="BX156" i="8"/>
  <c r="BX146" i="8"/>
  <c r="BX148" i="8" s="1"/>
  <c r="BX143" i="8"/>
  <c r="BX128" i="8"/>
  <c r="BX125" i="8"/>
  <c r="BX119" i="8"/>
  <c r="BX116" i="8"/>
  <c r="BX110" i="8"/>
  <c r="BX112" i="8" s="1"/>
  <c r="BX107" i="8"/>
  <c r="BX102" i="8"/>
  <c r="BX101" i="8"/>
  <c r="BX98" i="8"/>
  <c r="BX85" i="8"/>
  <c r="CT86" i="8" s="1"/>
  <c r="BX73" i="8"/>
  <c r="BX65" i="8"/>
  <c r="BX61" i="8"/>
  <c r="BX59" i="8"/>
  <c r="BX57" i="8"/>
  <c r="BX55" i="8"/>
  <c r="BX47" i="8"/>
  <c r="BX44" i="8"/>
  <c r="BX40" i="8"/>
  <c r="BX81" i="8" s="1"/>
  <c r="BX39" i="8"/>
  <c r="BX35" i="8"/>
  <c r="BX33" i="8"/>
  <c r="BX31" i="8"/>
  <c r="BX135" i="8" s="1"/>
  <c r="BX29" i="8"/>
  <c r="BX23" i="8"/>
  <c r="BX15" i="8"/>
  <c r="BX14" i="8"/>
  <c r="BX13" i="8"/>
  <c r="BX12" i="8"/>
  <c r="BV18" i="8"/>
  <c r="CR19" i="8" s="1"/>
  <c r="BV163" i="8"/>
  <c r="BV165" i="8" s="1"/>
  <c r="BV157" i="8"/>
  <c r="BV156" i="8"/>
  <c r="BV146" i="8"/>
  <c r="BV143" i="8"/>
  <c r="BV128" i="8"/>
  <c r="BV125" i="8"/>
  <c r="BV119" i="8"/>
  <c r="BV116" i="8"/>
  <c r="BV110" i="8"/>
  <c r="BV107" i="8"/>
  <c r="BV102" i="8"/>
  <c r="BV101" i="8"/>
  <c r="BV98" i="8"/>
  <c r="BV85" i="8"/>
  <c r="BV73" i="8"/>
  <c r="BV65" i="8"/>
  <c r="BV61" i="8"/>
  <c r="BV59" i="8"/>
  <c r="BV57" i="8"/>
  <c r="BV55" i="8"/>
  <c r="BV47" i="8"/>
  <c r="BV44" i="8"/>
  <c r="BV40" i="8"/>
  <c r="BV81" i="8" s="1"/>
  <c r="BV39" i="8"/>
  <c r="BV35" i="8"/>
  <c r="BV33" i="8"/>
  <c r="BV31" i="8"/>
  <c r="BV135" i="8" s="1"/>
  <c r="BV29" i="8"/>
  <c r="BV23" i="8"/>
  <c r="BV15" i="8"/>
  <c r="BV14" i="8"/>
  <c r="BV13" i="8"/>
  <c r="BV12" i="8"/>
  <c r="BV18" i="7"/>
  <c r="CR19" i="7" s="1"/>
  <c r="BV110" i="7"/>
  <c r="BV112" i="7" s="1"/>
  <c r="BV104" i="7"/>
  <c r="BV103" i="7"/>
  <c r="BV94" i="7"/>
  <c r="BV93" i="7"/>
  <c r="BV95" i="7" s="1"/>
  <c r="BV90" i="7"/>
  <c r="BV84" i="7"/>
  <c r="BV81" i="7"/>
  <c r="BV61" i="7"/>
  <c r="BV59" i="7"/>
  <c r="BV53" i="7"/>
  <c r="BV51" i="7"/>
  <c r="BV49" i="7"/>
  <c r="BV41" i="7"/>
  <c r="BV38" i="7"/>
  <c r="BV34" i="7"/>
  <c r="BV64" i="7" s="1"/>
  <c r="BV33" i="7"/>
  <c r="BV31" i="7"/>
  <c r="BV29" i="7"/>
  <c r="BV23" i="7"/>
  <c r="BV15" i="7"/>
  <c r="BV73" i="7" s="1"/>
  <c r="BV14" i="7"/>
  <c r="BV13" i="7"/>
  <c r="BV12" i="7"/>
  <c r="BX81" i="4" l="1"/>
  <c r="BX90" i="8"/>
  <c r="BX85" i="4"/>
  <c r="BX73" i="7"/>
  <c r="BX95" i="7"/>
  <c r="BX84" i="6"/>
  <c r="BX78" i="3"/>
  <c r="BX74" i="3"/>
  <c r="BV62" i="7"/>
  <c r="BX58" i="7"/>
  <c r="BX73" i="2"/>
  <c r="BV130" i="8"/>
  <c r="BV112" i="8"/>
  <c r="BV99" i="8"/>
  <c r="BX117" i="8"/>
  <c r="BV144" i="8"/>
  <c r="BV72" i="8"/>
  <c r="BX126" i="8"/>
  <c r="BX82" i="7"/>
  <c r="BV86" i="7"/>
  <c r="BX69" i="2"/>
  <c r="BX121" i="8"/>
  <c r="BV148" i="8"/>
  <c r="BV74" i="8"/>
  <c r="BV108" i="8"/>
  <c r="BX99" i="8"/>
  <c r="BX130" i="8"/>
  <c r="BV76" i="8"/>
  <c r="BX70" i="8"/>
  <c r="BX144" i="8"/>
  <c r="BX80" i="8"/>
  <c r="BV80" i="8"/>
  <c r="BV117" i="8"/>
  <c r="BX72" i="8"/>
  <c r="BV121" i="8"/>
  <c r="BX74" i="8"/>
  <c r="BX108" i="8"/>
  <c r="BV70" i="8"/>
  <c r="BV90" i="8"/>
  <c r="CR86" i="8"/>
  <c r="BV126" i="8"/>
  <c r="BX76" i="8"/>
  <c r="BX86" i="7"/>
  <c r="BV82" i="7"/>
  <c r="BX69" i="7"/>
  <c r="BV69" i="7"/>
  <c r="BX60" i="7"/>
  <c r="BV58" i="7"/>
  <c r="BX62" i="7"/>
  <c r="BV60" i="7"/>
  <c r="BX105" i="3"/>
  <c r="BX109" i="3"/>
  <c r="BX107" i="4"/>
  <c r="BX116" i="4"/>
  <c r="BX59" i="2"/>
  <c r="BX61" i="2"/>
  <c r="BX82" i="2"/>
  <c r="BX86" i="2"/>
  <c r="BX91" i="2"/>
  <c r="BX95" i="2"/>
  <c r="BX49" i="8"/>
  <c r="CT50" i="8" s="1"/>
  <c r="CT93" i="8" s="1"/>
  <c r="CT41" i="8"/>
  <c r="CT82" i="8" s="1"/>
  <c r="CT35" i="7"/>
  <c r="CT65" i="7" s="1"/>
  <c r="BX75" i="6"/>
  <c r="CT39" i="6"/>
  <c r="CT76" i="6" s="1"/>
  <c r="BX151" i="4"/>
  <c r="CT152" i="4"/>
  <c r="CT17" i="4"/>
  <c r="BX48" i="4"/>
  <c r="CT49" i="4" s="1"/>
  <c r="CT40" i="4"/>
  <c r="CT77" i="4" s="1"/>
  <c r="BX135" i="3"/>
  <c r="CT136" i="3"/>
  <c r="BX69" i="3"/>
  <c r="CT37" i="3"/>
  <c r="CT70" i="3" s="1"/>
  <c r="BX44" i="2"/>
  <c r="CT45" i="2" s="1"/>
  <c r="CT76" i="2" s="1"/>
  <c r="CT36" i="2"/>
  <c r="CT65" i="2" s="1"/>
  <c r="CP14" i="4"/>
  <c r="CP17" i="4" s="1"/>
  <c r="CR14" i="4"/>
  <c r="CR20" i="7"/>
  <c r="CR24" i="7"/>
  <c r="CR35" i="7"/>
  <c r="CR65" i="7" s="1"/>
  <c r="BV49" i="8"/>
  <c r="CR41" i="8"/>
  <c r="CR82" i="8" s="1"/>
  <c r="CR20" i="8"/>
  <c r="CR24" i="8"/>
  <c r="CL14" i="4"/>
  <c r="CL17" i="4" s="1"/>
  <c r="CN14" i="4"/>
  <c r="BX125" i="6"/>
  <c r="CH14" i="4"/>
  <c r="CH17" i="4" s="1"/>
  <c r="CJ14" i="4"/>
  <c r="BX158" i="8"/>
  <c r="CD14" i="4"/>
  <c r="CD17" i="4" s="1"/>
  <c r="CF14" i="4"/>
  <c r="BV158" i="8"/>
  <c r="BV105" i="7"/>
  <c r="BX69" i="4"/>
  <c r="BX128" i="3"/>
  <c r="BX105" i="7"/>
  <c r="BX91" i="7"/>
  <c r="BX71" i="4"/>
  <c r="BX144" i="4"/>
  <c r="BX14" i="4"/>
  <c r="BX17" i="4" s="1"/>
  <c r="CB14" i="4"/>
  <c r="BZ14" i="4"/>
  <c r="BX16" i="8"/>
  <c r="BX114" i="2"/>
  <c r="BX98" i="4"/>
  <c r="BX112" i="4"/>
  <c r="BX123" i="2"/>
  <c r="BX17" i="2"/>
  <c r="BX45" i="3"/>
  <c r="BX80" i="3" s="1"/>
  <c r="BX100" i="3"/>
  <c r="BX64" i="3"/>
  <c r="BX66" i="3"/>
  <c r="BX91" i="3"/>
  <c r="BX62" i="3"/>
  <c r="BX96" i="3"/>
  <c r="BX16" i="3"/>
  <c r="BX87" i="3"/>
  <c r="BX13" i="4"/>
  <c r="BX76" i="4"/>
  <c r="BX67" i="4"/>
  <c r="BX103" i="4"/>
  <c r="BX94" i="4"/>
  <c r="BX66" i="6"/>
  <c r="BX74" i="6"/>
  <c r="BX72" i="6"/>
  <c r="BX68" i="6"/>
  <c r="BX70" i="6"/>
  <c r="BX47" i="6"/>
  <c r="BX86" i="6" s="1"/>
  <c r="BX43" i="7"/>
  <c r="BX75" i="7" s="1"/>
  <c r="BX16" i="7"/>
  <c r="BX103" i="8"/>
  <c r="BV16" i="8"/>
  <c r="BV91" i="7"/>
  <c r="BV43" i="7"/>
  <c r="BV75" i="7" s="1"/>
  <c r="BV103" i="8"/>
  <c r="BV16" i="7"/>
  <c r="CR50" i="8" l="1"/>
  <c r="CR93" i="8" s="1"/>
  <c r="BX92" i="8"/>
  <c r="BV92" i="8"/>
  <c r="BX75" i="2"/>
  <c r="BX87" i="4"/>
  <c r="CT44" i="7"/>
  <c r="CT76" i="7" s="1"/>
  <c r="CT48" i="6"/>
  <c r="CT87" i="6" s="1"/>
  <c r="CT88" i="4"/>
  <c r="CT21" i="4"/>
  <c r="CT46" i="3"/>
  <c r="CT81" i="3" s="1"/>
  <c r="CR17" i="4"/>
  <c r="CR44" i="7"/>
  <c r="CR76" i="7" s="1"/>
  <c r="CN17" i="4"/>
  <c r="CJ17" i="4"/>
  <c r="CF17" i="4"/>
  <c r="CB17" i="4"/>
  <c r="BZ17" i="4"/>
  <c r="BV19" i="4"/>
  <c r="CR20" i="4" s="1"/>
  <c r="BV149" i="4"/>
  <c r="BV143" i="4"/>
  <c r="BV142" i="4"/>
  <c r="BV114" i="4"/>
  <c r="BV111" i="4"/>
  <c r="BV105" i="4"/>
  <c r="BV102" i="4"/>
  <c r="BV97" i="4"/>
  <c r="BV96" i="4"/>
  <c r="BV93" i="4"/>
  <c r="BV70" i="4"/>
  <c r="BV68" i="4"/>
  <c r="BV66" i="4"/>
  <c r="BV58" i="4"/>
  <c r="BV56" i="4"/>
  <c r="BV54" i="4"/>
  <c r="BV46" i="4"/>
  <c r="BV43" i="4"/>
  <c r="BV121" i="4" s="1"/>
  <c r="BV34" i="4"/>
  <c r="BV32" i="4"/>
  <c r="BV30" i="4"/>
  <c r="BV24" i="4"/>
  <c r="BV16" i="4"/>
  <c r="BV15" i="4"/>
  <c r="BV14" i="4"/>
  <c r="BV13" i="4"/>
  <c r="BV81" i="4" l="1"/>
  <c r="BV85" i="4"/>
  <c r="BV107" i="4"/>
  <c r="BV116" i="4"/>
  <c r="BV151" i="4"/>
  <c r="CR152" i="4"/>
  <c r="CR21" i="4"/>
  <c r="CR25" i="4"/>
  <c r="BV48" i="4"/>
  <c r="CR49" i="4" s="1"/>
  <c r="CR88" i="4" s="1"/>
  <c r="CR40" i="4"/>
  <c r="CR77" i="4" s="1"/>
  <c r="BV98" i="4"/>
  <c r="BV71" i="4"/>
  <c r="BV144" i="4"/>
  <c r="BV103" i="4"/>
  <c r="BV67" i="4"/>
  <c r="BV69" i="4"/>
  <c r="BV76" i="4"/>
  <c r="BV94" i="4"/>
  <c r="BV112" i="4"/>
  <c r="BV17" i="4"/>
  <c r="BV87" i="4" l="1"/>
  <c r="BV19" i="2"/>
  <c r="CR20" i="2" s="1"/>
  <c r="BV120" i="2"/>
  <c r="BV119" i="2"/>
  <c r="BV122" i="2" s="1"/>
  <c r="BV113" i="2"/>
  <c r="BV112" i="2"/>
  <c r="BV93" i="2"/>
  <c r="BV90" i="2"/>
  <c r="BV84" i="2"/>
  <c r="BV81" i="2"/>
  <c r="BV52" i="2"/>
  <c r="BV50" i="2"/>
  <c r="BV42" i="2"/>
  <c r="BV39" i="2"/>
  <c r="BV35" i="2"/>
  <c r="BV64" i="2" s="1"/>
  <c r="BV32" i="2"/>
  <c r="BV30" i="2"/>
  <c r="BV24" i="2"/>
  <c r="BV16" i="2"/>
  <c r="BV15" i="2"/>
  <c r="BV14" i="2"/>
  <c r="BV13" i="2"/>
  <c r="BT19" i="2"/>
  <c r="BV69" i="2" l="1"/>
  <c r="BV73" i="2"/>
  <c r="BV59" i="2"/>
  <c r="BV61" i="2"/>
  <c r="BV82" i="2"/>
  <c r="BV86" i="2"/>
  <c r="BV91" i="2"/>
  <c r="BV95" i="2"/>
  <c r="CP20" i="2"/>
  <c r="CP21" i="2" s="1"/>
  <c r="CR36" i="2"/>
  <c r="CR65" i="2" s="1"/>
  <c r="CR25" i="2"/>
  <c r="CR21" i="2"/>
  <c r="CP25" i="2"/>
  <c r="BV114" i="2"/>
  <c r="BV17" i="2"/>
  <c r="BV123" i="2"/>
  <c r="BV44" i="2"/>
  <c r="BV75" i="2" s="1"/>
  <c r="BV18" i="3"/>
  <c r="CR19" i="3" s="1"/>
  <c r="BV133" i="3"/>
  <c r="BV126" i="3"/>
  <c r="BV107" i="3"/>
  <c r="BV104" i="3"/>
  <c r="BV99" i="3"/>
  <c r="BV98" i="3"/>
  <c r="BV95" i="3"/>
  <c r="BV90" i="3"/>
  <c r="BV89" i="3"/>
  <c r="BV86" i="3"/>
  <c r="BV65" i="3"/>
  <c r="BV63" i="3"/>
  <c r="BV61" i="3"/>
  <c r="BV55" i="3"/>
  <c r="BV53" i="3"/>
  <c r="BV51" i="3"/>
  <c r="BV43" i="3"/>
  <c r="BV40" i="3"/>
  <c r="BV36" i="3"/>
  <c r="BV33" i="3"/>
  <c r="BV31" i="3"/>
  <c r="BV29" i="3"/>
  <c r="BV23" i="3"/>
  <c r="BV15" i="3"/>
  <c r="BV14" i="3"/>
  <c r="BV13" i="3"/>
  <c r="BV12" i="3"/>
  <c r="BV109" i="3" l="1"/>
  <c r="BV78" i="3"/>
  <c r="BV105" i="3"/>
  <c r="BV74" i="3"/>
  <c r="CR45" i="2"/>
  <c r="CR76" i="2" s="1"/>
  <c r="CR20" i="3"/>
  <c r="CR24" i="3"/>
  <c r="BV135" i="3"/>
  <c r="CR136" i="3"/>
  <c r="BV45" i="3"/>
  <c r="CR46" i="3" s="1"/>
  <c r="CR81" i="3" s="1"/>
  <c r="CR37" i="3"/>
  <c r="CR70" i="3" s="1"/>
  <c r="BV128" i="3"/>
  <c r="BV66" i="3"/>
  <c r="BV100" i="3"/>
  <c r="BV91" i="3"/>
  <c r="BV64" i="3"/>
  <c r="BV69" i="3"/>
  <c r="BV62" i="3"/>
  <c r="BV87" i="3"/>
  <c r="BV16" i="3"/>
  <c r="BV96" i="3"/>
  <c r="BV18" i="6"/>
  <c r="CR19" i="6" s="1"/>
  <c r="BV130" i="6"/>
  <c r="BV132" i="6" s="1"/>
  <c r="BV124" i="6"/>
  <c r="BV123" i="6"/>
  <c r="BV114" i="6"/>
  <c r="BV96" i="6"/>
  <c r="BV79" i="6"/>
  <c r="BV73" i="6"/>
  <c r="BV71" i="6"/>
  <c r="BV69" i="6"/>
  <c r="BV67" i="6"/>
  <c r="BV65" i="6"/>
  <c r="BV61" i="6"/>
  <c r="BV59" i="6"/>
  <c r="BV57" i="6"/>
  <c r="BV55" i="6"/>
  <c r="BV53" i="6"/>
  <c r="BV45" i="6"/>
  <c r="BV42" i="6"/>
  <c r="BV38" i="6"/>
  <c r="BV37" i="6"/>
  <c r="BV35" i="6"/>
  <c r="BV102" i="6" s="1"/>
  <c r="BV33" i="6"/>
  <c r="BV31" i="6"/>
  <c r="BV93" i="6" s="1"/>
  <c r="BV23" i="6"/>
  <c r="BV15" i="6"/>
  <c r="BV84" i="6" s="1"/>
  <c r="BV14" i="6"/>
  <c r="BV80" i="6" s="1"/>
  <c r="BV12" i="6"/>
  <c r="BV80" i="3" l="1"/>
  <c r="CR24" i="6"/>
  <c r="CR20" i="6"/>
  <c r="BV75" i="6"/>
  <c r="CR39" i="6"/>
  <c r="CR76" i="6" s="1"/>
  <c r="BV125" i="6"/>
  <c r="BV68" i="6"/>
  <c r="BV70" i="6"/>
  <c r="BV72" i="6"/>
  <c r="BV74" i="6"/>
  <c r="BV47" i="6"/>
  <c r="BV86" i="6" s="1"/>
  <c r="CR48" i="6" l="1"/>
  <c r="CR87" i="6" s="1"/>
  <c r="BT18" i="6"/>
  <c r="CP19" i="6" s="1"/>
  <c r="BT18" i="3"/>
  <c r="CP19" i="3" s="1"/>
  <c r="BT19" i="4"/>
  <c r="CP20" i="4" s="1"/>
  <c r="BT18" i="7"/>
  <c r="CP19" i="7" s="1"/>
  <c r="BT18" i="8"/>
  <c r="CP19" i="8" s="1"/>
  <c r="CP20" i="8" l="1"/>
  <c r="CP24" i="8"/>
  <c r="CP24" i="7"/>
  <c r="CP20" i="7"/>
  <c r="CP20" i="6"/>
  <c r="CP24" i="6"/>
  <c r="CP21" i="4"/>
  <c r="CP25" i="4"/>
  <c r="CP20" i="3"/>
  <c r="CP24" i="3"/>
  <c r="BT54" i="4"/>
  <c r="BT120" i="2"/>
  <c r="BT119" i="2"/>
  <c r="BT113" i="2"/>
  <c r="BT112" i="2"/>
  <c r="BT93" i="2"/>
  <c r="BT90" i="2"/>
  <c r="BT84" i="2"/>
  <c r="BT81" i="2"/>
  <c r="BT52" i="2"/>
  <c r="BT61" i="2" s="1"/>
  <c r="BT50" i="2"/>
  <c r="BT42" i="2"/>
  <c r="BT39" i="2"/>
  <c r="BT35" i="2"/>
  <c r="BT64" i="2" s="1"/>
  <c r="BT32" i="2"/>
  <c r="BT30" i="2"/>
  <c r="BT24" i="2"/>
  <c r="BT16" i="2"/>
  <c r="BT15" i="2"/>
  <c r="BT14" i="2"/>
  <c r="BT13" i="2"/>
  <c r="BT133" i="3"/>
  <c r="BT126" i="3"/>
  <c r="BT107" i="3"/>
  <c r="BT104" i="3"/>
  <c r="BT99" i="3"/>
  <c r="BT98" i="3"/>
  <c r="BT95" i="3"/>
  <c r="BT90" i="3"/>
  <c r="BT89" i="3"/>
  <c r="BT86" i="3"/>
  <c r="BT65" i="3"/>
  <c r="BT63" i="3"/>
  <c r="BT61" i="3"/>
  <c r="BT55" i="3"/>
  <c r="BT53" i="3"/>
  <c r="BT51" i="3"/>
  <c r="BT43" i="3"/>
  <c r="BT40" i="3"/>
  <c r="BT36" i="3"/>
  <c r="BT33" i="3"/>
  <c r="BT31" i="3"/>
  <c r="BT29" i="3"/>
  <c r="BT23" i="3"/>
  <c r="BT15" i="3"/>
  <c r="BT14" i="3"/>
  <c r="BT13" i="3"/>
  <c r="BT12" i="3"/>
  <c r="BT149" i="4"/>
  <c r="BT143" i="4"/>
  <c r="BT142" i="4"/>
  <c r="BT114" i="4"/>
  <c r="BT111" i="4"/>
  <c r="BT105" i="4"/>
  <c r="BT102" i="4"/>
  <c r="BT97" i="4"/>
  <c r="BT96" i="4"/>
  <c r="BT93" i="4"/>
  <c r="BT98" i="4" s="1"/>
  <c r="BT70" i="4"/>
  <c r="BT68" i="4"/>
  <c r="BT66" i="4"/>
  <c r="BT58" i="4"/>
  <c r="BT56" i="4"/>
  <c r="BT46" i="4"/>
  <c r="BT43" i="4"/>
  <c r="BT121" i="4" s="1"/>
  <c r="BT34" i="4"/>
  <c r="BT32" i="4"/>
  <c r="BT30" i="4"/>
  <c r="BT24" i="4"/>
  <c r="BT16" i="4"/>
  <c r="BT15" i="4"/>
  <c r="BT81" i="4" s="1"/>
  <c r="BT14" i="4"/>
  <c r="BT13" i="4"/>
  <c r="BT130" i="6"/>
  <c r="BT132" i="6" s="1"/>
  <c r="BT124" i="6"/>
  <c r="BT123" i="6"/>
  <c r="BT114" i="6"/>
  <c r="BT96" i="6"/>
  <c r="BT79" i="6"/>
  <c r="BT73" i="6"/>
  <c r="BT71" i="6"/>
  <c r="BT69" i="6"/>
  <c r="BT67" i="6"/>
  <c r="BT65" i="6"/>
  <c r="BT61" i="6"/>
  <c r="BT59" i="6"/>
  <c r="BT57" i="6"/>
  <c r="BT55" i="6"/>
  <c r="BT53" i="6"/>
  <c r="BT45" i="6"/>
  <c r="BT42" i="6"/>
  <c r="BT38" i="6"/>
  <c r="BT37" i="6"/>
  <c r="BT35" i="6"/>
  <c r="BT102" i="6" s="1"/>
  <c r="BT33" i="6"/>
  <c r="BT31" i="6"/>
  <c r="BT93" i="6" s="1"/>
  <c r="BT23" i="6"/>
  <c r="BT15" i="6"/>
  <c r="BT84" i="6" s="1"/>
  <c r="BT12" i="6"/>
  <c r="BT110" i="7"/>
  <c r="BT112" i="7" s="1"/>
  <c r="BT104" i="7"/>
  <c r="BT103" i="7"/>
  <c r="BT94" i="7"/>
  <c r="BT93" i="7"/>
  <c r="BT95" i="7" s="1"/>
  <c r="BT90" i="7"/>
  <c r="BT84" i="7"/>
  <c r="BT81" i="7"/>
  <c r="BT61" i="7"/>
  <c r="BT59" i="7"/>
  <c r="BT53" i="7"/>
  <c r="BT51" i="7"/>
  <c r="BT49" i="7"/>
  <c r="BT41" i="7"/>
  <c r="BT38" i="7"/>
  <c r="BT34" i="7"/>
  <c r="BT33" i="7"/>
  <c r="BT31" i="7"/>
  <c r="BT29" i="7"/>
  <c r="BT23" i="7"/>
  <c r="BT15" i="7"/>
  <c r="BT73" i="7" s="1"/>
  <c r="BT14" i="7"/>
  <c r="BT69" i="7" s="1"/>
  <c r="BT13" i="7"/>
  <c r="BT12" i="7"/>
  <c r="BT163" i="8"/>
  <c r="BT165" i="8" s="1"/>
  <c r="BT157" i="8"/>
  <c r="BT156" i="8"/>
  <c r="BT146" i="8"/>
  <c r="BT143" i="8"/>
  <c r="BT128" i="8"/>
  <c r="BT125" i="8"/>
  <c r="BT119" i="8"/>
  <c r="BT116" i="8"/>
  <c r="BT110" i="8"/>
  <c r="BT107" i="8"/>
  <c r="BT102" i="8"/>
  <c r="BT101" i="8"/>
  <c r="BT98" i="8"/>
  <c r="BT85" i="8"/>
  <c r="CP86" i="8" s="1"/>
  <c r="BT73" i="8"/>
  <c r="BT65" i="8"/>
  <c r="BT61" i="8"/>
  <c r="BT59" i="8"/>
  <c r="BT57" i="8"/>
  <c r="BT55" i="8"/>
  <c r="BT47" i="8"/>
  <c r="BT44" i="8"/>
  <c r="BT40" i="8"/>
  <c r="BT81" i="8" s="1"/>
  <c r="BT39" i="8"/>
  <c r="BT35" i="8"/>
  <c r="BT33" i="8"/>
  <c r="BT31" i="8"/>
  <c r="BT135" i="8" s="1"/>
  <c r="BT29" i="8"/>
  <c r="BT23" i="8"/>
  <c r="BT15" i="8"/>
  <c r="BT14" i="8"/>
  <c r="BT13" i="8"/>
  <c r="BT12" i="8"/>
  <c r="BR19" i="2"/>
  <c r="BT86" i="7" l="1"/>
  <c r="BT74" i="8"/>
  <c r="BT62" i="7"/>
  <c r="BT90" i="8"/>
  <c r="BT108" i="8"/>
  <c r="BT80" i="8"/>
  <c r="BT130" i="8"/>
  <c r="BT148" i="8"/>
  <c r="BT74" i="3"/>
  <c r="BT105" i="3"/>
  <c r="BT59" i="2"/>
  <c r="BT76" i="8"/>
  <c r="BT112" i="8"/>
  <c r="BT121" i="8"/>
  <c r="BT126" i="8"/>
  <c r="BT99" i="8"/>
  <c r="BT117" i="8"/>
  <c r="BT70" i="8"/>
  <c r="BT144" i="8"/>
  <c r="BT72" i="8"/>
  <c r="CP35" i="7"/>
  <c r="CP65" i="7" s="1"/>
  <c r="BT64" i="7"/>
  <c r="BT82" i="7"/>
  <c r="BT58" i="7"/>
  <c r="BT60" i="7"/>
  <c r="BT85" i="4"/>
  <c r="BT78" i="3"/>
  <c r="BT109" i="3"/>
  <c r="BT69" i="2"/>
  <c r="BT82" i="2"/>
  <c r="BT91" i="2"/>
  <c r="BT107" i="4"/>
  <c r="BT116" i="4"/>
  <c r="BT86" i="2"/>
  <c r="BT95" i="2"/>
  <c r="BT73" i="2"/>
  <c r="BT114" i="2"/>
  <c r="BT49" i="8"/>
  <c r="CP50" i="8" s="1"/>
  <c r="CP93" i="8" s="1"/>
  <c r="CP41" i="8"/>
  <c r="CP82" i="8" s="1"/>
  <c r="BT75" i="6"/>
  <c r="CP39" i="6"/>
  <c r="CP76" i="6" s="1"/>
  <c r="BT151" i="4"/>
  <c r="CP152" i="4"/>
  <c r="BT76" i="4"/>
  <c r="CP40" i="4"/>
  <c r="CP77" i="4" s="1"/>
  <c r="BT45" i="3"/>
  <c r="CP46" i="3" s="1"/>
  <c r="CP81" i="3" s="1"/>
  <c r="CP37" i="3"/>
  <c r="CP70" i="3" s="1"/>
  <c r="BT135" i="3"/>
  <c r="CP136" i="3"/>
  <c r="BT44" i="2"/>
  <c r="CP45" i="2" s="1"/>
  <c r="CP76" i="2" s="1"/>
  <c r="CP36" i="2"/>
  <c r="CP65" i="2" s="1"/>
  <c r="CL20" i="2"/>
  <c r="CL21" i="2" s="1"/>
  <c r="CN20" i="2"/>
  <c r="CH20" i="2"/>
  <c r="CH21" i="2" s="1"/>
  <c r="CJ20" i="2"/>
  <c r="CD20" i="2"/>
  <c r="CD25" i="2" s="1"/>
  <c r="CF20" i="2"/>
  <c r="BT125" i="6"/>
  <c r="BZ20" i="2"/>
  <c r="BZ21" i="2" s="1"/>
  <c r="CB20" i="2"/>
  <c r="BT68" i="6"/>
  <c r="BT158" i="8"/>
  <c r="BV20" i="2"/>
  <c r="BV21" i="2" s="1"/>
  <c r="BX20" i="2"/>
  <c r="BT123" i="2"/>
  <c r="BT144" i="4"/>
  <c r="BT71" i="4"/>
  <c r="BT105" i="7"/>
  <c r="BT112" i="4"/>
  <c r="BT20" i="2"/>
  <c r="BT25" i="2" s="1"/>
  <c r="BT128" i="3"/>
  <c r="BT64" i="3"/>
  <c r="BT16" i="8"/>
  <c r="BT43" i="7"/>
  <c r="CP44" i="7" s="1"/>
  <c r="CP76" i="7" s="1"/>
  <c r="BT74" i="6"/>
  <c r="BT94" i="4"/>
  <c r="BT48" i="4"/>
  <c r="BT87" i="4" s="1"/>
  <c r="BT103" i="4"/>
  <c r="BT69" i="3"/>
  <c r="BT17" i="2"/>
  <c r="BT122" i="2"/>
  <c r="BT66" i="3"/>
  <c r="BT91" i="3"/>
  <c r="BT62" i="3"/>
  <c r="BT16" i="3"/>
  <c r="BT96" i="3"/>
  <c r="BT87" i="3"/>
  <c r="BT100" i="3"/>
  <c r="BT67" i="4"/>
  <c r="BT69" i="4"/>
  <c r="BT17" i="4"/>
  <c r="BT70" i="6"/>
  <c r="BT72" i="6"/>
  <c r="BT47" i="6"/>
  <c r="BT86" i="6" s="1"/>
  <c r="BT91" i="7"/>
  <c r="BT16" i="7"/>
  <c r="BT103" i="8"/>
  <c r="BR18" i="3"/>
  <c r="BT80" i="3" l="1"/>
  <c r="BT92" i="8"/>
  <c r="BT75" i="7"/>
  <c r="BT75" i="2"/>
  <c r="CL25" i="2"/>
  <c r="CP48" i="6"/>
  <c r="CP87" i="6" s="1"/>
  <c r="CP49" i="4"/>
  <c r="CP88" i="4" s="1"/>
  <c r="CL19" i="3"/>
  <c r="CL24" i="3" s="1"/>
  <c r="CN19" i="3"/>
  <c r="CN21" i="2"/>
  <c r="CN25" i="2"/>
  <c r="CD21" i="2"/>
  <c r="CH19" i="3"/>
  <c r="CH20" i="3" s="1"/>
  <c r="CJ19" i="3"/>
  <c r="CH25" i="2"/>
  <c r="CJ21" i="2"/>
  <c r="CJ25" i="2"/>
  <c r="CD19" i="3"/>
  <c r="CD20" i="3" s="1"/>
  <c r="CF19" i="3"/>
  <c r="CF21" i="2"/>
  <c r="CF25" i="2"/>
  <c r="BX19" i="3"/>
  <c r="BX20" i="3" s="1"/>
  <c r="CB19" i="3"/>
  <c r="BZ19" i="3"/>
  <c r="BZ25" i="2"/>
  <c r="CB21" i="2"/>
  <c r="CB25" i="2"/>
  <c r="BT21" i="2"/>
  <c r="BV25" i="2"/>
  <c r="BX21" i="2"/>
  <c r="BX25" i="2"/>
  <c r="BT19" i="3"/>
  <c r="BT24" i="3" s="1"/>
  <c r="BV19" i="3"/>
  <c r="BR19" i="4"/>
  <c r="CL20" i="4" l="1"/>
  <c r="CL21" i="4" s="1"/>
  <c r="CN20" i="4"/>
  <c r="CL20" i="3"/>
  <c r="CN20" i="3"/>
  <c r="CN24" i="3"/>
  <c r="CH20" i="4"/>
  <c r="CH21" i="4" s="1"/>
  <c r="CJ20" i="4"/>
  <c r="CH24" i="3"/>
  <c r="CJ20" i="3"/>
  <c r="CJ24" i="3"/>
  <c r="CD20" i="4"/>
  <c r="CD21" i="4" s="1"/>
  <c r="CF20" i="4"/>
  <c r="CD24" i="3"/>
  <c r="CF20" i="3"/>
  <c r="CF24" i="3"/>
  <c r="BX24" i="3"/>
  <c r="BX20" i="4"/>
  <c r="BX21" i="4" s="1"/>
  <c r="CB20" i="4"/>
  <c r="BZ20" i="4"/>
  <c r="BZ20" i="3"/>
  <c r="BZ24" i="3"/>
  <c r="CB20" i="3"/>
  <c r="CB24" i="3"/>
  <c r="BT20" i="3"/>
  <c r="BT20" i="4"/>
  <c r="BT25" i="4" s="1"/>
  <c r="BV20" i="4"/>
  <c r="BV20" i="3"/>
  <c r="BV24" i="3"/>
  <c r="BR18" i="6"/>
  <c r="CL25" i="4" l="1"/>
  <c r="CL19" i="6"/>
  <c r="CL24" i="6" s="1"/>
  <c r="CN19" i="6"/>
  <c r="CN21" i="4"/>
  <c r="CN25" i="4"/>
  <c r="CH19" i="6"/>
  <c r="CH20" i="6" s="1"/>
  <c r="CJ19" i="6"/>
  <c r="CH25" i="4"/>
  <c r="CJ21" i="4"/>
  <c r="CJ25" i="4"/>
  <c r="CD19" i="6"/>
  <c r="CD24" i="6" s="1"/>
  <c r="CF19" i="6"/>
  <c r="CD25" i="4"/>
  <c r="BX25" i="4"/>
  <c r="CF21" i="4"/>
  <c r="CF25" i="4"/>
  <c r="BX19" i="6"/>
  <c r="BX24" i="6" s="1"/>
  <c r="CB19" i="6"/>
  <c r="BZ19" i="6"/>
  <c r="BZ21" i="4"/>
  <c r="BZ25" i="4"/>
  <c r="CB21" i="4"/>
  <c r="CB25" i="4"/>
  <c r="BT21" i="4"/>
  <c r="BV21" i="4"/>
  <c r="BV25" i="4"/>
  <c r="BT19" i="6"/>
  <c r="BT24" i="6" s="1"/>
  <c r="BV19" i="6"/>
  <c r="BR18" i="7"/>
  <c r="CL19" i="7" l="1"/>
  <c r="CL24" i="7" s="1"/>
  <c r="CN19" i="7"/>
  <c r="CL20" i="6"/>
  <c r="CH24" i="6"/>
  <c r="CN20" i="6"/>
  <c r="CN24" i="6"/>
  <c r="CH19" i="7"/>
  <c r="CH20" i="7" s="1"/>
  <c r="CJ19" i="7"/>
  <c r="CJ24" i="6"/>
  <c r="CJ20" i="6"/>
  <c r="CD19" i="7"/>
  <c r="CD20" i="7" s="1"/>
  <c r="CF19" i="7"/>
  <c r="CF24" i="6"/>
  <c r="CF20" i="6"/>
  <c r="BX19" i="7"/>
  <c r="BX24" i="7" s="1"/>
  <c r="CB19" i="7"/>
  <c r="BZ19" i="7"/>
  <c r="CB24" i="6"/>
  <c r="BZ24" i="6"/>
  <c r="BT19" i="7"/>
  <c r="BT20" i="7" s="1"/>
  <c r="BV19" i="7"/>
  <c r="BV24" i="6"/>
  <c r="BR18" i="8"/>
  <c r="CH24" i="7" l="1"/>
  <c r="CL19" i="8"/>
  <c r="CL24" i="8" s="1"/>
  <c r="CN19" i="8"/>
  <c r="CL20" i="7"/>
  <c r="CN20" i="7"/>
  <c r="CN24" i="7"/>
  <c r="CH19" i="8"/>
  <c r="CH20" i="8" s="1"/>
  <c r="CJ19" i="8"/>
  <c r="CJ20" i="7"/>
  <c r="CJ24" i="7"/>
  <c r="CD19" i="8"/>
  <c r="CD24" i="8" s="1"/>
  <c r="CF19" i="8"/>
  <c r="CD24" i="7"/>
  <c r="CF24" i="7"/>
  <c r="CF20" i="7"/>
  <c r="BX19" i="8"/>
  <c r="BX24" i="8" s="1"/>
  <c r="CB19" i="8"/>
  <c r="BZ19" i="8"/>
  <c r="BX20" i="7"/>
  <c r="BZ20" i="7"/>
  <c r="BZ24" i="7"/>
  <c r="CB20" i="7"/>
  <c r="CB24" i="7"/>
  <c r="BT24" i="7"/>
  <c r="BT19" i="8"/>
  <c r="BT24" i="8" s="1"/>
  <c r="BV19" i="8"/>
  <c r="BV24" i="7"/>
  <c r="BV20" i="7"/>
  <c r="BR163" i="8"/>
  <c r="BR165" i="8" s="1"/>
  <c r="BR157" i="8"/>
  <c r="BR156" i="8"/>
  <c r="BR146" i="8"/>
  <c r="BR143" i="8"/>
  <c r="BR128" i="8"/>
  <c r="BR125" i="8"/>
  <c r="BR119" i="8"/>
  <c r="BR116" i="8"/>
  <c r="BR110" i="8"/>
  <c r="BR107" i="8"/>
  <c r="BR102" i="8"/>
  <c r="BR101" i="8"/>
  <c r="BR98" i="8"/>
  <c r="BR85" i="8"/>
  <c r="CN86" i="8" s="1"/>
  <c r="BR73" i="8"/>
  <c r="BR65" i="8"/>
  <c r="BR61" i="8"/>
  <c r="BR59" i="8"/>
  <c r="BR57" i="8"/>
  <c r="BR55" i="8"/>
  <c r="BR47" i="8"/>
  <c r="BR44" i="8"/>
  <c r="BR40" i="8"/>
  <c r="BR81" i="8" s="1"/>
  <c r="BR39" i="8"/>
  <c r="BR35" i="8"/>
  <c r="BR33" i="8"/>
  <c r="BR31" i="8"/>
  <c r="BR135" i="8" s="1"/>
  <c r="BR29" i="8"/>
  <c r="BR23" i="8"/>
  <c r="BR19" i="8"/>
  <c r="BR15" i="8"/>
  <c r="BR90" i="8" s="1"/>
  <c r="BR14" i="8"/>
  <c r="BR13" i="8"/>
  <c r="BR12" i="8"/>
  <c r="BR110" i="7"/>
  <c r="BR112" i="7" s="1"/>
  <c r="BR104" i="7"/>
  <c r="BR103" i="7"/>
  <c r="BR94" i="7"/>
  <c r="BR93" i="7"/>
  <c r="BR90" i="7"/>
  <c r="BR84" i="7"/>
  <c r="BR81" i="7"/>
  <c r="BR61" i="7"/>
  <c r="BR59" i="7"/>
  <c r="BR53" i="7"/>
  <c r="BR51" i="7"/>
  <c r="BR49" i="7"/>
  <c r="BR41" i="7"/>
  <c r="BR38" i="7"/>
  <c r="BR34" i="7"/>
  <c r="BR64" i="7" s="1"/>
  <c r="BR33" i="7"/>
  <c r="BR31" i="7"/>
  <c r="BR29" i="7"/>
  <c r="BR23" i="7"/>
  <c r="BR19" i="7"/>
  <c r="BR15" i="7"/>
  <c r="BR73" i="7" s="1"/>
  <c r="BR14" i="7"/>
  <c r="BR69" i="7" s="1"/>
  <c r="BR13" i="7"/>
  <c r="BR12" i="7"/>
  <c r="BR130" i="6"/>
  <c r="BR132" i="6" s="1"/>
  <c r="BR124" i="6"/>
  <c r="BR123" i="6"/>
  <c r="BR114" i="6"/>
  <c r="BR96" i="6"/>
  <c r="BR79" i="6"/>
  <c r="BR73" i="6"/>
  <c r="BR71" i="6"/>
  <c r="BR69" i="6"/>
  <c r="BR67" i="6"/>
  <c r="BR65" i="6"/>
  <c r="BR61" i="6"/>
  <c r="BR59" i="6"/>
  <c r="BR57" i="6"/>
  <c r="BR55" i="6"/>
  <c r="BR53" i="6"/>
  <c r="BR45" i="6"/>
  <c r="BR42" i="6"/>
  <c r="BR38" i="6"/>
  <c r="BR37" i="6"/>
  <c r="BR35" i="6"/>
  <c r="BR102" i="6" s="1"/>
  <c r="BR33" i="6"/>
  <c r="BR31" i="6"/>
  <c r="BR93" i="6" s="1"/>
  <c r="BR23" i="6"/>
  <c r="BR19" i="6"/>
  <c r="BR15" i="6"/>
  <c r="BR84" i="6" s="1"/>
  <c r="BR12" i="6"/>
  <c r="BR149" i="4"/>
  <c r="BR143" i="4"/>
  <c r="BR142" i="4"/>
  <c r="BR114" i="4"/>
  <c r="BR111" i="4"/>
  <c r="BR105" i="4"/>
  <c r="BR102" i="4"/>
  <c r="BR97" i="4"/>
  <c r="BR96" i="4"/>
  <c r="BR93" i="4"/>
  <c r="BR70" i="4"/>
  <c r="BR68" i="4"/>
  <c r="BR66" i="4"/>
  <c r="BR58" i="4"/>
  <c r="BR56" i="4"/>
  <c r="BR54" i="4"/>
  <c r="BR46" i="4"/>
  <c r="BR43" i="4"/>
  <c r="BR121" i="4" s="1"/>
  <c r="BR34" i="4"/>
  <c r="BR32" i="4"/>
  <c r="BR30" i="4"/>
  <c r="BR24" i="4"/>
  <c r="BR20" i="4"/>
  <c r="BR16" i="4"/>
  <c r="BR85" i="4" s="1"/>
  <c r="BR15" i="4"/>
  <c r="BR81" i="4" s="1"/>
  <c r="BR14" i="4"/>
  <c r="BR13" i="4"/>
  <c r="BR133" i="3"/>
  <c r="BR126" i="3"/>
  <c r="BR107" i="3"/>
  <c r="BR104" i="3"/>
  <c r="BR99" i="3"/>
  <c r="BR98" i="3"/>
  <c r="BR95" i="3"/>
  <c r="BR90" i="3"/>
  <c r="BR89" i="3"/>
  <c r="BR86" i="3"/>
  <c r="BR65" i="3"/>
  <c r="BR63" i="3"/>
  <c r="BR61" i="3"/>
  <c r="BR55" i="3"/>
  <c r="BR53" i="3"/>
  <c r="BR51" i="3"/>
  <c r="BR43" i="3"/>
  <c r="BR40" i="3"/>
  <c r="BR36" i="3"/>
  <c r="BR33" i="3"/>
  <c r="BR31" i="3"/>
  <c r="BR29" i="3"/>
  <c r="BR23" i="3"/>
  <c r="BR19" i="3"/>
  <c r="BR15" i="3"/>
  <c r="BR78" i="3" s="1"/>
  <c r="BR14" i="3"/>
  <c r="BR74" i="3" s="1"/>
  <c r="BR13" i="3"/>
  <c r="BR12" i="3"/>
  <c r="BR120" i="2"/>
  <c r="BR119" i="2"/>
  <c r="BR122" i="2" s="1"/>
  <c r="BR113" i="2"/>
  <c r="BR112" i="2"/>
  <c r="BR93" i="2"/>
  <c r="BR90" i="2"/>
  <c r="BR84" i="2"/>
  <c r="BR81" i="2"/>
  <c r="BR52" i="2"/>
  <c r="BR50" i="2"/>
  <c r="BR42" i="2"/>
  <c r="BR39" i="2"/>
  <c r="BR35" i="2"/>
  <c r="BR64" i="2" s="1"/>
  <c r="BR32" i="2"/>
  <c r="BR30" i="2"/>
  <c r="BR24" i="2"/>
  <c r="BR20" i="2"/>
  <c r="BR16" i="2"/>
  <c r="BR15" i="2"/>
  <c r="BR14" i="2"/>
  <c r="BR13" i="2"/>
  <c r="BR109" i="3" l="1"/>
  <c r="BR82" i="7"/>
  <c r="BR69" i="2"/>
  <c r="BR73" i="2"/>
  <c r="CL20" i="8"/>
  <c r="BR74" i="8"/>
  <c r="BR108" i="8"/>
  <c r="BR76" i="8"/>
  <c r="BR112" i="8"/>
  <c r="BR80" i="8"/>
  <c r="BR117" i="8"/>
  <c r="BR121" i="8"/>
  <c r="BR126" i="8"/>
  <c r="BR99" i="8"/>
  <c r="BR130" i="8"/>
  <c r="BR70" i="8"/>
  <c r="BR144" i="8"/>
  <c r="BR72" i="8"/>
  <c r="BR148" i="8"/>
  <c r="BR86" i="7"/>
  <c r="BR58" i="7"/>
  <c r="BR95" i="7"/>
  <c r="BR60" i="7"/>
  <c r="BR62" i="7"/>
  <c r="BR105" i="3"/>
  <c r="BR107" i="4"/>
  <c r="BR116" i="4"/>
  <c r="BR59" i="2"/>
  <c r="BR61" i="2"/>
  <c r="BR82" i="2"/>
  <c r="BR86" i="2"/>
  <c r="BR91" i="2"/>
  <c r="BR95" i="2"/>
  <c r="BR128" i="3"/>
  <c r="CN41" i="8"/>
  <c r="CN82" i="8" s="1"/>
  <c r="CH24" i="8"/>
  <c r="CN24" i="8"/>
  <c r="CN20" i="8"/>
  <c r="BR43" i="7"/>
  <c r="CN44" i="7" s="1"/>
  <c r="CN76" i="7" s="1"/>
  <c r="CN35" i="7"/>
  <c r="CN65" i="7" s="1"/>
  <c r="BR75" i="6"/>
  <c r="CN39" i="6"/>
  <c r="CN76" i="6" s="1"/>
  <c r="BR76" i="4"/>
  <c r="CN40" i="4"/>
  <c r="CN77" i="4" s="1"/>
  <c r="BR151" i="4"/>
  <c r="CN152" i="4"/>
  <c r="BR135" i="3"/>
  <c r="CN136" i="3"/>
  <c r="BR69" i="3"/>
  <c r="CN37" i="3"/>
  <c r="CN70" i="3" s="1"/>
  <c r="CN36" i="2"/>
  <c r="CN65" i="2" s="1"/>
  <c r="CD20" i="8"/>
  <c r="CJ24" i="8"/>
  <c r="CJ20" i="8"/>
  <c r="CF20" i="8"/>
  <c r="CF24" i="8"/>
  <c r="BX20" i="8"/>
  <c r="BT20" i="8"/>
  <c r="BR144" i="4"/>
  <c r="BZ20" i="8"/>
  <c r="BZ24" i="8"/>
  <c r="CB24" i="8"/>
  <c r="CB20" i="8"/>
  <c r="BR123" i="2"/>
  <c r="BR114" i="2"/>
  <c r="BR125" i="6"/>
  <c r="BV20" i="8"/>
  <c r="BV24" i="8"/>
  <c r="BR158" i="8"/>
  <c r="BR45" i="3"/>
  <c r="BR80" i="3" s="1"/>
  <c r="BR64" i="3"/>
  <c r="BR71" i="4"/>
  <c r="BR69" i="4"/>
  <c r="BR112" i="4"/>
  <c r="BR105" i="7"/>
  <c r="BR24" i="3"/>
  <c r="BR103" i="8"/>
  <c r="BR49" i="8"/>
  <c r="BR92" i="8" s="1"/>
  <c r="BR91" i="7"/>
  <c r="BR74" i="6"/>
  <c r="BR68" i="6"/>
  <c r="BR72" i="6"/>
  <c r="BR47" i="6"/>
  <c r="BR86" i="6" s="1"/>
  <c r="BR98" i="4"/>
  <c r="BR67" i="4"/>
  <c r="BR94" i="4"/>
  <c r="BR17" i="4"/>
  <c r="BR21" i="4" s="1"/>
  <c r="BR24" i="8"/>
  <c r="BR16" i="8"/>
  <c r="BR24" i="7"/>
  <c r="BR16" i="7"/>
  <c r="BR24" i="6"/>
  <c r="BR70" i="6"/>
  <c r="BR25" i="4"/>
  <c r="BR103" i="4"/>
  <c r="BR48" i="4"/>
  <c r="BR87" i="4" s="1"/>
  <c r="BR96" i="3"/>
  <c r="BR100" i="3"/>
  <c r="BR62" i="3"/>
  <c r="BR66" i="3"/>
  <c r="BR91" i="3"/>
  <c r="BR16" i="3"/>
  <c r="BR87" i="3"/>
  <c r="BR25" i="2"/>
  <c r="BR17" i="2"/>
  <c r="BR44" i="2"/>
  <c r="BR75" i="2" s="1"/>
  <c r="BP163" i="8"/>
  <c r="BP165" i="8" s="1"/>
  <c r="BP157" i="8"/>
  <c r="BP156" i="8"/>
  <c r="BP146" i="8"/>
  <c r="BP143" i="8"/>
  <c r="BP128" i="8"/>
  <c r="BP125" i="8"/>
  <c r="BP119" i="8"/>
  <c r="BP116" i="8"/>
  <c r="BP110" i="8"/>
  <c r="BP107" i="8"/>
  <c r="BP102" i="8"/>
  <c r="BP101" i="8"/>
  <c r="BP98" i="8"/>
  <c r="BP85" i="8"/>
  <c r="CL86" i="8" s="1"/>
  <c r="BP73" i="8"/>
  <c r="BP65" i="8"/>
  <c r="BP61" i="8"/>
  <c r="BP59" i="8"/>
  <c r="BP57" i="8"/>
  <c r="BP55" i="8"/>
  <c r="BP47" i="8"/>
  <c r="BP44" i="8"/>
  <c r="BP40" i="8"/>
  <c r="BP81" i="8" s="1"/>
  <c r="BP39" i="8"/>
  <c r="BP35" i="8"/>
  <c r="BP33" i="8"/>
  <c r="BP31" i="8"/>
  <c r="BP135" i="8" s="1"/>
  <c r="BP29" i="8"/>
  <c r="BP23" i="8"/>
  <c r="BP19" i="8"/>
  <c r="BP15" i="8"/>
  <c r="BP14" i="8"/>
  <c r="BP13" i="8"/>
  <c r="BP12" i="8"/>
  <c r="BP110" i="7"/>
  <c r="BP112" i="7" s="1"/>
  <c r="BP104" i="7"/>
  <c r="BP103" i="7"/>
  <c r="BP94" i="7"/>
  <c r="BP93" i="7"/>
  <c r="BP95" i="7" s="1"/>
  <c r="BP90" i="7"/>
  <c r="BP84" i="7"/>
  <c r="BP81" i="7"/>
  <c r="BP61" i="7"/>
  <c r="BP59" i="7"/>
  <c r="BP53" i="7"/>
  <c r="BP51" i="7"/>
  <c r="BP49" i="7"/>
  <c r="BP41" i="7"/>
  <c r="BP38" i="7"/>
  <c r="BP34" i="7"/>
  <c r="BP64" i="7" s="1"/>
  <c r="BP33" i="7"/>
  <c r="BP31" i="7"/>
  <c r="BP29" i="7"/>
  <c r="BP23" i="7"/>
  <c r="BP19" i="7"/>
  <c r="BP15" i="7"/>
  <c r="BP73" i="7" s="1"/>
  <c r="BP14" i="7"/>
  <c r="BP69" i="7" s="1"/>
  <c r="BP13" i="7"/>
  <c r="BP12" i="7"/>
  <c r="BP130" i="6"/>
  <c r="BP132" i="6" s="1"/>
  <c r="BP124" i="6"/>
  <c r="BP123" i="6"/>
  <c r="BP114" i="6"/>
  <c r="BP96" i="6"/>
  <c r="BP79" i="6"/>
  <c r="BP73" i="6"/>
  <c r="BP71" i="6"/>
  <c r="BP69" i="6"/>
  <c r="BP67" i="6"/>
  <c r="BP65" i="6"/>
  <c r="BP61" i="6"/>
  <c r="BP59" i="6"/>
  <c r="BP57" i="6"/>
  <c r="BP55" i="6"/>
  <c r="BP53" i="6"/>
  <c r="BP45" i="6"/>
  <c r="BP42" i="6"/>
  <c r="BP38" i="6"/>
  <c r="BP37" i="6"/>
  <c r="BP35" i="6"/>
  <c r="BP102" i="6" s="1"/>
  <c r="BP33" i="6"/>
  <c r="BP31" i="6"/>
  <c r="BP93" i="6" s="1"/>
  <c r="BP23" i="6"/>
  <c r="BP19" i="6"/>
  <c r="BP15" i="6"/>
  <c r="BP12" i="6"/>
  <c r="BP149" i="4"/>
  <c r="BP143" i="4"/>
  <c r="BP142" i="4"/>
  <c r="BP114" i="4"/>
  <c r="BP111" i="4"/>
  <c r="BP105" i="4"/>
  <c r="BP102" i="4"/>
  <c r="BP97" i="4"/>
  <c r="BP96" i="4"/>
  <c r="BP93" i="4"/>
  <c r="BP70" i="4"/>
  <c r="BP68" i="4"/>
  <c r="BP66" i="4"/>
  <c r="BP58" i="4"/>
  <c r="BP56" i="4"/>
  <c r="BP54" i="4"/>
  <c r="BP46" i="4"/>
  <c r="BP43" i="4"/>
  <c r="BP121" i="4" s="1"/>
  <c r="BP34" i="4"/>
  <c r="BP32" i="4"/>
  <c r="BP30" i="4"/>
  <c r="BP24" i="4"/>
  <c r="BP20" i="4"/>
  <c r="BP16" i="4"/>
  <c r="BP15" i="4"/>
  <c r="BP81" i="4" s="1"/>
  <c r="BP14" i="4"/>
  <c r="BP13" i="4"/>
  <c r="BP133" i="3"/>
  <c r="BP126" i="3"/>
  <c r="BP107" i="3"/>
  <c r="BP104" i="3"/>
  <c r="BP99" i="3"/>
  <c r="BP98" i="3"/>
  <c r="BP95" i="3"/>
  <c r="BP90" i="3"/>
  <c r="BP89" i="3"/>
  <c r="BP86" i="3"/>
  <c r="BP65" i="3"/>
  <c r="BP63" i="3"/>
  <c r="BP61" i="3"/>
  <c r="BP55" i="3"/>
  <c r="BP53" i="3"/>
  <c r="BP51" i="3"/>
  <c r="BP43" i="3"/>
  <c r="BP40" i="3"/>
  <c r="BP36" i="3"/>
  <c r="BP33" i="3"/>
  <c r="BP31" i="3"/>
  <c r="BP29" i="3"/>
  <c r="BP23" i="3"/>
  <c r="BP19" i="3"/>
  <c r="BP15" i="3"/>
  <c r="BP78" i="3" s="1"/>
  <c r="BP14" i="3"/>
  <c r="BP13" i="3"/>
  <c r="BP12" i="3"/>
  <c r="BP120" i="2"/>
  <c r="BP119" i="2"/>
  <c r="BP113" i="2"/>
  <c r="BP112" i="2"/>
  <c r="BP93" i="2"/>
  <c r="BP90" i="2"/>
  <c r="BP84" i="2"/>
  <c r="BP81" i="2"/>
  <c r="BP52" i="2"/>
  <c r="BP50" i="2"/>
  <c r="BP42" i="2"/>
  <c r="BP39" i="2"/>
  <c r="BP35" i="2"/>
  <c r="BP64" i="2" s="1"/>
  <c r="BP32" i="2"/>
  <c r="BP30" i="2"/>
  <c r="BP24" i="2"/>
  <c r="BP20" i="2"/>
  <c r="BP16" i="2"/>
  <c r="BP73" i="2" s="1"/>
  <c r="BP15" i="2"/>
  <c r="BP69" i="2" s="1"/>
  <c r="BP14" i="2"/>
  <c r="BP13" i="2"/>
  <c r="BN102" i="8"/>
  <c r="BL102" i="8"/>
  <c r="AJ102" i="8"/>
  <c r="AH102" i="8"/>
  <c r="AF102" i="8"/>
  <c r="AD102" i="8"/>
  <c r="AB102" i="8"/>
  <c r="Z102" i="8"/>
  <c r="X102" i="8"/>
  <c r="V102" i="8"/>
  <c r="T102" i="8"/>
  <c r="R102" i="8"/>
  <c r="P102" i="8"/>
  <c r="N102" i="8"/>
  <c r="L102" i="8"/>
  <c r="J102" i="8"/>
  <c r="BN101" i="8"/>
  <c r="BL101" i="8"/>
  <c r="BN163" i="8"/>
  <c r="BN165" i="8" s="1"/>
  <c r="BN157" i="8"/>
  <c r="BN156" i="8"/>
  <c r="BN146" i="8"/>
  <c r="BN143" i="8"/>
  <c r="BN128" i="8"/>
  <c r="BN125" i="8"/>
  <c r="BN119" i="8"/>
  <c r="BN116" i="8"/>
  <c r="BN110" i="8"/>
  <c r="BN107" i="8"/>
  <c r="BN85" i="8"/>
  <c r="BN73" i="8"/>
  <c r="BN65" i="8"/>
  <c r="BN61" i="8"/>
  <c r="BN59" i="8"/>
  <c r="BN57" i="8"/>
  <c r="BN55" i="8"/>
  <c r="BN47" i="8"/>
  <c r="BN44" i="8"/>
  <c r="BN40" i="8"/>
  <c r="BN81" i="8" s="1"/>
  <c r="BN39" i="8"/>
  <c r="BN35" i="8"/>
  <c r="BN33" i="8"/>
  <c r="BN31" i="8"/>
  <c r="BN135" i="8" s="1"/>
  <c r="BN29" i="8"/>
  <c r="BN23" i="8"/>
  <c r="BN19" i="8"/>
  <c r="BN15" i="8"/>
  <c r="BN14" i="8"/>
  <c r="BN13" i="8"/>
  <c r="BN12" i="8"/>
  <c r="BN110" i="7"/>
  <c r="BN112" i="7" s="1"/>
  <c r="BN104" i="7"/>
  <c r="BN103" i="7"/>
  <c r="BN94" i="7"/>
  <c r="BN93" i="7"/>
  <c r="BN95" i="7" s="1"/>
  <c r="BN90" i="7"/>
  <c r="BN84" i="7"/>
  <c r="BN81" i="7"/>
  <c r="BN61" i="7"/>
  <c r="BN59" i="7"/>
  <c r="BN53" i="7"/>
  <c r="BN51" i="7"/>
  <c r="BN49" i="7"/>
  <c r="BN41" i="7"/>
  <c r="BN38" i="7"/>
  <c r="BN34" i="7"/>
  <c r="BN64" i="7" s="1"/>
  <c r="BN33" i="7"/>
  <c r="BN31" i="7"/>
  <c r="BN29" i="7"/>
  <c r="BN23" i="7"/>
  <c r="BN19" i="7"/>
  <c r="BN15" i="7"/>
  <c r="BN73" i="7" s="1"/>
  <c r="BN14" i="7"/>
  <c r="BN69" i="7" s="1"/>
  <c r="BN13" i="7"/>
  <c r="BN12" i="7"/>
  <c r="BN130" i="6"/>
  <c r="BN132" i="6" s="1"/>
  <c r="BN124" i="6"/>
  <c r="BN123" i="6"/>
  <c r="BN114" i="6"/>
  <c r="BN96" i="6"/>
  <c r="BN79" i="6"/>
  <c r="BN73" i="6"/>
  <c r="BN71" i="6"/>
  <c r="BN69" i="6"/>
  <c r="BN67" i="6"/>
  <c r="BN65" i="6"/>
  <c r="BN61" i="6"/>
  <c r="BN59" i="6"/>
  <c r="BN57" i="6"/>
  <c r="BN55" i="6"/>
  <c r="BN53" i="6"/>
  <c r="BN45" i="6"/>
  <c r="BN42" i="6"/>
  <c r="BN38" i="6"/>
  <c r="BN37" i="6"/>
  <c r="BN35" i="6"/>
  <c r="BN102" i="6" s="1"/>
  <c r="BN33" i="6"/>
  <c r="BN31" i="6"/>
  <c r="BN93" i="6" s="1"/>
  <c r="BN23" i="6"/>
  <c r="BN19" i="6"/>
  <c r="BN15" i="6"/>
  <c r="BN12" i="6"/>
  <c r="BN149" i="4"/>
  <c r="BN143" i="4"/>
  <c r="BN142" i="4"/>
  <c r="BN114" i="4"/>
  <c r="BN111" i="4"/>
  <c r="BN105" i="4"/>
  <c r="BN102" i="4"/>
  <c r="BN97" i="4"/>
  <c r="BN96" i="4"/>
  <c r="BN93" i="4"/>
  <c r="BN70" i="4"/>
  <c r="BN68" i="4"/>
  <c r="BN66" i="4"/>
  <c r="BN58" i="4"/>
  <c r="BN56" i="4"/>
  <c r="BN54" i="4"/>
  <c r="BN46" i="4"/>
  <c r="BN43" i="4"/>
  <c r="BN121" i="4" s="1"/>
  <c r="BN34" i="4"/>
  <c r="BN32" i="4"/>
  <c r="BN30" i="4"/>
  <c r="BN24" i="4"/>
  <c r="BN20" i="4"/>
  <c r="BN16" i="4"/>
  <c r="BN15" i="4"/>
  <c r="BN14" i="4"/>
  <c r="BN13" i="4"/>
  <c r="BN133" i="3"/>
  <c r="BN127" i="3"/>
  <c r="BN126" i="3"/>
  <c r="BN107" i="3"/>
  <c r="BN109" i="3" s="1"/>
  <c r="BN104" i="3"/>
  <c r="BN99" i="3"/>
  <c r="BN98" i="3"/>
  <c r="BN95" i="3"/>
  <c r="BN90" i="3"/>
  <c r="BN89" i="3"/>
  <c r="BN86" i="3"/>
  <c r="BN65" i="3"/>
  <c r="BN63" i="3"/>
  <c r="BN61" i="3"/>
  <c r="BN55" i="3"/>
  <c r="BN53" i="3"/>
  <c r="BN51" i="3"/>
  <c r="BN43" i="3"/>
  <c r="BN40" i="3"/>
  <c r="BN36" i="3"/>
  <c r="BN33" i="3"/>
  <c r="BN31" i="3"/>
  <c r="BN29" i="3"/>
  <c r="BN23" i="3"/>
  <c r="BN19" i="3"/>
  <c r="BN15" i="3"/>
  <c r="BN78" i="3" s="1"/>
  <c r="BN14" i="3"/>
  <c r="BN74" i="3" s="1"/>
  <c r="BN13" i="3"/>
  <c r="BN12" i="3"/>
  <c r="BN120" i="2"/>
  <c r="BN119" i="2"/>
  <c r="BN122" i="2" s="1"/>
  <c r="BN113" i="2"/>
  <c r="BN112" i="2"/>
  <c r="BN93" i="2"/>
  <c r="BN90" i="2"/>
  <c r="BN84" i="2"/>
  <c r="BN81" i="2"/>
  <c r="BN52" i="2"/>
  <c r="BN50" i="2"/>
  <c r="BN42" i="2"/>
  <c r="BN39" i="2"/>
  <c r="BN35" i="2"/>
  <c r="BN64" i="2" s="1"/>
  <c r="BN32" i="2"/>
  <c r="BN30" i="2"/>
  <c r="BN24" i="2"/>
  <c r="BN20" i="2"/>
  <c r="BN16" i="2"/>
  <c r="BN73" i="2" s="1"/>
  <c r="BN15" i="2"/>
  <c r="BN69" i="2" s="1"/>
  <c r="BN14" i="2"/>
  <c r="BN13" i="2"/>
  <c r="BL157" i="8"/>
  <c r="BH157" i="8"/>
  <c r="AJ69" i="8"/>
  <c r="AH69" i="8"/>
  <c r="AF69" i="8"/>
  <c r="AD69" i="8"/>
  <c r="AB69" i="8"/>
  <c r="Z69" i="8"/>
  <c r="X69" i="8"/>
  <c r="V69" i="8"/>
  <c r="T69" i="8"/>
  <c r="R69" i="8"/>
  <c r="P69" i="8"/>
  <c r="N69" i="8"/>
  <c r="L69" i="8"/>
  <c r="J69" i="8"/>
  <c r="B54" i="8"/>
  <c r="B69" i="8" s="1"/>
  <c r="BL55" i="8"/>
  <c r="AP40" i="8"/>
  <c r="AR40" i="8"/>
  <c r="AT40" i="8"/>
  <c r="AV40" i="8"/>
  <c r="AX40" i="8"/>
  <c r="AZ40" i="8"/>
  <c r="BB40" i="8"/>
  <c r="BD40" i="8"/>
  <c r="BF40" i="8"/>
  <c r="BF81" i="8" s="1"/>
  <c r="BH40" i="8"/>
  <c r="BJ40" i="8"/>
  <c r="BJ81" i="8" s="1"/>
  <c r="BL40" i="8"/>
  <c r="BL29" i="8"/>
  <c r="BL124" i="6"/>
  <c r="BL123" i="6"/>
  <c r="BL96" i="6"/>
  <c r="BJ96" i="6"/>
  <c r="BH96" i="6"/>
  <c r="BF96" i="6"/>
  <c r="BD96" i="6"/>
  <c r="BB96" i="6"/>
  <c r="AZ96" i="6"/>
  <c r="AX96" i="6"/>
  <c r="AV96" i="6"/>
  <c r="AT96" i="6"/>
  <c r="AR96" i="6"/>
  <c r="AP96" i="6"/>
  <c r="AN96" i="6"/>
  <c r="BL55" i="6"/>
  <c r="BL31" i="6"/>
  <c r="BL93" i="6" s="1"/>
  <c r="BL67" i="6"/>
  <c r="BH38" i="6"/>
  <c r="BJ38" i="6"/>
  <c r="BL38" i="6"/>
  <c r="BF38" i="6"/>
  <c r="BD38" i="6"/>
  <c r="BB38" i="6"/>
  <c r="AT38" i="6"/>
  <c r="AR38" i="6"/>
  <c r="AP38" i="6"/>
  <c r="AN38" i="6"/>
  <c r="AL38" i="6"/>
  <c r="B67" i="6"/>
  <c r="BJ31" i="6"/>
  <c r="BH31" i="6"/>
  <c r="BF31" i="6"/>
  <c r="BD31" i="6"/>
  <c r="BB31" i="6"/>
  <c r="AZ31" i="6"/>
  <c r="AX31" i="6"/>
  <c r="AV31" i="6"/>
  <c r="AT31" i="6"/>
  <c r="AR31" i="6"/>
  <c r="AP31" i="6"/>
  <c r="AN31" i="6"/>
  <c r="AL31" i="6"/>
  <c r="AL55" i="6"/>
  <c r="AN55" i="6"/>
  <c r="AP55" i="6"/>
  <c r="AR55" i="6"/>
  <c r="AT55" i="6"/>
  <c r="AV55" i="6"/>
  <c r="AX55" i="6"/>
  <c r="AZ55" i="6"/>
  <c r="BB55" i="6"/>
  <c r="BD55" i="6"/>
  <c r="BF55" i="6"/>
  <c r="BH55" i="6"/>
  <c r="BJ55" i="6"/>
  <c r="B54" i="6"/>
  <c r="BD143" i="4"/>
  <c r="BF143" i="4"/>
  <c r="BH143" i="4"/>
  <c r="BJ143" i="4"/>
  <c r="BL143" i="4"/>
  <c r="BP74" i="3" l="1"/>
  <c r="BP148" i="8"/>
  <c r="BN84" i="6"/>
  <c r="BN85" i="4"/>
  <c r="BN81" i="4"/>
  <c r="BN112" i="8"/>
  <c r="BN90" i="8"/>
  <c r="BP109" i="3"/>
  <c r="BP58" i="7"/>
  <c r="BH81" i="8"/>
  <c r="CD41" i="8"/>
  <c r="BN130" i="8"/>
  <c r="BP90" i="8"/>
  <c r="BP121" i="8"/>
  <c r="BN80" i="8"/>
  <c r="BP74" i="8"/>
  <c r="BP108" i="8"/>
  <c r="BP76" i="8"/>
  <c r="BP130" i="8"/>
  <c r="BN121" i="8"/>
  <c r="BP86" i="7"/>
  <c r="BN62" i="7"/>
  <c r="BN144" i="8"/>
  <c r="BN148" i="8"/>
  <c r="BP80" i="8"/>
  <c r="BP117" i="8"/>
  <c r="BP112" i="8"/>
  <c r="BL70" i="8"/>
  <c r="BN108" i="8"/>
  <c r="BN70" i="8"/>
  <c r="BP126" i="8"/>
  <c r="BN72" i="8"/>
  <c r="BN117" i="8"/>
  <c r="BP99" i="8"/>
  <c r="BN74" i="8"/>
  <c r="BP70" i="8"/>
  <c r="BP144" i="8"/>
  <c r="CH41" i="8"/>
  <c r="CH82" i="8" s="1"/>
  <c r="BL81" i="8"/>
  <c r="BN76" i="8"/>
  <c r="BN126" i="8"/>
  <c r="BP72" i="8"/>
  <c r="BP60" i="7"/>
  <c r="BP62" i="7"/>
  <c r="BR75" i="7"/>
  <c r="BP82" i="7"/>
  <c r="BN86" i="7"/>
  <c r="BN58" i="7"/>
  <c r="BN82" i="7"/>
  <c r="BN60" i="7"/>
  <c r="BP84" i="6"/>
  <c r="BP85" i="4"/>
  <c r="BN105" i="3"/>
  <c r="BP105" i="3"/>
  <c r="BN91" i="2"/>
  <c r="BP61" i="2"/>
  <c r="BP82" i="2"/>
  <c r="BP91" i="2"/>
  <c r="BN116" i="4"/>
  <c r="BP116" i="4"/>
  <c r="BP107" i="4"/>
  <c r="BN107" i="4"/>
  <c r="BN95" i="2"/>
  <c r="BP86" i="2"/>
  <c r="BP95" i="2"/>
  <c r="BN59" i="2"/>
  <c r="BN61" i="2"/>
  <c r="BN82" i="2"/>
  <c r="BN86" i="2"/>
  <c r="BP59" i="2"/>
  <c r="CN50" i="8"/>
  <c r="CN93" i="8" s="1"/>
  <c r="CN48" i="6"/>
  <c r="CN87" i="6" s="1"/>
  <c r="CN49" i="4"/>
  <c r="CN88" i="4" s="1"/>
  <c r="CN46" i="3"/>
  <c r="CN81" i="3" s="1"/>
  <c r="CN45" i="2"/>
  <c r="CN76" i="2" s="1"/>
  <c r="BP49" i="8"/>
  <c r="CL50" i="8" s="1"/>
  <c r="CL93" i="8" s="1"/>
  <c r="CL41" i="8"/>
  <c r="CL82" i="8" s="1"/>
  <c r="CL35" i="7"/>
  <c r="CL65" i="7" s="1"/>
  <c r="BP47" i="6"/>
  <c r="CL48" i="6" s="1"/>
  <c r="CL87" i="6" s="1"/>
  <c r="CL39" i="6"/>
  <c r="CL76" i="6" s="1"/>
  <c r="BP48" i="4"/>
  <c r="CL49" i="4" s="1"/>
  <c r="CL88" i="4" s="1"/>
  <c r="CL40" i="4"/>
  <c r="CL77" i="4" s="1"/>
  <c r="BP151" i="4"/>
  <c r="CL152" i="4"/>
  <c r="BP135" i="3"/>
  <c r="CL136" i="3"/>
  <c r="BP69" i="3"/>
  <c r="CL37" i="3"/>
  <c r="CL70" i="3" s="1"/>
  <c r="CL36" i="2"/>
  <c r="CL65" i="2" s="1"/>
  <c r="CF41" i="8"/>
  <c r="CF82" i="8" s="1"/>
  <c r="CJ41" i="8"/>
  <c r="CJ82" i="8" s="1"/>
  <c r="CJ86" i="8"/>
  <c r="CJ35" i="7"/>
  <c r="CJ65" i="7" s="1"/>
  <c r="BN75" i="6"/>
  <c r="CJ39" i="6"/>
  <c r="CJ76" i="6" s="1"/>
  <c r="BN151" i="4"/>
  <c r="CJ152" i="4"/>
  <c r="BN76" i="4"/>
  <c r="CJ40" i="4"/>
  <c r="CJ77" i="4" s="1"/>
  <c r="BN45" i="3"/>
  <c r="BN80" i="3" s="1"/>
  <c r="CJ37" i="3"/>
  <c r="CJ70" i="3" s="1"/>
  <c r="BN135" i="3"/>
  <c r="CJ136" i="3"/>
  <c r="CJ36" i="2"/>
  <c r="CJ65" i="2" s="1"/>
  <c r="CF39" i="6"/>
  <c r="CF76" i="6" s="1"/>
  <c r="CD39" i="6"/>
  <c r="CB39" i="6"/>
  <c r="CH39" i="6"/>
  <c r="CH76" i="6" s="1"/>
  <c r="BN128" i="3"/>
  <c r="CD82" i="8"/>
  <c r="CB41" i="8"/>
  <c r="CB82" i="8" s="1"/>
  <c r="BZ41" i="8"/>
  <c r="BZ82" i="8" s="1"/>
  <c r="BZ39" i="6"/>
  <c r="BP114" i="2"/>
  <c r="BX39" i="6"/>
  <c r="BN114" i="2"/>
  <c r="BP128" i="3"/>
  <c r="BN125" i="6"/>
  <c r="BP125" i="6"/>
  <c r="BP105" i="7"/>
  <c r="BX41" i="8"/>
  <c r="BX82" i="8" s="1"/>
  <c r="BP158" i="8"/>
  <c r="BV41" i="8"/>
  <c r="BV82" i="8" s="1"/>
  <c r="BP71" i="4"/>
  <c r="BT41" i="8"/>
  <c r="BT82" i="8" s="1"/>
  <c r="BP103" i="8"/>
  <c r="BR20" i="8"/>
  <c r="BR41" i="8"/>
  <c r="BR82" i="8" s="1"/>
  <c r="BN105" i="7"/>
  <c r="BR20" i="7"/>
  <c r="BP144" i="4"/>
  <c r="BP76" i="4"/>
  <c r="BN144" i="4"/>
  <c r="BP91" i="3"/>
  <c r="BR20" i="3"/>
  <c r="BP123" i="2"/>
  <c r="BR21" i="2"/>
  <c r="BP24" i="8"/>
  <c r="BP25" i="2"/>
  <c r="BP41" i="8"/>
  <c r="BP82" i="8" s="1"/>
  <c r="BP43" i="7"/>
  <c r="BP75" i="7" s="1"/>
  <c r="BP74" i="6"/>
  <c r="BP69" i="4"/>
  <c r="BP67" i="4"/>
  <c r="BP94" i="4"/>
  <c r="BP100" i="3"/>
  <c r="BP66" i="3"/>
  <c r="BP45" i="3"/>
  <c r="BP80" i="3" s="1"/>
  <c r="BP16" i="8"/>
  <c r="BP24" i="7"/>
  <c r="BN16" i="7"/>
  <c r="BP91" i="7"/>
  <c r="BP16" i="7"/>
  <c r="BP24" i="6"/>
  <c r="BP68" i="6"/>
  <c r="BP70" i="6"/>
  <c r="BP72" i="6"/>
  <c r="BP75" i="6"/>
  <c r="BP112" i="4"/>
  <c r="BP98" i="4"/>
  <c r="BP103" i="4"/>
  <c r="BP25" i="4"/>
  <c r="BP17" i="4"/>
  <c r="BP24" i="3"/>
  <c r="BP62" i="3"/>
  <c r="BP87" i="3"/>
  <c r="BP64" i="3"/>
  <c r="BP96" i="3"/>
  <c r="BP16" i="3"/>
  <c r="BP122" i="2"/>
  <c r="BP17" i="2"/>
  <c r="BP44" i="2"/>
  <c r="BP75" i="2" s="1"/>
  <c r="BN62" i="3"/>
  <c r="BN69" i="4"/>
  <c r="BN96" i="3"/>
  <c r="BN103" i="4"/>
  <c r="BL98" i="8"/>
  <c r="BL99" i="8" s="1"/>
  <c r="BN98" i="8"/>
  <c r="BN99" i="8" s="1"/>
  <c r="BN158" i="8"/>
  <c r="BN25" i="2"/>
  <c r="BN25" i="4"/>
  <c r="BN41" i="8"/>
  <c r="BN82" i="8" s="1"/>
  <c r="BN24" i="8"/>
  <c r="BN16" i="8"/>
  <c r="BN49" i="8"/>
  <c r="BN92" i="8" s="1"/>
  <c r="BN43" i="7"/>
  <c r="BN75" i="7" s="1"/>
  <c r="BN91" i="7"/>
  <c r="BN24" i="7"/>
  <c r="BN24" i="6"/>
  <c r="BN68" i="6"/>
  <c r="BN70" i="6"/>
  <c r="BN72" i="6"/>
  <c r="BN74" i="6"/>
  <c r="AN97" i="6"/>
  <c r="AX97" i="6"/>
  <c r="BN47" i="6"/>
  <c r="BN86" i="6" s="1"/>
  <c r="BN98" i="4"/>
  <c r="BN71" i="4"/>
  <c r="BN48" i="4"/>
  <c r="BN87" i="4" s="1"/>
  <c r="BN67" i="4"/>
  <c r="BN112" i="4"/>
  <c r="BN94" i="4"/>
  <c r="BN17" i="4"/>
  <c r="BN66" i="3"/>
  <c r="BN69" i="3"/>
  <c r="BN24" i="3"/>
  <c r="BN100" i="3"/>
  <c r="BN64" i="3"/>
  <c r="BN91" i="3"/>
  <c r="BN16" i="3"/>
  <c r="BN87" i="3"/>
  <c r="BN123" i="2"/>
  <c r="BN17" i="2"/>
  <c r="BN44" i="2"/>
  <c r="BN75" i="2" s="1"/>
  <c r="AP97" i="6"/>
  <c r="BF97" i="6"/>
  <c r="BD97" i="6"/>
  <c r="AR97" i="6"/>
  <c r="BH97" i="6"/>
  <c r="AT97" i="6"/>
  <c r="BJ97" i="6"/>
  <c r="AV97" i="6"/>
  <c r="AZ97" i="6"/>
  <c r="BB97" i="6"/>
  <c r="BL97" i="6"/>
  <c r="BL68" i="6"/>
  <c r="BP92" i="8" l="1"/>
  <c r="BP20" i="8"/>
  <c r="BN103" i="8"/>
  <c r="BL103" i="8"/>
  <c r="BN20" i="8"/>
  <c r="BN20" i="7"/>
  <c r="BP86" i="6"/>
  <c r="BP87" i="4"/>
  <c r="BN21" i="2"/>
  <c r="CL44" i="7"/>
  <c r="CL76" i="7" s="1"/>
  <c r="CL46" i="3"/>
  <c r="CL81" i="3" s="1"/>
  <c r="CL45" i="2"/>
  <c r="CL76" i="2" s="1"/>
  <c r="CJ50" i="8"/>
  <c r="CJ93" i="8" s="1"/>
  <c r="CJ44" i="7"/>
  <c r="CJ76" i="7" s="1"/>
  <c r="CJ48" i="6"/>
  <c r="CJ87" i="6" s="1"/>
  <c r="CJ49" i="4"/>
  <c r="CJ88" i="4" s="1"/>
  <c r="CJ46" i="3"/>
  <c r="CJ81" i="3" s="1"/>
  <c r="CJ45" i="2"/>
  <c r="CJ76" i="2" s="1"/>
  <c r="BP20" i="7"/>
  <c r="BP21" i="4"/>
  <c r="BP20" i="3"/>
  <c r="BP21" i="2"/>
  <c r="BN21" i="4"/>
  <c r="BN20" i="3"/>
  <c r="BB143" i="4"/>
  <c r="BF127" i="3" l="1"/>
  <c r="BH127" i="3"/>
  <c r="BJ127" i="3"/>
  <c r="BL127" i="3"/>
  <c r="BH99" i="3"/>
  <c r="BL99" i="3"/>
  <c r="BJ99" i="3"/>
  <c r="BF99" i="3"/>
  <c r="BD99" i="3"/>
  <c r="BB99" i="3"/>
  <c r="AZ99" i="3"/>
  <c r="AX99" i="3"/>
  <c r="AV99" i="3"/>
  <c r="AT99" i="3"/>
  <c r="AR99" i="3"/>
  <c r="AP99" i="3"/>
  <c r="AN99" i="3"/>
  <c r="AL99" i="3"/>
  <c r="AJ99" i="3"/>
  <c r="AH99" i="3"/>
  <c r="AF99" i="3"/>
  <c r="AD99" i="3"/>
  <c r="AB99" i="3"/>
  <c r="Z99" i="3"/>
  <c r="X99" i="3"/>
  <c r="V99" i="3"/>
  <c r="T99" i="3"/>
  <c r="R99" i="3"/>
  <c r="P99" i="3"/>
  <c r="N99" i="3"/>
  <c r="L99" i="3"/>
  <c r="J99" i="3"/>
  <c r="BL98" i="3"/>
  <c r="BJ98" i="3"/>
  <c r="BH98" i="3"/>
  <c r="BF98" i="3"/>
  <c r="BD98" i="3"/>
  <c r="BB98" i="3"/>
  <c r="AZ98" i="3"/>
  <c r="AX98" i="3"/>
  <c r="AV98" i="3"/>
  <c r="AT98" i="3"/>
  <c r="AR98" i="3"/>
  <c r="AP98" i="3"/>
  <c r="AN98" i="3"/>
  <c r="AL98" i="3"/>
  <c r="AJ98" i="3"/>
  <c r="AH98" i="3"/>
  <c r="AF98" i="3"/>
  <c r="BL95" i="3"/>
  <c r="BJ95" i="3"/>
  <c r="BH95" i="3"/>
  <c r="BF95" i="3"/>
  <c r="BD95" i="3"/>
  <c r="BB95" i="3"/>
  <c r="AZ95" i="3"/>
  <c r="AX95" i="3"/>
  <c r="AV95" i="3"/>
  <c r="AT95" i="3"/>
  <c r="AR95" i="3"/>
  <c r="AP95" i="3"/>
  <c r="AN95" i="3"/>
  <c r="AL95" i="3"/>
  <c r="AJ95" i="3"/>
  <c r="AH95" i="3"/>
  <c r="AF95" i="3"/>
  <c r="BL63" i="3"/>
  <c r="BJ63" i="3"/>
  <c r="BH63" i="3"/>
  <c r="BF61" i="3"/>
  <c r="B63" i="3"/>
  <c r="BF63" i="3"/>
  <c r="BD63" i="3"/>
  <c r="BB63" i="3"/>
  <c r="AZ63" i="3"/>
  <c r="AX63" i="3"/>
  <c r="AV63" i="3"/>
  <c r="AT63" i="3"/>
  <c r="AR63" i="3"/>
  <c r="AP63" i="3"/>
  <c r="AN63" i="3"/>
  <c r="AL63" i="3"/>
  <c r="AJ63" i="3"/>
  <c r="AH63" i="3"/>
  <c r="AF63" i="3"/>
  <c r="AD63" i="3"/>
  <c r="AB63" i="3"/>
  <c r="Z63" i="3"/>
  <c r="X63" i="3"/>
  <c r="V63" i="3"/>
  <c r="T63" i="3"/>
  <c r="R63" i="3"/>
  <c r="P63" i="3"/>
  <c r="N63" i="3"/>
  <c r="L63" i="3"/>
  <c r="J63" i="3"/>
  <c r="BL53" i="3"/>
  <c r="BJ53" i="3"/>
  <c r="BH53" i="3"/>
  <c r="BH64" i="3" s="1"/>
  <c r="BF53" i="3"/>
  <c r="BF64" i="3" s="1"/>
  <c r="BD53" i="3"/>
  <c r="BD64" i="3" s="1"/>
  <c r="BB53" i="3"/>
  <c r="BB64" i="3" s="1"/>
  <c r="AZ53" i="3"/>
  <c r="AZ64" i="3" s="1"/>
  <c r="AX53" i="3"/>
  <c r="AX64" i="3" s="1"/>
  <c r="AV53" i="3"/>
  <c r="AV64" i="3" s="1"/>
  <c r="AT53" i="3"/>
  <c r="AT64" i="3" s="1"/>
  <c r="AR53" i="3"/>
  <c r="AR64" i="3" s="1"/>
  <c r="AP53" i="3"/>
  <c r="AP64" i="3" s="1"/>
  <c r="AN53" i="3"/>
  <c r="AN64" i="3" s="1"/>
  <c r="AL53" i="3"/>
  <c r="AL64" i="3" s="1"/>
  <c r="AJ53" i="3"/>
  <c r="AJ64" i="3" s="1"/>
  <c r="AH53" i="3"/>
  <c r="AH64" i="3" s="1"/>
  <c r="AF53" i="3"/>
  <c r="AF64" i="3" s="1"/>
  <c r="BL36" i="3"/>
  <c r="BJ36" i="3"/>
  <c r="BH36" i="3"/>
  <c r="BF36" i="3"/>
  <c r="BD36" i="3"/>
  <c r="BB36" i="3"/>
  <c r="AZ36" i="3"/>
  <c r="AX36" i="3"/>
  <c r="AV36" i="3"/>
  <c r="AT36" i="3"/>
  <c r="AR36" i="3"/>
  <c r="AP36" i="3"/>
  <c r="AN36" i="3"/>
  <c r="AL36" i="3"/>
  <c r="B102" i="3"/>
  <c r="BL31" i="3"/>
  <c r="BJ31" i="3"/>
  <c r="BL113" i="2"/>
  <c r="BL163" i="8"/>
  <c r="BL165" i="8" s="1"/>
  <c r="BL156" i="8"/>
  <c r="BL146" i="8"/>
  <c r="BL143" i="8"/>
  <c r="BL128" i="8"/>
  <c r="BL130" i="8" s="1"/>
  <c r="BL125" i="8"/>
  <c r="BL119" i="8"/>
  <c r="BL116" i="8"/>
  <c r="BL110" i="8"/>
  <c r="BL107" i="8"/>
  <c r="BL85" i="8"/>
  <c r="CH86" i="8" s="1"/>
  <c r="BL73" i="8"/>
  <c r="BL65" i="8"/>
  <c r="BL61" i="8"/>
  <c r="BL59" i="8"/>
  <c r="BL57" i="8"/>
  <c r="BL47" i="8"/>
  <c r="BL44" i="8"/>
  <c r="BL49" i="8"/>
  <c r="CH50" i="8" s="1"/>
  <c r="CH93" i="8" s="1"/>
  <c r="BL39" i="8"/>
  <c r="BL35" i="8"/>
  <c r="BL33" i="8"/>
  <c r="BL31" i="8"/>
  <c r="BL135" i="8" s="1"/>
  <c r="BL23" i="8"/>
  <c r="BL19" i="8"/>
  <c r="BL15" i="8"/>
  <c r="BL90" i="8" s="1"/>
  <c r="BL14" i="8"/>
  <c r="BL13" i="8"/>
  <c r="BL12" i="8"/>
  <c r="BL110" i="7"/>
  <c r="BL112" i="7" s="1"/>
  <c r="BL104" i="7"/>
  <c r="BL103" i="7"/>
  <c r="BL94" i="7"/>
  <c r="BL93" i="7"/>
  <c r="BL90" i="7"/>
  <c r="BL84" i="7"/>
  <c r="BL81" i="7"/>
  <c r="BL61" i="7"/>
  <c r="BL59" i="7"/>
  <c r="BL53" i="7"/>
  <c r="BL51" i="7"/>
  <c r="BL49" i="7"/>
  <c r="BL41" i="7"/>
  <c r="BL38" i="7"/>
  <c r="BL34" i="7"/>
  <c r="BL64" i="7" s="1"/>
  <c r="BL33" i="7"/>
  <c r="BL31" i="7"/>
  <c r="BL29" i="7"/>
  <c r="BL23" i="7"/>
  <c r="BL19" i="7"/>
  <c r="BL15" i="7"/>
  <c r="BL73" i="7" s="1"/>
  <c r="BL14" i="7"/>
  <c r="BL69" i="7" s="1"/>
  <c r="BL13" i="7"/>
  <c r="BL12" i="7"/>
  <c r="BL130" i="6"/>
  <c r="BL132" i="6" s="1"/>
  <c r="BL114" i="6"/>
  <c r="BL79" i="6"/>
  <c r="BL73" i="6"/>
  <c r="BL71" i="6"/>
  <c r="BL69" i="6"/>
  <c r="BL65" i="6"/>
  <c r="BL61" i="6"/>
  <c r="BL59" i="6"/>
  <c r="BL57" i="6"/>
  <c r="BL53" i="6"/>
  <c r="BL45" i="6"/>
  <c r="BL42" i="6"/>
  <c r="BL47" i="6"/>
  <c r="CH48" i="6" s="1"/>
  <c r="CH87" i="6" s="1"/>
  <c r="BL37" i="6"/>
  <c r="BL35" i="6"/>
  <c r="BL102" i="6" s="1"/>
  <c r="BL33" i="6"/>
  <c r="BL23" i="6"/>
  <c r="BL19" i="6"/>
  <c r="BL15" i="6"/>
  <c r="BL84" i="6" s="1"/>
  <c r="BL12" i="6"/>
  <c r="BL149" i="4"/>
  <c r="BL142" i="4"/>
  <c r="BL114" i="4"/>
  <c r="BL111" i="4"/>
  <c r="BL105" i="4"/>
  <c r="BL102" i="4"/>
  <c r="BL97" i="4"/>
  <c r="BL96" i="4"/>
  <c r="BL93" i="4"/>
  <c r="BL70" i="4"/>
  <c r="BL68" i="4"/>
  <c r="BL66" i="4"/>
  <c r="BL58" i="4"/>
  <c r="BL56" i="4"/>
  <c r="BL54" i="4"/>
  <c r="BL46" i="4"/>
  <c r="BL43" i="4"/>
  <c r="BL121" i="4" s="1"/>
  <c r="BL34" i="4"/>
  <c r="BL32" i="4"/>
  <c r="BL30" i="4"/>
  <c r="BL24" i="4"/>
  <c r="BL20" i="4"/>
  <c r="BL16" i="4"/>
  <c r="BL15" i="4"/>
  <c r="BL14" i="4"/>
  <c r="BL13" i="4"/>
  <c r="BL133" i="3"/>
  <c r="BL126" i="3"/>
  <c r="BL107" i="3"/>
  <c r="BL104" i="3"/>
  <c r="BL90" i="3"/>
  <c r="BL89" i="3"/>
  <c r="BL86" i="3"/>
  <c r="BL65" i="3"/>
  <c r="BL61" i="3"/>
  <c r="BL55" i="3"/>
  <c r="BL51" i="3"/>
  <c r="BL43" i="3"/>
  <c r="BL40" i="3"/>
  <c r="BL33" i="3"/>
  <c r="BL29" i="3"/>
  <c r="BL23" i="3"/>
  <c r="BL19" i="3"/>
  <c r="BL15" i="3"/>
  <c r="BL14" i="3"/>
  <c r="BL13" i="3"/>
  <c r="BL12" i="3"/>
  <c r="BL120" i="2"/>
  <c r="BL119" i="2"/>
  <c r="BL122" i="2" s="1"/>
  <c r="BL112" i="2"/>
  <c r="BL93" i="2"/>
  <c r="BL90" i="2"/>
  <c r="BL84" i="2"/>
  <c r="BL81" i="2"/>
  <c r="BL52" i="2"/>
  <c r="BL50" i="2"/>
  <c r="BL42" i="2"/>
  <c r="BL39" i="2"/>
  <c r="BL35" i="2"/>
  <c r="BL64" i="2" s="1"/>
  <c r="BL32" i="2"/>
  <c r="BL30" i="2"/>
  <c r="BL24" i="2"/>
  <c r="BL20" i="2"/>
  <c r="BL16" i="2"/>
  <c r="BL15" i="2"/>
  <c r="BL14" i="2"/>
  <c r="BL13" i="2"/>
  <c r="BJ163" i="8"/>
  <c r="BJ165" i="8" s="1"/>
  <c r="BJ156" i="8"/>
  <c r="BJ146" i="8"/>
  <c r="BJ143" i="8"/>
  <c r="BJ128" i="8"/>
  <c r="BJ125" i="8"/>
  <c r="BJ119" i="8"/>
  <c r="BJ121" i="8" s="1"/>
  <c r="BJ116" i="8"/>
  <c r="BJ110" i="8"/>
  <c r="BJ107" i="8"/>
  <c r="BJ85" i="8"/>
  <c r="BJ73" i="8"/>
  <c r="BJ65" i="8"/>
  <c r="BJ61" i="8"/>
  <c r="BJ59" i="8"/>
  <c r="BJ74" i="8" s="1"/>
  <c r="BJ57" i="8"/>
  <c r="BJ47" i="8"/>
  <c r="BJ44" i="8"/>
  <c r="BJ39" i="8"/>
  <c r="BJ35" i="8"/>
  <c r="BJ33" i="8"/>
  <c r="BJ31" i="8"/>
  <c r="BJ135" i="8" s="1"/>
  <c r="BJ23" i="8"/>
  <c r="BJ19" i="8"/>
  <c r="BJ15" i="8"/>
  <c r="BJ90" i="8" s="1"/>
  <c r="BJ14" i="8"/>
  <c r="BJ13" i="8"/>
  <c r="BJ12" i="8"/>
  <c r="BJ110" i="7"/>
  <c r="BJ112" i="7" s="1"/>
  <c r="BJ104" i="7"/>
  <c r="BJ103" i="7"/>
  <c r="BJ94" i="7"/>
  <c r="BJ93" i="7"/>
  <c r="BJ95" i="7" s="1"/>
  <c r="BJ90" i="7"/>
  <c r="BJ84" i="7"/>
  <c r="BJ86" i="7" s="1"/>
  <c r="BJ81" i="7"/>
  <c r="BJ61" i="7"/>
  <c r="BJ59" i="7"/>
  <c r="BJ53" i="7"/>
  <c r="BJ51" i="7"/>
  <c r="BJ49" i="7"/>
  <c r="BJ41" i="7"/>
  <c r="BJ38" i="7"/>
  <c r="BJ34" i="7"/>
  <c r="BJ64" i="7" s="1"/>
  <c r="BJ33" i="7"/>
  <c r="BJ31" i="7"/>
  <c r="BJ29" i="7"/>
  <c r="BJ23" i="7"/>
  <c r="BJ19" i="7"/>
  <c r="BJ15" i="7"/>
  <c r="BJ73" i="7" s="1"/>
  <c r="BJ14" i="7"/>
  <c r="BJ69" i="7" s="1"/>
  <c r="BJ13" i="7"/>
  <c r="BJ12" i="7"/>
  <c r="BJ130" i="6"/>
  <c r="BJ132" i="6" s="1"/>
  <c r="BJ123" i="6"/>
  <c r="BJ114" i="6"/>
  <c r="BJ79" i="6"/>
  <c r="BJ73" i="6"/>
  <c r="BJ71" i="6"/>
  <c r="BJ69" i="6"/>
  <c r="BJ65" i="6"/>
  <c r="BJ61" i="6"/>
  <c r="BJ59" i="6"/>
  <c r="BJ57" i="6"/>
  <c r="BJ53" i="6"/>
  <c r="BJ45" i="6"/>
  <c r="BJ42" i="6"/>
  <c r="BJ47" i="6"/>
  <c r="BJ37" i="6"/>
  <c r="BJ35" i="6"/>
  <c r="BJ102" i="6" s="1"/>
  <c r="BJ33" i="6"/>
  <c r="BJ93" i="6" s="1"/>
  <c r="BJ23" i="6"/>
  <c r="BJ19" i="6"/>
  <c r="BJ15" i="6"/>
  <c r="BJ84" i="6" s="1"/>
  <c r="BJ149" i="4"/>
  <c r="BJ142" i="4"/>
  <c r="BJ114" i="4"/>
  <c r="BJ111" i="4"/>
  <c r="BJ105" i="4"/>
  <c r="BJ102" i="4"/>
  <c r="BJ97" i="4"/>
  <c r="BJ96" i="4"/>
  <c r="BJ93" i="4"/>
  <c r="BJ70" i="4"/>
  <c r="BJ68" i="4"/>
  <c r="BJ66" i="4"/>
  <c r="BJ58" i="4"/>
  <c r="BJ56" i="4"/>
  <c r="BJ54" i="4"/>
  <c r="BJ46" i="4"/>
  <c r="BJ34" i="4"/>
  <c r="BJ32" i="4"/>
  <c r="BJ30" i="4"/>
  <c r="BJ24" i="4"/>
  <c r="BJ20" i="4"/>
  <c r="BJ16" i="4"/>
  <c r="BJ85" i="4" s="1"/>
  <c r="BJ15" i="4"/>
  <c r="BJ14" i="4"/>
  <c r="BJ13" i="4"/>
  <c r="BJ133" i="3"/>
  <c r="BJ126" i="3"/>
  <c r="BJ107" i="3"/>
  <c r="BJ104" i="3"/>
  <c r="BJ90" i="3"/>
  <c r="BJ89" i="3"/>
  <c r="BJ86" i="3"/>
  <c r="BJ65" i="3"/>
  <c r="BJ61" i="3"/>
  <c r="BJ55" i="3"/>
  <c r="BJ51" i="3"/>
  <c r="BJ43" i="3"/>
  <c r="BJ40" i="3"/>
  <c r="BJ33" i="3"/>
  <c r="BJ29" i="3"/>
  <c r="BJ23" i="3"/>
  <c r="BJ19" i="3"/>
  <c r="BJ15" i="3"/>
  <c r="BJ14" i="3"/>
  <c r="BJ13" i="3"/>
  <c r="BJ12" i="3"/>
  <c r="BJ120" i="2"/>
  <c r="BJ119" i="2"/>
  <c r="BJ122" i="2" s="1"/>
  <c r="BJ113" i="2"/>
  <c r="BJ112" i="2"/>
  <c r="BJ114" i="2" s="1"/>
  <c r="BJ93" i="2"/>
  <c r="BJ90" i="2"/>
  <c r="BJ84" i="2"/>
  <c r="BJ81" i="2"/>
  <c r="BJ52" i="2"/>
  <c r="BJ50" i="2"/>
  <c r="BJ42" i="2"/>
  <c r="BJ39" i="2"/>
  <c r="BJ35" i="2"/>
  <c r="BJ64" i="2" s="1"/>
  <c r="BJ32" i="2"/>
  <c r="BJ30" i="2"/>
  <c r="BJ24" i="2"/>
  <c r="BJ20" i="2"/>
  <c r="BJ16" i="2"/>
  <c r="BJ73" i="2" s="1"/>
  <c r="BJ15" i="2"/>
  <c r="BJ14" i="2"/>
  <c r="BJ13" i="2"/>
  <c r="BD120" i="8"/>
  <c r="BD68" i="7"/>
  <c r="BD104" i="7"/>
  <c r="BH104" i="7"/>
  <c r="BF104" i="7"/>
  <c r="BD103" i="7"/>
  <c r="BF124" i="6"/>
  <c r="BD113" i="2"/>
  <c r="BF113" i="2"/>
  <c r="BH113" i="2"/>
  <c r="BH114" i="6"/>
  <c r="BD115" i="6"/>
  <c r="BB115" i="6"/>
  <c r="AZ115" i="6"/>
  <c r="AX115" i="6"/>
  <c r="AV115" i="6"/>
  <c r="BD113" i="6"/>
  <c r="BB113" i="6"/>
  <c r="AZ113" i="6"/>
  <c r="AX113" i="6"/>
  <c r="AV113" i="6"/>
  <c r="BD110" i="6"/>
  <c r="BD111" i="6" s="1"/>
  <c r="BB110" i="6"/>
  <c r="BB111" i="6" s="1"/>
  <c r="AZ110" i="6"/>
  <c r="AZ111" i="6" s="1"/>
  <c r="AX110" i="6"/>
  <c r="AX111" i="6" s="1"/>
  <c r="AV110" i="6"/>
  <c r="AV111" i="6" s="1"/>
  <c r="AN104" i="6"/>
  <c r="AT104" i="6"/>
  <c r="AR104" i="6"/>
  <c r="AP104" i="6"/>
  <c r="AL104" i="6"/>
  <c r="AJ104" i="6"/>
  <c r="AH104" i="6"/>
  <c r="AF104" i="6"/>
  <c r="B108" i="6"/>
  <c r="BF114" i="6"/>
  <c r="AT114" i="6"/>
  <c r="AR114" i="6"/>
  <c r="AP114" i="6"/>
  <c r="AN114" i="6"/>
  <c r="AL114" i="6"/>
  <c r="AJ114" i="6"/>
  <c r="AH114" i="6"/>
  <c r="AF114" i="6"/>
  <c r="AD114" i="6"/>
  <c r="AB114" i="6"/>
  <c r="Z114" i="6"/>
  <c r="X114" i="6"/>
  <c r="V114" i="6"/>
  <c r="T114" i="6"/>
  <c r="R114" i="6"/>
  <c r="P114" i="6"/>
  <c r="N114" i="6"/>
  <c r="L114" i="6"/>
  <c r="J114" i="6"/>
  <c r="AT113" i="6"/>
  <c r="AR113" i="6"/>
  <c r="AP113" i="6"/>
  <c r="AN113" i="6"/>
  <c r="AL113" i="6"/>
  <c r="AJ113" i="6"/>
  <c r="AH113" i="6"/>
  <c r="AF113" i="6"/>
  <c r="AT110" i="6"/>
  <c r="AT111" i="6" s="1"/>
  <c r="AR110" i="6"/>
  <c r="AR111" i="6" s="1"/>
  <c r="AP110" i="6"/>
  <c r="AP111" i="6" s="1"/>
  <c r="AN110" i="6"/>
  <c r="AN111" i="6" s="1"/>
  <c r="AL110" i="6"/>
  <c r="AJ110" i="6"/>
  <c r="AJ111" i="6" s="1"/>
  <c r="AH110" i="6"/>
  <c r="AH111" i="6" s="1"/>
  <c r="AF110" i="6"/>
  <c r="B73" i="6"/>
  <c r="BH73" i="6"/>
  <c r="BF73" i="6"/>
  <c r="BD73" i="6"/>
  <c r="BB73" i="6"/>
  <c r="AZ73" i="6"/>
  <c r="AX73" i="6"/>
  <c r="AV73" i="6"/>
  <c r="AT73" i="6"/>
  <c r="AR73" i="6"/>
  <c r="AP73" i="6"/>
  <c r="AN73" i="6"/>
  <c r="AL73" i="6"/>
  <c r="AJ73" i="6"/>
  <c r="AH73" i="6"/>
  <c r="AF73" i="6"/>
  <c r="AD73" i="6"/>
  <c r="AB73" i="6"/>
  <c r="Z73" i="6"/>
  <c r="X73" i="6"/>
  <c r="V73" i="6"/>
  <c r="T73" i="6"/>
  <c r="R73" i="6"/>
  <c r="P73" i="6"/>
  <c r="N73" i="6"/>
  <c r="L73" i="6"/>
  <c r="J73" i="6"/>
  <c r="B60" i="6"/>
  <c r="BH61" i="6"/>
  <c r="BF61" i="6"/>
  <c r="BD61" i="6"/>
  <c r="BB61" i="6"/>
  <c r="AZ61" i="6"/>
  <c r="AX61" i="6"/>
  <c r="AV61" i="6"/>
  <c r="AT61" i="6"/>
  <c r="AR61" i="6"/>
  <c r="AP61" i="6"/>
  <c r="AN61" i="6"/>
  <c r="AL61" i="6"/>
  <c r="AJ61" i="6"/>
  <c r="AH61" i="6"/>
  <c r="AF61" i="6"/>
  <c r="BD75" i="6"/>
  <c r="BH37" i="6"/>
  <c r="BF37" i="6"/>
  <c r="BD37" i="6"/>
  <c r="BB37" i="6"/>
  <c r="AZ37" i="6"/>
  <c r="AX37" i="6"/>
  <c r="AV37" i="6"/>
  <c r="AT37" i="6"/>
  <c r="AR37" i="6"/>
  <c r="AP37" i="6"/>
  <c r="AN37" i="6"/>
  <c r="AL37" i="6"/>
  <c r="AJ37" i="6"/>
  <c r="AH37" i="6"/>
  <c r="AF37" i="6"/>
  <c r="BH9" i="6"/>
  <c r="CD13" i="6" s="1"/>
  <c r="BJ74" i="3" l="1"/>
  <c r="BL85" i="4"/>
  <c r="CF48" i="6"/>
  <c r="CF87" i="6" s="1"/>
  <c r="BL86" i="6"/>
  <c r="BL81" i="4"/>
  <c r="BL74" i="3"/>
  <c r="BJ112" i="8"/>
  <c r="BL109" i="3"/>
  <c r="BJ62" i="7"/>
  <c r="BL82" i="7"/>
  <c r="BJ105" i="3"/>
  <c r="BJ69" i="2"/>
  <c r="BL121" i="8"/>
  <c r="BL92" i="8"/>
  <c r="BL80" i="8"/>
  <c r="BJ130" i="8"/>
  <c r="BL148" i="8"/>
  <c r="BJ148" i="8"/>
  <c r="BL112" i="8"/>
  <c r="BL58" i="7"/>
  <c r="BL60" i="7"/>
  <c r="BJ76" i="8"/>
  <c r="BJ126" i="8"/>
  <c r="BL144" i="8"/>
  <c r="BJ80" i="8"/>
  <c r="BJ144" i="8"/>
  <c r="BL108" i="8"/>
  <c r="BJ108" i="8"/>
  <c r="BL72" i="8"/>
  <c r="BL117" i="8"/>
  <c r="BL74" i="8"/>
  <c r="BJ72" i="8"/>
  <c r="BJ117" i="8"/>
  <c r="BL76" i="8"/>
  <c r="BL126" i="8"/>
  <c r="BL86" i="7"/>
  <c r="BJ82" i="7"/>
  <c r="BL95" i="7"/>
  <c r="BL62" i="7"/>
  <c r="BJ58" i="7"/>
  <c r="BJ60" i="7"/>
  <c r="BJ109" i="3"/>
  <c r="BJ78" i="3"/>
  <c r="BL105" i="3"/>
  <c r="BL78" i="3"/>
  <c r="BJ91" i="2"/>
  <c r="BJ59" i="2"/>
  <c r="BJ61" i="2"/>
  <c r="BJ82" i="2"/>
  <c r="BJ116" i="4"/>
  <c r="BL107" i="4"/>
  <c r="BL116" i="4"/>
  <c r="BJ107" i="4"/>
  <c r="BJ86" i="2"/>
  <c r="BJ95" i="2"/>
  <c r="BL59" i="2"/>
  <c r="BL61" i="2"/>
  <c r="BL82" i="2"/>
  <c r="BL86" i="2"/>
  <c r="BL91" i="2"/>
  <c r="BL95" i="2"/>
  <c r="BL69" i="2"/>
  <c r="BL73" i="2"/>
  <c r="BZ37" i="3"/>
  <c r="BZ70" i="3" s="1"/>
  <c r="CD37" i="3"/>
  <c r="CD70" i="3" s="1"/>
  <c r="CB37" i="3"/>
  <c r="CB70" i="3" s="1"/>
  <c r="BL44" i="2"/>
  <c r="CH45" i="2" s="1"/>
  <c r="CH76" i="2" s="1"/>
  <c r="CH36" i="2"/>
  <c r="CH65" i="2" s="1"/>
  <c r="BL135" i="3"/>
  <c r="CH136" i="3"/>
  <c r="BL69" i="3"/>
  <c r="CH37" i="3"/>
  <c r="CH70" i="3" s="1"/>
  <c r="BL151" i="4"/>
  <c r="CH152" i="4"/>
  <c r="BL76" i="4"/>
  <c r="CH40" i="4"/>
  <c r="CH77" i="4" s="1"/>
  <c r="CH35" i="7"/>
  <c r="CH65" i="7" s="1"/>
  <c r="CF86" i="8"/>
  <c r="BJ43" i="7"/>
  <c r="BJ75" i="7" s="1"/>
  <c r="CF35" i="7"/>
  <c r="CF65" i="7" s="1"/>
  <c r="BJ151" i="4"/>
  <c r="CF152" i="4"/>
  <c r="BJ76" i="4"/>
  <c r="CF40" i="4"/>
  <c r="CF77" i="4" s="1"/>
  <c r="BJ135" i="3"/>
  <c r="CF136" i="3"/>
  <c r="BJ69" i="3"/>
  <c r="CF37" i="3"/>
  <c r="CF70" i="3" s="1"/>
  <c r="CF36" i="2"/>
  <c r="CF65" i="2" s="1"/>
  <c r="CD76" i="6"/>
  <c r="CD16" i="6"/>
  <c r="BX13" i="6"/>
  <c r="BX76" i="6" s="1"/>
  <c r="CB13" i="6"/>
  <c r="BZ13" i="6"/>
  <c r="BX37" i="3"/>
  <c r="BX70" i="3" s="1"/>
  <c r="AT100" i="3"/>
  <c r="BL100" i="3"/>
  <c r="BV37" i="3"/>
  <c r="BV70" i="3" s="1"/>
  <c r="BT13" i="6"/>
  <c r="BV13" i="6"/>
  <c r="BT37" i="3"/>
  <c r="BT70" i="3" s="1"/>
  <c r="BP13" i="6"/>
  <c r="BR13" i="6"/>
  <c r="BR37" i="3"/>
  <c r="BR70" i="3" s="1"/>
  <c r="BJ105" i="7"/>
  <c r="BP37" i="3"/>
  <c r="BP70" i="3" s="1"/>
  <c r="BJ64" i="3"/>
  <c r="AR100" i="3"/>
  <c r="BH100" i="3"/>
  <c r="BJ100" i="3"/>
  <c r="BJ13" i="6"/>
  <c r="BN13" i="6"/>
  <c r="BN37" i="3"/>
  <c r="BN70" i="3" s="1"/>
  <c r="AP100" i="3"/>
  <c r="BF100" i="3"/>
  <c r="BL64" i="3"/>
  <c r="AF100" i="3"/>
  <c r="AV100" i="3"/>
  <c r="AH100" i="3"/>
  <c r="AX100" i="3"/>
  <c r="AJ100" i="3"/>
  <c r="AZ100" i="3"/>
  <c r="BD100" i="3"/>
  <c r="AL100" i="3"/>
  <c r="BB100" i="3"/>
  <c r="BL91" i="7"/>
  <c r="BJ16" i="7"/>
  <c r="BL105" i="7"/>
  <c r="BL24" i="7"/>
  <c r="AN100" i="3"/>
  <c r="BJ24" i="8"/>
  <c r="BL74" i="6"/>
  <c r="BL72" i="6"/>
  <c r="BJ96" i="3"/>
  <c r="BL96" i="3"/>
  <c r="BL112" i="4"/>
  <c r="BL71" i="4"/>
  <c r="BJ128" i="3"/>
  <c r="BL128" i="3"/>
  <c r="BL66" i="3"/>
  <c r="BL114" i="2"/>
  <c r="BL24" i="8"/>
  <c r="BL24" i="6"/>
  <c r="BL123" i="2"/>
  <c r="BL45" i="3"/>
  <c r="BL80" i="3" s="1"/>
  <c r="BL87" i="3"/>
  <c r="BL62" i="3"/>
  <c r="BL69" i="4"/>
  <c r="BL94" i="4"/>
  <c r="BL17" i="4"/>
  <c r="BL21" i="4" s="1"/>
  <c r="BL75" i="6"/>
  <c r="BL43" i="7"/>
  <c r="BL75" i="7" s="1"/>
  <c r="BL16" i="8"/>
  <c r="BJ16" i="8"/>
  <c r="BL16" i="7"/>
  <c r="BJ24" i="7"/>
  <c r="BL70" i="6"/>
  <c r="BL13" i="6"/>
  <c r="AP115" i="6"/>
  <c r="BJ112" i="4"/>
  <c r="BL25" i="4"/>
  <c r="BL67" i="4"/>
  <c r="BJ69" i="4"/>
  <c r="BL98" i="4"/>
  <c r="BJ71" i="4"/>
  <c r="BL103" i="4"/>
  <c r="BL48" i="4"/>
  <c r="BL87" i="4" s="1"/>
  <c r="BJ67" i="4"/>
  <c r="BJ98" i="4"/>
  <c r="BL24" i="3"/>
  <c r="BL91" i="3"/>
  <c r="BJ87" i="3"/>
  <c r="BJ62" i="3"/>
  <c r="BL16" i="3"/>
  <c r="BJ16" i="3"/>
  <c r="BL25" i="2"/>
  <c r="BJ123" i="2"/>
  <c r="BL17" i="2"/>
  <c r="BJ49" i="8"/>
  <c r="BJ92" i="8" s="1"/>
  <c r="BJ91" i="7"/>
  <c r="BJ70" i="6"/>
  <c r="BJ75" i="6"/>
  <c r="BJ24" i="6"/>
  <c r="BJ48" i="4"/>
  <c r="BJ87" i="4" s="1"/>
  <c r="BJ103" i="4"/>
  <c r="BJ25" i="4"/>
  <c r="BJ17" i="4"/>
  <c r="BJ21" i="4" s="1"/>
  <c r="BJ45" i="3"/>
  <c r="BJ80" i="3" s="1"/>
  <c r="BJ66" i="3"/>
  <c r="BJ25" i="2"/>
  <c r="BJ44" i="2"/>
  <c r="BJ75" i="2" s="1"/>
  <c r="BJ72" i="6"/>
  <c r="BJ74" i="6"/>
  <c r="BJ12" i="6"/>
  <c r="BJ86" i="6" s="1"/>
  <c r="AN115" i="6"/>
  <c r="BJ94" i="4"/>
  <c r="BJ24" i="3"/>
  <c r="BJ91" i="3"/>
  <c r="BJ17" i="2"/>
  <c r="AR115" i="6"/>
  <c r="AL115" i="6"/>
  <c r="AT115" i="6"/>
  <c r="AF115" i="6"/>
  <c r="AJ115" i="6"/>
  <c r="AH115" i="6"/>
  <c r="AL111" i="6"/>
  <c r="AZ74" i="6"/>
  <c r="AL74" i="6"/>
  <c r="AN74" i="6"/>
  <c r="BD74" i="6"/>
  <c r="AP74" i="6"/>
  <c r="BF74" i="6"/>
  <c r="AR74" i="6"/>
  <c r="AT74" i="6"/>
  <c r="AJ74" i="6"/>
  <c r="BB74" i="6"/>
  <c r="AF74" i="6"/>
  <c r="AV74" i="6"/>
  <c r="BH74" i="6"/>
  <c r="AH74" i="6"/>
  <c r="AX74" i="6"/>
  <c r="BL20" i="8" l="1"/>
  <c r="BJ20" i="8"/>
  <c r="BJ20" i="7"/>
  <c r="BL20" i="3"/>
  <c r="BJ20" i="3"/>
  <c r="BL75" i="2"/>
  <c r="CH46" i="3"/>
  <c r="CH81" i="3" s="1"/>
  <c r="CH49" i="4"/>
  <c r="CH88" i="4" s="1"/>
  <c r="CH44" i="7"/>
  <c r="CH76" i="7" s="1"/>
  <c r="CF50" i="8"/>
  <c r="CF93" i="8" s="1"/>
  <c r="CF44" i="7"/>
  <c r="CF76" i="7" s="1"/>
  <c r="CF49" i="4"/>
  <c r="CF88" i="4" s="1"/>
  <c r="CF46" i="3"/>
  <c r="CF81" i="3" s="1"/>
  <c r="CF45" i="2"/>
  <c r="CF76" i="2" s="1"/>
  <c r="CD20" i="6"/>
  <c r="BX16" i="6"/>
  <c r="BZ16" i="6"/>
  <c r="BZ76" i="6"/>
  <c r="CB76" i="6"/>
  <c r="CB16" i="6"/>
  <c r="BV16" i="6"/>
  <c r="BL20" i="7"/>
  <c r="BL21" i="2"/>
  <c r="BJ21" i="2"/>
  <c r="BH120" i="2"/>
  <c r="BX20" i="6" l="1"/>
  <c r="CB20" i="6"/>
  <c r="BZ20" i="6"/>
  <c r="BV20" i="6"/>
  <c r="BH163" i="8"/>
  <c r="BH165" i="8" s="1"/>
  <c r="BH156" i="8"/>
  <c r="BH146" i="8"/>
  <c r="BH143" i="8"/>
  <c r="BH128" i="8"/>
  <c r="BH125" i="8"/>
  <c r="BH119" i="8"/>
  <c r="BH116" i="8"/>
  <c r="BH110" i="8"/>
  <c r="BH107" i="8"/>
  <c r="BH108" i="8" s="1"/>
  <c r="BH85" i="8"/>
  <c r="CD86" i="8" s="1"/>
  <c r="BH73" i="8"/>
  <c r="BH65" i="8"/>
  <c r="BH61" i="8"/>
  <c r="BH59" i="8"/>
  <c r="BH57" i="8"/>
  <c r="BH47" i="8"/>
  <c r="BH44" i="8"/>
  <c r="BH39" i="8"/>
  <c r="BH35" i="8"/>
  <c r="BH33" i="8"/>
  <c r="BH31" i="8"/>
  <c r="BH135" i="8" s="1"/>
  <c r="BH23" i="8"/>
  <c r="BH19" i="8"/>
  <c r="BH15" i="8"/>
  <c r="BH90" i="8" s="1"/>
  <c r="BH14" i="8"/>
  <c r="BH13" i="8"/>
  <c r="BH12" i="8"/>
  <c r="BH110" i="7"/>
  <c r="BH112" i="7" s="1"/>
  <c r="BH103" i="7"/>
  <c r="BH94" i="7"/>
  <c r="BH93" i="7"/>
  <c r="BH90" i="7"/>
  <c r="BH84" i="7"/>
  <c r="BH81" i="7"/>
  <c r="BH61" i="7"/>
  <c r="BH59" i="7"/>
  <c r="BH53" i="7"/>
  <c r="BH51" i="7"/>
  <c r="BH49" i="7"/>
  <c r="BH41" i="7"/>
  <c r="BH38" i="7"/>
  <c r="BH34" i="7"/>
  <c r="BH64" i="7" s="1"/>
  <c r="BH33" i="7"/>
  <c r="BH31" i="7"/>
  <c r="BH29" i="7"/>
  <c r="BH23" i="7"/>
  <c r="BH19" i="7"/>
  <c r="BH15" i="7"/>
  <c r="BH73" i="7" s="1"/>
  <c r="BH14" i="7"/>
  <c r="BH69" i="7" s="1"/>
  <c r="BH13" i="7"/>
  <c r="BH12" i="7"/>
  <c r="BH130" i="6"/>
  <c r="BH132" i="6" s="1"/>
  <c r="BH123" i="6"/>
  <c r="BH79" i="6"/>
  <c r="BH71" i="6"/>
  <c r="BH69" i="6"/>
  <c r="BH65" i="6"/>
  <c r="BH59" i="6"/>
  <c r="BH57" i="6"/>
  <c r="BH53" i="6"/>
  <c r="BH45" i="6"/>
  <c r="BH42" i="6"/>
  <c r="BH47" i="6"/>
  <c r="CD48" i="6" s="1"/>
  <c r="CD87" i="6" s="1"/>
  <c r="BH35" i="6"/>
  <c r="BH102" i="6" s="1"/>
  <c r="BH33" i="6"/>
  <c r="BH93" i="6" s="1"/>
  <c r="BH23" i="6"/>
  <c r="BH19" i="6"/>
  <c r="BH15" i="6"/>
  <c r="BH84" i="6" s="1"/>
  <c r="BH13" i="6"/>
  <c r="BH12" i="6"/>
  <c r="BH149" i="4"/>
  <c r="BH142" i="4"/>
  <c r="BH114" i="4"/>
  <c r="BH111" i="4"/>
  <c r="BH105" i="4"/>
  <c r="BH102" i="4"/>
  <c r="BH97" i="4"/>
  <c r="BH96" i="4"/>
  <c r="BH93" i="4"/>
  <c r="BH70" i="4"/>
  <c r="BH68" i="4"/>
  <c r="BH66" i="4"/>
  <c r="BH58" i="4"/>
  <c r="BH56" i="4"/>
  <c r="BH54" i="4"/>
  <c r="BH46" i="4"/>
  <c r="BH34" i="4"/>
  <c r="BH32" i="4"/>
  <c r="BH30" i="4"/>
  <c r="BH24" i="4"/>
  <c r="BH20" i="4"/>
  <c r="BH16" i="4"/>
  <c r="BH85" i="4" s="1"/>
  <c r="BH15" i="4"/>
  <c r="BH14" i="4"/>
  <c r="BH13" i="4"/>
  <c r="BH133" i="3"/>
  <c r="BH126" i="3"/>
  <c r="BH107" i="3"/>
  <c r="BH104" i="3"/>
  <c r="BH90" i="3"/>
  <c r="BH89" i="3"/>
  <c r="BH86" i="3"/>
  <c r="BH65" i="3"/>
  <c r="BH61" i="3"/>
  <c r="BH55" i="3"/>
  <c r="BH51" i="3"/>
  <c r="BH43" i="3"/>
  <c r="BH40" i="3"/>
  <c r="BH96" i="3" s="1"/>
  <c r="BH69" i="3"/>
  <c r="BH33" i="3"/>
  <c r="BH29" i="3"/>
  <c r="BH23" i="3"/>
  <c r="BH19" i="3"/>
  <c r="BH15" i="3"/>
  <c r="BH14" i="3"/>
  <c r="BH13" i="3"/>
  <c r="BH12" i="3"/>
  <c r="BH119" i="2"/>
  <c r="BH122" i="2" s="1"/>
  <c r="BH112" i="2"/>
  <c r="BH93" i="2"/>
  <c r="BH90" i="2"/>
  <c r="BH84" i="2"/>
  <c r="BH81" i="2"/>
  <c r="BH52" i="2"/>
  <c r="BH50" i="2"/>
  <c r="BH42" i="2"/>
  <c r="BH39" i="2"/>
  <c r="BH35" i="2"/>
  <c r="BH64" i="2" s="1"/>
  <c r="BH32" i="2"/>
  <c r="BH30" i="2"/>
  <c r="BH24" i="2"/>
  <c r="BH20" i="2"/>
  <c r="BH16" i="2"/>
  <c r="BH15" i="2"/>
  <c r="BH14" i="2"/>
  <c r="BH13" i="2"/>
  <c r="BH72" i="8" l="1"/>
  <c r="BH148" i="8"/>
  <c r="BH117" i="8"/>
  <c r="BH130" i="8"/>
  <c r="BH86" i="7"/>
  <c r="BH78" i="3"/>
  <c r="BH109" i="3"/>
  <c r="BH144" i="8"/>
  <c r="BH112" i="8"/>
  <c r="BH74" i="8"/>
  <c r="BH121" i="8"/>
  <c r="BH76" i="8"/>
  <c r="BH126" i="8"/>
  <c r="BH80" i="8"/>
  <c r="BH82" i="7"/>
  <c r="BH58" i="7"/>
  <c r="BH95" i="7"/>
  <c r="BH60" i="7"/>
  <c r="BH62" i="7"/>
  <c r="BH86" i="6"/>
  <c r="BH74" i="3"/>
  <c r="BH105" i="3"/>
  <c r="BH107" i="4"/>
  <c r="BH116" i="4"/>
  <c r="BH59" i="2"/>
  <c r="BH61" i="2"/>
  <c r="BH82" i="2"/>
  <c r="BH86" i="2"/>
  <c r="BH91" i="2"/>
  <c r="BH95" i="2"/>
  <c r="BH69" i="2"/>
  <c r="BH73" i="2"/>
  <c r="BH43" i="7"/>
  <c r="CD44" i="7" s="1"/>
  <c r="CD76" i="7" s="1"/>
  <c r="CD35" i="7"/>
  <c r="CD65" i="7" s="1"/>
  <c r="BH151" i="4"/>
  <c r="CD152" i="4"/>
  <c r="BH76" i="4"/>
  <c r="CD40" i="4"/>
  <c r="CD77" i="4" s="1"/>
  <c r="BH135" i="3"/>
  <c r="CD136" i="3"/>
  <c r="CD36" i="2"/>
  <c r="CD65" i="2" s="1"/>
  <c r="BH71" i="4"/>
  <c r="BH123" i="2"/>
  <c r="BH112" i="4"/>
  <c r="BH24" i="6"/>
  <c r="BH24" i="8"/>
  <c r="BH16" i="8"/>
  <c r="BH49" i="8"/>
  <c r="CD50" i="8" s="1"/>
  <c r="CD93" i="8" s="1"/>
  <c r="BH91" i="7"/>
  <c r="BH72" i="6"/>
  <c r="BH75" i="6"/>
  <c r="BH98" i="4"/>
  <c r="BH103" i="4"/>
  <c r="BH48" i="4"/>
  <c r="BH87" i="4" s="1"/>
  <c r="BH94" i="4"/>
  <c r="BH66" i="3"/>
  <c r="BH45" i="3"/>
  <c r="BH80" i="3" s="1"/>
  <c r="BH44" i="2"/>
  <c r="BH75" i="2" s="1"/>
  <c r="BH24" i="7"/>
  <c r="BH16" i="7"/>
  <c r="BH70" i="6"/>
  <c r="BH25" i="4"/>
  <c r="BH67" i="4"/>
  <c r="BH69" i="4"/>
  <c r="BH17" i="4"/>
  <c r="BH91" i="3"/>
  <c r="BH24" i="3"/>
  <c r="BH16" i="3"/>
  <c r="BH62" i="3"/>
  <c r="BH87" i="3"/>
  <c r="BH17" i="2"/>
  <c r="BH25" i="2"/>
  <c r="BH20" i="8" l="1"/>
  <c r="BH92" i="8"/>
  <c r="BH75" i="7"/>
  <c r="BH20" i="3"/>
  <c r="BH21" i="2"/>
  <c r="CD49" i="4"/>
  <c r="CD88" i="4" s="1"/>
  <c r="CD46" i="3"/>
  <c r="CD81" i="3" s="1"/>
  <c r="CD45" i="2"/>
  <c r="CD76" i="2" s="1"/>
  <c r="BH20" i="7"/>
  <c r="BH21" i="4"/>
  <c r="BF93" i="2" l="1"/>
  <c r="BD93" i="2"/>
  <c r="BB93" i="2"/>
  <c r="AZ93" i="2"/>
  <c r="AX93" i="2"/>
  <c r="AV93" i="2"/>
  <c r="AT93" i="2"/>
  <c r="AR93" i="2"/>
  <c r="AP93" i="2"/>
  <c r="AN93" i="2"/>
  <c r="AL93" i="2"/>
  <c r="AJ93" i="2"/>
  <c r="AH93" i="2"/>
  <c r="AF93" i="2"/>
  <c r="BF90" i="2"/>
  <c r="BD90" i="2"/>
  <c r="BB90" i="2"/>
  <c r="AZ90" i="2"/>
  <c r="AX90" i="2"/>
  <c r="AV90" i="2"/>
  <c r="AT90" i="2"/>
  <c r="AR90" i="2"/>
  <c r="AP90" i="2"/>
  <c r="AN90" i="2"/>
  <c r="AL90" i="2"/>
  <c r="AJ90" i="2"/>
  <c r="AH90" i="2"/>
  <c r="AF90" i="2"/>
  <c r="BF84" i="2"/>
  <c r="BD84" i="2"/>
  <c r="BB84" i="2"/>
  <c r="AZ84" i="2"/>
  <c r="AX84" i="2"/>
  <c r="AV84" i="2"/>
  <c r="AT84" i="2"/>
  <c r="AR84" i="2"/>
  <c r="AP84" i="2"/>
  <c r="AN84" i="2"/>
  <c r="AL84" i="2"/>
  <c r="AJ84" i="2"/>
  <c r="AH84" i="2"/>
  <c r="AF84" i="2"/>
  <c r="BF81" i="2"/>
  <c r="BD81" i="2"/>
  <c r="BB81" i="2"/>
  <c r="AZ81" i="2"/>
  <c r="AX81" i="2"/>
  <c r="AV81" i="2"/>
  <c r="AT81" i="2"/>
  <c r="AR81" i="2"/>
  <c r="AP81" i="2"/>
  <c r="AN81" i="2"/>
  <c r="AL81" i="2"/>
  <c r="AJ81" i="2"/>
  <c r="AH81" i="2"/>
  <c r="AF81" i="2"/>
  <c r="AF68" i="2"/>
  <c r="BF52" i="2"/>
  <c r="BD52" i="2"/>
  <c r="BB52" i="2"/>
  <c r="AZ52" i="2"/>
  <c r="AX52" i="2"/>
  <c r="AV52" i="2"/>
  <c r="AT52" i="2"/>
  <c r="AR52" i="2"/>
  <c r="AP52" i="2"/>
  <c r="AN52" i="2"/>
  <c r="AL52" i="2"/>
  <c r="AJ52" i="2"/>
  <c r="AH52" i="2"/>
  <c r="AF52" i="2"/>
  <c r="BF50" i="2"/>
  <c r="BD50" i="2"/>
  <c r="BB50" i="2"/>
  <c r="AZ50" i="2"/>
  <c r="AX50" i="2"/>
  <c r="AV50" i="2"/>
  <c r="AT50" i="2"/>
  <c r="AR50" i="2"/>
  <c r="AP50" i="2"/>
  <c r="AN50" i="2"/>
  <c r="AL50" i="2"/>
  <c r="AJ50" i="2"/>
  <c r="AH50" i="2"/>
  <c r="AF50" i="2"/>
  <c r="AF42" i="2"/>
  <c r="AF39" i="2"/>
  <c r="AF32" i="2"/>
  <c r="AF30" i="2"/>
  <c r="AF24" i="2"/>
  <c r="AF16" i="2"/>
  <c r="AF15" i="2"/>
  <c r="AF14" i="2"/>
  <c r="BF24" i="2"/>
  <c r="BD24" i="2"/>
  <c r="BB24" i="2"/>
  <c r="AZ24" i="2"/>
  <c r="AX24" i="2"/>
  <c r="AV24" i="2"/>
  <c r="AT24" i="2"/>
  <c r="AR24" i="2"/>
  <c r="AP24" i="2"/>
  <c r="AN24" i="2"/>
  <c r="AL24" i="2"/>
  <c r="AJ24" i="2"/>
  <c r="AH24" i="2"/>
  <c r="BF20" i="2"/>
  <c r="BD20" i="2"/>
  <c r="BF16" i="2"/>
  <c r="BF15" i="2"/>
  <c r="BF14" i="2"/>
  <c r="BD16" i="2"/>
  <c r="BD15" i="2"/>
  <c r="BD14" i="2"/>
  <c r="BB16" i="2"/>
  <c r="BB15" i="2"/>
  <c r="BB14" i="2"/>
  <c r="AZ16" i="2"/>
  <c r="AZ15" i="2"/>
  <c r="AZ14" i="2"/>
  <c r="AX16" i="2"/>
  <c r="AX15" i="2"/>
  <c r="AX14" i="2"/>
  <c r="AV16" i="2"/>
  <c r="AV15" i="2"/>
  <c r="AV14" i="2"/>
  <c r="AT16" i="2"/>
  <c r="AT15" i="2"/>
  <c r="AT14" i="2"/>
  <c r="AR16" i="2"/>
  <c r="AR15" i="2"/>
  <c r="AR14" i="2"/>
  <c r="AP16" i="2"/>
  <c r="AP15" i="2"/>
  <c r="AP14" i="2"/>
  <c r="AN16" i="2"/>
  <c r="AN15" i="2"/>
  <c r="AN14" i="2"/>
  <c r="AL16" i="2"/>
  <c r="AL15" i="2"/>
  <c r="AL14" i="2"/>
  <c r="AJ16" i="2"/>
  <c r="AJ15" i="2"/>
  <c r="AJ14" i="2"/>
  <c r="BF120" i="2"/>
  <c r="BD120" i="2"/>
  <c r="BB120" i="2"/>
  <c r="AZ120" i="2"/>
  <c r="AX120" i="2"/>
  <c r="AV120" i="2"/>
  <c r="BF86" i="2" l="1"/>
  <c r="BF95" i="2"/>
  <c r="AT17" i="2"/>
  <c r="AP17" i="2"/>
  <c r="BF17" i="2"/>
  <c r="AJ17" i="2"/>
  <c r="AZ17" i="2"/>
  <c r="AF17" i="2"/>
  <c r="AV17" i="2"/>
  <c r="AL17" i="2"/>
  <c r="BB17" i="2"/>
  <c r="AR17" i="2"/>
  <c r="AX17" i="2"/>
  <c r="AN17" i="2"/>
  <c r="BD17" i="2"/>
  <c r="BF68" i="2"/>
  <c r="BD68" i="2"/>
  <c r="BB68" i="2"/>
  <c r="AP68" i="2"/>
  <c r="P19" i="2"/>
  <c r="T19" i="2"/>
  <c r="V19" i="2"/>
  <c r="X19" i="2"/>
  <c r="Z19" i="2"/>
  <c r="AB19" i="2"/>
  <c r="AD19" i="2"/>
  <c r="AF19" i="2"/>
  <c r="BB20" i="2" s="1"/>
  <c r="AZ20" i="2" l="1"/>
  <c r="AX20" i="2"/>
  <c r="AT20" i="2"/>
  <c r="AR20" i="2"/>
  <c r="AL20" i="2"/>
  <c r="AV20" i="2"/>
  <c r="AP20" i="2"/>
  <c r="AN20" i="2"/>
  <c r="BF163" i="8"/>
  <c r="BF165" i="8" s="1"/>
  <c r="B61" i="7"/>
  <c r="BF156" i="8"/>
  <c r="BF146" i="8"/>
  <c r="BF143" i="8"/>
  <c r="BF128" i="8"/>
  <c r="BF125" i="8"/>
  <c r="BF119" i="8"/>
  <c r="BF121" i="8" s="1"/>
  <c r="BF116" i="8"/>
  <c r="BF110" i="8"/>
  <c r="BF107" i="8"/>
  <c r="BF85" i="8"/>
  <c r="CB86" i="8" s="1"/>
  <c r="BF73" i="8"/>
  <c r="BF65" i="8"/>
  <c r="BF61" i="8"/>
  <c r="BF59" i="8"/>
  <c r="BF74" i="8" s="1"/>
  <c r="BF57" i="8"/>
  <c r="BF47" i="8"/>
  <c r="BF44" i="8"/>
  <c r="BF39" i="8"/>
  <c r="BF35" i="8"/>
  <c r="BF33" i="8"/>
  <c r="BF31" i="8"/>
  <c r="BF135" i="8" s="1"/>
  <c r="BF23" i="8"/>
  <c r="BF19" i="8"/>
  <c r="BF15" i="8"/>
  <c r="BF90" i="8" s="1"/>
  <c r="BF14" i="8"/>
  <c r="BF13" i="8"/>
  <c r="BF12" i="8"/>
  <c r="BF130" i="8" l="1"/>
  <c r="BF148" i="8"/>
  <c r="BF112" i="8"/>
  <c r="BF76" i="8"/>
  <c r="BF126" i="8"/>
  <c r="BF80" i="8"/>
  <c r="BF144" i="8"/>
  <c r="BF108" i="8"/>
  <c r="BF72" i="8"/>
  <c r="BF117" i="8"/>
  <c r="BF16" i="8"/>
  <c r="BF49" i="8"/>
  <c r="CB50" i="8" s="1"/>
  <c r="CB93" i="8" s="1"/>
  <c r="BF24" i="8"/>
  <c r="BF92" i="8" l="1"/>
  <c r="BF20" i="8"/>
  <c r="BF110" i="7"/>
  <c r="BF112" i="7" s="1"/>
  <c r="BF103" i="7"/>
  <c r="BF94" i="7"/>
  <c r="BF93" i="7"/>
  <c r="BF90" i="7"/>
  <c r="BF84" i="7"/>
  <c r="BF81" i="7"/>
  <c r="BF61" i="7"/>
  <c r="BF59" i="7"/>
  <c r="BF53" i="7"/>
  <c r="BF51" i="7"/>
  <c r="BF49" i="7"/>
  <c r="BF41" i="7"/>
  <c r="BF38" i="7"/>
  <c r="BF34" i="7"/>
  <c r="BF33" i="7"/>
  <c r="BF31" i="7"/>
  <c r="BF29" i="7"/>
  <c r="BF23" i="7"/>
  <c r="BF19" i="7"/>
  <c r="BF15" i="7"/>
  <c r="BF73" i="7" s="1"/>
  <c r="BF14" i="7"/>
  <c r="BF69" i="7" s="1"/>
  <c r="BF13" i="7"/>
  <c r="BF12" i="7"/>
  <c r="BF86" i="7" l="1"/>
  <c r="CB35" i="7"/>
  <c r="CB65" i="7" s="1"/>
  <c r="BF64" i="7"/>
  <c r="BF82" i="7"/>
  <c r="BF58" i="7"/>
  <c r="BF95" i="7"/>
  <c r="BF60" i="7"/>
  <c r="BF62" i="7"/>
  <c r="BF43" i="7"/>
  <c r="BF75" i="7" s="1"/>
  <c r="BF24" i="7"/>
  <c r="BF16" i="7"/>
  <c r="BF91" i="7"/>
  <c r="BF130" i="6"/>
  <c r="BF132" i="6" s="1"/>
  <c r="BF123" i="6"/>
  <c r="BF79" i="6"/>
  <c r="BF71" i="6"/>
  <c r="BF69" i="6"/>
  <c r="BF65" i="6"/>
  <c r="BF59" i="6"/>
  <c r="BF57" i="6"/>
  <c r="BF53" i="6"/>
  <c r="BF45" i="6"/>
  <c r="BF42" i="6"/>
  <c r="BF47" i="6"/>
  <c r="CB48" i="6" s="1"/>
  <c r="CB87" i="6" s="1"/>
  <c r="BF35" i="6"/>
  <c r="BF102" i="6" s="1"/>
  <c r="BF33" i="6"/>
  <c r="BF93" i="6" s="1"/>
  <c r="BF23" i="6"/>
  <c r="BF19" i="6"/>
  <c r="BF15" i="6"/>
  <c r="BF13" i="6"/>
  <c r="BF12" i="6"/>
  <c r="BF86" i="6" l="1"/>
  <c r="BF20" i="7"/>
  <c r="BF84" i="6"/>
  <c r="CB44" i="7"/>
  <c r="CB76" i="7" s="1"/>
  <c r="BF70" i="6"/>
  <c r="BF72" i="6"/>
  <c r="BF75" i="6"/>
  <c r="BF24" i="6"/>
  <c r="BF149" i="4"/>
  <c r="BF142" i="4"/>
  <c r="BF114" i="4"/>
  <c r="BF111" i="4"/>
  <c r="BF105" i="4"/>
  <c r="BF102" i="4"/>
  <c r="BF97" i="4"/>
  <c r="BF96" i="4"/>
  <c r="BF93" i="4"/>
  <c r="BF70" i="4"/>
  <c r="BF68" i="4"/>
  <c r="BF66" i="4"/>
  <c r="BF58" i="4"/>
  <c r="BF56" i="4"/>
  <c r="BF54" i="4"/>
  <c r="BF46" i="4"/>
  <c r="BF34" i="4"/>
  <c r="BF32" i="4"/>
  <c r="BF30" i="4"/>
  <c r="BF24" i="4"/>
  <c r="BF20" i="4"/>
  <c r="BF16" i="4"/>
  <c r="BF15" i="4"/>
  <c r="BF14" i="4"/>
  <c r="BF13" i="4"/>
  <c r="BF107" i="4" l="1"/>
  <c r="BF116" i="4"/>
  <c r="BF85" i="4"/>
  <c r="BF151" i="4"/>
  <c r="CB152" i="4"/>
  <c r="BF48" i="4"/>
  <c r="CB49" i="4" s="1"/>
  <c r="CB88" i="4" s="1"/>
  <c r="CB40" i="4"/>
  <c r="CB77" i="4" s="1"/>
  <c r="BF98" i="4"/>
  <c r="BF71" i="4"/>
  <c r="BF76" i="4"/>
  <c r="BF25" i="4"/>
  <c r="BF103" i="4"/>
  <c r="BF69" i="4"/>
  <c r="BF67" i="4"/>
  <c r="BF112" i="4"/>
  <c r="BF17" i="4"/>
  <c r="BF94" i="4"/>
  <c r="AH134" i="3"/>
  <c r="AJ134" i="3"/>
  <c r="AL134" i="3"/>
  <c r="AN134" i="3"/>
  <c r="BF133" i="3"/>
  <c r="BF126" i="3"/>
  <c r="BF108" i="3"/>
  <c r="BF107" i="3"/>
  <c r="BF104" i="3"/>
  <c r="BF90" i="3"/>
  <c r="BF89" i="3"/>
  <c r="BF86" i="3"/>
  <c r="BF73" i="3"/>
  <c r="BF65" i="3"/>
  <c r="BF55" i="3"/>
  <c r="BF51" i="3"/>
  <c r="BF43" i="3"/>
  <c r="BF40" i="3"/>
  <c r="BF96" i="3" s="1"/>
  <c r="BF45" i="3"/>
  <c r="CB46" i="3" s="1"/>
  <c r="CB81" i="3" s="1"/>
  <c r="BF33" i="3"/>
  <c r="BF29" i="3"/>
  <c r="BF23" i="3"/>
  <c r="BF19" i="3"/>
  <c r="BF15" i="3"/>
  <c r="BF14" i="3"/>
  <c r="BF13" i="3"/>
  <c r="BF12" i="3"/>
  <c r="BF80" i="3" s="1"/>
  <c r="BF105" i="3" l="1"/>
  <c r="BF78" i="3"/>
  <c r="BF109" i="3"/>
  <c r="BF87" i="4"/>
  <c r="BF135" i="3"/>
  <c r="CB136" i="3"/>
  <c r="BF74" i="3"/>
  <c r="BF21" i="4"/>
  <c r="BF69" i="3"/>
  <c r="BF24" i="3"/>
  <c r="BF87" i="3"/>
  <c r="BF66" i="3"/>
  <c r="BF16" i="3"/>
  <c r="BF62" i="3"/>
  <c r="BF91" i="3"/>
  <c r="BF20" i="3" l="1"/>
  <c r="BF119" i="2"/>
  <c r="BF112" i="2"/>
  <c r="BF42" i="2"/>
  <c r="BF73" i="2" s="1"/>
  <c r="BF39" i="2"/>
  <c r="BF69" i="2" s="1"/>
  <c r="BF35" i="2"/>
  <c r="BF64" i="2" s="1"/>
  <c r="BF32" i="2"/>
  <c r="BF30" i="2"/>
  <c r="BF13" i="2"/>
  <c r="BD163" i="8"/>
  <c r="BD165" i="8" s="1"/>
  <c r="BD156" i="8"/>
  <c r="BD147" i="8"/>
  <c r="BD146" i="8"/>
  <c r="BD143" i="8"/>
  <c r="BD129" i="8"/>
  <c r="BD128" i="8"/>
  <c r="BD125" i="8"/>
  <c r="BD119" i="8"/>
  <c r="BD116" i="8"/>
  <c r="BD111" i="8"/>
  <c r="BD110" i="8"/>
  <c r="BD107" i="8"/>
  <c r="BD89" i="8"/>
  <c r="BD85" i="8"/>
  <c r="BZ86" i="8" s="1"/>
  <c r="BD79" i="8"/>
  <c r="BD75" i="8"/>
  <c r="BD73" i="8"/>
  <c r="BD71" i="8"/>
  <c r="BD65" i="8"/>
  <c r="BD61" i="8"/>
  <c r="BD59" i="8"/>
  <c r="BD57" i="8"/>
  <c r="BD47" i="8"/>
  <c r="BD44" i="8"/>
  <c r="BD81" i="8"/>
  <c r="BD39" i="8"/>
  <c r="BD35" i="8"/>
  <c r="BD33" i="8"/>
  <c r="BD31" i="8"/>
  <c r="BD135" i="8" s="1"/>
  <c r="BD23" i="8"/>
  <c r="BD19" i="8"/>
  <c r="BD15" i="8"/>
  <c r="BD14" i="8"/>
  <c r="BD13" i="8"/>
  <c r="BD12" i="8"/>
  <c r="BF82" i="2" l="1"/>
  <c r="BF59" i="2"/>
  <c r="BF91" i="2"/>
  <c r="BF61" i="2"/>
  <c r="BD90" i="8"/>
  <c r="CB36" i="2"/>
  <c r="CB65" i="2" s="1"/>
  <c r="BF122" i="2"/>
  <c r="BF123" i="2"/>
  <c r="BD108" i="8"/>
  <c r="BD16" i="8"/>
  <c r="BD20" i="8" s="1"/>
  <c r="BF25" i="2"/>
  <c r="BF44" i="2"/>
  <c r="BF75" i="2" s="1"/>
  <c r="BD148" i="8"/>
  <c r="BD121" i="8"/>
  <c r="BD76" i="8"/>
  <c r="BD74" i="8"/>
  <c r="BD80" i="8"/>
  <c r="BD117" i="8"/>
  <c r="BD49" i="8"/>
  <c r="BD72" i="8"/>
  <c r="BD24" i="8"/>
  <c r="BD126" i="8"/>
  <c r="BD130" i="8"/>
  <c r="BD112" i="8"/>
  <c r="BD144" i="8"/>
  <c r="BD110" i="7"/>
  <c r="BD112" i="7" s="1"/>
  <c r="BD94" i="7"/>
  <c r="BD93" i="7"/>
  <c r="BD90" i="7"/>
  <c r="BD85" i="7"/>
  <c r="BD84" i="7"/>
  <c r="BD81" i="7"/>
  <c r="BD72" i="7"/>
  <c r="BD61" i="7"/>
  <c r="BD59" i="7"/>
  <c r="BD57" i="7"/>
  <c r="BD53" i="7"/>
  <c r="BD51" i="7"/>
  <c r="BD49" i="7"/>
  <c r="BD41" i="7"/>
  <c r="BD38" i="7"/>
  <c r="BD34" i="7"/>
  <c r="BZ35" i="7" s="1"/>
  <c r="BZ65" i="7" s="1"/>
  <c r="BD33" i="7"/>
  <c r="BD31" i="7"/>
  <c r="BD29" i="7"/>
  <c r="BD23" i="7"/>
  <c r="BD19" i="7"/>
  <c r="BD15" i="7"/>
  <c r="BD14" i="7"/>
  <c r="BD13" i="7"/>
  <c r="BD12" i="7"/>
  <c r="BD92" i="8" l="1"/>
  <c r="BZ50" i="8"/>
  <c r="BZ93" i="8" s="1"/>
  <c r="CB45" i="2"/>
  <c r="CB76" i="2" s="1"/>
  <c r="BD43" i="7"/>
  <c r="BD64" i="7"/>
  <c r="BF21" i="2"/>
  <c r="BD95" i="7"/>
  <c r="BD62" i="7"/>
  <c r="BD60" i="7"/>
  <c r="BD73" i="7"/>
  <c r="BD69" i="7"/>
  <c r="BD91" i="7"/>
  <c r="BD58" i="7"/>
  <c r="BD82" i="7"/>
  <c r="BD24" i="7"/>
  <c r="BD86" i="7"/>
  <c r="BD16" i="7"/>
  <c r="BD20" i="7" s="1"/>
  <c r="BD130" i="6"/>
  <c r="BD132" i="6" s="1"/>
  <c r="BD123" i="6"/>
  <c r="BD83" i="6"/>
  <c r="BD79" i="6"/>
  <c r="BD71" i="6"/>
  <c r="BD69" i="6"/>
  <c r="BD65" i="6"/>
  <c r="BD59" i="6"/>
  <c r="BD57" i="6"/>
  <c r="BD53" i="6"/>
  <c r="BD45" i="6"/>
  <c r="BD42" i="6"/>
  <c r="BD47" i="6"/>
  <c r="BZ48" i="6" s="1"/>
  <c r="BZ87" i="6" s="1"/>
  <c r="BD35" i="6"/>
  <c r="BD102" i="6" s="1"/>
  <c r="BD33" i="6"/>
  <c r="BD93" i="6" s="1"/>
  <c r="BD23" i="6"/>
  <c r="BD19" i="6"/>
  <c r="BD15" i="6"/>
  <c r="BD13" i="6"/>
  <c r="BD12" i="6"/>
  <c r="BD75" i="7" l="1"/>
  <c r="BZ44" i="7"/>
  <c r="BZ76" i="7" s="1"/>
  <c r="BD70" i="6"/>
  <c r="BD84" i="6"/>
  <c r="BD24" i="6"/>
  <c r="BD72" i="6"/>
  <c r="BD86" i="6"/>
  <c r="BD149" i="4"/>
  <c r="BD142" i="4"/>
  <c r="BD114" i="4"/>
  <c r="BD111" i="4"/>
  <c r="BD105" i="4"/>
  <c r="BD102" i="4"/>
  <c r="BD97" i="4"/>
  <c r="BD96" i="4"/>
  <c r="BD93" i="4"/>
  <c r="BD70" i="4"/>
  <c r="BD68" i="4"/>
  <c r="BD66" i="4"/>
  <c r="BD58" i="4"/>
  <c r="BD56" i="4"/>
  <c r="BD54" i="4"/>
  <c r="BD46" i="4"/>
  <c r="BD34" i="4"/>
  <c r="BD32" i="4"/>
  <c r="BD30" i="4"/>
  <c r="BD24" i="4"/>
  <c r="BD20" i="4"/>
  <c r="BD16" i="4"/>
  <c r="BD15" i="4"/>
  <c r="BD14" i="4"/>
  <c r="BD13" i="4"/>
  <c r="BD85" i="4" l="1"/>
  <c r="BD107" i="4"/>
  <c r="BD116" i="4"/>
  <c r="BD151" i="4"/>
  <c r="BZ152" i="4"/>
  <c r="BD76" i="4"/>
  <c r="BZ40" i="4"/>
  <c r="BZ77" i="4" s="1"/>
  <c r="BD103" i="4"/>
  <c r="BD69" i="4"/>
  <c r="BD67" i="4"/>
  <c r="BD98" i="4"/>
  <c r="BD71" i="4"/>
  <c r="BD48" i="4"/>
  <c r="BD87" i="4" s="1"/>
  <c r="BD25" i="4"/>
  <c r="BD112" i="4"/>
  <c r="BD94" i="4"/>
  <c r="BD17" i="4"/>
  <c r="BZ49" i="4" l="1"/>
  <c r="BZ88" i="4" s="1"/>
  <c r="BD21" i="4"/>
  <c r="BD133" i="3" l="1"/>
  <c r="BD126" i="3"/>
  <c r="BD108" i="3"/>
  <c r="BD107" i="3"/>
  <c r="BD104" i="3"/>
  <c r="BD90" i="3"/>
  <c r="BD89" i="3"/>
  <c r="BD86" i="3"/>
  <c r="BD77" i="3"/>
  <c r="BD73" i="3"/>
  <c r="BD65" i="3"/>
  <c r="BD61" i="3"/>
  <c r="BD55" i="3"/>
  <c r="BD51" i="3"/>
  <c r="BD43" i="3"/>
  <c r="BD40" i="3"/>
  <c r="BD96" i="3" s="1"/>
  <c r="BD45" i="3"/>
  <c r="BZ46" i="3" s="1"/>
  <c r="BZ81" i="3" s="1"/>
  <c r="BD33" i="3"/>
  <c r="BD29" i="3"/>
  <c r="BD23" i="3"/>
  <c r="BD19" i="3"/>
  <c r="BD15" i="3"/>
  <c r="BD14" i="3"/>
  <c r="BD13" i="3"/>
  <c r="BD12" i="3"/>
  <c r="AZ68" i="2"/>
  <c r="BD135" i="3" l="1"/>
  <c r="BZ136" i="3"/>
  <c r="BD74" i="3"/>
  <c r="BD69" i="3"/>
  <c r="BD62" i="3"/>
  <c r="BD87" i="3"/>
  <c r="BD80" i="3"/>
  <c r="BD91" i="3"/>
  <c r="BD24" i="3"/>
  <c r="BD66" i="3"/>
  <c r="BD78" i="3"/>
  <c r="BD109" i="3"/>
  <c r="BD105" i="3"/>
  <c r="BD16" i="3"/>
  <c r="BD20" i="3" s="1"/>
  <c r="BD119" i="2" l="1"/>
  <c r="BD112" i="2"/>
  <c r="BD94" i="2"/>
  <c r="BD85" i="2"/>
  <c r="BD72" i="2"/>
  <c r="BD60" i="2"/>
  <c r="BD58" i="2"/>
  <c r="BD42" i="2"/>
  <c r="BD39" i="2"/>
  <c r="BD35" i="2"/>
  <c r="BD32" i="2"/>
  <c r="BD30" i="2"/>
  <c r="BD13" i="2"/>
  <c r="BD44" i="2" l="1"/>
  <c r="BZ45" i="2" s="1"/>
  <c r="BZ76" i="2" s="1"/>
  <c r="BZ36" i="2"/>
  <c r="BZ65" i="2" s="1"/>
  <c r="BD122" i="2"/>
  <c r="BD123" i="2"/>
  <c r="BD95" i="2"/>
  <c r="BD86" i="2"/>
  <c r="BD61" i="2"/>
  <c r="BD64" i="2"/>
  <c r="BD25" i="2"/>
  <c r="BD21" i="2"/>
  <c r="BD59" i="2"/>
  <c r="BD82" i="2"/>
  <c r="BD69" i="2"/>
  <c r="BD73" i="2"/>
  <c r="BD91" i="2"/>
  <c r="BD75" i="2" l="1"/>
  <c r="BB163" i="8"/>
  <c r="BB165" i="8" s="1"/>
  <c r="BB156" i="8"/>
  <c r="BB147" i="8"/>
  <c r="BB146" i="8"/>
  <c r="BB143" i="8"/>
  <c r="BB129" i="8"/>
  <c r="BB128" i="8"/>
  <c r="BB125" i="8"/>
  <c r="BB120" i="8"/>
  <c r="BB119" i="8"/>
  <c r="BB116" i="8"/>
  <c r="BB111" i="8"/>
  <c r="BB110" i="8"/>
  <c r="BB107" i="8"/>
  <c r="BB89" i="8"/>
  <c r="BB85" i="8"/>
  <c r="BX86" i="8" s="1"/>
  <c r="BB79" i="8"/>
  <c r="BB75" i="8"/>
  <c r="BB73" i="8"/>
  <c r="BB71" i="8"/>
  <c r="BB65" i="8"/>
  <c r="BB61" i="8"/>
  <c r="BB59" i="8"/>
  <c r="BB57" i="8"/>
  <c r="BB47" i="8"/>
  <c r="BB44" i="8"/>
  <c r="BB81" i="8"/>
  <c r="BB39" i="8"/>
  <c r="BB35" i="8"/>
  <c r="BB33" i="8"/>
  <c r="BB31" i="8"/>
  <c r="BB135" i="8" s="1"/>
  <c r="BB23" i="8"/>
  <c r="BB19" i="8"/>
  <c r="BB15" i="8"/>
  <c r="BB14" i="8"/>
  <c r="BB13" i="8"/>
  <c r="BB12" i="8"/>
  <c r="BB110" i="7"/>
  <c r="BB112" i="7" s="1"/>
  <c r="BB103" i="7"/>
  <c r="BB94" i="7"/>
  <c r="BB93" i="7"/>
  <c r="BB90" i="7"/>
  <c r="BB85" i="7"/>
  <c r="BB84" i="7"/>
  <c r="BB81" i="7"/>
  <c r="BB72" i="7"/>
  <c r="BB68" i="7"/>
  <c r="BB61" i="7"/>
  <c r="BB59" i="7"/>
  <c r="BB57" i="7"/>
  <c r="BB53" i="7"/>
  <c r="BB51" i="7"/>
  <c r="BB49" i="7"/>
  <c r="BB41" i="7"/>
  <c r="BB38" i="7"/>
  <c r="BB34" i="7"/>
  <c r="BX35" i="7" s="1"/>
  <c r="BX65" i="7" s="1"/>
  <c r="BB33" i="7"/>
  <c r="BB31" i="7"/>
  <c r="BB29" i="7"/>
  <c r="BB23" i="7"/>
  <c r="BB19" i="7"/>
  <c r="BB15" i="7"/>
  <c r="BB14" i="7"/>
  <c r="BB69" i="7" s="1"/>
  <c r="BB13" i="7"/>
  <c r="BB12" i="7"/>
  <c r="BB130" i="6"/>
  <c r="BB132" i="6" s="1"/>
  <c r="BB123" i="6"/>
  <c r="BB83" i="6"/>
  <c r="BB79" i="6"/>
  <c r="BB71" i="6"/>
  <c r="BB69" i="6"/>
  <c r="BB59" i="6"/>
  <c r="BB57" i="6"/>
  <c r="BB53" i="6"/>
  <c r="BB45" i="6"/>
  <c r="BB42" i="6"/>
  <c r="BB35" i="6"/>
  <c r="BB102" i="6" s="1"/>
  <c r="BB33" i="6"/>
  <c r="BB93" i="6" s="1"/>
  <c r="BB65" i="6"/>
  <c r="BB23" i="6"/>
  <c r="BB12" i="6"/>
  <c r="BB149" i="4"/>
  <c r="BB142" i="4"/>
  <c r="BB114" i="4"/>
  <c r="BB111" i="4"/>
  <c r="BB105" i="4"/>
  <c r="BB102" i="4"/>
  <c r="BB97" i="4"/>
  <c r="BB96" i="4"/>
  <c r="BB93" i="4"/>
  <c r="BB70" i="4"/>
  <c r="BB68" i="4"/>
  <c r="BB66" i="4"/>
  <c r="BB58" i="4"/>
  <c r="BB56" i="4"/>
  <c r="BB54" i="4"/>
  <c r="BB46" i="4"/>
  <c r="BB34" i="4"/>
  <c r="BB32" i="4"/>
  <c r="BB30" i="4"/>
  <c r="BB24" i="4"/>
  <c r="BB20" i="4"/>
  <c r="BB16" i="4"/>
  <c r="BB85" i="4" s="1"/>
  <c r="BB15" i="4"/>
  <c r="BB14" i="4"/>
  <c r="BB13" i="4"/>
  <c r="BB133" i="3"/>
  <c r="BB126" i="3"/>
  <c r="BB108" i="3"/>
  <c r="BB107" i="3"/>
  <c r="BB104" i="3"/>
  <c r="BB90" i="3"/>
  <c r="BB89" i="3"/>
  <c r="BB86" i="3"/>
  <c r="BB77" i="3"/>
  <c r="BB73" i="3"/>
  <c r="BB65" i="3"/>
  <c r="BB61" i="3"/>
  <c r="BB55" i="3"/>
  <c r="BB51" i="3"/>
  <c r="BB43" i="3"/>
  <c r="BB40" i="3"/>
  <c r="BB96" i="3" s="1"/>
  <c r="BB45" i="3"/>
  <c r="BX46" i="3" s="1"/>
  <c r="BX81" i="3" s="1"/>
  <c r="BB33" i="3"/>
  <c r="BB29" i="3"/>
  <c r="BB23" i="3"/>
  <c r="BB12" i="3"/>
  <c r="BB119" i="2"/>
  <c r="BB112" i="2"/>
  <c r="BB94" i="2"/>
  <c r="BB85" i="2"/>
  <c r="BB72" i="2"/>
  <c r="BB60" i="2"/>
  <c r="BB58" i="2"/>
  <c r="BB42" i="2"/>
  <c r="BB39" i="2"/>
  <c r="BB35" i="2"/>
  <c r="BB32" i="2"/>
  <c r="BB30" i="2"/>
  <c r="BB82" i="2" s="1"/>
  <c r="BB13" i="2"/>
  <c r="BB107" i="4" l="1"/>
  <c r="BB116" i="4"/>
  <c r="BB44" i="2"/>
  <c r="BX45" i="2" s="1"/>
  <c r="BX76" i="2" s="1"/>
  <c r="BX36" i="2"/>
  <c r="BX65" i="2" s="1"/>
  <c r="BB135" i="3"/>
  <c r="BX136" i="3"/>
  <c r="BB76" i="4"/>
  <c r="BX40" i="4"/>
  <c r="BX77" i="4" s="1"/>
  <c r="BB151" i="4"/>
  <c r="BX152" i="4"/>
  <c r="BB122" i="2"/>
  <c r="BB123" i="2"/>
  <c r="BB144" i="8"/>
  <c r="BB90" i="8"/>
  <c r="BB43" i="7"/>
  <c r="BX44" i="7" s="1"/>
  <c r="BX76" i="7" s="1"/>
  <c r="BB64" i="7"/>
  <c r="BB95" i="2"/>
  <c r="BB24" i="7"/>
  <c r="BB72" i="6"/>
  <c r="BB25" i="2"/>
  <c r="BB60" i="7"/>
  <c r="BB98" i="4"/>
  <c r="BB62" i="3"/>
  <c r="BB73" i="2"/>
  <c r="BB69" i="2"/>
  <c r="BB130" i="8"/>
  <c r="BB121" i="8"/>
  <c r="BB108" i="8"/>
  <c r="BB112" i="8"/>
  <c r="BB117" i="8"/>
  <c r="BB72" i="8"/>
  <c r="BB24" i="8"/>
  <c r="BB148" i="8"/>
  <c r="BB74" i="8"/>
  <c r="BB76" i="8"/>
  <c r="BB16" i="8"/>
  <c r="BB20" i="8" s="1"/>
  <c r="BB80" i="8"/>
  <c r="BB126" i="8"/>
  <c r="BB49" i="8"/>
  <c r="BB82" i="7"/>
  <c r="BB86" i="7"/>
  <c r="BB16" i="7"/>
  <c r="BB20" i="7" s="1"/>
  <c r="BB62" i="7"/>
  <c r="BB91" i="7"/>
  <c r="BB73" i="7"/>
  <c r="BB95" i="7"/>
  <c r="BB58" i="7"/>
  <c r="BB70" i="6"/>
  <c r="BB112" i="4"/>
  <c r="BB71" i="4"/>
  <c r="BB48" i="4"/>
  <c r="BB87" i="4" s="1"/>
  <c r="BB67" i="4"/>
  <c r="BB25" i="4"/>
  <c r="BB69" i="4"/>
  <c r="BB94" i="4"/>
  <c r="BB103" i="4"/>
  <c r="BB17" i="4"/>
  <c r="BB109" i="3"/>
  <c r="BB80" i="3"/>
  <c r="BB69" i="3"/>
  <c r="BB105" i="3"/>
  <c r="BB91" i="3"/>
  <c r="BB66" i="3"/>
  <c r="BB87" i="3"/>
  <c r="BB86" i="2"/>
  <c r="BB61" i="2"/>
  <c r="BB64" i="2"/>
  <c r="BB21" i="2"/>
  <c r="BB91" i="2"/>
  <c r="BB59" i="2"/>
  <c r="BB75" i="7" l="1"/>
  <c r="BB75" i="2"/>
  <c r="BX49" i="4"/>
  <c r="BX88" i="4" s="1"/>
  <c r="BB92" i="8"/>
  <c r="BX50" i="8"/>
  <c r="BX93" i="8" s="1"/>
  <c r="BB47" i="6"/>
  <c r="BB75" i="6"/>
  <c r="BB21" i="4"/>
  <c r="BB86" i="6" l="1"/>
  <c r="BX48" i="6"/>
  <c r="BX87" i="6" s="1"/>
  <c r="AX131" i="6"/>
  <c r="AV131" i="6"/>
  <c r="AT131" i="6"/>
  <c r="AR131" i="6"/>
  <c r="AP131" i="6"/>
  <c r="AN131" i="6"/>
  <c r="AL131" i="6"/>
  <c r="AJ131" i="6"/>
  <c r="AH131" i="6"/>
  <c r="AF131" i="6"/>
  <c r="AD131" i="6"/>
  <c r="AB131" i="6"/>
  <c r="Z131" i="6"/>
  <c r="X131" i="6"/>
  <c r="AT105" i="6" l="1"/>
  <c r="AR105" i="6"/>
  <c r="AP105" i="6"/>
  <c r="AN105" i="6"/>
  <c r="AL105" i="6"/>
  <c r="AJ105" i="6"/>
  <c r="AH105" i="6"/>
  <c r="AF105" i="6"/>
  <c r="AD105" i="6"/>
  <c r="AB105" i="6"/>
  <c r="Z105" i="6"/>
  <c r="X105" i="6"/>
  <c r="V105" i="6"/>
  <c r="T105" i="6"/>
  <c r="R105" i="6"/>
  <c r="P105" i="6"/>
  <c r="N105" i="6"/>
  <c r="L105" i="6"/>
  <c r="J105" i="6"/>
  <c r="AL96" i="6"/>
  <c r="AJ96" i="6"/>
  <c r="AH96" i="6"/>
  <c r="AF96" i="6"/>
  <c r="AD96" i="6"/>
  <c r="AB96" i="6"/>
  <c r="Z96" i="6"/>
  <c r="X96" i="6"/>
  <c r="V96" i="6"/>
  <c r="T96" i="6"/>
  <c r="R96" i="6"/>
  <c r="P96" i="6"/>
  <c r="N96" i="6"/>
  <c r="L96" i="6"/>
  <c r="J96" i="6"/>
  <c r="J71" i="6"/>
  <c r="J69" i="6"/>
  <c r="J65" i="6"/>
  <c r="L71" i="6"/>
  <c r="L69" i="6"/>
  <c r="L65" i="6"/>
  <c r="N71" i="6"/>
  <c r="N69" i="6"/>
  <c r="N65" i="6"/>
  <c r="P71" i="6"/>
  <c r="P69" i="6"/>
  <c r="P65" i="6"/>
  <c r="R71" i="6"/>
  <c r="R69" i="6"/>
  <c r="R65" i="6"/>
  <c r="T71" i="6"/>
  <c r="T69" i="6"/>
  <c r="T65" i="6"/>
  <c r="V71" i="6"/>
  <c r="V69" i="6"/>
  <c r="V65" i="6"/>
  <c r="X71" i="6"/>
  <c r="X69" i="6"/>
  <c r="X65" i="6"/>
  <c r="Z71" i="6"/>
  <c r="Z69" i="6"/>
  <c r="Z65" i="6"/>
  <c r="AB71" i="6"/>
  <c r="AB69" i="6"/>
  <c r="AD71" i="6"/>
  <c r="AD69" i="6"/>
  <c r="AD65" i="6"/>
  <c r="AF71" i="6"/>
  <c r="AF69" i="6"/>
  <c r="AF65" i="6"/>
  <c r="AH71" i="6"/>
  <c r="AH69" i="6"/>
  <c r="AH65" i="6"/>
  <c r="AJ71" i="6"/>
  <c r="AJ69" i="6"/>
  <c r="AJ65" i="6"/>
  <c r="AL71" i="6"/>
  <c r="AL69" i="6"/>
  <c r="AL65" i="6"/>
  <c r="AN71" i="6"/>
  <c r="AN69" i="6"/>
  <c r="AN65" i="6"/>
  <c r="AP71" i="6"/>
  <c r="AP69" i="6"/>
  <c r="AP65" i="6"/>
  <c r="AR71" i="6"/>
  <c r="AR69" i="6"/>
  <c r="AR65" i="6"/>
  <c r="AT71" i="6"/>
  <c r="AT69" i="6"/>
  <c r="AT65" i="6"/>
  <c r="AV71" i="6"/>
  <c r="AV69" i="6"/>
  <c r="AX71" i="6"/>
  <c r="AX69" i="6"/>
  <c r="AZ71" i="6"/>
  <c r="AZ69" i="6"/>
  <c r="B65" i="6"/>
  <c r="AZ59" i="6"/>
  <c r="AX59" i="6"/>
  <c r="AV59" i="6"/>
  <c r="AT59" i="6"/>
  <c r="AR59" i="6"/>
  <c r="AP59" i="6"/>
  <c r="AN59" i="6"/>
  <c r="AL59" i="6"/>
  <c r="AJ59" i="6"/>
  <c r="AH59" i="6"/>
  <c r="AF59" i="6"/>
  <c r="AZ57" i="6"/>
  <c r="AX57" i="6"/>
  <c r="AV57" i="6"/>
  <c r="AT57" i="6"/>
  <c r="AR57" i="6"/>
  <c r="AP57" i="6"/>
  <c r="AN57" i="6"/>
  <c r="AL57" i="6"/>
  <c r="AJ57" i="6"/>
  <c r="AH57" i="6"/>
  <c r="AF57" i="6"/>
  <c r="AZ53" i="6"/>
  <c r="AX53" i="6"/>
  <c r="AV53" i="6"/>
  <c r="AT53" i="6"/>
  <c r="AR53" i="6"/>
  <c r="AP53" i="6"/>
  <c r="AN53" i="6"/>
  <c r="AL53" i="6"/>
  <c r="AJ53" i="6"/>
  <c r="AH53" i="6"/>
  <c r="AF53" i="6"/>
  <c r="B52" i="6"/>
  <c r="AT75" i="6"/>
  <c r="AR75" i="6"/>
  <c r="AP75" i="6"/>
  <c r="AN75" i="6"/>
  <c r="AJ38" i="6"/>
  <c r="AH38" i="6"/>
  <c r="AF38" i="6"/>
  <c r="AD38" i="6"/>
  <c r="Z38" i="6"/>
  <c r="X38" i="6"/>
  <c r="V38" i="6"/>
  <c r="T38" i="6"/>
  <c r="R38" i="6"/>
  <c r="P38" i="6"/>
  <c r="N38" i="6"/>
  <c r="L38" i="6"/>
  <c r="J38" i="6"/>
  <c r="AB28" i="6"/>
  <c r="AN29" i="6" s="1"/>
  <c r="AV28" i="6"/>
  <c r="AZ28" i="6"/>
  <c r="AX28" i="6"/>
  <c r="AZ38" i="6" l="1"/>
  <c r="BV39" i="6" s="1"/>
  <c r="BV76" i="6" s="1"/>
  <c r="BV29" i="6"/>
  <c r="BV66" i="6" s="1"/>
  <c r="AX38" i="6"/>
  <c r="AX75" i="6" s="1"/>
  <c r="BT29" i="6"/>
  <c r="BT66" i="6" s="1"/>
  <c r="BP29" i="6"/>
  <c r="BP66" i="6" s="1"/>
  <c r="BR29" i="6"/>
  <c r="BR66" i="6" s="1"/>
  <c r="BN29" i="6"/>
  <c r="BN66" i="6" s="1"/>
  <c r="BL29" i="6"/>
  <c r="BL66" i="6" s="1"/>
  <c r="AV38" i="6"/>
  <c r="BJ29" i="6"/>
  <c r="BJ66" i="6" s="1"/>
  <c r="AL75" i="6"/>
  <c r="BH29" i="6"/>
  <c r="BH66" i="6" s="1"/>
  <c r="AJ75" i="6"/>
  <c r="BF29" i="6"/>
  <c r="BF66" i="6" s="1"/>
  <c r="AH75" i="6"/>
  <c r="BD29" i="6"/>
  <c r="BD66" i="6" s="1"/>
  <c r="BB29" i="6"/>
  <c r="BB66" i="6" s="1"/>
  <c r="AN66" i="6"/>
  <c r="AX65" i="6"/>
  <c r="AV65" i="6"/>
  <c r="AB65" i="6"/>
  <c r="AZ65" i="6"/>
  <c r="AL29" i="6"/>
  <c r="AL66" i="6" s="1"/>
  <c r="AP29" i="6"/>
  <c r="AP66" i="6" s="1"/>
  <c r="AT29" i="6"/>
  <c r="AT66" i="6" s="1"/>
  <c r="AF29" i="6"/>
  <c r="AF66" i="6" s="1"/>
  <c r="AX29" i="6"/>
  <c r="AX66" i="6" s="1"/>
  <c r="AR29" i="6"/>
  <c r="AR66" i="6" s="1"/>
  <c r="AB38" i="6"/>
  <c r="AV29" i="6"/>
  <c r="AV66" i="6" s="1"/>
  <c r="AH29" i="6"/>
  <c r="AH66" i="6" s="1"/>
  <c r="AJ29" i="6"/>
  <c r="AJ66" i="6" s="1"/>
  <c r="AZ29" i="6"/>
  <c r="AZ66" i="6" s="1"/>
  <c r="AZ23" i="6"/>
  <c r="AX23" i="6"/>
  <c r="AV23" i="6"/>
  <c r="AT23" i="6"/>
  <c r="AR23" i="6"/>
  <c r="AP23" i="6"/>
  <c r="AN23" i="6"/>
  <c r="AL23" i="6"/>
  <c r="AJ23" i="6"/>
  <c r="AH23" i="6"/>
  <c r="AF23" i="6"/>
  <c r="T18" i="6"/>
  <c r="R18" i="6"/>
  <c r="P18" i="6"/>
  <c r="N18" i="6"/>
  <c r="L18" i="6"/>
  <c r="J18" i="6"/>
  <c r="V18" i="6"/>
  <c r="AD18" i="6"/>
  <c r="AB18" i="6"/>
  <c r="Z18" i="6"/>
  <c r="X18" i="6"/>
  <c r="AF18" i="6"/>
  <c r="BB19" i="6" s="1"/>
  <c r="AZ79" i="6"/>
  <c r="AX10" i="6"/>
  <c r="AV10" i="6"/>
  <c r="AT10" i="6"/>
  <c r="AR10" i="6"/>
  <c r="AP10" i="6"/>
  <c r="AN10" i="6"/>
  <c r="AL10" i="6"/>
  <c r="AJ10" i="6"/>
  <c r="AB10" i="6"/>
  <c r="AB79" i="6" s="1"/>
  <c r="Z10" i="6"/>
  <c r="Z79" i="6" s="1"/>
  <c r="X10" i="6"/>
  <c r="X79" i="6" s="1"/>
  <c r="V10" i="6"/>
  <c r="V79" i="6" s="1"/>
  <c r="T10" i="6"/>
  <c r="T79" i="6" s="1"/>
  <c r="R10" i="6"/>
  <c r="R79" i="6" s="1"/>
  <c r="P10" i="6"/>
  <c r="P79" i="6" s="1"/>
  <c r="N10" i="6"/>
  <c r="N79" i="6" s="1"/>
  <c r="L10" i="6"/>
  <c r="L79" i="6" s="1"/>
  <c r="J10" i="6"/>
  <c r="J79" i="6" s="1"/>
  <c r="AH10" i="6"/>
  <c r="AF11" i="6"/>
  <c r="BB15" i="6" s="1"/>
  <c r="BB84" i="6" s="1"/>
  <c r="AF10" i="6"/>
  <c r="AF9" i="6"/>
  <c r="BB13" i="6" s="1"/>
  <c r="AD11" i="6"/>
  <c r="AD10" i="6"/>
  <c r="AD79" i="6" s="1"/>
  <c r="AD9" i="6"/>
  <c r="AD75" i="6" s="1"/>
  <c r="AB11" i="6"/>
  <c r="AB9" i="6"/>
  <c r="Z11" i="6"/>
  <c r="Z9" i="6"/>
  <c r="Z75" i="6" s="1"/>
  <c r="X11" i="6"/>
  <c r="X9" i="6"/>
  <c r="X75" i="6" s="1"/>
  <c r="V11" i="6"/>
  <c r="V9" i="6"/>
  <c r="V75" i="6" s="1"/>
  <c r="T11" i="6"/>
  <c r="T9" i="6"/>
  <c r="T75" i="6" s="1"/>
  <c r="R11" i="6"/>
  <c r="R9" i="6"/>
  <c r="R75" i="6" s="1"/>
  <c r="P11" i="6"/>
  <c r="P9" i="6"/>
  <c r="P75" i="6" s="1"/>
  <c r="N11" i="6"/>
  <c r="N9" i="6"/>
  <c r="N75" i="6" s="1"/>
  <c r="L11" i="6"/>
  <c r="L9" i="6"/>
  <c r="L75" i="6" s="1"/>
  <c r="J11" i="6"/>
  <c r="J9" i="6"/>
  <c r="J75" i="6" s="1"/>
  <c r="BT39" i="6" l="1"/>
  <c r="BT76" i="6" s="1"/>
  <c r="AZ75" i="6"/>
  <c r="BR39" i="6"/>
  <c r="BR76" i="6" s="1"/>
  <c r="AX79" i="6"/>
  <c r="BT14" i="6"/>
  <c r="AV79" i="6"/>
  <c r="BR14" i="6"/>
  <c r="AT79" i="6"/>
  <c r="BP14" i="6"/>
  <c r="BN39" i="6"/>
  <c r="BN76" i="6" s="1"/>
  <c r="BP39" i="6"/>
  <c r="BP76" i="6" s="1"/>
  <c r="AV75" i="6"/>
  <c r="AR79" i="6"/>
  <c r="BN14" i="6"/>
  <c r="AP79" i="6"/>
  <c r="BL14" i="6"/>
  <c r="BL39" i="6"/>
  <c r="BL76" i="6" s="1"/>
  <c r="AN79" i="6"/>
  <c r="BJ14" i="6"/>
  <c r="BJ39" i="6"/>
  <c r="BJ76" i="6" s="1"/>
  <c r="AL79" i="6"/>
  <c r="BH14" i="6"/>
  <c r="BH39" i="6"/>
  <c r="BH76" i="6" s="1"/>
  <c r="AJ79" i="6"/>
  <c r="BF14" i="6"/>
  <c r="BF39" i="6"/>
  <c r="BF76" i="6" s="1"/>
  <c r="BB39" i="6"/>
  <c r="BB76" i="6" s="1"/>
  <c r="BB14" i="6"/>
  <c r="BB80" i="6" s="1"/>
  <c r="BD39" i="6"/>
  <c r="BD76" i="6" s="1"/>
  <c r="AH79" i="6"/>
  <c r="BD14" i="6"/>
  <c r="BB24" i="6"/>
  <c r="AF79" i="6"/>
  <c r="AF75" i="6"/>
  <c r="AB75" i="6"/>
  <c r="AF19" i="6"/>
  <c r="AT15" i="6"/>
  <c r="AV19" i="6"/>
  <c r="AT19" i="6"/>
  <c r="AP19" i="6"/>
  <c r="AR19" i="6"/>
  <c r="AX19" i="6"/>
  <c r="AN19" i="6"/>
  <c r="AH19" i="6"/>
  <c r="AZ19" i="6"/>
  <c r="AL19" i="6"/>
  <c r="AJ19" i="6"/>
  <c r="AZ14" i="6"/>
  <c r="AT14" i="6"/>
  <c r="AX14" i="6"/>
  <c r="AZ15" i="6"/>
  <c r="AV15" i="6"/>
  <c r="AR15" i="6"/>
  <c r="AX15" i="6"/>
  <c r="AV14" i="6"/>
  <c r="AH14" i="6"/>
  <c r="AJ14" i="6"/>
  <c r="AL14" i="6"/>
  <c r="AJ15" i="6"/>
  <c r="AN14" i="6"/>
  <c r="AL15" i="6"/>
  <c r="AP14" i="6"/>
  <c r="AN15" i="6"/>
  <c r="AR14" i="6"/>
  <c r="AP15" i="6"/>
  <c r="BT80" i="6" l="1"/>
  <c r="BT16" i="6"/>
  <c r="BR80" i="6"/>
  <c r="BR16" i="6"/>
  <c r="BP80" i="6"/>
  <c r="BP16" i="6"/>
  <c r="BN80" i="6"/>
  <c r="BN16" i="6"/>
  <c r="BL80" i="6"/>
  <c r="BL16" i="6"/>
  <c r="BJ80" i="6"/>
  <c r="BJ16" i="6"/>
  <c r="BH80" i="6"/>
  <c r="BH16" i="6"/>
  <c r="BB16" i="6"/>
  <c r="BB20" i="6" s="1"/>
  <c r="BF80" i="6"/>
  <c r="BF16" i="6"/>
  <c r="BD80" i="6"/>
  <c r="BD16" i="6"/>
  <c r="J127" i="3"/>
  <c r="L127" i="3"/>
  <c r="N127" i="3"/>
  <c r="P127" i="3"/>
  <c r="R127" i="3"/>
  <c r="T127" i="3"/>
  <c r="V127" i="3"/>
  <c r="X127" i="3"/>
  <c r="AX134" i="3"/>
  <c r="AV134" i="3"/>
  <c r="AT134" i="3"/>
  <c r="AR134" i="3"/>
  <c r="AP134" i="3"/>
  <c r="AF134" i="3"/>
  <c r="AD134" i="3"/>
  <c r="AB134" i="3"/>
  <c r="Z134" i="3"/>
  <c r="X134" i="3"/>
  <c r="V134" i="3"/>
  <c r="T134" i="3"/>
  <c r="R134" i="3"/>
  <c r="BT20" i="6" l="1"/>
  <c r="BR20" i="6"/>
  <c r="BP20" i="6"/>
  <c r="BN20" i="6"/>
  <c r="BL20" i="6"/>
  <c r="BJ20" i="6"/>
  <c r="BH20" i="6"/>
  <c r="BF20" i="6"/>
  <c r="BD20" i="6"/>
  <c r="AF127" i="3"/>
  <c r="AD127" i="3"/>
  <c r="AB127" i="3"/>
  <c r="Z127" i="3"/>
  <c r="AZ108" i="3"/>
  <c r="AX108" i="3"/>
  <c r="AV108" i="3"/>
  <c r="AT108" i="3"/>
  <c r="AR108" i="3"/>
  <c r="AP108" i="3"/>
  <c r="AN108" i="3"/>
  <c r="AL108" i="3"/>
  <c r="AJ108" i="3"/>
  <c r="AH108" i="3"/>
  <c r="AF108" i="3"/>
  <c r="AD108" i="3"/>
  <c r="AB108" i="3"/>
  <c r="Z108" i="3"/>
  <c r="X108" i="3"/>
  <c r="V108" i="3"/>
  <c r="R108" i="3"/>
  <c r="P108" i="3"/>
  <c r="N108" i="3"/>
  <c r="L108" i="3"/>
  <c r="J108" i="3"/>
  <c r="T108" i="3"/>
  <c r="AZ107" i="3"/>
  <c r="AX107" i="3"/>
  <c r="AV107" i="3"/>
  <c r="AT107" i="3"/>
  <c r="AR107" i="3"/>
  <c r="AP107" i="3"/>
  <c r="AN107" i="3"/>
  <c r="AL107" i="3"/>
  <c r="AJ107" i="3"/>
  <c r="AH107" i="3"/>
  <c r="AF107" i="3"/>
  <c r="AZ104" i="3"/>
  <c r="AX104" i="3"/>
  <c r="AV104" i="3"/>
  <c r="AT104" i="3"/>
  <c r="AR104" i="3"/>
  <c r="AP104" i="3"/>
  <c r="AN104" i="3"/>
  <c r="AL104" i="3"/>
  <c r="AJ104" i="3"/>
  <c r="AH104" i="3"/>
  <c r="AF104" i="3"/>
  <c r="AX90" i="3"/>
  <c r="AV90" i="3"/>
  <c r="AT90" i="3"/>
  <c r="AR90" i="3"/>
  <c r="AP90" i="3"/>
  <c r="AN90" i="3"/>
  <c r="AL90" i="3"/>
  <c r="AJ90" i="3"/>
  <c r="AH90" i="3"/>
  <c r="AF90" i="3"/>
  <c r="AD90" i="3"/>
  <c r="AB90" i="3"/>
  <c r="Z90" i="3"/>
  <c r="X90" i="3"/>
  <c r="V90" i="3"/>
  <c r="T90" i="3"/>
  <c r="R90" i="3"/>
  <c r="P90" i="3"/>
  <c r="N90" i="3"/>
  <c r="L90" i="3"/>
  <c r="J90" i="3"/>
  <c r="AZ90" i="3"/>
  <c r="AZ89" i="3"/>
  <c r="AX89" i="3"/>
  <c r="AV89" i="3"/>
  <c r="AT89" i="3"/>
  <c r="AR89" i="3"/>
  <c r="AP89" i="3"/>
  <c r="AN89" i="3"/>
  <c r="AL89" i="3"/>
  <c r="AJ89" i="3"/>
  <c r="AH89" i="3"/>
  <c r="AF89" i="3"/>
  <c r="AZ86" i="3"/>
  <c r="AX86" i="3"/>
  <c r="AV86" i="3"/>
  <c r="AT86" i="3"/>
  <c r="AR86" i="3"/>
  <c r="AP86" i="3"/>
  <c r="AN86" i="3"/>
  <c r="AL86" i="3"/>
  <c r="AJ86" i="3"/>
  <c r="AH86" i="3"/>
  <c r="AF86" i="3"/>
  <c r="AZ73" i="3"/>
  <c r="AX73" i="3"/>
  <c r="AV73" i="3"/>
  <c r="AT73" i="3"/>
  <c r="AR73" i="3"/>
  <c r="AP73" i="3"/>
  <c r="AN73" i="3"/>
  <c r="AL73" i="3"/>
  <c r="AJ73" i="3"/>
  <c r="AH73" i="3"/>
  <c r="AZ65" i="3"/>
  <c r="AX65" i="3"/>
  <c r="AV65" i="3"/>
  <c r="AT65" i="3"/>
  <c r="AR65" i="3"/>
  <c r="AP65" i="3"/>
  <c r="AN65" i="3"/>
  <c r="AL65" i="3"/>
  <c r="AJ65" i="3"/>
  <c r="AH65" i="3"/>
  <c r="AF65" i="3"/>
  <c r="AD65" i="3"/>
  <c r="AB65" i="3"/>
  <c r="Z65" i="3"/>
  <c r="X65" i="3"/>
  <c r="V65" i="3"/>
  <c r="T65" i="3"/>
  <c r="R65" i="3"/>
  <c r="P65" i="3"/>
  <c r="N65" i="3"/>
  <c r="L65" i="3"/>
  <c r="J65" i="3"/>
  <c r="J61" i="3"/>
  <c r="L61" i="3"/>
  <c r="N61" i="3"/>
  <c r="P61" i="3"/>
  <c r="R61" i="3"/>
  <c r="AZ61" i="3"/>
  <c r="AX61" i="3"/>
  <c r="AV61" i="3"/>
  <c r="AT61" i="3"/>
  <c r="AR61" i="3"/>
  <c r="AP61" i="3"/>
  <c r="AN61" i="3"/>
  <c r="AL61" i="3"/>
  <c r="AJ61" i="3"/>
  <c r="AH61" i="3"/>
  <c r="AF61" i="3"/>
  <c r="AD61" i="3"/>
  <c r="AB61" i="3"/>
  <c r="Z61" i="3"/>
  <c r="X61" i="3"/>
  <c r="V61" i="3"/>
  <c r="T61" i="3"/>
  <c r="AZ55" i="3"/>
  <c r="AX55" i="3"/>
  <c r="AV55" i="3"/>
  <c r="AT55" i="3"/>
  <c r="AR55" i="3"/>
  <c r="AP55" i="3"/>
  <c r="AN55" i="3"/>
  <c r="AL55" i="3"/>
  <c r="AJ55" i="3"/>
  <c r="AH55" i="3"/>
  <c r="AF55" i="3"/>
  <c r="AZ51" i="3"/>
  <c r="AX51" i="3"/>
  <c r="AV51" i="3"/>
  <c r="AT51" i="3"/>
  <c r="AR51" i="3"/>
  <c r="AP51" i="3"/>
  <c r="AN51" i="3"/>
  <c r="AL51" i="3"/>
  <c r="AJ51" i="3"/>
  <c r="AH51" i="3"/>
  <c r="AF51" i="3"/>
  <c r="AN33" i="3"/>
  <c r="AL33" i="3"/>
  <c r="AJ33" i="3"/>
  <c r="AH33" i="3"/>
  <c r="AF33" i="3"/>
  <c r="AP29" i="3"/>
  <c r="Z39" i="3"/>
  <c r="X39" i="3"/>
  <c r="V39" i="3"/>
  <c r="T39" i="3"/>
  <c r="R39" i="3"/>
  <c r="P39" i="3"/>
  <c r="N39" i="3"/>
  <c r="L39" i="3"/>
  <c r="J39" i="3"/>
  <c r="AZ69" i="3"/>
  <c r="AX69" i="3"/>
  <c r="AV69" i="3"/>
  <c r="AT69" i="3"/>
  <c r="AR69" i="3"/>
  <c r="AJ36" i="3"/>
  <c r="AH36" i="3"/>
  <c r="AF36" i="3"/>
  <c r="AD36" i="3"/>
  <c r="AB36" i="3"/>
  <c r="Z36" i="3"/>
  <c r="X36" i="3"/>
  <c r="V36" i="3"/>
  <c r="T36" i="3"/>
  <c r="R36" i="3"/>
  <c r="P36" i="3"/>
  <c r="N36" i="3"/>
  <c r="L36" i="3"/>
  <c r="AZ23" i="3"/>
  <c r="AX23" i="3"/>
  <c r="AV23" i="3"/>
  <c r="AT23" i="3"/>
  <c r="AR23" i="3"/>
  <c r="AP23" i="3"/>
  <c r="AN23" i="3"/>
  <c r="AL23" i="3"/>
  <c r="AJ23" i="3"/>
  <c r="AH23" i="3"/>
  <c r="AF23" i="3"/>
  <c r="AF18" i="3"/>
  <c r="BB19" i="3" s="1"/>
  <c r="AD18" i="3"/>
  <c r="AB18" i="3"/>
  <c r="Z18" i="3"/>
  <c r="X18" i="3"/>
  <c r="V18" i="3"/>
  <c r="T18" i="3"/>
  <c r="R18" i="3"/>
  <c r="P18" i="3"/>
  <c r="N18" i="3"/>
  <c r="L18" i="3"/>
  <c r="J18" i="3"/>
  <c r="AF11" i="3"/>
  <c r="BB15" i="3" s="1"/>
  <c r="BB78" i="3" s="1"/>
  <c r="AF10" i="3"/>
  <c r="BB14" i="3" s="1"/>
  <c r="BB74" i="3" s="1"/>
  <c r="AF9" i="3"/>
  <c r="AD11" i="3"/>
  <c r="AD10" i="3"/>
  <c r="AD73" i="3" s="1"/>
  <c r="AD9" i="3"/>
  <c r="AB11" i="3"/>
  <c r="AB10" i="3"/>
  <c r="AB73" i="3" s="1"/>
  <c r="AB9" i="3"/>
  <c r="Z11" i="3"/>
  <c r="Z10" i="3"/>
  <c r="Z9" i="3"/>
  <c r="X11" i="3"/>
  <c r="X10" i="3"/>
  <c r="X9" i="3"/>
  <c r="V11" i="3"/>
  <c r="V10" i="3"/>
  <c r="V9" i="3"/>
  <c r="T11" i="3"/>
  <c r="T10" i="3"/>
  <c r="T9" i="3"/>
  <c r="R11" i="3"/>
  <c r="R10" i="3"/>
  <c r="R9" i="3"/>
  <c r="P11" i="3"/>
  <c r="P10" i="3"/>
  <c r="P9" i="3"/>
  <c r="N11" i="3"/>
  <c r="N10" i="3"/>
  <c r="N9" i="3"/>
  <c r="L11" i="3"/>
  <c r="L10" i="3"/>
  <c r="L9" i="3"/>
  <c r="J11" i="3"/>
  <c r="J10" i="3"/>
  <c r="J9" i="3"/>
  <c r="AP69" i="3" l="1"/>
  <c r="BL37" i="3"/>
  <c r="BL70" i="3" s="1"/>
  <c r="AN91" i="3"/>
  <c r="AN69" i="3"/>
  <c r="BJ37" i="3"/>
  <c r="BJ70" i="3" s="1"/>
  <c r="AL91" i="3"/>
  <c r="X73" i="3"/>
  <c r="AL69" i="3"/>
  <c r="BH37" i="3"/>
  <c r="BH70" i="3" s="1"/>
  <c r="AZ15" i="3"/>
  <c r="Z73" i="3"/>
  <c r="J73" i="3"/>
  <c r="L73" i="3"/>
  <c r="AF19" i="3"/>
  <c r="AV19" i="3"/>
  <c r="AJ66" i="3"/>
  <c r="V69" i="3"/>
  <c r="AT13" i="3"/>
  <c r="AX15" i="3"/>
  <c r="AX19" i="3"/>
  <c r="AL66" i="3"/>
  <c r="AZ19" i="3"/>
  <c r="AN66" i="3"/>
  <c r="AJ69" i="3"/>
  <c r="BF37" i="3"/>
  <c r="BF70" i="3" s="1"/>
  <c r="AP62" i="3"/>
  <c r="AN14" i="3"/>
  <c r="AF66" i="3"/>
  <c r="P73" i="3"/>
  <c r="AH15" i="3"/>
  <c r="AD69" i="3"/>
  <c r="AH69" i="3"/>
  <c r="BD37" i="3"/>
  <c r="BD70" i="3" s="1"/>
  <c r="AP91" i="3"/>
  <c r="N69" i="3"/>
  <c r="AR91" i="3"/>
  <c r="AF91" i="3"/>
  <c r="AV91" i="3"/>
  <c r="AT15" i="3"/>
  <c r="AJ15" i="3"/>
  <c r="AP14" i="3"/>
  <c r="Z69" i="3"/>
  <c r="BB24" i="3"/>
  <c r="AL37" i="3"/>
  <c r="BB37" i="3"/>
  <c r="AT91" i="3"/>
  <c r="AJ13" i="3"/>
  <c r="AH13" i="3"/>
  <c r="AL15" i="3"/>
  <c r="AX13" i="3"/>
  <c r="BB13" i="3"/>
  <c r="AN19" i="3"/>
  <c r="AJ37" i="3"/>
  <c r="V73" i="3"/>
  <c r="AF69" i="3"/>
  <c r="AH37" i="3"/>
  <c r="AL14" i="3"/>
  <c r="AV15" i="3"/>
  <c r="AL19" i="3"/>
  <c r="AH91" i="3"/>
  <c r="AX91" i="3"/>
  <c r="N73" i="3"/>
  <c r="L69" i="3"/>
  <c r="AB69" i="3"/>
  <c r="AR19" i="3"/>
  <c r="AF73" i="3"/>
  <c r="AP87" i="3"/>
  <c r="AJ91" i="3"/>
  <c r="AZ91" i="3"/>
  <c r="AH66" i="3"/>
  <c r="AH14" i="3"/>
  <c r="AN13" i="3"/>
  <c r="AR15" i="3"/>
  <c r="AZ13" i="3"/>
  <c r="AT19" i="3"/>
  <c r="T69" i="3"/>
  <c r="AZ14" i="3"/>
  <c r="R69" i="3"/>
  <c r="AV13" i="3"/>
  <c r="P69" i="3"/>
  <c r="AL13" i="3"/>
  <c r="AP15" i="3"/>
  <c r="AV14" i="3"/>
  <c r="R73" i="3"/>
  <c r="AJ14" i="3"/>
  <c r="AR13" i="3"/>
  <c r="AP19" i="3"/>
  <c r="T73" i="3"/>
  <c r="AT14" i="3"/>
  <c r="AP13" i="3"/>
  <c r="AN15" i="3"/>
  <c r="AX14" i="3"/>
  <c r="X69" i="3"/>
  <c r="AH19" i="3"/>
  <c r="AJ19" i="3"/>
  <c r="AR14" i="3"/>
  <c r="AV150" i="4"/>
  <c r="AT150" i="4"/>
  <c r="AR150" i="4"/>
  <c r="AP150" i="4"/>
  <c r="AN150" i="4"/>
  <c r="AL150" i="4"/>
  <c r="AJ150" i="4"/>
  <c r="AH150" i="4"/>
  <c r="AF150" i="4"/>
  <c r="AD150" i="4"/>
  <c r="AB150" i="4"/>
  <c r="Z150" i="4"/>
  <c r="X150" i="4"/>
  <c r="AX150" i="4"/>
  <c r="AH16" i="3" l="1"/>
  <c r="AJ16" i="3"/>
  <c r="AX16" i="3"/>
  <c r="AN16" i="3"/>
  <c r="AJ70" i="3"/>
  <c r="AH70" i="3"/>
  <c r="BB16" i="3"/>
  <c r="BB70" i="3"/>
  <c r="AL16" i="3"/>
  <c r="AL70" i="3"/>
  <c r="AV16" i="3"/>
  <c r="AP16" i="3"/>
  <c r="AR16" i="3"/>
  <c r="AZ16" i="3"/>
  <c r="AT16" i="3"/>
  <c r="AZ149" i="4"/>
  <c r="AX149" i="4"/>
  <c r="AV149" i="4"/>
  <c r="AT149" i="4"/>
  <c r="AR149" i="4"/>
  <c r="AP149" i="4"/>
  <c r="AN149" i="4"/>
  <c r="AL149" i="4"/>
  <c r="AJ149" i="4"/>
  <c r="AH149" i="4"/>
  <c r="Z149" i="4"/>
  <c r="X149" i="4"/>
  <c r="V149" i="4"/>
  <c r="AF143" i="4"/>
  <c r="AD143" i="4" s="1"/>
  <c r="AB143" i="4" s="1"/>
  <c r="Z143" i="4" s="1"/>
  <c r="X143" i="4" s="1"/>
  <c r="V143" i="4" s="1"/>
  <c r="T143" i="4" s="1"/>
  <c r="R143" i="4" s="1"/>
  <c r="P143" i="4" s="1"/>
  <c r="N143" i="4" s="1"/>
  <c r="L143" i="4" s="1"/>
  <c r="J143" i="4" s="1"/>
  <c r="AZ97" i="4"/>
  <c r="AX97" i="4"/>
  <c r="AV97" i="4"/>
  <c r="AT97" i="4"/>
  <c r="AR97" i="4"/>
  <c r="AP97" i="4"/>
  <c r="AN97" i="4"/>
  <c r="AL97" i="4"/>
  <c r="AJ97" i="4"/>
  <c r="AH97" i="4"/>
  <c r="AF97" i="4"/>
  <c r="AD97" i="4"/>
  <c r="AB97" i="4"/>
  <c r="Z97" i="4"/>
  <c r="X97" i="4"/>
  <c r="V97" i="4"/>
  <c r="T97" i="4"/>
  <c r="R97" i="4"/>
  <c r="P97" i="4"/>
  <c r="N97" i="4"/>
  <c r="L97" i="4"/>
  <c r="J97" i="4"/>
  <c r="AZ114" i="4"/>
  <c r="AX114" i="4"/>
  <c r="AV114" i="4"/>
  <c r="AT114" i="4"/>
  <c r="AR114" i="4"/>
  <c r="AR116" i="4" s="1"/>
  <c r="AP114" i="4"/>
  <c r="AN114" i="4"/>
  <c r="AL114" i="4"/>
  <c r="AJ114" i="4"/>
  <c r="AH114" i="4"/>
  <c r="AF114" i="4"/>
  <c r="AZ111" i="4"/>
  <c r="AX111" i="4"/>
  <c r="AV111" i="4"/>
  <c r="AT111" i="4"/>
  <c r="AT112" i="4" s="1"/>
  <c r="AR111" i="4"/>
  <c r="AR112" i="4" s="1"/>
  <c r="AP111" i="4"/>
  <c r="AP112" i="4" s="1"/>
  <c r="AN111" i="4"/>
  <c r="AN112" i="4" s="1"/>
  <c r="AL111" i="4"/>
  <c r="AL112" i="4" s="1"/>
  <c r="AJ111" i="4"/>
  <c r="AJ112" i="4" s="1"/>
  <c r="AH111" i="4"/>
  <c r="AH112" i="4" s="1"/>
  <c r="AF111" i="4"/>
  <c r="AZ105" i="4"/>
  <c r="AX105" i="4"/>
  <c r="AV105" i="4"/>
  <c r="AT105" i="4"/>
  <c r="AR105" i="4"/>
  <c r="AP105" i="4"/>
  <c r="AN105" i="4"/>
  <c r="AL105" i="4"/>
  <c r="AJ105" i="4"/>
  <c r="AH105" i="4"/>
  <c r="AF105" i="4"/>
  <c r="AZ102" i="4"/>
  <c r="AX102" i="4"/>
  <c r="AV102" i="4"/>
  <c r="AT102" i="4"/>
  <c r="AT103" i="4" s="1"/>
  <c r="AR102" i="4"/>
  <c r="AR103" i="4" s="1"/>
  <c r="AP102" i="4"/>
  <c r="AP103" i="4" s="1"/>
  <c r="AN102" i="4"/>
  <c r="AN103" i="4" s="1"/>
  <c r="AL102" i="4"/>
  <c r="AL103" i="4" s="1"/>
  <c r="AJ102" i="4"/>
  <c r="AJ103" i="4" s="1"/>
  <c r="AH102" i="4"/>
  <c r="AH103" i="4" s="1"/>
  <c r="AF102" i="4"/>
  <c r="AZ96" i="4"/>
  <c r="AX96" i="4"/>
  <c r="AV96" i="4"/>
  <c r="AT96" i="4"/>
  <c r="AR96" i="4"/>
  <c r="AP96" i="4"/>
  <c r="AN96" i="4"/>
  <c r="AL96" i="4"/>
  <c r="AJ96" i="4"/>
  <c r="AH96" i="4"/>
  <c r="AF96" i="4"/>
  <c r="AZ93" i="4"/>
  <c r="AX93" i="4"/>
  <c r="AV93" i="4"/>
  <c r="AT93" i="4"/>
  <c r="AR93" i="4"/>
  <c r="AP93" i="4"/>
  <c r="AN93" i="4"/>
  <c r="AL93" i="4"/>
  <c r="AJ93" i="4"/>
  <c r="AH93" i="4"/>
  <c r="AF93" i="4"/>
  <c r="AT71" i="4"/>
  <c r="AR71" i="4"/>
  <c r="AP71" i="4"/>
  <c r="AN71" i="4"/>
  <c r="AL71" i="4"/>
  <c r="AJ71" i="4"/>
  <c r="AH71" i="4"/>
  <c r="AF71" i="4"/>
  <c r="AL69" i="4"/>
  <c r="X76" i="4"/>
  <c r="J76" i="4"/>
  <c r="AZ70" i="4"/>
  <c r="AX70" i="4"/>
  <c r="AV70" i="4"/>
  <c r="AT70" i="4"/>
  <c r="AR70" i="4"/>
  <c r="AP70" i="4"/>
  <c r="AN70" i="4"/>
  <c r="AL70" i="4"/>
  <c r="AJ70" i="4"/>
  <c r="AH70" i="4"/>
  <c r="AF70" i="4"/>
  <c r="AD70" i="4"/>
  <c r="AB70" i="4"/>
  <c r="Z70" i="4"/>
  <c r="X70" i="4"/>
  <c r="V70" i="4"/>
  <c r="T70" i="4"/>
  <c r="R70" i="4"/>
  <c r="P70" i="4"/>
  <c r="N70" i="4"/>
  <c r="L70" i="4"/>
  <c r="J70" i="4"/>
  <c r="AZ68" i="4"/>
  <c r="AX68" i="4"/>
  <c r="AV68" i="4"/>
  <c r="AT68" i="4"/>
  <c r="AR68" i="4"/>
  <c r="AP68" i="4"/>
  <c r="AN68" i="4"/>
  <c r="AL68" i="4"/>
  <c r="AJ68" i="4"/>
  <c r="AH68" i="4"/>
  <c r="AF68" i="4"/>
  <c r="AD68" i="4"/>
  <c r="AB68" i="4"/>
  <c r="Z68" i="4"/>
  <c r="X68" i="4"/>
  <c r="V68" i="4"/>
  <c r="T68" i="4"/>
  <c r="R68" i="4"/>
  <c r="P68" i="4"/>
  <c r="N68" i="4"/>
  <c r="L68" i="4"/>
  <c r="J68" i="4"/>
  <c r="AZ66" i="4"/>
  <c r="AX66" i="4"/>
  <c r="AV66" i="4"/>
  <c r="AT66" i="4"/>
  <c r="AR66" i="4"/>
  <c r="AP66" i="4"/>
  <c r="AN66" i="4"/>
  <c r="AL66" i="4"/>
  <c r="AJ66" i="4"/>
  <c r="AH66" i="4"/>
  <c r="AF66" i="4"/>
  <c r="AD66" i="4"/>
  <c r="AB66" i="4"/>
  <c r="Z66" i="4"/>
  <c r="X66" i="4"/>
  <c r="V66" i="4"/>
  <c r="T66" i="4"/>
  <c r="R66" i="4"/>
  <c r="P66" i="4"/>
  <c r="N66" i="4"/>
  <c r="L66" i="4"/>
  <c r="J66" i="4"/>
  <c r="AF43" i="4"/>
  <c r="AH43" i="4"/>
  <c r="AH121" i="4" s="1"/>
  <c r="AJ43" i="4"/>
  <c r="AJ121" i="4" s="1"/>
  <c r="AL43" i="4"/>
  <c r="AL121" i="4" s="1"/>
  <c r="AF46" i="4"/>
  <c r="AH46" i="4"/>
  <c r="AJ46" i="4"/>
  <c r="AL46" i="4"/>
  <c r="AN46" i="4"/>
  <c r="AP46" i="4"/>
  <c r="AR46" i="4"/>
  <c r="AT46" i="4"/>
  <c r="AV46" i="4"/>
  <c r="AX46" i="4"/>
  <c r="AZ46" i="4"/>
  <c r="AZ34" i="4"/>
  <c r="AX34" i="4"/>
  <c r="AV34" i="4"/>
  <c r="AN42" i="4"/>
  <c r="AN80" i="4" s="1"/>
  <c r="Z39" i="4"/>
  <c r="Z48" i="4" s="1"/>
  <c r="AB48" i="4"/>
  <c r="AZ58" i="4"/>
  <c r="AX58" i="4"/>
  <c r="AV58" i="4"/>
  <c r="AF69" i="4"/>
  <c r="AH69" i="4"/>
  <c r="AJ69" i="4"/>
  <c r="AN69" i="4"/>
  <c r="AP69" i="4"/>
  <c r="AR69" i="4"/>
  <c r="AT69" i="4"/>
  <c r="AV56" i="4"/>
  <c r="AX56" i="4"/>
  <c r="AZ56" i="4"/>
  <c r="AZ54" i="4"/>
  <c r="AX54" i="4"/>
  <c r="AV54" i="4"/>
  <c r="AT54" i="4"/>
  <c r="AR54" i="4"/>
  <c r="AP54" i="4"/>
  <c r="AN54" i="4"/>
  <c r="AL54" i="4"/>
  <c r="AJ54" i="4"/>
  <c r="AH54" i="4"/>
  <c r="AF54" i="4"/>
  <c r="AZ24" i="4"/>
  <c r="AX24" i="4"/>
  <c r="AV24" i="4"/>
  <c r="AT24" i="4"/>
  <c r="AR24" i="4"/>
  <c r="AP24" i="4"/>
  <c r="AN24" i="4"/>
  <c r="AL24" i="4"/>
  <c r="AJ24" i="4"/>
  <c r="AH24" i="4"/>
  <c r="AF24" i="4"/>
  <c r="AX20" i="4"/>
  <c r="AZ20" i="4"/>
  <c r="AR20" i="4"/>
  <c r="AP20" i="4"/>
  <c r="AN20" i="4"/>
  <c r="AL20" i="4"/>
  <c r="AJ20" i="4"/>
  <c r="AF149" i="4"/>
  <c r="AZ16" i="4"/>
  <c r="AZ15" i="4"/>
  <c r="AB149" i="4"/>
  <c r="AV14" i="4"/>
  <c r="X13" i="4"/>
  <c r="X87" i="4" s="1"/>
  <c r="AR14" i="4"/>
  <c r="AR77" i="4" s="1"/>
  <c r="AP16" i="4"/>
  <c r="P149" i="4"/>
  <c r="N149" i="4"/>
  <c r="N76" i="4"/>
  <c r="L149" i="4"/>
  <c r="N13" i="4"/>
  <c r="N87" i="4" s="1"/>
  <c r="AR107" i="4" l="1"/>
  <c r="AF116" i="4"/>
  <c r="AN107" i="4"/>
  <c r="AP107" i="4"/>
  <c r="AH116" i="4"/>
  <c r="AF107" i="4"/>
  <c r="AJ116" i="4"/>
  <c r="AH107" i="4"/>
  <c r="AL116" i="4"/>
  <c r="AJ107" i="4"/>
  <c r="AN116" i="4"/>
  <c r="AL107" i="4"/>
  <c r="AP116" i="4"/>
  <c r="AP85" i="4"/>
  <c r="AT107" i="4"/>
  <c r="AT116" i="4"/>
  <c r="AV107" i="4"/>
  <c r="AV116" i="4"/>
  <c r="AX107" i="4"/>
  <c r="AX116" i="4"/>
  <c r="AZ107" i="4"/>
  <c r="AZ116" i="4"/>
  <c r="AZ85" i="4"/>
  <c r="AZ151" i="4"/>
  <c r="BV152" i="4"/>
  <c r="AZ76" i="4"/>
  <c r="BV40" i="4"/>
  <c r="BV77" i="4" s="1"/>
  <c r="AX76" i="4"/>
  <c r="BT40" i="4"/>
  <c r="BT77" i="4" s="1"/>
  <c r="BT152" i="4"/>
  <c r="BR152" i="4"/>
  <c r="BR40" i="4"/>
  <c r="BR77" i="4" s="1"/>
  <c r="AT76" i="4"/>
  <c r="BP40" i="4"/>
  <c r="BP77" i="4" s="1"/>
  <c r="BP152" i="4"/>
  <c r="BN152" i="4"/>
  <c r="AR76" i="4"/>
  <c r="BN40" i="4"/>
  <c r="BN77" i="4" s="1"/>
  <c r="BL152" i="4"/>
  <c r="AP76" i="4"/>
  <c r="BL40" i="4"/>
  <c r="BL77" i="4" s="1"/>
  <c r="BJ152" i="4"/>
  <c r="AN76" i="4"/>
  <c r="BJ40" i="4"/>
  <c r="BJ77" i="4" s="1"/>
  <c r="BH43" i="4"/>
  <c r="BJ43" i="4"/>
  <c r="AL76" i="4"/>
  <c r="BH40" i="4"/>
  <c r="BH77" i="4" s="1"/>
  <c r="BH152" i="4"/>
  <c r="BF152" i="4"/>
  <c r="AJ76" i="4"/>
  <c r="BF40" i="4"/>
  <c r="BF77" i="4" s="1"/>
  <c r="BD43" i="4"/>
  <c r="BF43" i="4"/>
  <c r="AP98" i="4"/>
  <c r="BB152" i="4"/>
  <c r="AV71" i="4"/>
  <c r="BD152" i="4"/>
  <c r="AH76" i="4"/>
  <c r="BD40" i="4"/>
  <c r="BD77" i="4" s="1"/>
  <c r="AF76" i="4"/>
  <c r="BB40" i="4"/>
  <c r="BB77" i="4" s="1"/>
  <c r="AN43" i="4"/>
  <c r="AN121" i="4" s="1"/>
  <c r="BB43" i="4"/>
  <c r="BB20" i="3"/>
  <c r="AJ98" i="4"/>
  <c r="AZ98" i="4"/>
  <c r="AL98" i="4"/>
  <c r="AF98" i="4"/>
  <c r="AV98" i="4"/>
  <c r="AZ71" i="4"/>
  <c r="AN98" i="4"/>
  <c r="AR98" i="4"/>
  <c r="AX71" i="4"/>
  <c r="AV112" i="4"/>
  <c r="AX112" i="4"/>
  <c r="AZ112" i="4"/>
  <c r="AZ43" i="4"/>
  <c r="AX43" i="4"/>
  <c r="AX121" i="4" s="1"/>
  <c r="AT98" i="4"/>
  <c r="AV43" i="4"/>
  <c r="AV121" i="4" s="1"/>
  <c r="AT43" i="4"/>
  <c r="AT121" i="4" s="1"/>
  <c r="AH98" i="4"/>
  <c r="AX98" i="4"/>
  <c r="AR43" i="4"/>
  <c r="AR121" i="4" s="1"/>
  <c r="AP43" i="4"/>
  <c r="AP121" i="4" s="1"/>
  <c r="AB76" i="4"/>
  <c r="AD76" i="4"/>
  <c r="AZ40" i="4"/>
  <c r="AV76" i="4"/>
  <c r="AV40" i="4"/>
  <c r="AV77" i="4" s="1"/>
  <c r="AX40" i="4"/>
  <c r="AT20" i="4"/>
  <c r="AV20" i="4"/>
  <c r="AH15" i="4"/>
  <c r="AH81" i="4" s="1"/>
  <c r="R13" i="4"/>
  <c r="R87" i="4" s="1"/>
  <c r="AN14" i="4"/>
  <c r="AN77" i="4" s="1"/>
  <c r="AR16" i="4"/>
  <c r="AR85" i="4" s="1"/>
  <c r="AV16" i="4"/>
  <c r="AV85" i="4" s="1"/>
  <c r="P13" i="4"/>
  <c r="P87" i="4" s="1"/>
  <c r="AL14" i="4"/>
  <c r="AL77" i="4" s="1"/>
  <c r="AL15" i="4"/>
  <c r="AL81" i="4" s="1"/>
  <c r="Z76" i="4"/>
  <c r="L13" i="4"/>
  <c r="L87" i="4" s="1"/>
  <c r="AH14" i="4"/>
  <c r="AH77" i="4" s="1"/>
  <c r="AN15" i="4"/>
  <c r="AD149" i="4"/>
  <c r="AH20" i="4"/>
  <c r="AR15" i="4"/>
  <c r="AR81" i="4" s="1"/>
  <c r="AF20" i="4"/>
  <c r="L76" i="4"/>
  <c r="AT14" i="4"/>
  <c r="AT77" i="4" s="1"/>
  <c r="AJ14" i="4"/>
  <c r="AJ77" i="4" s="1"/>
  <c r="AN16" i="4"/>
  <c r="AN85" i="4" s="1"/>
  <c r="AT15" i="4"/>
  <c r="AX15" i="4"/>
  <c r="R76" i="4"/>
  <c r="AL16" i="4"/>
  <c r="AL85" i="4" s="1"/>
  <c r="AX14" i="4"/>
  <c r="AJ15" i="4"/>
  <c r="AJ81" i="4" s="1"/>
  <c r="AP14" i="4"/>
  <c r="AP77" i="4" s="1"/>
  <c r="AT16" i="4"/>
  <c r="AT85" i="4" s="1"/>
  <c r="AX16" i="4"/>
  <c r="AX85" i="4" s="1"/>
  <c r="T76" i="4"/>
  <c r="R149" i="4"/>
  <c r="T13" i="4"/>
  <c r="T87" i="4" s="1"/>
  <c r="AV15" i="4"/>
  <c r="AH16" i="4"/>
  <c r="AH85" i="4" s="1"/>
  <c r="P76" i="4"/>
  <c r="AJ16" i="4"/>
  <c r="AJ85" i="4" s="1"/>
  <c r="AP15" i="4"/>
  <c r="V13" i="4"/>
  <c r="V87" i="4" s="1"/>
  <c r="AZ14" i="4"/>
  <c r="V76" i="4"/>
  <c r="T149" i="4"/>
  <c r="BF81" i="4" l="1"/>
  <c r="BF121" i="4"/>
  <c r="BD81" i="4"/>
  <c r="BD121" i="4"/>
  <c r="BH81" i="4"/>
  <c r="BH121" i="4"/>
  <c r="AZ81" i="4"/>
  <c r="AZ121" i="4"/>
  <c r="AP81" i="4"/>
  <c r="BB81" i="4"/>
  <c r="BB121" i="4"/>
  <c r="BJ81" i="4"/>
  <c r="BJ121" i="4"/>
  <c r="AV81" i="4"/>
  <c r="AT81" i="4"/>
  <c r="AX81" i="4"/>
  <c r="AN81" i="4"/>
  <c r="AX152" i="4"/>
  <c r="AZ152" i="4"/>
  <c r="AV152" i="4"/>
  <c r="AT152" i="4"/>
  <c r="AZ77" i="4"/>
  <c r="AX77" i="4"/>
  <c r="AH104" i="7"/>
  <c r="AV104" i="7"/>
  <c r="AX104" i="7" s="1"/>
  <c r="AZ104" i="7" s="1"/>
  <c r="BB104" i="7" s="1"/>
  <c r="J104" i="7"/>
  <c r="L104" i="7"/>
  <c r="N104" i="7"/>
  <c r="P104" i="7"/>
  <c r="R104" i="7"/>
  <c r="T104" i="7"/>
  <c r="V104" i="7"/>
  <c r="X104" i="7"/>
  <c r="Z104" i="7"/>
  <c r="AB104" i="7"/>
  <c r="AD104" i="7"/>
  <c r="AF104" i="7"/>
  <c r="AZ57" i="7"/>
  <c r="AZ94" i="7"/>
  <c r="AX94" i="7"/>
  <c r="AV94" i="7"/>
  <c r="AT94" i="7"/>
  <c r="AR94" i="7"/>
  <c r="AP94" i="7"/>
  <c r="AN94" i="7"/>
  <c r="AL94" i="7"/>
  <c r="AJ94" i="7"/>
  <c r="AH94" i="7"/>
  <c r="AF94" i="7"/>
  <c r="AD94" i="7"/>
  <c r="AB94" i="7"/>
  <c r="Z94" i="7"/>
  <c r="X94" i="7"/>
  <c r="V94" i="7"/>
  <c r="T94" i="7"/>
  <c r="R94" i="7"/>
  <c r="P94" i="7"/>
  <c r="N94" i="7"/>
  <c r="L94" i="7"/>
  <c r="J94" i="7"/>
  <c r="AZ93" i="7"/>
  <c r="AX93" i="7"/>
  <c r="AV93" i="7"/>
  <c r="AT93" i="7"/>
  <c r="AR93" i="7"/>
  <c r="AP93" i="7"/>
  <c r="AN93" i="7"/>
  <c r="AL93" i="7"/>
  <c r="AJ93" i="7"/>
  <c r="AH93" i="7"/>
  <c r="AF93" i="7"/>
  <c r="AZ90" i="7"/>
  <c r="AX90" i="7"/>
  <c r="AV90" i="7"/>
  <c r="AT90" i="7"/>
  <c r="AR90" i="7"/>
  <c r="AP90" i="7"/>
  <c r="AN90" i="7"/>
  <c r="AL90" i="7"/>
  <c r="AJ90" i="7"/>
  <c r="AH90" i="7"/>
  <c r="AF90" i="7"/>
  <c r="AZ84" i="7"/>
  <c r="AX84" i="7"/>
  <c r="AV84" i="7"/>
  <c r="AT84" i="7"/>
  <c r="AR84" i="7"/>
  <c r="AP84" i="7"/>
  <c r="AN84" i="7"/>
  <c r="AL84" i="7"/>
  <c r="AJ84" i="7"/>
  <c r="AH84" i="7"/>
  <c r="AZ81" i="7"/>
  <c r="AX81" i="7"/>
  <c r="AV81" i="7"/>
  <c r="AT81" i="7"/>
  <c r="AR81" i="7"/>
  <c r="AP81" i="7"/>
  <c r="AN81" i="7"/>
  <c r="AL81" i="7"/>
  <c r="AJ81" i="7"/>
  <c r="AH81" i="7"/>
  <c r="AF84" i="7"/>
  <c r="AF81" i="7"/>
  <c r="AZ53" i="7"/>
  <c r="AX53" i="7"/>
  <c r="AV53" i="7"/>
  <c r="AT53" i="7"/>
  <c r="AR53" i="7"/>
  <c r="AP53" i="7"/>
  <c r="AN53" i="7"/>
  <c r="AL53" i="7"/>
  <c r="AJ53" i="7"/>
  <c r="AH53" i="7"/>
  <c r="AF53" i="7"/>
  <c r="AZ110" i="7"/>
  <c r="AX110" i="7"/>
  <c r="AV110" i="7"/>
  <c r="AT110" i="7"/>
  <c r="AR110" i="7"/>
  <c r="AP110" i="7"/>
  <c r="AN110" i="7"/>
  <c r="AL110" i="7"/>
  <c r="AJ110" i="7"/>
  <c r="AH110" i="7"/>
  <c r="AF110" i="7"/>
  <c r="AD110" i="7"/>
  <c r="AB110" i="7"/>
  <c r="Z110" i="7"/>
  <c r="X110" i="7"/>
  <c r="V110" i="7"/>
  <c r="T110" i="7"/>
  <c r="R110" i="7"/>
  <c r="P110" i="7"/>
  <c r="N110" i="7"/>
  <c r="L110" i="7"/>
  <c r="AZ72" i="7"/>
  <c r="AX72" i="7"/>
  <c r="AV72" i="7"/>
  <c r="AT72" i="7"/>
  <c r="AR72" i="7"/>
  <c r="AP72" i="7"/>
  <c r="AN72" i="7"/>
  <c r="AL72" i="7"/>
  <c r="AJ72" i="7"/>
  <c r="AH72" i="7"/>
  <c r="AF72" i="7"/>
  <c r="AD72" i="7"/>
  <c r="AB72" i="7"/>
  <c r="Z72" i="7"/>
  <c r="X72" i="7"/>
  <c r="V72" i="7"/>
  <c r="T72" i="7"/>
  <c r="R72" i="7"/>
  <c r="P72" i="7"/>
  <c r="N72" i="7"/>
  <c r="L72" i="7"/>
  <c r="J72" i="7"/>
  <c r="AZ68" i="7"/>
  <c r="AX68" i="7"/>
  <c r="AV68" i="7"/>
  <c r="AT68" i="7"/>
  <c r="AR68" i="7"/>
  <c r="AP68" i="7"/>
  <c r="AN68" i="7"/>
  <c r="AL68" i="7"/>
  <c r="AJ68" i="7"/>
  <c r="AH68" i="7"/>
  <c r="AF68" i="7"/>
  <c r="AD68" i="7"/>
  <c r="AB68" i="7"/>
  <c r="Z68" i="7"/>
  <c r="X68" i="7"/>
  <c r="V68" i="7"/>
  <c r="T68" i="7"/>
  <c r="R68" i="7"/>
  <c r="P68" i="7"/>
  <c r="N68" i="7"/>
  <c r="L68" i="7"/>
  <c r="AZ61" i="7"/>
  <c r="AX61" i="7"/>
  <c r="AV61" i="7"/>
  <c r="AT61" i="7"/>
  <c r="AR61" i="7"/>
  <c r="AP61" i="7"/>
  <c r="AN61" i="7"/>
  <c r="AL61" i="7"/>
  <c r="AJ61" i="7"/>
  <c r="AH61" i="7"/>
  <c r="AF61" i="7"/>
  <c r="AD61" i="7"/>
  <c r="AB61" i="7"/>
  <c r="Z61" i="7"/>
  <c r="X61" i="7"/>
  <c r="V61" i="7"/>
  <c r="T61" i="7"/>
  <c r="R61" i="7"/>
  <c r="P61" i="7"/>
  <c r="N61" i="7"/>
  <c r="L61" i="7"/>
  <c r="J61" i="7"/>
  <c r="AZ59" i="7"/>
  <c r="AX59" i="7"/>
  <c r="AV59" i="7"/>
  <c r="AT59" i="7"/>
  <c r="AR59" i="7"/>
  <c r="AP59" i="7"/>
  <c r="AN59" i="7"/>
  <c r="AL59" i="7"/>
  <c r="AJ59" i="7"/>
  <c r="AH59" i="7"/>
  <c r="AF59" i="7"/>
  <c r="AD59" i="7"/>
  <c r="AB59" i="7"/>
  <c r="Z59" i="7"/>
  <c r="X59" i="7"/>
  <c r="V59" i="7"/>
  <c r="T59" i="7"/>
  <c r="R59" i="7"/>
  <c r="P59" i="7"/>
  <c r="N59" i="7"/>
  <c r="L59" i="7"/>
  <c r="J59" i="7"/>
  <c r="AZ51" i="7"/>
  <c r="AX51" i="7"/>
  <c r="AV51" i="7"/>
  <c r="AT51" i="7"/>
  <c r="AR51" i="7"/>
  <c r="AP51" i="7"/>
  <c r="AN51" i="7"/>
  <c r="AL51" i="7"/>
  <c r="AJ51" i="7"/>
  <c r="AH51" i="7"/>
  <c r="AF51" i="7"/>
  <c r="B52" i="7"/>
  <c r="AZ34" i="7"/>
  <c r="AX34" i="7"/>
  <c r="AV34" i="7"/>
  <c r="AT34" i="7"/>
  <c r="AR34" i="7"/>
  <c r="AP34" i="7"/>
  <c r="AN34" i="7"/>
  <c r="AL34" i="7"/>
  <c r="AJ34" i="7"/>
  <c r="AJ64" i="7" s="1"/>
  <c r="AH34" i="7"/>
  <c r="AH64" i="7" s="1"/>
  <c r="AF34" i="7"/>
  <c r="AF64" i="7" s="1"/>
  <c r="AD34" i="7"/>
  <c r="AD64" i="7" s="1"/>
  <c r="AB34" i="7"/>
  <c r="AB64" i="7" s="1"/>
  <c r="Z34" i="7"/>
  <c r="Z64" i="7" s="1"/>
  <c r="X34" i="7"/>
  <c r="X64" i="7" s="1"/>
  <c r="V34" i="7"/>
  <c r="V64" i="7" s="1"/>
  <c r="T34" i="7"/>
  <c r="T64" i="7" s="1"/>
  <c r="R34" i="7"/>
  <c r="R64" i="7" s="1"/>
  <c r="P34" i="7"/>
  <c r="P64" i="7" s="1"/>
  <c r="N34" i="7"/>
  <c r="N64" i="7" s="1"/>
  <c r="L34" i="7"/>
  <c r="L64" i="7" s="1"/>
  <c r="J34" i="7"/>
  <c r="J64" i="7" s="1"/>
  <c r="AZ33" i="7"/>
  <c r="AX33" i="7"/>
  <c r="AV33" i="7"/>
  <c r="AT33" i="7"/>
  <c r="AR33" i="7"/>
  <c r="AP33" i="7"/>
  <c r="AN33" i="7"/>
  <c r="AL33" i="7"/>
  <c r="AJ33" i="7"/>
  <c r="AH33" i="7"/>
  <c r="AF33" i="7"/>
  <c r="AZ31" i="7"/>
  <c r="AX31" i="7"/>
  <c r="AV31" i="7"/>
  <c r="AT31" i="7"/>
  <c r="AR31" i="7"/>
  <c r="AP31" i="7"/>
  <c r="AN31" i="7"/>
  <c r="AL31" i="7"/>
  <c r="AJ31" i="7"/>
  <c r="AH31" i="7"/>
  <c r="AF31" i="7"/>
  <c r="AZ49" i="7"/>
  <c r="AX49" i="7"/>
  <c r="AV49" i="7"/>
  <c r="AT49" i="7"/>
  <c r="AR49" i="7"/>
  <c r="AP49" i="7"/>
  <c r="AN49" i="7"/>
  <c r="AL49" i="7"/>
  <c r="AJ49" i="7"/>
  <c r="AH49" i="7"/>
  <c r="AF49" i="7"/>
  <c r="AZ23" i="7"/>
  <c r="AX23" i="7"/>
  <c r="AV23" i="7"/>
  <c r="AT23" i="7"/>
  <c r="AR23" i="7"/>
  <c r="AP23" i="7"/>
  <c r="AN23" i="7"/>
  <c r="AL23" i="7"/>
  <c r="AJ23" i="7"/>
  <c r="AH23" i="7"/>
  <c r="AF23" i="7"/>
  <c r="AP12" i="7"/>
  <c r="AN12" i="7"/>
  <c r="AL12" i="7"/>
  <c r="AJ12" i="7"/>
  <c r="AZ64" i="7" l="1"/>
  <c r="BV35" i="7"/>
  <c r="BV65" i="7" s="1"/>
  <c r="AX64" i="7"/>
  <c r="BT35" i="7"/>
  <c r="BT65" i="7" s="1"/>
  <c r="AV64" i="7"/>
  <c r="BR35" i="7"/>
  <c r="BR65" i="7" s="1"/>
  <c r="AT64" i="7"/>
  <c r="BP35" i="7"/>
  <c r="BP65" i="7" s="1"/>
  <c r="AR64" i="7"/>
  <c r="BN35" i="7"/>
  <c r="BN65" i="7" s="1"/>
  <c r="AP64" i="7"/>
  <c r="BL35" i="7"/>
  <c r="BL65" i="7" s="1"/>
  <c r="AN64" i="7"/>
  <c r="BJ35" i="7"/>
  <c r="BJ65" i="7" s="1"/>
  <c r="AL64" i="7"/>
  <c r="BH35" i="7"/>
  <c r="BH65" i="7" s="1"/>
  <c r="AJ95" i="7"/>
  <c r="AJ62" i="7"/>
  <c r="AL95" i="7"/>
  <c r="AN62" i="7"/>
  <c r="AL62" i="7"/>
  <c r="AP62" i="7"/>
  <c r="AR62" i="7"/>
  <c r="AT62" i="7"/>
  <c r="AF62" i="7"/>
  <c r="AV62" i="7"/>
  <c r="AH62" i="7"/>
  <c r="AX62" i="7"/>
  <c r="BF35" i="7"/>
  <c r="BF65" i="7" s="1"/>
  <c r="BB105" i="7"/>
  <c r="BD35" i="7"/>
  <c r="BD65" i="7" s="1"/>
  <c r="BB35" i="7"/>
  <c r="BB65" i="7" s="1"/>
  <c r="AL91" i="7"/>
  <c r="AF60" i="7"/>
  <c r="AF95" i="7"/>
  <c r="AF91" i="7"/>
  <c r="AH91" i="7"/>
  <c r="AH95" i="7"/>
  <c r="AN95" i="7"/>
  <c r="AP95" i="7"/>
  <c r="AJ91" i="7"/>
  <c r="AN91" i="7"/>
  <c r="AP91" i="7"/>
  <c r="AH60" i="7"/>
  <c r="AJ60" i="7"/>
  <c r="AL60" i="7"/>
  <c r="AN60" i="7"/>
  <c r="AZ91" i="7"/>
  <c r="AP60" i="7"/>
  <c r="AR91" i="7"/>
  <c r="AT91" i="7"/>
  <c r="AV91" i="7"/>
  <c r="AX91" i="7"/>
  <c r="AV13" i="7"/>
  <c r="AZ15" i="7"/>
  <c r="T12" i="7"/>
  <c r="AV14" i="7"/>
  <c r="AF12" i="7"/>
  <c r="P12" i="7"/>
  <c r="V12" i="7"/>
  <c r="AH14" i="7"/>
  <c r="AP14" i="7"/>
  <c r="AZ14" i="7"/>
  <c r="AR14" i="7"/>
  <c r="AF19" i="7"/>
  <c r="AJ13" i="7"/>
  <c r="AX13" i="7"/>
  <c r="AH19" i="7"/>
  <c r="AT13" i="7"/>
  <c r="AJ19" i="7"/>
  <c r="AP13" i="7"/>
  <c r="AR13" i="7"/>
  <c r="AH15" i="7"/>
  <c r="L12" i="7"/>
  <c r="AZ13" i="7"/>
  <c r="AL14" i="7"/>
  <c r="AX19" i="7"/>
  <c r="AF13" i="7"/>
  <c r="AN15" i="7"/>
  <c r="AZ19" i="7"/>
  <c r="AF15" i="7"/>
  <c r="AL19" i="7"/>
  <c r="AL13" i="7"/>
  <c r="AT15" i="7"/>
  <c r="AB12" i="7"/>
  <c r="AJ15" i="7"/>
  <c r="AN13" i="7"/>
  <c r="AV19" i="7"/>
  <c r="AR15" i="7"/>
  <c r="AJ14" i="7"/>
  <c r="AX14" i="7"/>
  <c r="AT14" i="7"/>
  <c r="AP15" i="7"/>
  <c r="X12" i="7"/>
  <c r="AD12" i="7"/>
  <c r="AN19" i="7"/>
  <c r="AX15" i="7"/>
  <c r="AV15" i="7"/>
  <c r="AP19" i="7"/>
  <c r="AL15" i="7"/>
  <c r="AT19" i="7"/>
  <c r="N12" i="7"/>
  <c r="R12" i="7"/>
  <c r="Z12" i="7"/>
  <c r="AF14" i="7"/>
  <c r="AH12" i="7"/>
  <c r="AR19" i="7"/>
  <c r="AN14" i="7"/>
  <c r="AH13" i="7"/>
  <c r="BD105" i="7" l="1"/>
  <c r="AH157" i="8"/>
  <c r="AZ59" i="8"/>
  <c r="AX59" i="8"/>
  <c r="AV59" i="8"/>
  <c r="AT59" i="8"/>
  <c r="AR59" i="8"/>
  <c r="AP59" i="8"/>
  <c r="AP65" i="8"/>
  <c r="AR65" i="8"/>
  <c r="AT65" i="8"/>
  <c r="AV65" i="8"/>
  <c r="AX65" i="8"/>
  <c r="AZ65" i="8"/>
  <c r="AZ61" i="8"/>
  <c r="AX61" i="8"/>
  <c r="AV61" i="8"/>
  <c r="AT61" i="8"/>
  <c r="AP61" i="8"/>
  <c r="AR61" i="8"/>
  <c r="BF105" i="7" l="1"/>
  <c r="BH105" i="7"/>
  <c r="AP146" i="8"/>
  <c r="AR146" i="8"/>
  <c r="AT146" i="8"/>
  <c r="AV146" i="8"/>
  <c r="AX146" i="8"/>
  <c r="AZ146" i="8"/>
  <c r="AZ143" i="8"/>
  <c r="AX143" i="8"/>
  <c r="AV143" i="8"/>
  <c r="AT143" i="8"/>
  <c r="AR143" i="8"/>
  <c r="AP143" i="8"/>
  <c r="AN129" i="8"/>
  <c r="AL129" i="8"/>
  <c r="AJ129" i="8"/>
  <c r="AH129" i="8"/>
  <c r="AF129" i="8"/>
  <c r="AZ128" i="8"/>
  <c r="AX128" i="8"/>
  <c r="AV128" i="8"/>
  <c r="AT128" i="8"/>
  <c r="AR128" i="8"/>
  <c r="AP128" i="8"/>
  <c r="AZ125" i="8"/>
  <c r="AX125" i="8"/>
  <c r="AV125" i="8"/>
  <c r="AT125" i="8"/>
  <c r="AR125" i="8"/>
  <c r="AP125" i="8"/>
  <c r="R120" i="8"/>
  <c r="T120" i="8"/>
  <c r="V120" i="8"/>
  <c r="X120" i="8"/>
  <c r="Z120" i="8"/>
  <c r="AB120" i="8"/>
  <c r="AD120" i="8"/>
  <c r="AF120" i="8"/>
  <c r="AH120" i="8"/>
  <c r="AP120" i="8"/>
  <c r="AN120" i="8"/>
  <c r="AL120" i="8"/>
  <c r="AJ120" i="8"/>
  <c r="AZ119" i="8"/>
  <c r="AX119" i="8"/>
  <c r="AV119" i="8"/>
  <c r="AT119" i="8"/>
  <c r="AR119" i="8"/>
  <c r="AP119" i="8"/>
  <c r="AZ116" i="8"/>
  <c r="AX116" i="8"/>
  <c r="AV116" i="8"/>
  <c r="AT116" i="8"/>
  <c r="AR116" i="8"/>
  <c r="AP116" i="8"/>
  <c r="AZ110" i="8"/>
  <c r="AX110" i="8"/>
  <c r="AV110" i="8"/>
  <c r="AT110" i="8"/>
  <c r="AR110" i="8"/>
  <c r="AP110" i="8"/>
  <c r="AZ107" i="8"/>
  <c r="AX107" i="8"/>
  <c r="AV107" i="8"/>
  <c r="AT107" i="8"/>
  <c r="AR107" i="8"/>
  <c r="AP107" i="8"/>
  <c r="N85" i="8"/>
  <c r="P85" i="8"/>
  <c r="R85" i="8"/>
  <c r="T85" i="8"/>
  <c r="V85" i="8"/>
  <c r="X85" i="8"/>
  <c r="Z85" i="8"/>
  <c r="AB85" i="8"/>
  <c r="AD85" i="8"/>
  <c r="AF85" i="8"/>
  <c r="AH85" i="8"/>
  <c r="AJ85" i="8"/>
  <c r="AL85" i="8"/>
  <c r="AN85" i="8"/>
  <c r="AZ85" i="8"/>
  <c r="BV86" i="8" s="1"/>
  <c r="AX85" i="8"/>
  <c r="AV85" i="8"/>
  <c r="AT85" i="8"/>
  <c r="AR85" i="8"/>
  <c r="AP85" i="8"/>
  <c r="T79" i="8"/>
  <c r="V79" i="8"/>
  <c r="AB75" i="8"/>
  <c r="Z75" i="8"/>
  <c r="X75" i="8"/>
  <c r="V75" i="8"/>
  <c r="T75" i="8"/>
  <c r="R75" i="8"/>
  <c r="P75" i="8"/>
  <c r="N75" i="8"/>
  <c r="L75" i="8"/>
  <c r="J75" i="8"/>
  <c r="AD75" i="8"/>
  <c r="AF75" i="8"/>
  <c r="AH75" i="8"/>
  <c r="AJ75" i="8"/>
  <c r="Z73" i="8"/>
  <c r="X73" i="8"/>
  <c r="V73" i="8"/>
  <c r="T73" i="8"/>
  <c r="R73" i="8"/>
  <c r="P73" i="8"/>
  <c r="N73" i="8"/>
  <c r="L73" i="8"/>
  <c r="J73" i="8"/>
  <c r="AZ73" i="8"/>
  <c r="AX73" i="8"/>
  <c r="AV73" i="8"/>
  <c r="AT73" i="8"/>
  <c r="AR73" i="8"/>
  <c r="AP73" i="8"/>
  <c r="AN73" i="8"/>
  <c r="AL73" i="8"/>
  <c r="AJ73" i="8"/>
  <c r="AH73" i="8"/>
  <c r="AF73" i="8"/>
  <c r="AD73" i="8"/>
  <c r="AB73" i="8"/>
  <c r="AZ57" i="8"/>
  <c r="AX57" i="8"/>
  <c r="AV57" i="8"/>
  <c r="AT57" i="8"/>
  <c r="AR57" i="8"/>
  <c r="AP57" i="8"/>
  <c r="AL40" i="8"/>
  <c r="AF40" i="8"/>
  <c r="AJ40" i="8"/>
  <c r="AH40" i="8"/>
  <c r="J40" i="8"/>
  <c r="L40" i="8"/>
  <c r="N40" i="8"/>
  <c r="P40" i="8"/>
  <c r="R40" i="8"/>
  <c r="T40" i="8"/>
  <c r="V40" i="8"/>
  <c r="X40" i="8"/>
  <c r="Z40" i="8"/>
  <c r="AB40" i="8"/>
  <c r="AD40" i="8"/>
  <c r="AZ23" i="8"/>
  <c r="AX23" i="8"/>
  <c r="AV23" i="8"/>
  <c r="AT23" i="8"/>
  <c r="AR23" i="8"/>
  <c r="AP23" i="8"/>
  <c r="AZ14" i="8"/>
  <c r="AX14" i="8"/>
  <c r="AV14" i="8"/>
  <c r="AT14" i="8"/>
  <c r="AR14" i="8"/>
  <c r="AP14" i="8"/>
  <c r="AT19" i="8"/>
  <c r="AP19" i="8"/>
  <c r="AZ13" i="8"/>
  <c r="AX15" i="8"/>
  <c r="AV13" i="8"/>
  <c r="AT15" i="8"/>
  <c r="AR13" i="8"/>
  <c r="AP15" i="8"/>
  <c r="BT86" i="8" l="1"/>
  <c r="BP86" i="8"/>
  <c r="BR86" i="8"/>
  <c r="BL86" i="8"/>
  <c r="BN86" i="8"/>
  <c r="BJ86" i="8"/>
  <c r="BH86" i="8"/>
  <c r="AT86" i="8"/>
  <c r="BF86" i="8"/>
  <c r="BD86" i="8"/>
  <c r="BB86" i="8"/>
  <c r="AR86" i="8"/>
  <c r="AP86" i="8"/>
  <c r="AZ86" i="8"/>
  <c r="AX86" i="8"/>
  <c r="AV86" i="8"/>
  <c r="AR15" i="8"/>
  <c r="AR16" i="8" s="1"/>
  <c r="AZ19" i="8"/>
  <c r="AP13" i="8"/>
  <c r="AP16" i="8" s="1"/>
  <c r="AX13" i="8"/>
  <c r="AR19" i="8"/>
  <c r="AZ15" i="8"/>
  <c r="AT13" i="8"/>
  <c r="AV15" i="8"/>
  <c r="AV19" i="8"/>
  <c r="AX19" i="8"/>
  <c r="AZ163" i="8"/>
  <c r="AZ165" i="8" s="1"/>
  <c r="AZ156" i="8"/>
  <c r="AZ147" i="8"/>
  <c r="AZ148" i="8"/>
  <c r="AZ129" i="8"/>
  <c r="AZ130" i="8"/>
  <c r="AZ121" i="8"/>
  <c r="AZ120" i="8"/>
  <c r="AZ111" i="8"/>
  <c r="AZ89" i="8"/>
  <c r="AZ79" i="8"/>
  <c r="AZ75" i="8"/>
  <c r="AZ71" i="8"/>
  <c r="AZ47" i="8"/>
  <c r="AZ44" i="8"/>
  <c r="AZ81" i="8"/>
  <c r="AZ39" i="8"/>
  <c r="AZ35" i="8"/>
  <c r="AZ126" i="8" s="1"/>
  <c r="AZ33" i="8"/>
  <c r="AZ31" i="8"/>
  <c r="AZ12" i="8"/>
  <c r="AZ112" i="7"/>
  <c r="AZ103" i="7"/>
  <c r="AZ85" i="7"/>
  <c r="AZ41" i="7"/>
  <c r="AZ38" i="7"/>
  <c r="AZ60" i="7"/>
  <c r="AZ29" i="7"/>
  <c r="AZ58" i="7" s="1"/>
  <c r="AZ24" i="7"/>
  <c r="AZ12" i="7"/>
  <c r="AZ142" i="4"/>
  <c r="AZ32" i="4"/>
  <c r="AZ30" i="4"/>
  <c r="AZ17" i="4"/>
  <c r="AZ13" i="4"/>
  <c r="AZ133" i="3"/>
  <c r="AZ126" i="3"/>
  <c r="AZ109" i="3"/>
  <c r="AZ77" i="3"/>
  <c r="AZ43" i="3"/>
  <c r="AZ40" i="3"/>
  <c r="AZ33" i="3"/>
  <c r="AZ66" i="3" s="1"/>
  <c r="AZ29" i="3"/>
  <c r="AZ24" i="3"/>
  <c r="AZ12" i="3"/>
  <c r="AZ119" i="2"/>
  <c r="AZ112" i="2"/>
  <c r="AZ94" i="2"/>
  <c r="AZ85" i="2"/>
  <c r="AZ72" i="2"/>
  <c r="AZ60" i="2"/>
  <c r="AZ58" i="2"/>
  <c r="AZ42" i="2"/>
  <c r="AZ39" i="2"/>
  <c r="AZ35" i="2"/>
  <c r="AZ32" i="2"/>
  <c r="AZ30" i="2"/>
  <c r="AZ13" i="2"/>
  <c r="AZ130" i="6"/>
  <c r="AZ132" i="6" s="1"/>
  <c r="AZ123" i="6"/>
  <c r="AZ83" i="6"/>
  <c r="AZ45" i="6"/>
  <c r="AZ42" i="6"/>
  <c r="AZ80" i="6" s="1"/>
  <c r="AZ47" i="6"/>
  <c r="BV48" i="6" s="1"/>
  <c r="BV87" i="6" s="1"/>
  <c r="AZ35" i="6"/>
  <c r="AZ33" i="6"/>
  <c r="AZ13" i="6"/>
  <c r="AZ12" i="6"/>
  <c r="AJ104" i="7"/>
  <c r="AL104" i="7" s="1"/>
  <c r="AH124" i="6"/>
  <c r="AH113" i="2"/>
  <c r="AJ113" i="2" s="1"/>
  <c r="B141" i="8"/>
  <c r="AX147" i="8"/>
  <c r="AV147" i="8"/>
  <c r="AT147" i="8"/>
  <c r="AR147" i="8"/>
  <c r="AP147" i="8"/>
  <c r="AN147" i="8"/>
  <c r="AL147" i="8"/>
  <c r="AJ147" i="8"/>
  <c r="AH147" i="8"/>
  <c r="AF147" i="8"/>
  <c r="AD147" i="8"/>
  <c r="AB147" i="8"/>
  <c r="Z147" i="8"/>
  <c r="X147" i="8"/>
  <c r="V147" i="8"/>
  <c r="T147" i="8"/>
  <c r="R147" i="8"/>
  <c r="P147" i="8"/>
  <c r="N147" i="8"/>
  <c r="L147" i="8"/>
  <c r="J147" i="8"/>
  <c r="B79" i="8"/>
  <c r="AX79" i="8"/>
  <c r="AV79" i="8"/>
  <c r="AT79" i="8"/>
  <c r="AR79" i="8"/>
  <c r="AP79" i="8"/>
  <c r="AN79" i="8"/>
  <c r="AL79" i="8"/>
  <c r="AJ79" i="8"/>
  <c r="AH79" i="8"/>
  <c r="AF79" i="8"/>
  <c r="AD79" i="8"/>
  <c r="AB79" i="8"/>
  <c r="Z79" i="8"/>
  <c r="X79" i="8"/>
  <c r="R79" i="8"/>
  <c r="P79" i="8"/>
  <c r="N79" i="8"/>
  <c r="L79" i="8"/>
  <c r="J79" i="8"/>
  <c r="B64" i="8"/>
  <c r="AX81" i="8"/>
  <c r="AV81" i="8"/>
  <c r="AT81" i="8"/>
  <c r="AR81" i="8"/>
  <c r="AN40" i="8"/>
  <c r="AL81" i="8"/>
  <c r="AJ81" i="8"/>
  <c r="AH81" i="8"/>
  <c r="AX39" i="8"/>
  <c r="AV39" i="8"/>
  <c r="AT39" i="8"/>
  <c r="AR39" i="8"/>
  <c r="AP39" i="8"/>
  <c r="AX163" i="8"/>
  <c r="AX165" i="8" s="1"/>
  <c r="AV163" i="8"/>
  <c r="AT163" i="8"/>
  <c r="AR163" i="8"/>
  <c r="AP163" i="8"/>
  <c r="AN163" i="8"/>
  <c r="AL163" i="8"/>
  <c r="AJ163" i="8"/>
  <c r="AH163" i="8"/>
  <c r="AF163" i="8"/>
  <c r="AF165" i="8" s="1"/>
  <c r="AD163" i="8"/>
  <c r="AD165" i="8" s="1"/>
  <c r="AB163" i="8"/>
  <c r="AB165" i="8" s="1"/>
  <c r="Z163" i="8"/>
  <c r="Z165" i="8" s="1"/>
  <c r="X163" i="8"/>
  <c r="X165" i="8" s="1"/>
  <c r="V163" i="8"/>
  <c r="V165" i="8" s="1"/>
  <c r="T163" i="8"/>
  <c r="T165" i="8" s="1"/>
  <c r="R163" i="8"/>
  <c r="R165" i="8" s="1"/>
  <c r="P163" i="8"/>
  <c r="P165" i="8" s="1"/>
  <c r="N163" i="8"/>
  <c r="N165" i="8" s="1"/>
  <c r="L163" i="8"/>
  <c r="L165" i="8" s="1"/>
  <c r="J163" i="8"/>
  <c r="J165" i="8" s="1"/>
  <c r="AJ157" i="8"/>
  <c r="AL157" i="8" s="1"/>
  <c r="AN157" i="8" s="1"/>
  <c r="AX156" i="8"/>
  <c r="AV156" i="8"/>
  <c r="AT156" i="8"/>
  <c r="AR156" i="8"/>
  <c r="AP156" i="8"/>
  <c r="AN156" i="8"/>
  <c r="AL156" i="8"/>
  <c r="AJ156" i="8"/>
  <c r="AH156" i="8"/>
  <c r="AF156" i="8"/>
  <c r="AF158" i="8" s="1"/>
  <c r="AD156" i="8"/>
  <c r="AD158" i="8" s="1"/>
  <c r="AB156" i="8"/>
  <c r="AB158" i="8" s="1"/>
  <c r="Z156" i="8"/>
  <c r="Z158" i="8" s="1"/>
  <c r="X156" i="8"/>
  <c r="X158" i="8" s="1"/>
  <c r="V156" i="8"/>
  <c r="V158" i="8" s="1"/>
  <c r="T156" i="8"/>
  <c r="T158" i="8" s="1"/>
  <c r="R156" i="8"/>
  <c r="R158" i="8" s="1"/>
  <c r="P156" i="8"/>
  <c r="P158" i="8" s="1"/>
  <c r="N156" i="8"/>
  <c r="N158" i="8" s="1"/>
  <c r="L156" i="8"/>
  <c r="L158" i="8" s="1"/>
  <c r="J156" i="8"/>
  <c r="J158" i="8" s="1"/>
  <c r="AX129" i="8"/>
  <c r="AV129" i="8"/>
  <c r="AT129" i="8"/>
  <c r="AR129" i="8"/>
  <c r="AP129" i="8"/>
  <c r="AD129" i="8"/>
  <c r="AB129" i="8"/>
  <c r="Z129" i="8"/>
  <c r="X129" i="8"/>
  <c r="V129" i="8"/>
  <c r="T129" i="8"/>
  <c r="R129" i="8"/>
  <c r="P129" i="8"/>
  <c r="N129" i="8"/>
  <c r="L129" i="8"/>
  <c r="J129" i="8"/>
  <c r="B123" i="8"/>
  <c r="AX120" i="8"/>
  <c r="AV120" i="8"/>
  <c r="AT120" i="8"/>
  <c r="AR120" i="8"/>
  <c r="P120" i="8"/>
  <c r="N120" i="8"/>
  <c r="L120" i="8"/>
  <c r="J120" i="8"/>
  <c r="B114" i="8"/>
  <c r="AX111" i="8"/>
  <c r="AV111" i="8"/>
  <c r="AT111" i="8"/>
  <c r="AR111" i="8"/>
  <c r="AP111" i="8"/>
  <c r="AN111" i="8"/>
  <c r="AL111" i="8"/>
  <c r="AJ111" i="8"/>
  <c r="AH111" i="8"/>
  <c r="AF111" i="8"/>
  <c r="AD111" i="8"/>
  <c r="AB111" i="8"/>
  <c r="Z111" i="8"/>
  <c r="X111" i="8"/>
  <c r="V111" i="8"/>
  <c r="T111" i="8"/>
  <c r="R111" i="8"/>
  <c r="P111" i="8"/>
  <c r="N111" i="8"/>
  <c r="L111" i="8"/>
  <c r="J111" i="8"/>
  <c r="B105" i="8"/>
  <c r="AX89" i="8"/>
  <c r="AV89" i="8"/>
  <c r="AT89" i="8"/>
  <c r="AR89" i="8"/>
  <c r="AP89" i="8"/>
  <c r="AN89" i="8"/>
  <c r="AL89" i="8"/>
  <c r="AJ89" i="8"/>
  <c r="AH89" i="8"/>
  <c r="AF89" i="8"/>
  <c r="AD89" i="8"/>
  <c r="AB89" i="8"/>
  <c r="Z89" i="8"/>
  <c r="X89" i="8"/>
  <c r="V89" i="8"/>
  <c r="T89" i="8"/>
  <c r="R89" i="8"/>
  <c r="P89" i="8"/>
  <c r="N89" i="8"/>
  <c r="L89" i="8"/>
  <c r="J89" i="8"/>
  <c r="L85" i="8"/>
  <c r="J85" i="8"/>
  <c r="AX75" i="8"/>
  <c r="AV75" i="8"/>
  <c r="AT75" i="8"/>
  <c r="AR75" i="8"/>
  <c r="AP75" i="8"/>
  <c r="AN75" i="8"/>
  <c r="AL75" i="8"/>
  <c r="B75" i="8"/>
  <c r="B73" i="8"/>
  <c r="AX71" i="8"/>
  <c r="AV71" i="8"/>
  <c r="AT71" i="8"/>
  <c r="AR71" i="8"/>
  <c r="AP71" i="8"/>
  <c r="AN71" i="8"/>
  <c r="AL71" i="8"/>
  <c r="AJ71" i="8"/>
  <c r="AH71" i="8"/>
  <c r="AF71" i="8"/>
  <c r="AD71" i="8"/>
  <c r="AB71" i="8"/>
  <c r="Z71" i="8"/>
  <c r="X71" i="8"/>
  <c r="V71" i="8"/>
  <c r="T71" i="8"/>
  <c r="R71" i="8"/>
  <c r="P71" i="8"/>
  <c r="N71" i="8"/>
  <c r="L71" i="8"/>
  <c r="J71" i="8"/>
  <c r="B71" i="8"/>
  <c r="B60" i="8"/>
  <c r="B58" i="8"/>
  <c r="B56" i="8"/>
  <c r="AX47" i="8"/>
  <c r="AV47" i="8"/>
  <c r="AT47" i="8"/>
  <c r="AR47" i="8"/>
  <c r="AP47" i="8"/>
  <c r="AN47" i="8"/>
  <c r="AL47" i="8"/>
  <c r="AJ47" i="8"/>
  <c r="AH47" i="8"/>
  <c r="AF47" i="8"/>
  <c r="AX44" i="8"/>
  <c r="AV44" i="8"/>
  <c r="AT44" i="8"/>
  <c r="AR44" i="8"/>
  <c r="AP44" i="8"/>
  <c r="AD81" i="8"/>
  <c r="AB81" i="8"/>
  <c r="Z49" i="8"/>
  <c r="X81" i="8"/>
  <c r="V81" i="8"/>
  <c r="L81" i="8"/>
  <c r="J81" i="8"/>
  <c r="AX35" i="8"/>
  <c r="AV35" i="8"/>
  <c r="AT35" i="8"/>
  <c r="AR35" i="8"/>
  <c r="AP35" i="8"/>
  <c r="AX33" i="8"/>
  <c r="AV33" i="8"/>
  <c r="AT33" i="8"/>
  <c r="AR33" i="8"/>
  <c r="AP33" i="8"/>
  <c r="AX31" i="8"/>
  <c r="AX135" i="8" s="1"/>
  <c r="AV31" i="8"/>
  <c r="AV135" i="8" s="1"/>
  <c r="AT31" i="8"/>
  <c r="AT135" i="8" s="1"/>
  <c r="AR31" i="8"/>
  <c r="AR135" i="8" s="1"/>
  <c r="AP31" i="8"/>
  <c r="AP135" i="8" s="1"/>
  <c r="AX12" i="8"/>
  <c r="AV12" i="8"/>
  <c r="AT12" i="8"/>
  <c r="AR12" i="8"/>
  <c r="AP12" i="8"/>
  <c r="AN12" i="8"/>
  <c r="AL12" i="8"/>
  <c r="AJ12" i="8"/>
  <c r="AH12" i="8"/>
  <c r="AF12" i="8"/>
  <c r="AD12" i="8"/>
  <c r="AB12" i="8"/>
  <c r="Z12" i="8"/>
  <c r="X12" i="8"/>
  <c r="V12" i="8"/>
  <c r="T12" i="8"/>
  <c r="R12" i="8"/>
  <c r="P12" i="8"/>
  <c r="N12" i="8"/>
  <c r="L12" i="8"/>
  <c r="J12" i="8"/>
  <c r="AV6" i="8"/>
  <c r="AT6" i="8" s="1"/>
  <c r="AR6" i="8" s="1"/>
  <c r="AP6" i="8" s="1"/>
  <c r="AN6" i="8" s="1"/>
  <c r="AL6" i="8" s="1"/>
  <c r="AJ6" i="8" s="1"/>
  <c r="AH6" i="8" s="1"/>
  <c r="AF6" i="8" s="1"/>
  <c r="AD6" i="8" s="1"/>
  <c r="AB6" i="8" s="1"/>
  <c r="Z6" i="8" s="1"/>
  <c r="X6" i="8" s="1"/>
  <c r="V6" i="8" s="1"/>
  <c r="T6" i="8" s="1"/>
  <c r="R6" i="8" s="1"/>
  <c r="P6" i="8" s="1"/>
  <c r="N6" i="8" s="1"/>
  <c r="L6" i="8" s="1"/>
  <c r="J6" i="8" s="1"/>
  <c r="AX112" i="7"/>
  <c r="AV112" i="7"/>
  <c r="AT112" i="7"/>
  <c r="AR112" i="7"/>
  <c r="J110" i="7"/>
  <c r="AX103" i="7"/>
  <c r="AV103" i="7"/>
  <c r="AT103" i="7"/>
  <c r="AR103" i="7"/>
  <c r="AP103" i="7"/>
  <c r="AN103" i="7"/>
  <c r="AL103" i="7"/>
  <c r="AJ103" i="7"/>
  <c r="AH103" i="7"/>
  <c r="AF103" i="7"/>
  <c r="AF105" i="7" s="1"/>
  <c r="AD103" i="7"/>
  <c r="AD105" i="7" s="1"/>
  <c r="AB103" i="7"/>
  <c r="AB105" i="7" s="1"/>
  <c r="Z103" i="7"/>
  <c r="Z105" i="7" s="1"/>
  <c r="X103" i="7"/>
  <c r="X105" i="7" s="1"/>
  <c r="V103" i="7"/>
  <c r="V105" i="7" s="1"/>
  <c r="T103" i="7"/>
  <c r="T105" i="7" s="1"/>
  <c r="R103" i="7"/>
  <c r="R105" i="7" s="1"/>
  <c r="P103" i="7"/>
  <c r="P105" i="7" s="1"/>
  <c r="N103" i="7"/>
  <c r="N105" i="7" s="1"/>
  <c r="L103" i="7"/>
  <c r="L105" i="7" s="1"/>
  <c r="J103" i="7"/>
  <c r="J105" i="7" s="1"/>
  <c r="B88" i="7"/>
  <c r="AX85" i="7"/>
  <c r="AV85" i="7"/>
  <c r="AT85" i="7"/>
  <c r="AR85" i="7"/>
  <c r="AP85" i="7"/>
  <c r="AN85" i="7"/>
  <c r="AL85" i="7"/>
  <c r="AJ85" i="7"/>
  <c r="AH85" i="7"/>
  <c r="AF85" i="7"/>
  <c r="AD85" i="7"/>
  <c r="AB85" i="7"/>
  <c r="Z85" i="7"/>
  <c r="X85" i="7"/>
  <c r="V85" i="7"/>
  <c r="T85" i="7"/>
  <c r="R85" i="7"/>
  <c r="P85" i="7"/>
  <c r="N85" i="7"/>
  <c r="L85" i="7"/>
  <c r="J85" i="7"/>
  <c r="B79" i="7"/>
  <c r="J68" i="7"/>
  <c r="B59" i="7"/>
  <c r="AX57" i="7"/>
  <c r="AV57" i="7"/>
  <c r="AT57" i="7"/>
  <c r="AR57" i="7"/>
  <c r="AP57" i="7"/>
  <c r="AN57" i="7"/>
  <c r="AL57" i="7"/>
  <c r="AJ57" i="7"/>
  <c r="AH57" i="7"/>
  <c r="AF57" i="7"/>
  <c r="AD57" i="7"/>
  <c r="AB57" i="7"/>
  <c r="Z57" i="7"/>
  <c r="X57" i="7"/>
  <c r="V57" i="7"/>
  <c r="T57" i="7"/>
  <c r="R57" i="7"/>
  <c r="P57" i="7"/>
  <c r="N57" i="7"/>
  <c r="L57" i="7"/>
  <c r="J57" i="7"/>
  <c r="B57" i="7"/>
  <c r="B50" i="7"/>
  <c r="B48" i="7"/>
  <c r="AX41" i="7"/>
  <c r="AV41" i="7"/>
  <c r="AT41" i="7"/>
  <c r="AR41" i="7"/>
  <c r="AP41" i="7"/>
  <c r="AN41" i="7"/>
  <c r="AL41" i="7"/>
  <c r="AL73" i="7" s="1"/>
  <c r="AJ41" i="7"/>
  <c r="AH41" i="7"/>
  <c r="AF41" i="7"/>
  <c r="AX38" i="7"/>
  <c r="AV38" i="7"/>
  <c r="AT38" i="7"/>
  <c r="AR38" i="7"/>
  <c r="AP38" i="7"/>
  <c r="AN38" i="7"/>
  <c r="AL38" i="7"/>
  <c r="AJ38" i="7"/>
  <c r="AH38" i="7"/>
  <c r="AF38" i="7"/>
  <c r="AX43" i="7"/>
  <c r="AV43" i="7"/>
  <c r="AL43" i="7"/>
  <c r="AJ43" i="7"/>
  <c r="AH43" i="7"/>
  <c r="V43" i="7"/>
  <c r="T43" i="7"/>
  <c r="T75" i="7" s="1"/>
  <c r="AX29" i="7"/>
  <c r="AV29" i="7"/>
  <c r="AT29" i="7"/>
  <c r="AR29" i="7"/>
  <c r="AP29" i="7"/>
  <c r="AP58" i="7" s="1"/>
  <c r="AN29" i="7"/>
  <c r="AL29" i="7"/>
  <c r="AJ29" i="7"/>
  <c r="AH29" i="7"/>
  <c r="AF29" i="7"/>
  <c r="AX12" i="7"/>
  <c r="AV12" i="7"/>
  <c r="AT12" i="7"/>
  <c r="AR12" i="7"/>
  <c r="J12" i="7"/>
  <c r="AV6" i="7"/>
  <c r="AT6" i="7" s="1"/>
  <c r="AR6" i="7" s="1"/>
  <c r="AP6" i="7" s="1"/>
  <c r="AN6" i="7" s="1"/>
  <c r="AL6" i="7" s="1"/>
  <c r="AJ6" i="7" s="1"/>
  <c r="AH6" i="7" s="1"/>
  <c r="AF6" i="7" s="1"/>
  <c r="AD6" i="7" s="1"/>
  <c r="AB6" i="7" s="1"/>
  <c r="Z6" i="7" s="1"/>
  <c r="X6" i="7" s="1"/>
  <c r="V6" i="7" s="1"/>
  <c r="T6" i="7" s="1"/>
  <c r="R6" i="7" s="1"/>
  <c r="P6" i="7" s="1"/>
  <c r="N6" i="7" s="1"/>
  <c r="L6" i="7" s="1"/>
  <c r="J6" i="7" s="1"/>
  <c r="AX130" i="6"/>
  <c r="AX132" i="6" s="1"/>
  <c r="AV130" i="6"/>
  <c r="AV132" i="6" s="1"/>
  <c r="AT130" i="6"/>
  <c r="AT132" i="6" s="1"/>
  <c r="AR130" i="6"/>
  <c r="AR132" i="6" s="1"/>
  <c r="AP130" i="6"/>
  <c r="AP132" i="6" s="1"/>
  <c r="AN130" i="6"/>
  <c r="AN132" i="6" s="1"/>
  <c r="AL130" i="6"/>
  <c r="AL132" i="6" s="1"/>
  <c r="AJ130" i="6"/>
  <c r="AJ132" i="6" s="1"/>
  <c r="AH130" i="6"/>
  <c r="AH132" i="6" s="1"/>
  <c r="AF130" i="6"/>
  <c r="AF132" i="6" s="1"/>
  <c r="AD130" i="6"/>
  <c r="AD132" i="6" s="1"/>
  <c r="AB130" i="6"/>
  <c r="AB132" i="6" s="1"/>
  <c r="Z130" i="6"/>
  <c r="Z132" i="6" s="1"/>
  <c r="X130" i="6"/>
  <c r="X132" i="6" s="1"/>
  <c r="V130" i="6"/>
  <c r="T130" i="6"/>
  <c r="R130" i="6"/>
  <c r="P130" i="6"/>
  <c r="N130" i="6"/>
  <c r="L130" i="6"/>
  <c r="J130" i="6"/>
  <c r="AX123" i="6"/>
  <c r="AV123" i="6"/>
  <c r="AT123" i="6"/>
  <c r="AR123" i="6"/>
  <c r="AP123" i="6"/>
  <c r="AN123" i="6"/>
  <c r="AL123" i="6"/>
  <c r="AJ123" i="6"/>
  <c r="AH123" i="6"/>
  <c r="AF123" i="6"/>
  <c r="AD123" i="6"/>
  <c r="AB123" i="6"/>
  <c r="Z123" i="6"/>
  <c r="X123" i="6"/>
  <c r="V123" i="6"/>
  <c r="T123" i="6"/>
  <c r="R123" i="6"/>
  <c r="P123" i="6"/>
  <c r="N123" i="6"/>
  <c r="L123" i="6"/>
  <c r="J123" i="6"/>
  <c r="AT106" i="6"/>
  <c r="AR106" i="6"/>
  <c r="AP106" i="6"/>
  <c r="AN106" i="6"/>
  <c r="AL106" i="6"/>
  <c r="AJ106" i="6"/>
  <c r="AH106" i="6"/>
  <c r="AF106" i="6"/>
  <c r="B99" i="6"/>
  <c r="AX83" i="6"/>
  <c r="AV83" i="6"/>
  <c r="AT83" i="6"/>
  <c r="AR83" i="6"/>
  <c r="AP83" i="6"/>
  <c r="AN83" i="6"/>
  <c r="AL83" i="6"/>
  <c r="AJ83" i="6"/>
  <c r="AH83" i="6"/>
  <c r="AF83" i="6"/>
  <c r="AD83" i="6"/>
  <c r="AB83" i="6"/>
  <c r="Z83" i="6"/>
  <c r="X83" i="6"/>
  <c r="V83" i="6"/>
  <c r="T83" i="6"/>
  <c r="R83" i="6"/>
  <c r="P83" i="6"/>
  <c r="N83" i="6"/>
  <c r="L83" i="6"/>
  <c r="J83" i="6"/>
  <c r="B71" i="6"/>
  <c r="B69" i="6"/>
  <c r="B58" i="6"/>
  <c r="B56" i="6"/>
  <c r="AX45" i="6"/>
  <c r="AV45" i="6"/>
  <c r="AT45" i="6"/>
  <c r="AR45" i="6"/>
  <c r="AP45" i="6"/>
  <c r="AN45" i="6"/>
  <c r="AL45" i="6"/>
  <c r="AJ45" i="6"/>
  <c r="AH45" i="6"/>
  <c r="AF45" i="6"/>
  <c r="AX42" i="6"/>
  <c r="AX80" i="6" s="1"/>
  <c r="AV42" i="6"/>
  <c r="AV80" i="6" s="1"/>
  <c r="AT42" i="6"/>
  <c r="AR42" i="6"/>
  <c r="AP42" i="6"/>
  <c r="AN42" i="6"/>
  <c r="AL42" i="6"/>
  <c r="AJ42" i="6"/>
  <c r="AH42" i="6"/>
  <c r="AF42" i="6"/>
  <c r="AX47" i="6"/>
  <c r="AV47" i="6"/>
  <c r="AL47" i="6"/>
  <c r="AH47" i="6"/>
  <c r="AF47" i="6"/>
  <c r="V47" i="6"/>
  <c r="AX35" i="6"/>
  <c r="AV35" i="6"/>
  <c r="AT35" i="6"/>
  <c r="AT72" i="6" s="1"/>
  <c r="AR35" i="6"/>
  <c r="AR72" i="6" s="1"/>
  <c r="AP35" i="6"/>
  <c r="AP72" i="6" s="1"/>
  <c r="AN35" i="6"/>
  <c r="AN72" i="6" s="1"/>
  <c r="AL35" i="6"/>
  <c r="AL72" i="6" s="1"/>
  <c r="AJ35" i="6"/>
  <c r="AJ72" i="6" s="1"/>
  <c r="AH35" i="6"/>
  <c r="AH72" i="6" s="1"/>
  <c r="AF35" i="6"/>
  <c r="AF72" i="6" s="1"/>
  <c r="AX33" i="6"/>
  <c r="AV33" i="6"/>
  <c r="AT33" i="6"/>
  <c r="AR33" i="6"/>
  <c r="AP33" i="6"/>
  <c r="AN33" i="6"/>
  <c r="AL33" i="6"/>
  <c r="AL70" i="6" s="1"/>
  <c r="AJ33" i="6"/>
  <c r="AJ70" i="6" s="1"/>
  <c r="AH33" i="6"/>
  <c r="AH70" i="6" s="1"/>
  <c r="AF33" i="6"/>
  <c r="AF70" i="6" s="1"/>
  <c r="AP24" i="6"/>
  <c r="AH15" i="6"/>
  <c r="AF15" i="6"/>
  <c r="AF14" i="6"/>
  <c r="AX13" i="6"/>
  <c r="AV13" i="6"/>
  <c r="AT13" i="6"/>
  <c r="AR13" i="6"/>
  <c r="AP13" i="6"/>
  <c r="AN13" i="6"/>
  <c r="AL13" i="6"/>
  <c r="AJ13" i="6"/>
  <c r="AH13" i="6"/>
  <c r="AF13" i="6"/>
  <c r="AX12" i="6"/>
  <c r="AV12" i="6"/>
  <c r="AT12" i="6"/>
  <c r="AR12" i="6"/>
  <c r="AP12" i="6"/>
  <c r="AN12" i="6"/>
  <c r="AL12" i="6"/>
  <c r="AJ12" i="6"/>
  <c r="AH12" i="6"/>
  <c r="AF12" i="6"/>
  <c r="AD12" i="6"/>
  <c r="AB12" i="6"/>
  <c r="Z12" i="6"/>
  <c r="X12" i="6"/>
  <c r="V12" i="6"/>
  <c r="T12" i="6"/>
  <c r="R12" i="6"/>
  <c r="P12" i="6"/>
  <c r="N12" i="6"/>
  <c r="L12" i="6"/>
  <c r="J12" i="6"/>
  <c r="AV6" i="6"/>
  <c r="AT6" i="6" s="1"/>
  <c r="AR6" i="6" s="1"/>
  <c r="AP6" i="6" s="1"/>
  <c r="AN6" i="6" s="1"/>
  <c r="AL6" i="6" s="1"/>
  <c r="AJ6" i="6" s="1"/>
  <c r="AH6" i="6" s="1"/>
  <c r="AF6" i="6" s="1"/>
  <c r="AD6" i="6" s="1"/>
  <c r="AB6" i="6" s="1"/>
  <c r="Z6" i="6" s="1"/>
  <c r="X6" i="6" s="1"/>
  <c r="V6" i="6" s="1"/>
  <c r="T6" i="6" s="1"/>
  <c r="R6" i="6" s="1"/>
  <c r="P6" i="6" s="1"/>
  <c r="N6" i="6" s="1"/>
  <c r="L6" i="6" s="1"/>
  <c r="J6" i="6" s="1"/>
  <c r="B109" i="4"/>
  <c r="B70" i="4"/>
  <c r="AX48" i="4"/>
  <c r="AV48" i="4"/>
  <c r="AN48" i="4"/>
  <c r="AL48" i="4"/>
  <c r="AH48" i="4"/>
  <c r="AX151" i="4"/>
  <c r="AV151" i="4"/>
  <c r="AT151" i="4"/>
  <c r="AR151" i="4"/>
  <c r="AP151" i="4"/>
  <c r="AN151" i="4"/>
  <c r="AL151" i="4"/>
  <c r="AJ151" i="4"/>
  <c r="AH151" i="4"/>
  <c r="AF151" i="4"/>
  <c r="AD151" i="4"/>
  <c r="AB151" i="4"/>
  <c r="Z151" i="4"/>
  <c r="X151" i="4"/>
  <c r="J149" i="4"/>
  <c r="AJ143" i="4"/>
  <c r="AL143" i="4" s="1"/>
  <c r="AN143" i="4" s="1"/>
  <c r="AX142" i="4"/>
  <c r="AV142" i="4"/>
  <c r="AT142" i="4"/>
  <c r="AR142" i="4"/>
  <c r="AP142" i="4"/>
  <c r="AN142" i="4"/>
  <c r="AL142" i="4"/>
  <c r="AJ142" i="4"/>
  <c r="AH142" i="4"/>
  <c r="AF142" i="4"/>
  <c r="AF144" i="4" s="1"/>
  <c r="AD142" i="4"/>
  <c r="AD144" i="4" s="1"/>
  <c r="AB142" i="4"/>
  <c r="AB144" i="4" s="1"/>
  <c r="Z142" i="4"/>
  <c r="Z144" i="4" s="1"/>
  <c r="X142" i="4"/>
  <c r="X144" i="4" s="1"/>
  <c r="V142" i="4"/>
  <c r="V144" i="4" s="1"/>
  <c r="T142" i="4"/>
  <c r="T144" i="4" s="1"/>
  <c r="R142" i="4"/>
  <c r="R144" i="4" s="1"/>
  <c r="P142" i="4"/>
  <c r="P144" i="4" s="1"/>
  <c r="N142" i="4"/>
  <c r="N144" i="4" s="1"/>
  <c r="L142" i="4"/>
  <c r="L144" i="4" s="1"/>
  <c r="J142" i="4"/>
  <c r="J144" i="4" s="1"/>
  <c r="B100" i="4"/>
  <c r="B91" i="4"/>
  <c r="B68" i="4"/>
  <c r="B66" i="4"/>
  <c r="B55" i="4"/>
  <c r="B53" i="4"/>
  <c r="AF48" i="4"/>
  <c r="AX32" i="4"/>
  <c r="AV32" i="4"/>
  <c r="AX30" i="4"/>
  <c r="AV30" i="4"/>
  <c r="AT30" i="4"/>
  <c r="AR30" i="4"/>
  <c r="AP30" i="4"/>
  <c r="AN30" i="4"/>
  <c r="AL30" i="4"/>
  <c r="AJ30" i="4"/>
  <c r="AH30" i="4"/>
  <c r="AF30" i="4"/>
  <c r="AF67" i="4" s="1"/>
  <c r="AF16" i="4"/>
  <c r="AF85" i="4" s="1"/>
  <c r="AF15" i="4"/>
  <c r="AF81" i="4" s="1"/>
  <c r="AF14" i="4"/>
  <c r="AF77" i="4" s="1"/>
  <c r="AX13" i="4"/>
  <c r="AX87" i="4" s="1"/>
  <c r="AV13" i="4"/>
  <c r="AV87" i="4" s="1"/>
  <c r="AT13" i="4"/>
  <c r="AR13" i="4"/>
  <c r="AP13" i="4"/>
  <c r="AN13" i="4"/>
  <c r="AN87" i="4" s="1"/>
  <c r="AL13" i="4"/>
  <c r="AJ13" i="4"/>
  <c r="AH13" i="4"/>
  <c r="AF13" i="4"/>
  <c r="AD13" i="4"/>
  <c r="AB13" i="4"/>
  <c r="AB87" i="4" s="1"/>
  <c r="Z13" i="4"/>
  <c r="Z87" i="4" s="1"/>
  <c r="J13" i="4"/>
  <c r="J87" i="4" s="1"/>
  <c r="AV7" i="4"/>
  <c r="AT7" i="4" s="1"/>
  <c r="AR7" i="4" s="1"/>
  <c r="AP7" i="4" s="1"/>
  <c r="AN7" i="4" s="1"/>
  <c r="AL7" i="4" s="1"/>
  <c r="AJ7" i="4" s="1"/>
  <c r="AH7" i="4" s="1"/>
  <c r="AF7" i="4" s="1"/>
  <c r="AD7" i="4" s="1"/>
  <c r="AB7" i="4" s="1"/>
  <c r="Z7" i="4" s="1"/>
  <c r="X7" i="4" s="1"/>
  <c r="V7" i="4" s="1"/>
  <c r="T7" i="4" s="1"/>
  <c r="R7" i="4" s="1"/>
  <c r="P7" i="4" s="1"/>
  <c r="N7" i="4" s="1"/>
  <c r="L7" i="4" s="1"/>
  <c r="J7" i="4" s="1"/>
  <c r="AH127" i="3"/>
  <c r="AX133" i="3"/>
  <c r="AV133" i="3"/>
  <c r="AT133" i="3"/>
  <c r="AR133" i="3"/>
  <c r="AP133" i="3"/>
  <c r="AN133" i="3"/>
  <c r="AL133" i="3"/>
  <c r="AJ133" i="3"/>
  <c r="AH133" i="3"/>
  <c r="AF133" i="3"/>
  <c r="AD133" i="3"/>
  <c r="AB133" i="3"/>
  <c r="Z133" i="3"/>
  <c r="X133" i="3"/>
  <c r="V133" i="3"/>
  <c r="T133" i="3"/>
  <c r="R133" i="3"/>
  <c r="P133" i="3"/>
  <c r="N133" i="3"/>
  <c r="L133" i="3"/>
  <c r="J133" i="3"/>
  <c r="AX126" i="3"/>
  <c r="AV126" i="3"/>
  <c r="AT126" i="3"/>
  <c r="AR126" i="3"/>
  <c r="AP126" i="3"/>
  <c r="AN126" i="3"/>
  <c r="AL126" i="3"/>
  <c r="AJ126" i="3"/>
  <c r="AH126" i="3"/>
  <c r="AF126" i="3"/>
  <c r="AF128" i="3" s="1"/>
  <c r="AD126" i="3"/>
  <c r="AD128" i="3" s="1"/>
  <c r="AB126" i="3"/>
  <c r="AB128" i="3" s="1"/>
  <c r="Z126" i="3"/>
  <c r="Z128" i="3" s="1"/>
  <c r="X126" i="3"/>
  <c r="X128" i="3" s="1"/>
  <c r="V126" i="3"/>
  <c r="V128" i="3" s="1"/>
  <c r="T126" i="3"/>
  <c r="T128" i="3" s="1"/>
  <c r="R126" i="3"/>
  <c r="R128" i="3" s="1"/>
  <c r="P126" i="3"/>
  <c r="P128" i="3" s="1"/>
  <c r="N126" i="3"/>
  <c r="N128" i="3" s="1"/>
  <c r="L126" i="3"/>
  <c r="L128" i="3" s="1"/>
  <c r="J126" i="3"/>
  <c r="J128" i="3" s="1"/>
  <c r="AF109" i="3"/>
  <c r="B84" i="3"/>
  <c r="AX77" i="3"/>
  <c r="AV77" i="3"/>
  <c r="AT77" i="3"/>
  <c r="AR77" i="3"/>
  <c r="AP77" i="3"/>
  <c r="AN77" i="3"/>
  <c r="AL77" i="3"/>
  <c r="AJ77" i="3"/>
  <c r="AH77" i="3"/>
  <c r="AF77" i="3"/>
  <c r="AD77" i="3"/>
  <c r="AB77" i="3"/>
  <c r="Z77" i="3"/>
  <c r="X77" i="3"/>
  <c r="V77" i="3"/>
  <c r="T77" i="3"/>
  <c r="R77" i="3"/>
  <c r="P77" i="3"/>
  <c r="N77" i="3"/>
  <c r="L77" i="3"/>
  <c r="J77" i="3"/>
  <c r="B65" i="3"/>
  <c r="B61" i="3"/>
  <c r="B54" i="3"/>
  <c r="B50" i="3"/>
  <c r="AX43" i="3"/>
  <c r="AV43" i="3"/>
  <c r="AT43" i="3"/>
  <c r="AR43" i="3"/>
  <c r="AP43" i="3"/>
  <c r="AP78" i="3" s="1"/>
  <c r="AN43" i="3"/>
  <c r="AL43" i="3"/>
  <c r="AJ43" i="3"/>
  <c r="AH43" i="3"/>
  <c r="AH78" i="3" s="1"/>
  <c r="AF43" i="3"/>
  <c r="AX40" i="3"/>
  <c r="AV40" i="3"/>
  <c r="AT40" i="3"/>
  <c r="AR40" i="3"/>
  <c r="AP40" i="3"/>
  <c r="AN40" i="3"/>
  <c r="AL40" i="3"/>
  <c r="AJ40" i="3"/>
  <c r="AH40" i="3"/>
  <c r="AF40" i="3"/>
  <c r="AX45" i="3"/>
  <c r="AV45" i="3"/>
  <c r="AN45" i="3"/>
  <c r="AH45" i="3"/>
  <c r="AF45" i="3"/>
  <c r="X45" i="3"/>
  <c r="R45" i="3"/>
  <c r="J36" i="3"/>
  <c r="AX33" i="3"/>
  <c r="AX66" i="3" s="1"/>
  <c r="AV33" i="3"/>
  <c r="AT33" i="3"/>
  <c r="AT66" i="3" s="1"/>
  <c r="AR33" i="3"/>
  <c r="AR66" i="3" s="1"/>
  <c r="AP33" i="3"/>
  <c r="AP66" i="3" s="1"/>
  <c r="AX29" i="3"/>
  <c r="AV29" i="3"/>
  <c r="AT29" i="3"/>
  <c r="AR29" i="3"/>
  <c r="AN29" i="3"/>
  <c r="AL29" i="3"/>
  <c r="AJ29" i="3"/>
  <c r="AH29" i="3"/>
  <c r="AF29" i="3"/>
  <c r="AF62" i="3" s="1"/>
  <c r="AF15" i="3"/>
  <c r="AF14" i="3"/>
  <c r="AF74" i="3" s="1"/>
  <c r="AF13" i="3"/>
  <c r="AX12" i="3"/>
  <c r="AV12" i="3"/>
  <c r="AT12" i="3"/>
  <c r="AR12" i="3"/>
  <c r="AP12" i="3"/>
  <c r="AN12" i="3"/>
  <c r="AL12" i="3"/>
  <c r="AJ12" i="3"/>
  <c r="AH12" i="3"/>
  <c r="AF12" i="3"/>
  <c r="AD12" i="3"/>
  <c r="AB12" i="3"/>
  <c r="Z12" i="3"/>
  <c r="X12" i="3"/>
  <c r="V12" i="3"/>
  <c r="T12" i="3"/>
  <c r="R12" i="3"/>
  <c r="P12" i="3"/>
  <c r="N12" i="3"/>
  <c r="L12" i="3"/>
  <c r="J12" i="3"/>
  <c r="AV6" i="3"/>
  <c r="AT6" i="3" s="1"/>
  <c r="AR6" i="3" s="1"/>
  <c r="AP6" i="3" s="1"/>
  <c r="AN6" i="3" s="1"/>
  <c r="AL6" i="3" s="1"/>
  <c r="AJ6" i="3" s="1"/>
  <c r="AH6" i="3" s="1"/>
  <c r="AF6" i="3" s="1"/>
  <c r="AD6" i="3" s="1"/>
  <c r="AB6" i="3" s="1"/>
  <c r="Z6" i="3" s="1"/>
  <c r="X6" i="3" s="1"/>
  <c r="V6" i="3" s="1"/>
  <c r="T6" i="3" s="1"/>
  <c r="R6" i="3" s="1"/>
  <c r="P6" i="3" s="1"/>
  <c r="N6" i="3" s="1"/>
  <c r="L6" i="3" s="1"/>
  <c r="J6" i="3" s="1"/>
  <c r="B88" i="2"/>
  <c r="B79" i="2"/>
  <c r="B60" i="2"/>
  <c r="B58" i="2"/>
  <c r="B51" i="2"/>
  <c r="B49" i="2"/>
  <c r="AX119" i="2"/>
  <c r="AV119" i="2"/>
  <c r="AT119" i="2"/>
  <c r="AR119" i="2"/>
  <c r="AP119" i="2"/>
  <c r="AN119" i="2"/>
  <c r="AL119" i="2"/>
  <c r="AJ119" i="2"/>
  <c r="AH119" i="2"/>
  <c r="AF119" i="2"/>
  <c r="AF122" i="2" s="1"/>
  <c r="AD119" i="2"/>
  <c r="AD122" i="2" s="1"/>
  <c r="AB119" i="2"/>
  <c r="AB122" i="2" s="1"/>
  <c r="Z119" i="2"/>
  <c r="Z122" i="2" s="1"/>
  <c r="X119" i="2"/>
  <c r="X122" i="2" s="1"/>
  <c r="V119" i="2"/>
  <c r="V122" i="2" s="1"/>
  <c r="T119" i="2"/>
  <c r="T122" i="2" s="1"/>
  <c r="R119" i="2"/>
  <c r="R122" i="2" s="1"/>
  <c r="P119" i="2"/>
  <c r="P122" i="2" s="1"/>
  <c r="N119" i="2"/>
  <c r="N122" i="2" s="1"/>
  <c r="L119" i="2"/>
  <c r="L122" i="2" s="1"/>
  <c r="J119" i="2"/>
  <c r="J122" i="2" s="1"/>
  <c r="AX112" i="2"/>
  <c r="AV112" i="2"/>
  <c r="AT112" i="2"/>
  <c r="AR112" i="2"/>
  <c r="AP112" i="2"/>
  <c r="AN112" i="2"/>
  <c r="AL112" i="2"/>
  <c r="AJ112" i="2"/>
  <c r="AH112" i="2"/>
  <c r="AF112" i="2"/>
  <c r="AF114" i="2" s="1"/>
  <c r="AD112" i="2"/>
  <c r="AD114" i="2" s="1"/>
  <c r="AB112" i="2"/>
  <c r="AB114" i="2" s="1"/>
  <c r="Z112" i="2"/>
  <c r="Z114" i="2" s="1"/>
  <c r="X112" i="2"/>
  <c r="X114" i="2" s="1"/>
  <c r="V112" i="2"/>
  <c r="V114" i="2" s="1"/>
  <c r="T112" i="2"/>
  <c r="T114" i="2" s="1"/>
  <c r="R112" i="2"/>
  <c r="R114" i="2" s="1"/>
  <c r="P112" i="2"/>
  <c r="P114" i="2" s="1"/>
  <c r="N112" i="2"/>
  <c r="N114" i="2" s="1"/>
  <c r="L112" i="2"/>
  <c r="L114" i="2" s="1"/>
  <c r="J112" i="2"/>
  <c r="J114" i="2" s="1"/>
  <c r="AX94" i="2"/>
  <c r="AV94" i="2"/>
  <c r="AT94" i="2"/>
  <c r="AR94" i="2"/>
  <c r="AP94" i="2"/>
  <c r="AN94" i="2"/>
  <c r="AL94" i="2"/>
  <c r="AJ94" i="2"/>
  <c r="AH94" i="2"/>
  <c r="AF94" i="2"/>
  <c r="AX85" i="2"/>
  <c r="AV85" i="2"/>
  <c r="AT85" i="2"/>
  <c r="AR85" i="2"/>
  <c r="AP85" i="2"/>
  <c r="AN85" i="2"/>
  <c r="AL85" i="2"/>
  <c r="AJ85" i="2"/>
  <c r="AH85" i="2"/>
  <c r="AF85" i="2"/>
  <c r="AX72" i="2"/>
  <c r="AV72" i="2"/>
  <c r="AT72" i="2"/>
  <c r="AR72" i="2"/>
  <c r="AP72" i="2"/>
  <c r="AN72" i="2"/>
  <c r="AL72" i="2"/>
  <c r="AJ72" i="2"/>
  <c r="AH72" i="2"/>
  <c r="AF72" i="2"/>
  <c r="AD72" i="2"/>
  <c r="AB72" i="2"/>
  <c r="Z72" i="2"/>
  <c r="X72" i="2"/>
  <c r="V72" i="2"/>
  <c r="T72" i="2"/>
  <c r="R72" i="2"/>
  <c r="P72" i="2"/>
  <c r="N72" i="2"/>
  <c r="L72" i="2"/>
  <c r="J72" i="2"/>
  <c r="AX68" i="2"/>
  <c r="AV68" i="2"/>
  <c r="AT68" i="2"/>
  <c r="AR68" i="2"/>
  <c r="AN68" i="2"/>
  <c r="AL68" i="2"/>
  <c r="AJ68" i="2"/>
  <c r="AH68" i="2"/>
  <c r="AD68" i="2"/>
  <c r="AB68" i="2"/>
  <c r="Z68" i="2"/>
  <c r="X68" i="2"/>
  <c r="V68" i="2"/>
  <c r="T68" i="2"/>
  <c r="R68" i="2"/>
  <c r="P68" i="2"/>
  <c r="N68" i="2"/>
  <c r="L68" i="2"/>
  <c r="J68" i="2"/>
  <c r="AX60" i="2"/>
  <c r="AV60" i="2"/>
  <c r="AT60" i="2"/>
  <c r="AR60" i="2"/>
  <c r="AP60" i="2"/>
  <c r="AN60" i="2"/>
  <c r="AL60" i="2"/>
  <c r="AJ60" i="2"/>
  <c r="AH60" i="2"/>
  <c r="AF60" i="2"/>
  <c r="AX58" i="2"/>
  <c r="AV58" i="2"/>
  <c r="AT58" i="2"/>
  <c r="AR58" i="2"/>
  <c r="AP58" i="2"/>
  <c r="AN58" i="2"/>
  <c r="AL58" i="2"/>
  <c r="AJ58" i="2"/>
  <c r="AH58" i="2"/>
  <c r="AF58" i="2"/>
  <c r="AX42" i="2"/>
  <c r="AV42" i="2"/>
  <c r="AT42" i="2"/>
  <c r="AR42" i="2"/>
  <c r="AP42" i="2"/>
  <c r="AN42" i="2"/>
  <c r="AL42" i="2"/>
  <c r="AJ42" i="2"/>
  <c r="AH42" i="2"/>
  <c r="AX39" i="2"/>
  <c r="AV39" i="2"/>
  <c r="AT39" i="2"/>
  <c r="AR39" i="2"/>
  <c r="AP39" i="2"/>
  <c r="AN39" i="2"/>
  <c r="AL39" i="2"/>
  <c r="AJ39" i="2"/>
  <c r="AH39" i="2"/>
  <c r="AX35" i="2"/>
  <c r="AV35" i="2"/>
  <c r="AT35" i="2"/>
  <c r="AR35" i="2"/>
  <c r="AP35" i="2"/>
  <c r="AN35" i="2"/>
  <c r="AL35" i="2"/>
  <c r="AJ35" i="2"/>
  <c r="AH35" i="2"/>
  <c r="AF35" i="2"/>
  <c r="AD35" i="2"/>
  <c r="AB35" i="2"/>
  <c r="Z35" i="2"/>
  <c r="X35" i="2"/>
  <c r="V35" i="2"/>
  <c r="T35" i="2"/>
  <c r="R35" i="2"/>
  <c r="P35" i="2"/>
  <c r="N35" i="2"/>
  <c r="L35" i="2"/>
  <c r="J35" i="2"/>
  <c r="AX32" i="2"/>
  <c r="AV32" i="2"/>
  <c r="AT32" i="2"/>
  <c r="AR32" i="2"/>
  <c r="AP32" i="2"/>
  <c r="AN32" i="2"/>
  <c r="AL32" i="2"/>
  <c r="AJ32" i="2"/>
  <c r="AH32" i="2"/>
  <c r="AX30" i="2"/>
  <c r="AV30" i="2"/>
  <c r="AT30" i="2"/>
  <c r="AR30" i="2"/>
  <c r="AP30" i="2"/>
  <c r="AN30" i="2"/>
  <c r="AL30" i="2"/>
  <c r="AJ30" i="2"/>
  <c r="AH30" i="2"/>
  <c r="AH16" i="2"/>
  <c r="AH15" i="2"/>
  <c r="AH14" i="2"/>
  <c r="AX13" i="2"/>
  <c r="AV13" i="2"/>
  <c r="AT13" i="2"/>
  <c r="AR13" i="2"/>
  <c r="AP13" i="2"/>
  <c r="AN13" i="2"/>
  <c r="AL13" i="2"/>
  <c r="AJ13" i="2"/>
  <c r="AH13" i="2"/>
  <c r="AF13" i="2"/>
  <c r="AD13" i="2"/>
  <c r="AB13" i="2"/>
  <c r="Z13" i="2"/>
  <c r="X13" i="2"/>
  <c r="V13" i="2"/>
  <c r="T13" i="2"/>
  <c r="R13" i="2"/>
  <c r="P13" i="2"/>
  <c r="N13" i="2"/>
  <c r="L13" i="2"/>
  <c r="J13" i="2"/>
  <c r="AV7" i="2"/>
  <c r="AT7" i="2" s="1"/>
  <c r="AR7" i="2" s="1"/>
  <c r="AP7" i="2" s="1"/>
  <c r="AN7" i="2" s="1"/>
  <c r="AL7" i="2" s="1"/>
  <c r="AJ7" i="2" s="1"/>
  <c r="AH7" i="2" s="1"/>
  <c r="AF7" i="2" s="1"/>
  <c r="AD7" i="2" s="1"/>
  <c r="AB7" i="2" s="1"/>
  <c r="Z7" i="2" s="1"/>
  <c r="X7" i="2" s="1"/>
  <c r="V7" i="2" s="1"/>
  <c r="T7" i="2" s="1"/>
  <c r="R7" i="2" s="1"/>
  <c r="P7" i="2" s="1"/>
  <c r="N7" i="2" s="1"/>
  <c r="L7" i="2" s="1"/>
  <c r="J7" i="2" s="1"/>
  <c r="AV61" i="1"/>
  <c r="AP12" i="1"/>
  <c r="AX86" i="1"/>
  <c r="AV86" i="1"/>
  <c r="AT86" i="1"/>
  <c r="AR86" i="1"/>
  <c r="AP86" i="1"/>
  <c r="AN86" i="1"/>
  <c r="AL86" i="1"/>
  <c r="AJ86" i="1"/>
  <c r="AH86" i="1"/>
  <c r="AF86" i="1"/>
  <c r="AX83" i="1"/>
  <c r="AV83" i="1"/>
  <c r="AT83" i="1"/>
  <c r="AR83" i="1"/>
  <c r="AP83" i="1"/>
  <c r="AN83" i="1"/>
  <c r="AL83" i="1"/>
  <c r="AJ83" i="1"/>
  <c r="AH83" i="1"/>
  <c r="AF83" i="1"/>
  <c r="AX77" i="1"/>
  <c r="AV77" i="1"/>
  <c r="AT77" i="1"/>
  <c r="AR77" i="1"/>
  <c r="AP77" i="1"/>
  <c r="AN77" i="1"/>
  <c r="AL77" i="1"/>
  <c r="AJ77" i="1"/>
  <c r="AH77" i="1"/>
  <c r="AF77" i="1"/>
  <c r="AX74" i="1"/>
  <c r="AV74" i="1"/>
  <c r="AT74" i="1"/>
  <c r="AR74" i="1"/>
  <c r="AP74" i="1"/>
  <c r="AN74" i="1"/>
  <c r="AL74" i="1"/>
  <c r="AJ74" i="1"/>
  <c r="AH74" i="1"/>
  <c r="AF74" i="1"/>
  <c r="AX49" i="1"/>
  <c r="AV49" i="1"/>
  <c r="AT49" i="1"/>
  <c r="AR49" i="1"/>
  <c r="AP49" i="1"/>
  <c r="AN49" i="1"/>
  <c r="AL49" i="1"/>
  <c r="AJ49" i="1"/>
  <c r="AH49" i="1"/>
  <c r="AF49" i="1"/>
  <c r="AX47" i="1"/>
  <c r="AV47" i="1"/>
  <c r="AT47" i="1"/>
  <c r="AR47" i="1"/>
  <c r="AP47" i="1"/>
  <c r="AN47" i="1"/>
  <c r="AL47" i="1"/>
  <c r="AJ47" i="1"/>
  <c r="AH47" i="1"/>
  <c r="AF47" i="1"/>
  <c r="AX23" i="1"/>
  <c r="AV23" i="1"/>
  <c r="AT23" i="1"/>
  <c r="AR23" i="1"/>
  <c r="AP23" i="1"/>
  <c r="AN23" i="1"/>
  <c r="AL23" i="1"/>
  <c r="AJ23" i="1"/>
  <c r="AH23" i="1"/>
  <c r="AF23" i="1"/>
  <c r="AX39" i="1"/>
  <c r="AV39" i="1"/>
  <c r="AT39" i="1"/>
  <c r="AR39" i="1"/>
  <c r="AP39" i="1"/>
  <c r="AN39" i="1"/>
  <c r="AL39" i="1"/>
  <c r="AJ39" i="1"/>
  <c r="AH39" i="1"/>
  <c r="AF39" i="1"/>
  <c r="AX36" i="1"/>
  <c r="AV36" i="1"/>
  <c r="AT36" i="1"/>
  <c r="AR36" i="1"/>
  <c r="AP36" i="1"/>
  <c r="AN36" i="1"/>
  <c r="AL36" i="1"/>
  <c r="AJ36" i="1"/>
  <c r="AH36" i="1"/>
  <c r="AF36" i="1"/>
  <c r="AX31" i="1"/>
  <c r="AV31" i="1"/>
  <c r="AT31" i="1"/>
  <c r="AR31" i="1"/>
  <c r="AP31" i="1"/>
  <c r="AN31" i="1"/>
  <c r="AL31" i="1"/>
  <c r="AJ31" i="1"/>
  <c r="AH31" i="1"/>
  <c r="AF31" i="1"/>
  <c r="AX29" i="1"/>
  <c r="AV29" i="1"/>
  <c r="AT29" i="1"/>
  <c r="AR29" i="1"/>
  <c r="AP29" i="1"/>
  <c r="AN29" i="1"/>
  <c r="AL29" i="1"/>
  <c r="AJ29" i="1"/>
  <c r="AH29" i="1"/>
  <c r="AF29" i="1"/>
  <c r="AH15" i="1"/>
  <c r="AH14" i="1"/>
  <c r="AH13" i="1"/>
  <c r="AF15" i="1"/>
  <c r="AF14" i="1"/>
  <c r="AF13" i="1"/>
  <c r="J103" i="1"/>
  <c r="J105" i="1" s="1"/>
  <c r="J96" i="1"/>
  <c r="J98" i="1" s="1"/>
  <c r="J87" i="1"/>
  <c r="J78" i="1"/>
  <c r="J65" i="1"/>
  <c r="J61" i="1"/>
  <c r="J55" i="1"/>
  <c r="J53" i="1"/>
  <c r="J32" i="1"/>
  <c r="J57" i="1" s="1"/>
  <c r="J12" i="1"/>
  <c r="L103" i="1"/>
  <c r="L105" i="1" s="1"/>
  <c r="L96" i="1"/>
  <c r="L98" i="1" s="1"/>
  <c r="L87" i="1"/>
  <c r="L78" i="1"/>
  <c r="L65" i="1"/>
  <c r="L61" i="1"/>
  <c r="L55" i="1"/>
  <c r="L53" i="1"/>
  <c r="L32" i="1"/>
  <c r="L57" i="1" s="1"/>
  <c r="L12" i="1"/>
  <c r="N103" i="1"/>
  <c r="N105" i="1" s="1"/>
  <c r="N96" i="1"/>
  <c r="N98" i="1" s="1"/>
  <c r="N87" i="1"/>
  <c r="N78" i="1"/>
  <c r="N65" i="1"/>
  <c r="N61" i="1"/>
  <c r="N55" i="1"/>
  <c r="N53" i="1"/>
  <c r="N32" i="1"/>
  <c r="N12" i="1"/>
  <c r="AJ13" i="1"/>
  <c r="AL13" i="1"/>
  <c r="AN13" i="1"/>
  <c r="AP13" i="1"/>
  <c r="AR13" i="1"/>
  <c r="AT13" i="1"/>
  <c r="AV13" i="1"/>
  <c r="AX13" i="1"/>
  <c r="T12" i="1"/>
  <c r="R12" i="1"/>
  <c r="P103" i="1"/>
  <c r="P105" i="1" s="1"/>
  <c r="P96" i="1"/>
  <c r="P98" i="1" s="1"/>
  <c r="P87" i="1"/>
  <c r="P78" i="1"/>
  <c r="P65" i="1"/>
  <c r="P61" i="1"/>
  <c r="P55" i="1"/>
  <c r="P53" i="1"/>
  <c r="P32" i="1"/>
  <c r="P57" i="1" s="1"/>
  <c r="P12" i="1"/>
  <c r="R103" i="1"/>
  <c r="R105" i="1" s="1"/>
  <c r="R96" i="1"/>
  <c r="R98" i="1" s="1"/>
  <c r="R87" i="1"/>
  <c r="R78" i="1"/>
  <c r="R65" i="1"/>
  <c r="R61" i="1"/>
  <c r="R55" i="1"/>
  <c r="R53" i="1"/>
  <c r="R32" i="1"/>
  <c r="R57" i="1" s="1"/>
  <c r="T103" i="1"/>
  <c r="T105" i="1" s="1"/>
  <c r="T96" i="1"/>
  <c r="T98" i="1" s="1"/>
  <c r="T87" i="1"/>
  <c r="T78" i="1"/>
  <c r="T65" i="1"/>
  <c r="T61" i="1"/>
  <c r="T55" i="1"/>
  <c r="T53" i="1"/>
  <c r="T32" i="1"/>
  <c r="T57" i="1" s="1"/>
  <c r="V103" i="1"/>
  <c r="V105" i="1" s="1"/>
  <c r="V96" i="1"/>
  <c r="V98" i="1" s="1"/>
  <c r="V87" i="1"/>
  <c r="V78" i="1"/>
  <c r="V65" i="1"/>
  <c r="V61" i="1"/>
  <c r="V55" i="1"/>
  <c r="V53" i="1"/>
  <c r="V32" i="1"/>
  <c r="V57" i="1" s="1"/>
  <c r="V12" i="1"/>
  <c r="X103" i="1"/>
  <c r="X105" i="1" s="1"/>
  <c r="X96" i="1"/>
  <c r="X98" i="1" s="1"/>
  <c r="X87" i="1"/>
  <c r="X78" i="1"/>
  <c r="X65" i="1"/>
  <c r="X61" i="1"/>
  <c r="X55" i="1"/>
  <c r="X53" i="1"/>
  <c r="X32" i="1"/>
  <c r="X57" i="1" s="1"/>
  <c r="X12" i="1"/>
  <c r="Z103" i="1"/>
  <c r="Z105" i="1" s="1"/>
  <c r="Z96" i="1"/>
  <c r="Z98" i="1" s="1"/>
  <c r="Z87" i="1"/>
  <c r="Z78" i="1"/>
  <c r="Z65" i="1"/>
  <c r="Z61" i="1"/>
  <c r="Z55" i="1"/>
  <c r="Z53" i="1"/>
  <c r="Z32" i="1"/>
  <c r="Z57" i="1" s="1"/>
  <c r="Z12" i="1"/>
  <c r="AB103" i="1"/>
  <c r="AB105" i="1" s="1"/>
  <c r="AB96" i="1"/>
  <c r="AB98" i="1" s="1"/>
  <c r="AB87" i="1"/>
  <c r="AB78" i="1"/>
  <c r="AB65" i="1"/>
  <c r="AB61" i="1"/>
  <c r="AB55" i="1"/>
  <c r="AB53" i="1"/>
  <c r="AB32" i="1"/>
  <c r="AB57" i="1" s="1"/>
  <c r="AB12" i="1"/>
  <c r="AD103" i="1"/>
  <c r="AD105" i="1" s="1"/>
  <c r="AD96" i="1"/>
  <c r="AD98" i="1" s="1"/>
  <c r="AD87" i="1"/>
  <c r="AD78" i="1"/>
  <c r="AD65" i="1"/>
  <c r="AD61" i="1"/>
  <c r="AD55" i="1"/>
  <c r="AD53" i="1"/>
  <c r="AD32" i="1"/>
  <c r="AD57" i="1" s="1"/>
  <c r="AD12" i="1"/>
  <c r="AF103" i="1"/>
  <c r="AF105" i="1" s="1"/>
  <c r="AF96" i="1"/>
  <c r="AF98" i="1" s="1"/>
  <c r="AF87" i="1"/>
  <c r="AF78" i="1"/>
  <c r="AF65" i="1"/>
  <c r="AF61" i="1"/>
  <c r="AF55" i="1"/>
  <c r="AF53" i="1"/>
  <c r="AF32" i="1"/>
  <c r="AF57" i="1" s="1"/>
  <c r="AF19" i="1"/>
  <c r="AF12" i="1"/>
  <c r="AH103" i="1"/>
  <c r="AH105" i="1" s="1"/>
  <c r="AH96" i="1"/>
  <c r="AH98" i="1" s="1"/>
  <c r="AH87" i="1"/>
  <c r="AH78" i="1"/>
  <c r="AH65" i="1"/>
  <c r="AH61" i="1"/>
  <c r="AH55" i="1"/>
  <c r="AH53" i="1"/>
  <c r="AH32" i="1"/>
  <c r="AH57" i="1" s="1"/>
  <c r="AH19" i="1"/>
  <c r="AH12" i="1"/>
  <c r="AJ103" i="1"/>
  <c r="AJ105" i="1" s="1"/>
  <c r="AJ96" i="1"/>
  <c r="AJ98" i="1" s="1"/>
  <c r="AJ87" i="1"/>
  <c r="AJ78" i="1"/>
  <c r="AJ65" i="1"/>
  <c r="AJ61" i="1"/>
  <c r="AJ55" i="1"/>
  <c r="AJ53" i="1"/>
  <c r="AJ32" i="1"/>
  <c r="AJ57" i="1" s="1"/>
  <c r="AJ19" i="1"/>
  <c r="AJ15" i="1"/>
  <c r="AJ14" i="1"/>
  <c r="AJ12" i="1"/>
  <c r="AL103" i="1"/>
  <c r="AL105" i="1" s="1"/>
  <c r="AL96" i="1"/>
  <c r="AL98" i="1" s="1"/>
  <c r="AL87" i="1"/>
  <c r="AL78" i="1"/>
  <c r="AL65" i="1"/>
  <c r="AL61" i="1"/>
  <c r="AL55" i="1"/>
  <c r="AL53" i="1"/>
  <c r="AL32" i="1"/>
  <c r="AL19" i="1"/>
  <c r="AL15" i="1"/>
  <c r="AL14" i="1"/>
  <c r="AL12" i="1"/>
  <c r="AN103" i="1"/>
  <c r="AN105" i="1" s="1"/>
  <c r="AN96" i="1"/>
  <c r="AN98" i="1" s="1"/>
  <c r="AN87" i="1"/>
  <c r="AN78" i="1"/>
  <c r="AN65" i="1"/>
  <c r="AN61" i="1"/>
  <c r="AN55" i="1"/>
  <c r="AN53" i="1"/>
  <c r="AN32" i="1"/>
  <c r="AN19" i="1"/>
  <c r="AN15" i="1"/>
  <c r="AN14" i="1"/>
  <c r="AN12" i="1"/>
  <c r="AP103" i="1"/>
  <c r="AP105" i="1" s="1"/>
  <c r="AP96" i="1"/>
  <c r="AP98" i="1" s="1"/>
  <c r="AP87" i="1"/>
  <c r="AP78" i="1"/>
  <c r="AP65" i="1"/>
  <c r="AP61" i="1"/>
  <c r="AP55" i="1"/>
  <c r="AP53" i="1"/>
  <c r="AP32" i="1"/>
  <c r="AP57" i="1" s="1"/>
  <c r="AP19" i="1"/>
  <c r="AP15" i="1"/>
  <c r="AP14" i="1"/>
  <c r="AV6" i="1"/>
  <c r="AT6" i="1" s="1"/>
  <c r="AR6" i="1" s="1"/>
  <c r="AP6" i="1" s="1"/>
  <c r="AN6" i="1" s="1"/>
  <c r="AL6" i="1" s="1"/>
  <c r="AJ6" i="1" s="1"/>
  <c r="AH6" i="1" s="1"/>
  <c r="AF6" i="1" s="1"/>
  <c r="AD6" i="1" s="1"/>
  <c r="AB6" i="1" s="1"/>
  <c r="Z6" i="1" s="1"/>
  <c r="X6" i="1" s="1"/>
  <c r="V6" i="1" s="1"/>
  <c r="T6" i="1" s="1"/>
  <c r="R6" i="1" s="1"/>
  <c r="P6" i="1" s="1"/>
  <c r="N6" i="1" s="1"/>
  <c r="L6" i="1" s="1"/>
  <c r="J6" i="1" s="1"/>
  <c r="AX19" i="1"/>
  <c r="AV19" i="1"/>
  <c r="AT19" i="1"/>
  <c r="AX15" i="1"/>
  <c r="AX14" i="1"/>
  <c r="AV15" i="1"/>
  <c r="AV14" i="1"/>
  <c r="AV12" i="1"/>
  <c r="AT15" i="1"/>
  <c r="AT14" i="1"/>
  <c r="AT12" i="1"/>
  <c r="AR15" i="1"/>
  <c r="AR14" i="1"/>
  <c r="AR19" i="1"/>
  <c r="AX103" i="1"/>
  <c r="AX105" i="1" s="1"/>
  <c r="AV103" i="1"/>
  <c r="AV105" i="1" s="1"/>
  <c r="AT103" i="1"/>
  <c r="AT105" i="1" s="1"/>
  <c r="AR103" i="1"/>
  <c r="AR105" i="1" s="1"/>
  <c r="AX96" i="1"/>
  <c r="AX98" i="1" s="1"/>
  <c r="AV96" i="1"/>
  <c r="AT96" i="1"/>
  <c r="AT98" i="1" s="1"/>
  <c r="AR96" i="1"/>
  <c r="AR98" i="1" s="1"/>
  <c r="AX87" i="1"/>
  <c r="AV87" i="1"/>
  <c r="AT87" i="1"/>
  <c r="AR87" i="1"/>
  <c r="AX78" i="1"/>
  <c r="AV78" i="1"/>
  <c r="AT78" i="1"/>
  <c r="AR78" i="1"/>
  <c r="AX65" i="1"/>
  <c r="AV65" i="1"/>
  <c r="AT65" i="1"/>
  <c r="AR65" i="1"/>
  <c r="AX61" i="1"/>
  <c r="AT61" i="1"/>
  <c r="AR61" i="1"/>
  <c r="AX55" i="1"/>
  <c r="AX53" i="1"/>
  <c r="AV55" i="1"/>
  <c r="AV53" i="1"/>
  <c r="AT55" i="1"/>
  <c r="AT53" i="1"/>
  <c r="AR55" i="1"/>
  <c r="AR53" i="1"/>
  <c r="AX32" i="1"/>
  <c r="AX41" i="1" s="1"/>
  <c r="AV32" i="1"/>
  <c r="AV41" i="1" s="1"/>
  <c r="AT32" i="1"/>
  <c r="AR32" i="1"/>
  <c r="AX12" i="1"/>
  <c r="AR12" i="1"/>
  <c r="AL87" i="4" l="1"/>
  <c r="AZ72" i="8"/>
  <c r="AZ135" i="8"/>
  <c r="AH87" i="4"/>
  <c r="AF87" i="4"/>
  <c r="BT48" i="6"/>
  <c r="BT87" i="6" s="1"/>
  <c r="BR48" i="6"/>
  <c r="BR87" i="6" s="1"/>
  <c r="AV72" i="6"/>
  <c r="AV102" i="6"/>
  <c r="AX72" i="6"/>
  <c r="AX102" i="6"/>
  <c r="AH80" i="6"/>
  <c r="AH102" i="6"/>
  <c r="AL80" i="6"/>
  <c r="AL102" i="6"/>
  <c r="AZ72" i="6"/>
  <c r="AZ102" i="6"/>
  <c r="AN80" i="6"/>
  <c r="AN102" i="6"/>
  <c r="AP80" i="6"/>
  <c r="AP102" i="6"/>
  <c r="AJ80" i="6"/>
  <c r="AJ102" i="6"/>
  <c r="AR80" i="6"/>
  <c r="AR102" i="6"/>
  <c r="AT80" i="6"/>
  <c r="AT102" i="6"/>
  <c r="AZ64" i="2"/>
  <c r="BV36" i="2"/>
  <c r="BV65" i="2" s="1"/>
  <c r="AZ135" i="3"/>
  <c r="BV136" i="3"/>
  <c r="AX64" i="2"/>
  <c r="BT36" i="2"/>
  <c r="BT65" i="2" s="1"/>
  <c r="AX135" i="3"/>
  <c r="BT136" i="3"/>
  <c r="AV135" i="3"/>
  <c r="BR136" i="3"/>
  <c r="AV64" i="2"/>
  <c r="BR36" i="2"/>
  <c r="BR65" i="2" s="1"/>
  <c r="AT135" i="3"/>
  <c r="BP136" i="3"/>
  <c r="AT64" i="2"/>
  <c r="BP36" i="2"/>
  <c r="BP65" i="2" s="1"/>
  <c r="AN80" i="3"/>
  <c r="AR135" i="3"/>
  <c r="BN136" i="3"/>
  <c r="AR64" i="2"/>
  <c r="BN36" i="2"/>
  <c r="BN65" i="2" s="1"/>
  <c r="R80" i="3"/>
  <c r="AR74" i="3"/>
  <c r="AR96" i="3"/>
  <c r="AX70" i="6"/>
  <c r="AX93" i="6"/>
  <c r="AV74" i="3"/>
  <c r="AV96" i="3"/>
  <c r="AH74" i="3"/>
  <c r="AH96" i="3"/>
  <c r="AF80" i="6"/>
  <c r="AN70" i="6"/>
  <c r="AN93" i="6"/>
  <c r="AZ70" i="6"/>
  <c r="AZ93" i="6"/>
  <c r="AJ74" i="3"/>
  <c r="AJ96" i="3"/>
  <c r="AP70" i="6"/>
  <c r="AP93" i="6"/>
  <c r="AP74" i="3"/>
  <c r="AP96" i="3"/>
  <c r="AV70" i="6"/>
  <c r="AV93" i="6"/>
  <c r="AL74" i="3"/>
  <c r="AL96" i="3"/>
  <c r="AR70" i="6"/>
  <c r="AR93" i="6"/>
  <c r="AT74" i="3"/>
  <c r="AT96" i="3"/>
  <c r="AN74" i="3"/>
  <c r="AN96" i="3"/>
  <c r="AT70" i="6"/>
  <c r="AT93" i="6"/>
  <c r="AJ158" i="8"/>
  <c r="AZ74" i="3"/>
  <c r="AZ96" i="3"/>
  <c r="AX74" i="3"/>
  <c r="AX96" i="3"/>
  <c r="AP81" i="8"/>
  <c r="BL41" i="8"/>
  <c r="BL82" i="8" s="1"/>
  <c r="AP135" i="3"/>
  <c r="BL136" i="3"/>
  <c r="AP64" i="2"/>
  <c r="BL36" i="2"/>
  <c r="BL65" i="2" s="1"/>
  <c r="AN81" i="8"/>
  <c r="BJ41" i="8"/>
  <c r="BJ82" i="8" s="1"/>
  <c r="AN135" i="3"/>
  <c r="BJ136" i="3"/>
  <c r="AN64" i="2"/>
  <c r="BJ36" i="2"/>
  <c r="BJ65" i="2" s="1"/>
  <c r="BH41" i="8"/>
  <c r="BH82" i="8" s="1"/>
  <c r="AJ97" i="6"/>
  <c r="AL135" i="3"/>
  <c r="BH136" i="3"/>
  <c r="AL64" i="2"/>
  <c r="BH36" i="2"/>
  <c r="BH65" i="2" s="1"/>
  <c r="AF36" i="2"/>
  <c r="AF65" i="2" s="1"/>
  <c r="AH122" i="2"/>
  <c r="AH123" i="2"/>
  <c r="AJ122" i="2"/>
  <c r="AJ123" i="2"/>
  <c r="AP75" i="1"/>
  <c r="AL88" i="1"/>
  <c r="AX88" i="1"/>
  <c r="AL122" i="2"/>
  <c r="AL123" i="2"/>
  <c r="AZ122" i="2"/>
  <c r="AZ123" i="2"/>
  <c r="AX122" i="2"/>
  <c r="AX123" i="2"/>
  <c r="AH114" i="2"/>
  <c r="AN122" i="2"/>
  <c r="AN123" i="2"/>
  <c r="AT123" i="2"/>
  <c r="AT122" i="2"/>
  <c r="AP123" i="2"/>
  <c r="AP122" i="2"/>
  <c r="AR123" i="2"/>
  <c r="AR122" i="2"/>
  <c r="AV122" i="2"/>
  <c r="AV123" i="2"/>
  <c r="AF82" i="2"/>
  <c r="AJ73" i="2"/>
  <c r="AP73" i="2"/>
  <c r="AF61" i="2"/>
  <c r="AF91" i="2"/>
  <c r="AT75" i="1"/>
  <c r="AR88" i="1"/>
  <c r="BF41" i="8"/>
  <c r="BF82" i="8" s="1"/>
  <c r="AJ75" i="7"/>
  <c r="AD135" i="3"/>
  <c r="AZ136" i="3"/>
  <c r="AF135" i="3"/>
  <c r="BB136" i="3"/>
  <c r="AH135" i="3"/>
  <c r="BD136" i="3"/>
  <c r="AJ135" i="3"/>
  <c r="BF136" i="3"/>
  <c r="AJ64" i="2"/>
  <c r="BF36" i="2"/>
  <c r="BF65" i="2" s="1"/>
  <c r="BD41" i="8"/>
  <c r="BD82" i="8" s="1"/>
  <c r="AH64" i="2"/>
  <c r="BD36" i="2"/>
  <c r="BD65" i="2" s="1"/>
  <c r="BB41" i="8"/>
  <c r="BB82" i="8" s="1"/>
  <c r="AZ25" i="2"/>
  <c r="AR82" i="2"/>
  <c r="AP91" i="2"/>
  <c r="AF64" i="2"/>
  <c r="BB36" i="2"/>
  <c r="BB65" i="2" s="1"/>
  <c r="AF95" i="2"/>
  <c r="AV105" i="3"/>
  <c r="AV66" i="3"/>
  <c r="AR75" i="1"/>
  <c r="AR62" i="3"/>
  <c r="AR87" i="3"/>
  <c r="AZ95" i="2"/>
  <c r="AL62" i="3"/>
  <c r="AL87" i="3"/>
  <c r="AP88" i="1"/>
  <c r="AT87" i="3"/>
  <c r="AT62" i="3"/>
  <c r="AF37" i="3"/>
  <c r="AF70" i="3" s="1"/>
  <c r="J69" i="3"/>
  <c r="AF97" i="6"/>
  <c r="AZ59" i="2"/>
  <c r="AJ84" i="1"/>
  <c r="AZ87" i="3"/>
  <c r="AZ62" i="3"/>
  <c r="AN87" i="3"/>
  <c r="AN62" i="3"/>
  <c r="AB135" i="3"/>
  <c r="AX136" i="3"/>
  <c r="AF69" i="2"/>
  <c r="AV87" i="3"/>
  <c r="AV62" i="3"/>
  <c r="R135" i="3"/>
  <c r="AN136" i="3"/>
  <c r="AJ124" i="6"/>
  <c r="AL124" i="6" s="1"/>
  <c r="AL125" i="6" s="1"/>
  <c r="AF124" i="6"/>
  <c r="AD124" i="6" s="1"/>
  <c r="AB124" i="6" s="1"/>
  <c r="Z124" i="6" s="1"/>
  <c r="X124" i="6" s="1"/>
  <c r="V124" i="6" s="1"/>
  <c r="T124" i="6" s="1"/>
  <c r="R124" i="6" s="1"/>
  <c r="P124" i="6" s="1"/>
  <c r="N124" i="6" s="1"/>
  <c r="L124" i="6" s="1"/>
  <c r="J124" i="6" s="1"/>
  <c r="J125" i="6" s="1"/>
  <c r="AZ61" i="2"/>
  <c r="Z135" i="3"/>
  <c r="AV136" i="3"/>
  <c r="AX62" i="3"/>
  <c r="AX87" i="3"/>
  <c r="T135" i="3"/>
  <c r="AP136" i="3"/>
  <c r="AH62" i="3"/>
  <c r="AH87" i="3"/>
  <c r="V135" i="3"/>
  <c r="AR136" i="3"/>
  <c r="AL97" i="6"/>
  <c r="AJ62" i="3"/>
  <c r="AJ87" i="3"/>
  <c r="AH128" i="3"/>
  <c r="X135" i="3"/>
  <c r="AT136" i="3"/>
  <c r="AZ86" i="2"/>
  <c r="AH97" i="6"/>
  <c r="AX16" i="6"/>
  <c r="AX20" i="6" s="1"/>
  <c r="AR16" i="6"/>
  <c r="AR20" i="6" s="1"/>
  <c r="AZ16" i="6"/>
  <c r="AZ20" i="6" s="1"/>
  <c r="AF86" i="6"/>
  <c r="AH125" i="6"/>
  <c r="AH93" i="6"/>
  <c r="AF84" i="6"/>
  <c r="T47" i="6"/>
  <c r="T86" i="6" s="1"/>
  <c r="AJ47" i="6"/>
  <c r="AF24" i="6"/>
  <c r="AF80" i="3"/>
  <c r="AV103" i="4"/>
  <c r="AV69" i="4"/>
  <c r="AX69" i="4"/>
  <c r="AX103" i="4"/>
  <c r="AZ69" i="4"/>
  <c r="AZ103" i="4"/>
  <c r="AH67" i="4"/>
  <c r="AH94" i="4"/>
  <c r="AJ67" i="4"/>
  <c r="AJ94" i="4"/>
  <c r="AL94" i="4"/>
  <c r="AL67" i="4"/>
  <c r="AN67" i="4"/>
  <c r="AN94" i="4"/>
  <c r="AP67" i="4"/>
  <c r="AP94" i="4"/>
  <c r="AR67" i="4"/>
  <c r="AR94" i="4"/>
  <c r="AT94" i="4"/>
  <c r="AT67" i="4"/>
  <c r="AV67" i="4"/>
  <c r="AV94" i="4"/>
  <c r="AX67" i="4"/>
  <c r="AX94" i="4"/>
  <c r="AZ67" i="4"/>
  <c r="AZ94" i="4"/>
  <c r="AZ86" i="7"/>
  <c r="AH105" i="7"/>
  <c r="AF24" i="7"/>
  <c r="AF16" i="7"/>
  <c r="AF20" i="7" s="1"/>
  <c r="AZ90" i="8"/>
  <c r="AZ24" i="8"/>
  <c r="AT126" i="8"/>
  <c r="AT144" i="8"/>
  <c r="AX126" i="8"/>
  <c r="AZ117" i="8"/>
  <c r="AZ74" i="8"/>
  <c r="AZ108" i="8"/>
  <c r="AZ112" i="8"/>
  <c r="AV108" i="8"/>
  <c r="AZ144" i="8"/>
  <c r="AZ76" i="8"/>
  <c r="AZ80" i="8"/>
  <c r="AV126" i="8"/>
  <c r="AV144" i="8"/>
  <c r="AZ49" i="8"/>
  <c r="AV148" i="8"/>
  <c r="AZ16" i="8"/>
  <c r="AP126" i="8"/>
  <c r="AX144" i="8"/>
  <c r="AP144" i="8"/>
  <c r="AZ41" i="8"/>
  <c r="AZ82" i="8" s="1"/>
  <c r="AR126" i="8"/>
  <c r="AR144" i="8"/>
  <c r="AZ95" i="7"/>
  <c r="AT95" i="7"/>
  <c r="AR95" i="7"/>
  <c r="AP86" i="7"/>
  <c r="AN86" i="7"/>
  <c r="AN82" i="7"/>
  <c r="AT69" i="7"/>
  <c r="AN73" i="7"/>
  <c r="AP69" i="7"/>
  <c r="AZ82" i="7"/>
  <c r="AP73" i="7"/>
  <c r="AR69" i="7"/>
  <c r="AH75" i="7"/>
  <c r="AT58" i="7"/>
  <c r="AH24" i="7"/>
  <c r="AZ73" i="7"/>
  <c r="AZ16" i="7"/>
  <c r="AZ20" i="7" s="1"/>
  <c r="AX75" i="7"/>
  <c r="AJ24" i="7"/>
  <c r="AJ86" i="7"/>
  <c r="AZ43" i="7"/>
  <c r="AJ69" i="7"/>
  <c r="AF73" i="7"/>
  <c r="AV73" i="7"/>
  <c r="AL24" i="7"/>
  <c r="AT82" i="7"/>
  <c r="AH58" i="7"/>
  <c r="AX58" i="7"/>
  <c r="AR60" i="7"/>
  <c r="AP82" i="7"/>
  <c r="AL86" i="7"/>
  <c r="AJ58" i="7"/>
  <c r="AT60" i="7"/>
  <c r="AN69" i="7"/>
  <c r="AJ73" i="7"/>
  <c r="AZ69" i="7"/>
  <c r="AN58" i="7"/>
  <c r="AX60" i="7"/>
  <c r="AV82" i="7"/>
  <c r="AV16" i="7"/>
  <c r="AV20" i="7" s="1"/>
  <c r="AT24" i="7"/>
  <c r="AZ35" i="7"/>
  <c r="AV24" i="7"/>
  <c r="AR58" i="7"/>
  <c r="AX16" i="7"/>
  <c r="AX20" i="7" s="1"/>
  <c r="AT16" i="7"/>
  <c r="AT20" i="7" s="1"/>
  <c r="AR16" i="7"/>
  <c r="AR20" i="7" s="1"/>
  <c r="AL75" i="7"/>
  <c r="AH16" i="7"/>
  <c r="AH20" i="7" s="1"/>
  <c r="AZ25" i="4"/>
  <c r="AZ21" i="4"/>
  <c r="AZ48" i="4"/>
  <c r="AZ87" i="4" s="1"/>
  <c r="AZ78" i="3"/>
  <c r="AZ20" i="3"/>
  <c r="AH20" i="3"/>
  <c r="AR24" i="3"/>
  <c r="AX80" i="3"/>
  <c r="AV80" i="3"/>
  <c r="AR78" i="3"/>
  <c r="AL78" i="3"/>
  <c r="AT78" i="3"/>
  <c r="AX78" i="3"/>
  <c r="AJ45" i="3"/>
  <c r="AH80" i="3"/>
  <c r="AN78" i="3"/>
  <c r="AV109" i="3"/>
  <c r="AP109" i="3"/>
  <c r="AP105" i="3"/>
  <c r="AN109" i="3"/>
  <c r="AZ105" i="3"/>
  <c r="AX20" i="3"/>
  <c r="X80" i="3"/>
  <c r="AH24" i="3"/>
  <c r="AX24" i="3"/>
  <c r="AZ45" i="3"/>
  <c r="AJ24" i="3"/>
  <c r="AH105" i="3"/>
  <c r="AX105" i="3"/>
  <c r="AR109" i="3"/>
  <c r="AF78" i="3"/>
  <c r="AV78" i="3"/>
  <c r="AT109" i="3"/>
  <c r="AJ78" i="3"/>
  <c r="AT20" i="3"/>
  <c r="AZ37" i="3"/>
  <c r="AZ70" i="3" s="1"/>
  <c r="AN37" i="3"/>
  <c r="AN70" i="3" s="1"/>
  <c r="AX82" i="2"/>
  <c r="AX86" i="2"/>
  <c r="AV95" i="2"/>
  <c r="AP95" i="2"/>
  <c r="AJ95" i="2"/>
  <c r="AH82" i="2"/>
  <c r="AH86" i="2"/>
  <c r="AZ44" i="2"/>
  <c r="AX61" i="2"/>
  <c r="AV61" i="2"/>
  <c r="AP69" i="2"/>
  <c r="AN73" i="2"/>
  <c r="AR73" i="2"/>
  <c r="AN69" i="2"/>
  <c r="AR69" i="2"/>
  <c r="AV69" i="2"/>
  <c r="AL59" i="2"/>
  <c r="AZ82" i="2"/>
  <c r="AL73" i="2"/>
  <c r="AT69" i="2"/>
  <c r="AH61" i="2"/>
  <c r="AZ73" i="2"/>
  <c r="AZ21" i="2"/>
  <c r="AT21" i="2"/>
  <c r="AR21" i="2"/>
  <c r="AP25" i="2"/>
  <c r="AZ69" i="2"/>
  <c r="AZ91" i="2"/>
  <c r="AJ44" i="2"/>
  <c r="AL61" i="2"/>
  <c r="AP82" i="2"/>
  <c r="AV44" i="2"/>
  <c r="AR59" i="2"/>
  <c r="AN61" i="2"/>
  <c r="AN86" i="2"/>
  <c r="AX44" i="2"/>
  <c r="AN21" i="2"/>
  <c r="AJ69" i="2"/>
  <c r="AF73" i="2"/>
  <c r="AV73" i="2"/>
  <c r="AR86" i="2"/>
  <c r="AZ36" i="2"/>
  <c r="AZ65" i="2" s="1"/>
  <c r="AP21" i="2"/>
  <c r="AP36" i="2"/>
  <c r="AP65" i="2" s="1"/>
  <c r="AH91" i="2"/>
  <c r="AX91" i="2"/>
  <c r="AJ91" i="2"/>
  <c r="AH24" i="6"/>
  <c r="AV24" i="6"/>
  <c r="AX24" i="6"/>
  <c r="AL25" i="2"/>
  <c r="AN25" i="2"/>
  <c r="AV25" i="2"/>
  <c r="AX25" i="2"/>
  <c r="AH84" i="6"/>
  <c r="AJ93" i="6"/>
  <c r="AJ84" i="6"/>
  <c r="AL93" i="6"/>
  <c r="AP84" i="6"/>
  <c r="AX84" i="6"/>
  <c r="AV84" i="6"/>
  <c r="AV86" i="6"/>
  <c r="AZ84" i="6"/>
  <c r="AZ86" i="6"/>
  <c r="AZ24" i="6"/>
  <c r="AT84" i="6"/>
  <c r="AZ39" i="6"/>
  <c r="AZ76" i="6" s="1"/>
  <c r="AV16" i="6"/>
  <c r="AV20" i="6" s="1"/>
  <c r="AL86" i="6"/>
  <c r="AH16" i="6"/>
  <c r="AH20" i="6" s="1"/>
  <c r="AX95" i="2"/>
  <c r="AF16" i="6"/>
  <c r="AF20" i="6" s="1"/>
  <c r="AN75" i="1"/>
  <c r="AV84" i="1"/>
  <c r="AP84" i="1"/>
  <c r="AT25" i="2"/>
  <c r="AT59" i="2"/>
  <c r="T44" i="2"/>
  <c r="T75" i="2" s="1"/>
  <c r="AJ59" i="2"/>
  <c r="AJ82" i="2"/>
  <c r="AF86" i="2"/>
  <c r="AV86" i="2"/>
  <c r="AR91" i="2"/>
  <c r="AN95" i="2"/>
  <c r="AJ114" i="2"/>
  <c r="AP37" i="3"/>
  <c r="AP70" i="3" s="1"/>
  <c r="AR37" i="3"/>
  <c r="AR70" i="3" s="1"/>
  <c r="Z45" i="3"/>
  <c r="Z80" i="3" s="1"/>
  <c r="AR105" i="3"/>
  <c r="AL109" i="3"/>
  <c r="AL39" i="6"/>
  <c r="AL76" i="6" s="1"/>
  <c r="AH69" i="7"/>
  <c r="AX69" i="7"/>
  <c r="AT73" i="7"/>
  <c r="AH82" i="7"/>
  <c r="AX82" i="7"/>
  <c r="AP43" i="7"/>
  <c r="AX95" i="7"/>
  <c r="AP45" i="3"/>
  <c r="AH84" i="1"/>
  <c r="AX84" i="1"/>
  <c r="AF44" i="2"/>
  <c r="AL86" i="2"/>
  <c r="AT95" i="2"/>
  <c r="AT105" i="3"/>
  <c r="AR84" i="6"/>
  <c r="AN39" i="6"/>
  <c r="AN76" i="6" s="1"/>
  <c r="X47" i="6"/>
  <c r="X86" i="6" s="1"/>
  <c r="AR86" i="7"/>
  <c r="J45" i="3"/>
  <c r="J80" i="3" s="1"/>
  <c r="AP47" i="6"/>
  <c r="AL21" i="2"/>
  <c r="AH69" i="2"/>
  <c r="AX69" i="2"/>
  <c r="AT73" i="2"/>
  <c r="AH44" i="2"/>
  <c r="AN59" i="2"/>
  <c r="AN82" i="2"/>
  <c r="AV91" i="2"/>
  <c r="AL20" i="3"/>
  <c r="AF24" i="3"/>
  <c r="AV24" i="3"/>
  <c r="AL45" i="3"/>
  <c r="AL16" i="6"/>
  <c r="AL20" i="6" s="1"/>
  <c r="AT24" i="6"/>
  <c r="AR39" i="6"/>
  <c r="AR76" i="6" s="1"/>
  <c r="Z47" i="6"/>
  <c r="Z86" i="6" s="1"/>
  <c r="AL69" i="7"/>
  <c r="AH73" i="7"/>
  <c r="AX73" i="7"/>
  <c r="AL82" i="7"/>
  <c r="AF58" i="7"/>
  <c r="AV58" i="7"/>
  <c r="AV95" i="7"/>
  <c r="AN84" i="1"/>
  <c r="AL69" i="2"/>
  <c r="AH73" i="2"/>
  <c r="AX73" i="2"/>
  <c r="AL105" i="3"/>
  <c r="AJ105" i="3"/>
  <c r="AN47" i="6"/>
  <c r="J43" i="7"/>
  <c r="J75" i="7" s="1"/>
  <c r="AR24" i="7"/>
  <c r="AN24" i="7"/>
  <c r="X43" i="7"/>
  <c r="X75" i="7" s="1"/>
  <c r="AL58" i="7"/>
  <c r="AV60" i="7"/>
  <c r="AJ82" i="7"/>
  <c r="AT86" i="7"/>
  <c r="AV36" i="2"/>
  <c r="AV65" i="2" s="1"/>
  <c r="AP86" i="2"/>
  <c r="AJ75" i="1"/>
  <c r="AN88" i="1"/>
  <c r="AP59" i="2"/>
  <c r="AL91" i="2"/>
  <c r="P44" i="2"/>
  <c r="P75" i="2" s="1"/>
  <c r="AF59" i="2"/>
  <c r="AV59" i="2"/>
  <c r="AR61" i="2"/>
  <c r="AV82" i="2"/>
  <c r="AN91" i="2"/>
  <c r="AR20" i="3"/>
  <c r="AN24" i="3"/>
  <c r="T45" i="3"/>
  <c r="T80" i="3" s="1"/>
  <c r="AN105" i="3"/>
  <c r="AH109" i="3"/>
  <c r="AX109" i="3"/>
  <c r="AH86" i="6"/>
  <c r="AX86" i="6"/>
  <c r="AT16" i="6"/>
  <c r="AT20" i="6" s="1"/>
  <c r="AL84" i="6"/>
  <c r="AL24" i="6"/>
  <c r="AP24" i="7"/>
  <c r="AX24" i="7"/>
  <c r="AL35" i="7"/>
  <c r="AL65" i="7" s="1"/>
  <c r="Z43" i="7"/>
  <c r="Z75" i="7" s="1"/>
  <c r="AF86" i="7"/>
  <c r="AV86" i="7"/>
  <c r="AV90" i="8"/>
  <c r="AH95" i="2"/>
  <c r="AL24" i="3"/>
  <c r="AJ24" i="6"/>
  <c r="AL75" i="1"/>
  <c r="AT84" i="1"/>
  <c r="AR25" i="2"/>
  <c r="R44" i="2"/>
  <c r="R75" i="2" s="1"/>
  <c r="AH59" i="2"/>
  <c r="AX59" i="2"/>
  <c r="AT61" i="2"/>
  <c r="AT86" i="2"/>
  <c r="AL95" i="2"/>
  <c r="AF16" i="3"/>
  <c r="AF20" i="3" s="1"/>
  <c r="AV20" i="3"/>
  <c r="AT24" i="3"/>
  <c r="AP24" i="3"/>
  <c r="V45" i="3"/>
  <c r="V80" i="3" s="1"/>
  <c r="AJ109" i="3"/>
  <c r="AN84" i="6"/>
  <c r="AR24" i="6"/>
  <c r="AN24" i="6"/>
  <c r="J47" i="6"/>
  <c r="J86" i="6" s="1"/>
  <c r="AF69" i="7"/>
  <c r="AV69" i="7"/>
  <c r="AR73" i="7"/>
  <c r="AN35" i="7"/>
  <c r="AN65" i="7" s="1"/>
  <c r="AN43" i="7"/>
  <c r="AH86" i="7"/>
  <c r="AX86" i="7"/>
  <c r="AJ105" i="7"/>
  <c r="AL113" i="2"/>
  <c r="AP148" i="8"/>
  <c r="AR148" i="8"/>
  <c r="AT148" i="8"/>
  <c r="AX148" i="8"/>
  <c r="AX80" i="8"/>
  <c r="AT80" i="8"/>
  <c r="AV80" i="8"/>
  <c r="AP80" i="8"/>
  <c r="AR80" i="8"/>
  <c r="AR90" i="8"/>
  <c r="AX72" i="8"/>
  <c r="AP108" i="8"/>
  <c r="AR130" i="8"/>
  <c r="AP72" i="8"/>
  <c r="AT76" i="8"/>
  <c r="AR24" i="8"/>
  <c r="AT130" i="8"/>
  <c r="AD49" i="8"/>
  <c r="AR112" i="8"/>
  <c r="AX108" i="8"/>
  <c r="AP121" i="8"/>
  <c r="AP117" i="8"/>
  <c r="AV117" i="8"/>
  <c r="AV74" i="8"/>
  <c r="AP76" i="8"/>
  <c r="Z81" i="8"/>
  <c r="AT121" i="8"/>
  <c r="AV130" i="8"/>
  <c r="AR49" i="8"/>
  <c r="AT108" i="8"/>
  <c r="AP130" i="8"/>
  <c r="AR117" i="8"/>
  <c r="AR74" i="8"/>
  <c r="Z92" i="8"/>
  <c r="AT90" i="8"/>
  <c r="AX24" i="8"/>
  <c r="AP49" i="8"/>
  <c r="AX74" i="8"/>
  <c r="AR76" i="8"/>
  <c r="AP112" i="8"/>
  <c r="AX117" i="8"/>
  <c r="AH158" i="8"/>
  <c r="AX90" i="8"/>
  <c r="AX41" i="8"/>
  <c r="AX82" i="8" s="1"/>
  <c r="J49" i="8"/>
  <c r="J92" i="8" s="1"/>
  <c r="AT49" i="8"/>
  <c r="AR72" i="8"/>
  <c r="AV76" i="8"/>
  <c r="AV121" i="8"/>
  <c r="L49" i="8"/>
  <c r="L92" i="8" s="1"/>
  <c r="AT72" i="8"/>
  <c r="AX76" i="8"/>
  <c r="AV112" i="8"/>
  <c r="AX121" i="8"/>
  <c r="AP24" i="8"/>
  <c r="AR41" i="8"/>
  <c r="AR82" i="8" s="1"/>
  <c r="N49" i="8"/>
  <c r="N92" i="8" s="1"/>
  <c r="AV72" i="8"/>
  <c r="AP74" i="8"/>
  <c r="AT112" i="8"/>
  <c r="AV24" i="8"/>
  <c r="AX112" i="8"/>
  <c r="AP90" i="8"/>
  <c r="AT24" i="8"/>
  <c r="AP41" i="8"/>
  <c r="AP82" i="8" s="1"/>
  <c r="AB49" i="8"/>
  <c r="AT74" i="8"/>
  <c r="N81" i="8"/>
  <c r="AR108" i="8"/>
  <c r="AT117" i="8"/>
  <c r="AL158" i="8"/>
  <c r="AP157" i="8"/>
  <c r="AN158" i="8"/>
  <c r="AP20" i="8"/>
  <c r="AV41" i="8"/>
  <c r="AV82" i="8" s="1"/>
  <c r="AR121" i="8"/>
  <c r="AX130" i="8"/>
  <c r="AT41" i="8"/>
  <c r="AT82" i="8" s="1"/>
  <c r="P49" i="8"/>
  <c r="AF49" i="8"/>
  <c r="AV49" i="8"/>
  <c r="P81" i="8"/>
  <c r="AF81" i="8"/>
  <c r="AT16" i="8"/>
  <c r="R49" i="8"/>
  <c r="AH49" i="8"/>
  <c r="AX49" i="8"/>
  <c r="R81" i="8"/>
  <c r="AV16" i="8"/>
  <c r="T49" i="8"/>
  <c r="AJ49" i="8"/>
  <c r="T81" i="8"/>
  <c r="AX16" i="8"/>
  <c r="AX20" i="8" s="1"/>
  <c r="V49" i="8"/>
  <c r="V92" i="8" s="1"/>
  <c r="AL49" i="8"/>
  <c r="X49" i="8"/>
  <c r="AN49" i="8"/>
  <c r="AL105" i="7"/>
  <c r="AN104" i="7"/>
  <c r="V75" i="7"/>
  <c r="AV75" i="7"/>
  <c r="AJ16" i="7"/>
  <c r="AT35" i="7"/>
  <c r="AT65" i="7" s="1"/>
  <c r="L43" i="7"/>
  <c r="L75" i="7" s="1"/>
  <c r="AB43" i="7"/>
  <c r="AB75" i="7" s="1"/>
  <c r="AR43" i="7"/>
  <c r="AR82" i="7"/>
  <c r="AL16" i="7"/>
  <c r="AF35" i="7"/>
  <c r="AF65" i="7" s="1"/>
  <c r="AV35" i="7"/>
  <c r="AV65" i="7" s="1"/>
  <c r="N43" i="7"/>
  <c r="AD43" i="7"/>
  <c r="AT43" i="7"/>
  <c r="AR35" i="7"/>
  <c r="AR65" i="7" s="1"/>
  <c r="AN16" i="7"/>
  <c r="AH35" i="7"/>
  <c r="AH65" i="7" s="1"/>
  <c r="AX35" i="7"/>
  <c r="AX65" i="7" s="1"/>
  <c r="P43" i="7"/>
  <c r="AF43" i="7"/>
  <c r="AP16" i="7"/>
  <c r="AJ35" i="7"/>
  <c r="AJ65" i="7" s="1"/>
  <c r="R43" i="7"/>
  <c r="AP35" i="7"/>
  <c r="AP65" i="7" s="1"/>
  <c r="V86" i="6"/>
  <c r="AJ16" i="6"/>
  <c r="AT39" i="6"/>
  <c r="AT76" i="6" s="1"/>
  <c r="L47" i="6"/>
  <c r="AB47" i="6"/>
  <c r="AR47" i="6"/>
  <c r="AF39" i="6"/>
  <c r="AF76" i="6" s="1"/>
  <c r="AV39" i="6"/>
  <c r="AV76" i="6" s="1"/>
  <c r="N47" i="6"/>
  <c r="N86" i="6" s="1"/>
  <c r="AD47" i="6"/>
  <c r="AD86" i="6" s="1"/>
  <c r="AT47" i="6"/>
  <c r="AN16" i="6"/>
  <c r="AH39" i="6"/>
  <c r="AH76" i="6" s="1"/>
  <c r="AX39" i="6"/>
  <c r="AX76" i="6" s="1"/>
  <c r="P47" i="6"/>
  <c r="AP16" i="6"/>
  <c r="AJ39" i="6"/>
  <c r="AJ76" i="6" s="1"/>
  <c r="R47" i="6"/>
  <c r="R86" i="6" s="1"/>
  <c r="AP39" i="6"/>
  <c r="AP76" i="6" s="1"/>
  <c r="AJ144" i="4"/>
  <c r="AP25" i="4"/>
  <c r="AX17" i="4"/>
  <c r="AX21" i="4" s="1"/>
  <c r="AH17" i="4"/>
  <c r="AH21" i="4" s="1"/>
  <c r="AD48" i="4"/>
  <c r="AF49" i="4" s="1"/>
  <c r="AF25" i="4"/>
  <c r="AV25" i="4"/>
  <c r="AT48" i="4"/>
  <c r="AT87" i="4" s="1"/>
  <c r="AH144" i="4"/>
  <c r="AH25" i="4"/>
  <c r="AX25" i="4"/>
  <c r="AR17" i="4"/>
  <c r="AR21" i="4" s="1"/>
  <c r="AN25" i="4"/>
  <c r="AT17" i="4"/>
  <c r="AT21" i="4" s="1"/>
  <c r="AF17" i="4"/>
  <c r="AF21" i="4" s="1"/>
  <c r="AV17" i="4"/>
  <c r="AV21" i="4" s="1"/>
  <c r="AR25" i="4"/>
  <c r="AT25" i="4"/>
  <c r="AJ25" i="4"/>
  <c r="AL25" i="4"/>
  <c r="AP48" i="4"/>
  <c r="AP87" i="4" s="1"/>
  <c r="AP143" i="4"/>
  <c r="AR143" i="4" s="1"/>
  <c r="AN144" i="4"/>
  <c r="AL144" i="4"/>
  <c r="AJ17" i="4"/>
  <c r="AR48" i="4"/>
  <c r="AR87" i="4" s="1"/>
  <c r="AL17" i="4"/>
  <c r="AL21" i="4" s="1"/>
  <c r="AN17" i="4"/>
  <c r="AN21" i="4" s="1"/>
  <c r="AP17" i="4"/>
  <c r="AJ48" i="4"/>
  <c r="AJ87" i="4" s="1"/>
  <c r="AT37" i="3"/>
  <c r="AT70" i="3" s="1"/>
  <c r="L45" i="3"/>
  <c r="AB45" i="3"/>
  <c r="AR45" i="3"/>
  <c r="AJ127" i="3"/>
  <c r="AL127" i="3" s="1"/>
  <c r="AN127" i="3" s="1"/>
  <c r="AV37" i="3"/>
  <c r="AV70" i="3" s="1"/>
  <c r="N45" i="3"/>
  <c r="N80" i="3" s="1"/>
  <c r="AD45" i="3"/>
  <c r="AT45" i="3"/>
  <c r="AN20" i="3"/>
  <c r="AX37" i="3"/>
  <c r="AX70" i="3" s="1"/>
  <c r="P45" i="3"/>
  <c r="AN44" i="2"/>
  <c r="AH17" i="2"/>
  <c r="AR36" i="2"/>
  <c r="AR65" i="2" s="1"/>
  <c r="AP44" i="2"/>
  <c r="AT36" i="2"/>
  <c r="AT65" i="2" s="1"/>
  <c r="L44" i="2"/>
  <c r="L75" i="2" s="1"/>
  <c r="AB44" i="2"/>
  <c r="AB75" i="2" s="1"/>
  <c r="AR44" i="2"/>
  <c r="AJ61" i="2"/>
  <c r="AL82" i="2"/>
  <c r="AJ86" i="2"/>
  <c r="AT91" i="2"/>
  <c r="AR95" i="2"/>
  <c r="X44" i="2"/>
  <c r="X75" i="2" s="1"/>
  <c r="J44" i="2"/>
  <c r="Z44" i="2"/>
  <c r="Z75" i="2" s="1"/>
  <c r="N44" i="2"/>
  <c r="N75" i="2" s="1"/>
  <c r="AD44" i="2"/>
  <c r="AT44" i="2"/>
  <c r="AP61" i="2"/>
  <c r="AX36" i="2"/>
  <c r="AX65" i="2" s="1"/>
  <c r="AT82" i="2"/>
  <c r="AJ36" i="2"/>
  <c r="AJ65" i="2" s="1"/>
  <c r="AL36" i="2"/>
  <c r="AL65" i="2" s="1"/>
  <c r="AN36" i="2"/>
  <c r="AN65" i="2" s="1"/>
  <c r="V44" i="2"/>
  <c r="V75" i="2" s="1"/>
  <c r="AL44" i="2"/>
  <c r="AH36" i="2"/>
  <c r="AH65" i="2" s="1"/>
  <c r="AV75" i="1"/>
  <c r="AL84" i="1"/>
  <c r="AH75" i="1"/>
  <c r="AX75" i="1"/>
  <c r="AR84" i="1"/>
  <c r="AR16" i="1"/>
  <c r="AR20" i="1" s="1"/>
  <c r="AJ33" i="1"/>
  <c r="AJ58" i="1" s="1"/>
  <c r="AH88" i="1"/>
  <c r="AT88" i="1"/>
  <c r="AJ88" i="1"/>
  <c r="AF88" i="1"/>
  <c r="AP33" i="1"/>
  <c r="AP58" i="1" s="1"/>
  <c r="AR33" i="1"/>
  <c r="AR58" i="1" s="1"/>
  <c r="AV88" i="1"/>
  <c r="AT33" i="1"/>
  <c r="AT58" i="1" s="1"/>
  <c r="AX24" i="1"/>
  <c r="AH16" i="1"/>
  <c r="AH33" i="1"/>
  <c r="AH58" i="1" s="1"/>
  <c r="AL33" i="1"/>
  <c r="AL58" i="1" s="1"/>
  <c r="AF33" i="1"/>
  <c r="AF58" i="1" s="1"/>
  <c r="AN33" i="1"/>
  <c r="AN58" i="1" s="1"/>
  <c r="AV98" i="1"/>
  <c r="AX33" i="1"/>
  <c r="AX58" i="1" s="1"/>
  <c r="AV33" i="1"/>
  <c r="AV58" i="1" s="1"/>
  <c r="AV16" i="1"/>
  <c r="AV20" i="1" s="1"/>
  <c r="AF16" i="1"/>
  <c r="AF20" i="1" s="1"/>
  <c r="J41" i="1"/>
  <c r="L41" i="1"/>
  <c r="N41" i="1"/>
  <c r="N57" i="1"/>
  <c r="AP79" i="1"/>
  <c r="AP62" i="1"/>
  <c r="AH24" i="1"/>
  <c r="AP56" i="1"/>
  <c r="AN54" i="1"/>
  <c r="AN79" i="1"/>
  <c r="AR66" i="1"/>
  <c r="AL54" i="1"/>
  <c r="AL56" i="1"/>
  <c r="AL62" i="1"/>
  <c r="AJ79" i="1"/>
  <c r="AH79" i="1"/>
  <c r="AN56" i="1"/>
  <c r="AH66" i="1"/>
  <c r="AF62" i="1"/>
  <c r="AF79" i="1"/>
  <c r="AJ24" i="1"/>
  <c r="AH56" i="1"/>
  <c r="AF54" i="1"/>
  <c r="AT62" i="1"/>
  <c r="AV24" i="1"/>
  <c r="AF56" i="1"/>
  <c r="AP54" i="1"/>
  <c r="AH54" i="1"/>
  <c r="AF66" i="1"/>
  <c r="AP66" i="1"/>
  <c r="AV66" i="1"/>
  <c r="AL24" i="1"/>
  <c r="AJ62" i="1"/>
  <c r="AN62" i="1"/>
  <c r="AJ66" i="1"/>
  <c r="AJ54" i="1"/>
  <c r="AL79" i="1"/>
  <c r="AF24" i="1"/>
  <c r="AN66" i="1"/>
  <c r="AJ56" i="1"/>
  <c r="AH62" i="1"/>
  <c r="AL66" i="1"/>
  <c r="AP24" i="1"/>
  <c r="AT24" i="1"/>
  <c r="P41" i="1"/>
  <c r="R41" i="1"/>
  <c r="T41" i="1"/>
  <c r="V41" i="1"/>
  <c r="X41" i="1"/>
  <c r="Z41" i="1"/>
  <c r="AB41" i="1"/>
  <c r="AD41" i="1"/>
  <c r="AF41" i="1"/>
  <c r="AH41" i="1"/>
  <c r="AJ16" i="1"/>
  <c r="AJ41" i="1"/>
  <c r="AL41" i="1"/>
  <c r="AL16" i="1"/>
  <c r="AL57" i="1"/>
  <c r="AN41" i="1"/>
  <c r="AN57" i="1"/>
  <c r="AN16" i="1"/>
  <c r="AN20" i="1" s="1"/>
  <c r="AN24" i="1"/>
  <c r="AP16" i="1"/>
  <c r="AP41" i="1"/>
  <c r="AR24" i="1"/>
  <c r="AT66" i="1"/>
  <c r="AT16" i="1"/>
  <c r="AT20" i="1" s="1"/>
  <c r="AR62" i="1"/>
  <c r="AX62" i="1"/>
  <c r="AX16" i="1"/>
  <c r="AX20" i="1" s="1"/>
  <c r="AX66" i="1"/>
  <c r="AV62" i="1"/>
  <c r="AV57" i="1"/>
  <c r="AR57" i="1"/>
  <c r="AT57" i="1"/>
  <c r="AT41" i="1"/>
  <c r="AT68" i="1" s="1"/>
  <c r="AR41" i="1"/>
  <c r="AX57" i="1"/>
  <c r="AT79" i="1"/>
  <c r="AX79" i="1"/>
  <c r="AR79" i="1"/>
  <c r="AV79" i="1"/>
  <c r="AV56" i="1"/>
  <c r="AR56" i="1"/>
  <c r="AR54" i="1"/>
  <c r="AT56" i="1"/>
  <c r="AT54" i="1"/>
  <c r="AV54" i="1"/>
  <c r="AX56" i="1"/>
  <c r="AX54" i="1"/>
  <c r="AX68" i="1"/>
  <c r="AD87" i="4" l="1"/>
  <c r="AZ92" i="8"/>
  <c r="BV50" i="8"/>
  <c r="BV93" i="8" s="1"/>
  <c r="AZ75" i="7"/>
  <c r="BV44" i="7"/>
  <c r="BV76" i="7" s="1"/>
  <c r="BR49" i="4"/>
  <c r="BR88" i="4" s="1"/>
  <c r="BV49" i="4"/>
  <c r="BV88" i="4" s="1"/>
  <c r="AZ75" i="2"/>
  <c r="BV45" i="2"/>
  <c r="BV76" i="2" s="1"/>
  <c r="AZ80" i="3"/>
  <c r="BV46" i="3"/>
  <c r="BV81" i="3" s="1"/>
  <c r="AX75" i="2"/>
  <c r="BT45" i="2"/>
  <c r="BT76" i="2" s="1"/>
  <c r="BT46" i="3"/>
  <c r="BT81" i="3" s="1"/>
  <c r="BT49" i="4"/>
  <c r="BT88" i="4" s="1"/>
  <c r="BT44" i="7"/>
  <c r="BT76" i="7" s="1"/>
  <c r="AX92" i="8"/>
  <c r="BT50" i="8"/>
  <c r="BT93" i="8" s="1"/>
  <c r="AV92" i="8"/>
  <c r="BR50" i="8"/>
  <c r="BR93" i="8" s="1"/>
  <c r="BR44" i="7"/>
  <c r="BR76" i="7" s="1"/>
  <c r="BR46" i="3"/>
  <c r="BR81" i="3" s="1"/>
  <c r="AV75" i="2"/>
  <c r="BR45" i="2"/>
  <c r="BR76" i="2" s="1"/>
  <c r="AT92" i="8"/>
  <c r="BP50" i="8"/>
  <c r="BP93" i="8" s="1"/>
  <c r="AT75" i="7"/>
  <c r="BP44" i="7"/>
  <c r="BP76" i="7" s="1"/>
  <c r="AT86" i="6"/>
  <c r="BP48" i="6"/>
  <c r="BP87" i="6" s="1"/>
  <c r="BN49" i="4"/>
  <c r="BN88" i="4" s="1"/>
  <c r="BP49" i="4"/>
  <c r="BP88" i="4" s="1"/>
  <c r="AT80" i="3"/>
  <c r="BP46" i="3"/>
  <c r="BP81" i="3" s="1"/>
  <c r="AT75" i="2"/>
  <c r="BP45" i="2"/>
  <c r="BP76" i="2" s="1"/>
  <c r="AR92" i="8"/>
  <c r="BN50" i="8"/>
  <c r="BN93" i="8" s="1"/>
  <c r="AR75" i="7"/>
  <c r="BN44" i="7"/>
  <c r="BN76" i="7" s="1"/>
  <c r="AR86" i="6"/>
  <c r="BN48" i="6"/>
  <c r="BN87" i="6" s="1"/>
  <c r="AR80" i="3"/>
  <c r="BN46" i="3"/>
  <c r="BN81" i="3" s="1"/>
  <c r="AR75" i="2"/>
  <c r="BN45" i="2"/>
  <c r="BN76" i="2" s="1"/>
  <c r="AP92" i="8"/>
  <c r="BL50" i="8"/>
  <c r="BL93" i="8" s="1"/>
  <c r="AP75" i="7"/>
  <c r="BL44" i="7"/>
  <c r="BL76" i="7" s="1"/>
  <c r="BL48" i="6"/>
  <c r="BL87" i="6" s="1"/>
  <c r="BJ49" i="4"/>
  <c r="BJ88" i="4" s="1"/>
  <c r="BL49" i="4"/>
  <c r="BL88" i="4" s="1"/>
  <c r="AP80" i="3"/>
  <c r="BL46" i="3"/>
  <c r="BL81" i="3" s="1"/>
  <c r="AP75" i="2"/>
  <c r="BL45" i="2"/>
  <c r="BL76" i="2" s="1"/>
  <c r="AN92" i="8"/>
  <c r="BJ50" i="8"/>
  <c r="BJ93" i="8" s="1"/>
  <c r="AN75" i="7"/>
  <c r="BJ44" i="7"/>
  <c r="BJ76" i="7" s="1"/>
  <c r="AN86" i="6"/>
  <c r="BJ48" i="6"/>
  <c r="BJ87" i="6" s="1"/>
  <c r="BJ46" i="3"/>
  <c r="BJ81" i="3" s="1"/>
  <c r="AN75" i="2"/>
  <c r="BJ45" i="2"/>
  <c r="BJ76" i="2" s="1"/>
  <c r="AL92" i="8"/>
  <c r="BH50" i="8"/>
  <c r="BH93" i="8" s="1"/>
  <c r="BH49" i="4"/>
  <c r="BH88" i="4" s="1"/>
  <c r="BH44" i="7"/>
  <c r="BH76" i="7" s="1"/>
  <c r="AF125" i="6"/>
  <c r="BH48" i="6"/>
  <c r="BH87" i="6" s="1"/>
  <c r="AL80" i="3"/>
  <c r="BH46" i="3"/>
  <c r="BH81" i="3" s="1"/>
  <c r="AL75" i="2"/>
  <c r="BH45" i="2"/>
  <c r="BH76" i="2" s="1"/>
  <c r="AF45" i="2"/>
  <c r="AF76" i="2" s="1"/>
  <c r="J75" i="2"/>
  <c r="AZ62" i="7"/>
  <c r="AZ65" i="7"/>
  <c r="AJ92" i="8"/>
  <c r="BF50" i="8"/>
  <c r="BF93" i="8" s="1"/>
  <c r="BF44" i="7"/>
  <c r="BF76" i="7" s="1"/>
  <c r="AJ86" i="6"/>
  <c r="BF48" i="6"/>
  <c r="BF87" i="6" s="1"/>
  <c r="BB49" i="4"/>
  <c r="BB88" i="4" s="1"/>
  <c r="BF49" i="4"/>
  <c r="BF88" i="4" s="1"/>
  <c r="AJ80" i="3"/>
  <c r="BF46" i="3"/>
  <c r="BF81" i="3" s="1"/>
  <c r="AJ75" i="2"/>
  <c r="BF45" i="2"/>
  <c r="BF76" i="2" s="1"/>
  <c r="AH92" i="8"/>
  <c r="BD50" i="8"/>
  <c r="BD93" i="8" s="1"/>
  <c r="BD44" i="7"/>
  <c r="BD76" i="7" s="1"/>
  <c r="AD125" i="6"/>
  <c r="AB125" i="6"/>
  <c r="BD48" i="6"/>
  <c r="BD87" i="6" s="1"/>
  <c r="BD49" i="4"/>
  <c r="BD88" i="4" s="1"/>
  <c r="BD46" i="3"/>
  <c r="BD81" i="3" s="1"/>
  <c r="AH75" i="2"/>
  <c r="BD45" i="2"/>
  <c r="BD76" i="2" s="1"/>
  <c r="AF92" i="8"/>
  <c r="BB50" i="8"/>
  <c r="BB93" i="8" s="1"/>
  <c r="AF75" i="7"/>
  <c r="BB44" i="7"/>
  <c r="BB76" i="7" s="1"/>
  <c r="AJ125" i="6"/>
  <c r="AN124" i="6"/>
  <c r="AP124" i="6" s="1"/>
  <c r="N125" i="6"/>
  <c r="L125" i="6"/>
  <c r="X125" i="6"/>
  <c r="BB48" i="6"/>
  <c r="BB87" i="6" s="1"/>
  <c r="R125" i="6"/>
  <c r="P125" i="6"/>
  <c r="T125" i="6"/>
  <c r="BB46" i="3"/>
  <c r="BB81" i="3" s="1"/>
  <c r="AF75" i="2"/>
  <c r="BB45" i="2"/>
  <c r="BB76" i="2" s="1"/>
  <c r="AN49" i="4"/>
  <c r="AN88" i="4" s="1"/>
  <c r="V125" i="6"/>
  <c r="Z125" i="6"/>
  <c r="AH49" i="4"/>
  <c r="AH88" i="4" s="1"/>
  <c r="AJ49" i="4"/>
  <c r="AJ88" i="4" s="1"/>
  <c r="AL49" i="4"/>
  <c r="AL88" i="4" s="1"/>
  <c r="AP49" i="4"/>
  <c r="AP88" i="4" s="1"/>
  <c r="AX49" i="4"/>
  <c r="AX88" i="4" s="1"/>
  <c r="AR49" i="4"/>
  <c r="AR88" i="4" s="1"/>
  <c r="AT49" i="4"/>
  <c r="AT88" i="4" s="1"/>
  <c r="AV49" i="4"/>
  <c r="AV88" i="4" s="1"/>
  <c r="AZ49" i="4"/>
  <c r="AZ88" i="4" s="1"/>
  <c r="AD92" i="8"/>
  <c r="AZ50" i="8"/>
  <c r="AZ93" i="8" s="1"/>
  <c r="AZ20" i="8"/>
  <c r="AN44" i="7"/>
  <c r="AN76" i="7" s="1"/>
  <c r="AD75" i="7"/>
  <c r="AZ44" i="7"/>
  <c r="AZ76" i="7" s="1"/>
  <c r="AV46" i="3"/>
  <c r="AV81" i="3" s="1"/>
  <c r="AD80" i="3"/>
  <c r="AZ46" i="3"/>
  <c r="AZ81" i="3" s="1"/>
  <c r="AZ45" i="2"/>
  <c r="AZ76" i="2" s="1"/>
  <c r="AD75" i="2"/>
  <c r="AZ48" i="6"/>
  <c r="AZ87" i="6" s="1"/>
  <c r="AP86" i="6"/>
  <c r="AT48" i="6"/>
  <c r="AT87" i="6" s="1"/>
  <c r="AR48" i="6"/>
  <c r="AR87" i="6" s="1"/>
  <c r="AL44" i="7"/>
  <c r="AL76" i="7" s="1"/>
  <c r="AP48" i="6"/>
  <c r="AP87" i="6" s="1"/>
  <c r="AL48" i="6"/>
  <c r="AL87" i="6" s="1"/>
  <c r="AT44" i="7"/>
  <c r="AT76" i="7" s="1"/>
  <c r="AH48" i="6"/>
  <c r="AH87" i="6" s="1"/>
  <c r="AL114" i="2"/>
  <c r="AN113" i="2"/>
  <c r="AT50" i="8"/>
  <c r="AT93" i="8" s="1"/>
  <c r="AX50" i="8"/>
  <c r="AX93" i="8" s="1"/>
  <c r="AV50" i="8"/>
  <c r="AV93" i="8" s="1"/>
  <c r="AB92" i="8"/>
  <c r="AP50" i="8"/>
  <c r="AP93" i="8" s="1"/>
  <c r="X92" i="8"/>
  <c r="AV20" i="8"/>
  <c r="AR50" i="8"/>
  <c r="AR93" i="8" s="1"/>
  <c r="AT20" i="8"/>
  <c r="T92" i="8"/>
  <c r="P92" i="8"/>
  <c r="R92" i="8"/>
  <c r="AR20" i="8"/>
  <c r="AP158" i="8"/>
  <c r="AR157" i="8"/>
  <c r="AJ44" i="7"/>
  <c r="AJ76" i="7" s="1"/>
  <c r="AJ20" i="7"/>
  <c r="AF44" i="7"/>
  <c r="AF76" i="7" s="1"/>
  <c r="AP20" i="7"/>
  <c r="AL20" i="7"/>
  <c r="AP44" i="7"/>
  <c r="AP76" i="7" s="1"/>
  <c r="P75" i="7"/>
  <c r="AN20" i="7"/>
  <c r="N75" i="7"/>
  <c r="AN105" i="7"/>
  <c r="AP104" i="7"/>
  <c r="R75" i="7"/>
  <c r="AX44" i="7"/>
  <c r="AX76" i="7" s="1"/>
  <c r="AR44" i="7"/>
  <c r="AR76" i="7" s="1"/>
  <c r="AH44" i="7"/>
  <c r="AH76" i="7" s="1"/>
  <c r="AV44" i="7"/>
  <c r="AV76" i="7" s="1"/>
  <c r="AJ20" i="6"/>
  <c r="AJ48" i="6"/>
  <c r="AJ87" i="6" s="1"/>
  <c r="AX48" i="6"/>
  <c r="AX87" i="6" s="1"/>
  <c r="AB86" i="6"/>
  <c r="L86" i="6"/>
  <c r="AN48" i="6"/>
  <c r="AN87" i="6" s="1"/>
  <c r="AN20" i="6"/>
  <c r="AF48" i="6"/>
  <c r="AF87" i="6" s="1"/>
  <c r="AP20" i="6"/>
  <c r="AV48" i="6"/>
  <c r="AV87" i="6" s="1"/>
  <c r="P86" i="6"/>
  <c r="AF88" i="4"/>
  <c r="AP144" i="4"/>
  <c r="AT143" i="4"/>
  <c r="AR144" i="4"/>
  <c r="AJ21" i="4"/>
  <c r="AP21" i="4"/>
  <c r="AX46" i="3"/>
  <c r="AX81" i="3" s="1"/>
  <c r="AT46" i="3"/>
  <c r="AT81" i="3" s="1"/>
  <c r="AH46" i="3"/>
  <c r="AH81" i="3" s="1"/>
  <c r="AP127" i="3"/>
  <c r="AN128" i="3"/>
  <c r="AF46" i="3"/>
  <c r="AF81" i="3" s="1"/>
  <c r="AL128" i="3"/>
  <c r="AJ20" i="3"/>
  <c r="AJ128" i="3"/>
  <c r="AP46" i="3"/>
  <c r="AP81" i="3" s="1"/>
  <c r="AP20" i="3"/>
  <c r="AJ46" i="3"/>
  <c r="AJ81" i="3" s="1"/>
  <c r="AB80" i="3"/>
  <c r="AR46" i="3"/>
  <c r="AR81" i="3" s="1"/>
  <c r="AL46" i="3"/>
  <c r="AL81" i="3" s="1"/>
  <c r="L80" i="3"/>
  <c r="AN46" i="3"/>
  <c r="AN81" i="3" s="1"/>
  <c r="P80" i="3"/>
  <c r="AR45" i="2"/>
  <c r="AR76" i="2" s="1"/>
  <c r="AT45" i="2"/>
  <c r="AT76" i="2" s="1"/>
  <c r="AV21" i="2"/>
  <c r="AP45" i="2"/>
  <c r="AP76" i="2" s="1"/>
  <c r="AL45" i="2"/>
  <c r="AL76" i="2" s="1"/>
  <c r="AX21" i="2"/>
  <c r="AN45" i="2"/>
  <c r="AN76" i="2" s="1"/>
  <c r="AX45" i="2"/>
  <c r="AX76" i="2" s="1"/>
  <c r="AH45" i="2"/>
  <c r="AH76" i="2" s="1"/>
  <c r="AJ45" i="2"/>
  <c r="AJ76" i="2" s="1"/>
  <c r="AV45" i="2"/>
  <c r="AV76" i="2" s="1"/>
  <c r="AX42" i="1"/>
  <c r="AX69" i="1" s="1"/>
  <c r="AV42" i="1"/>
  <c r="AV69" i="1" s="1"/>
  <c r="AJ42" i="1"/>
  <c r="AJ69" i="1" s="1"/>
  <c r="AH42" i="1"/>
  <c r="AH69" i="1" s="1"/>
  <c r="AN42" i="1"/>
  <c r="AF42" i="1"/>
  <c r="AF69" i="1" s="1"/>
  <c r="AT42" i="1"/>
  <c r="AT69" i="1" s="1"/>
  <c r="AR42" i="1"/>
  <c r="AR69" i="1" s="1"/>
  <c r="AP42" i="1"/>
  <c r="AP69" i="1" s="1"/>
  <c r="AL42" i="1"/>
  <c r="AL69" i="1" s="1"/>
  <c r="J68" i="1"/>
  <c r="L68" i="1"/>
  <c r="N68" i="1"/>
  <c r="P68" i="1"/>
  <c r="R68" i="1"/>
  <c r="T68" i="1"/>
  <c r="V68" i="1"/>
  <c r="X68" i="1"/>
  <c r="Z68" i="1"/>
  <c r="AB68" i="1"/>
  <c r="AD68" i="1"/>
  <c r="AF68" i="1"/>
  <c r="AH68" i="1"/>
  <c r="AH20" i="1"/>
  <c r="AJ68" i="1"/>
  <c r="AJ20" i="1"/>
  <c r="AL68" i="1"/>
  <c r="AL20" i="1"/>
  <c r="AN69" i="1"/>
  <c r="AN68" i="1"/>
  <c r="AP20" i="1"/>
  <c r="AP68" i="1"/>
  <c r="AR68" i="1"/>
  <c r="AV68" i="1"/>
  <c r="AN125" i="6" l="1"/>
  <c r="AN114" i="2"/>
  <c r="AP113" i="2"/>
  <c r="AT157" i="8"/>
  <c r="AR158" i="8"/>
  <c r="AR104" i="7"/>
  <c r="AP105" i="7"/>
  <c r="AR124" i="6"/>
  <c r="AP125" i="6"/>
  <c r="AV143" i="4"/>
  <c r="AT144" i="4"/>
  <c r="AR127" i="3"/>
  <c r="AP128" i="3"/>
  <c r="AR113" i="2" l="1"/>
  <c r="AP114" i="2"/>
  <c r="AV157" i="8"/>
  <c r="AT158" i="8"/>
  <c r="AT104" i="7"/>
  <c r="AR105" i="7"/>
  <c r="AT124" i="6"/>
  <c r="AR125" i="6"/>
  <c r="AV144" i="4"/>
  <c r="AX143" i="4"/>
  <c r="AT127" i="3"/>
  <c r="AR128" i="3"/>
  <c r="AX144" i="4" l="1"/>
  <c r="AZ143" i="4"/>
  <c r="AT113" i="2"/>
  <c r="AR114" i="2"/>
  <c r="AX157" i="8"/>
  <c r="AV158" i="8"/>
  <c r="AT105" i="7"/>
  <c r="AV124" i="6"/>
  <c r="AT125" i="6"/>
  <c r="AV127" i="3"/>
  <c r="AT128" i="3"/>
  <c r="AZ144" i="4" l="1"/>
  <c r="AX158" i="8"/>
  <c r="AZ157" i="8"/>
  <c r="AV113" i="2"/>
  <c r="AT114" i="2"/>
  <c r="AV105" i="7"/>
  <c r="AX124" i="6"/>
  <c r="AV125" i="6"/>
  <c r="AX127" i="3"/>
  <c r="AZ127" i="3" s="1"/>
  <c r="BB127" i="3" s="1"/>
  <c r="BD127" i="3" s="1"/>
  <c r="AV128" i="3"/>
  <c r="BB144" i="4" l="1"/>
  <c r="AZ158" i="8"/>
  <c r="BB157" i="8"/>
  <c r="AX125" i="6"/>
  <c r="AZ124" i="6"/>
  <c r="BB124" i="6" s="1"/>
  <c r="BD124" i="6" s="1"/>
  <c r="AX105" i="7"/>
  <c r="AZ105" i="7"/>
  <c r="AX128" i="3"/>
  <c r="AX113" i="2"/>
  <c r="AV114" i="2"/>
  <c r="BD144" i="4" l="1"/>
  <c r="BB158" i="8"/>
  <c r="BD157" i="8"/>
  <c r="BB125" i="6"/>
  <c r="AZ125" i="6"/>
  <c r="AZ128" i="3"/>
  <c r="AX114" i="2"/>
  <c r="AZ113" i="2"/>
  <c r="BF144" i="4" l="1"/>
  <c r="BD158" i="8"/>
  <c r="BF157" i="8"/>
  <c r="BD125" i="6"/>
  <c r="BB128" i="3"/>
  <c r="AZ114" i="2"/>
  <c r="BB113" i="2"/>
  <c r="BH144" i="4" l="1"/>
  <c r="BF158" i="8"/>
  <c r="BF125" i="6"/>
  <c r="BH124" i="6"/>
  <c r="BD128" i="3"/>
  <c r="BB114" i="2"/>
  <c r="BJ144" i="4" l="1"/>
  <c r="BL144" i="4"/>
  <c r="BH158" i="8"/>
  <c r="BJ157" i="8"/>
  <c r="BH125" i="6"/>
  <c r="BJ124" i="6"/>
  <c r="BF128" i="3"/>
  <c r="BH128" i="3"/>
  <c r="BD114" i="2"/>
  <c r="BJ158" i="8" l="1"/>
  <c r="BL158" i="8"/>
  <c r="BJ125" i="6"/>
  <c r="BL125" i="6"/>
  <c r="BF114" i="2"/>
  <c r="BH1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 Gram</author>
  </authors>
  <commentList>
    <comment ref="AH124" authorId="0" shapeId="0" xr:uid="{3BC341FF-D796-4C62-8610-4A0638DAA169}">
      <text>
        <r>
          <rPr>
            <b/>
            <sz val="9"/>
            <color indexed="81"/>
            <rFont val="Tahoma"/>
            <family val="2"/>
          </rPr>
          <t>LG Gram:</t>
        </r>
        <r>
          <rPr>
            <sz val="9"/>
            <color indexed="81"/>
            <rFont val="Tahoma"/>
            <family val="2"/>
          </rPr>
          <t xml:space="preserve">
2 Columns.
Each Week: 8 appoints Monday - Thursday, 5 appoints on Friday.
4 Weeks / Month.</t>
        </r>
      </text>
    </comment>
  </commentList>
</comments>
</file>

<file path=xl/sharedStrings.xml><?xml version="1.0" encoding="utf-8"?>
<sst xmlns="http://schemas.openxmlformats.org/spreadsheetml/2006/main" count="2088" uniqueCount="137">
  <si>
    <t>PRODUCTION &amp; COLLECTIONS</t>
  </si>
  <si>
    <t>Gross Production</t>
  </si>
  <si>
    <t>Last Twelve Months</t>
  </si>
  <si>
    <t>Net Production (Revenue)</t>
  </si>
  <si>
    <t>% Gross Production</t>
  </si>
  <si>
    <t>Collections</t>
  </si>
  <si>
    <t>% Net Production (Revenue)</t>
  </si>
  <si>
    <t>Doctors</t>
  </si>
  <si>
    <t>Specialists</t>
  </si>
  <si>
    <t>Hygienists</t>
  </si>
  <si>
    <t>Total</t>
  </si>
  <si>
    <t>GROSS PRODUCTION BY PROVIDER</t>
  </si>
  <si>
    <t>RECARE</t>
  </si>
  <si>
    <t>Reappointment Rate</t>
  </si>
  <si>
    <t>SCDP [  ] - Monthly Operations Report</t>
  </si>
  <si>
    <t>Doctor #1</t>
  </si>
  <si>
    <t>Doctor #2</t>
  </si>
  <si>
    <t>Doctor</t>
  </si>
  <si>
    <t>Specialty</t>
  </si>
  <si>
    <t>Hygiene</t>
  </si>
  <si>
    <t>LTM</t>
  </si>
  <si>
    <t>LTM Doctor</t>
  </si>
  <si>
    <t>LTM Specialty</t>
  </si>
  <si>
    <t>LTM Hygiene</t>
  </si>
  <si>
    <t>LTM Total</t>
  </si>
  <si>
    <t>NEW PATIENTS</t>
  </si>
  <si>
    <t>Treatment Presented</t>
  </si>
  <si>
    <t>CASE ACCEPTANCE</t>
  </si>
  <si>
    <t>Treatment Accepted</t>
  </si>
  <si>
    <t>Acceptance Rate</t>
  </si>
  <si>
    <t>Hygiene Visits</t>
  </si>
  <si>
    <t>% Capacity</t>
  </si>
  <si>
    <t>Hygiene Capacity</t>
  </si>
  <si>
    <t>Capacity Utilization</t>
  </si>
  <si>
    <t>Labor Efficiency</t>
  </si>
  <si>
    <t>Hygiene Compensation</t>
  </si>
  <si>
    <t>Ratio</t>
  </si>
  <si>
    <t>Hygiene Net Production</t>
  </si>
  <si>
    <t>PATIENT VISITS</t>
  </si>
  <si>
    <t>GROSS PRODUCTION PER VISIT</t>
  </si>
  <si>
    <t>LTM - Treatment Presented / Visit</t>
  </si>
  <si>
    <t>None</t>
  </si>
  <si>
    <t>SCDP Laguna Hills - Monthly Operations Report</t>
  </si>
  <si>
    <t>Dr. Parekh</t>
  </si>
  <si>
    <t>Dr. Peterson</t>
  </si>
  <si>
    <t>Provider Key</t>
  </si>
  <si>
    <t>Mystie</t>
  </si>
  <si>
    <t>Vera</t>
  </si>
  <si>
    <t>Temp</t>
  </si>
  <si>
    <t>SCDP Eastlake - Monthly Operations Report</t>
  </si>
  <si>
    <t>Dr. Foust</t>
  </si>
  <si>
    <t>Alexis</t>
  </si>
  <si>
    <t>Lani</t>
  </si>
  <si>
    <t>Monica</t>
  </si>
  <si>
    <t>Dr. Theodosis</t>
  </si>
  <si>
    <t>SCDP Torrey Highlands - Monthly Operations Report</t>
  </si>
  <si>
    <t>Dr. Davey</t>
  </si>
  <si>
    <t>Dr. Dovey</t>
  </si>
  <si>
    <t>Dr. Henninger</t>
  </si>
  <si>
    <t>Pavlina</t>
  </si>
  <si>
    <t>Temps</t>
  </si>
  <si>
    <t>SCDP Del Sur Ranch - Monthly Operations Report</t>
  </si>
  <si>
    <t>Dr. Larkin</t>
  </si>
  <si>
    <t>Cari</t>
  </si>
  <si>
    <t>SCDP Torrey Pines - Monthly Operations Report</t>
  </si>
  <si>
    <t>Dr. Abelar</t>
  </si>
  <si>
    <t>Dr. Hasso</t>
  </si>
  <si>
    <t>Dr. Crow</t>
  </si>
  <si>
    <t>Josie</t>
  </si>
  <si>
    <t>Michelle</t>
  </si>
  <si>
    <t>Irene</t>
  </si>
  <si>
    <t>Dr. Miller</t>
  </si>
  <si>
    <t>Dr. Bahlhorn</t>
  </si>
  <si>
    <t>Dr. Anderson</t>
  </si>
  <si>
    <t>Dr. Liu</t>
  </si>
  <si>
    <t>Robyn</t>
  </si>
  <si>
    <t>SCDP Vista - Monthly Operations Report</t>
  </si>
  <si>
    <t>NA</t>
  </si>
  <si>
    <t>Dr. Oleksy</t>
  </si>
  <si>
    <t>DRBD Provider ID / Previous Doctors</t>
  </si>
  <si>
    <t>Plus Capitation Payments</t>
  </si>
  <si>
    <t>Ratio*</t>
  </si>
  <si>
    <t>-</t>
  </si>
  <si>
    <t>Ratio Including Capitation</t>
  </si>
  <si>
    <t>Dr. Pai</t>
  </si>
  <si>
    <t>Maryanne</t>
  </si>
  <si>
    <t>Dr. Jones</t>
  </si>
  <si>
    <t>Ed</t>
  </si>
  <si>
    <t>Erin</t>
  </si>
  <si>
    <t>Cathy</t>
  </si>
  <si>
    <t>Dr. Chou</t>
  </si>
  <si>
    <t>Dr. Saremi</t>
  </si>
  <si>
    <t>Robert</t>
  </si>
  <si>
    <t>Hannah</t>
  </si>
  <si>
    <t>Angie</t>
  </si>
  <si>
    <t>Dr. Alfonso</t>
  </si>
  <si>
    <t>Dr. Slipock</t>
  </si>
  <si>
    <t>Other</t>
  </si>
  <si>
    <t>Dr. Yoncee</t>
  </si>
  <si>
    <t>Others</t>
  </si>
  <si>
    <t>SCDP Otay Lakes - Monthly Operations Report</t>
  </si>
  <si>
    <t>SCDP Temecula - Monthly Operations Report</t>
  </si>
  <si>
    <t>Dr. Davis Perry</t>
  </si>
  <si>
    <t>Dr. Daniel Perry</t>
  </si>
  <si>
    <t>SCDP Laguna Hills II - Monthly Operations Report</t>
  </si>
  <si>
    <t>Dr. Olex</t>
  </si>
  <si>
    <t>Dr. Madany</t>
  </si>
  <si>
    <t>Dr. Kosari</t>
  </si>
  <si>
    <t>Dr. Kluss</t>
  </si>
  <si>
    <t>SCDP UTC - Monthly Operations Report</t>
  </si>
  <si>
    <t>Dr. Wang</t>
  </si>
  <si>
    <t>Dr. Henderson</t>
  </si>
  <si>
    <t>SCDP Carlsbad - Monthly Operations Report</t>
  </si>
  <si>
    <t>Dr. Neff</t>
  </si>
  <si>
    <t>Dr. Nguyen</t>
  </si>
  <si>
    <t>Dr. Sherman</t>
  </si>
  <si>
    <t>Dr. Han</t>
  </si>
  <si>
    <t>Dr. Maheri</t>
  </si>
  <si>
    <t>Dr. Bloch</t>
  </si>
  <si>
    <t>Dr. Le</t>
  </si>
  <si>
    <t>SCDP Temecula 2 - Monthly Operations Report</t>
  </si>
  <si>
    <t>Dr. Walker</t>
  </si>
  <si>
    <t>Dr. Salehie</t>
  </si>
  <si>
    <t>Dr. Soleiman</t>
  </si>
  <si>
    <t>Dr. Bhatia</t>
  </si>
  <si>
    <t>Dr. Patel</t>
  </si>
  <si>
    <t>Dr. Oweyoung</t>
  </si>
  <si>
    <t>Dr. Um</t>
  </si>
  <si>
    <t>SCDP San Marcos - Monthly Operations Report</t>
  </si>
  <si>
    <t>Dr. Gregg</t>
  </si>
  <si>
    <t>Dr. Majd</t>
  </si>
  <si>
    <t>Dr. Wong</t>
  </si>
  <si>
    <t>Dr. Winfield</t>
  </si>
  <si>
    <t>Dr. Salehi</t>
  </si>
  <si>
    <t>SCDP Kearny Mesa - Monthly Operations Report</t>
  </si>
  <si>
    <t>Dr. Bey</t>
  </si>
  <si>
    <t>Dr. Tengonciang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</si>
</sst>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0.0\x"/>
    <numFmt numFmtId="166" formatCode="_(* &quot;$&quot;#,##0_);_(* \(&quot;$&quot;#,##0\);_(* &quot;-&quot;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u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0070C0"/>
      <name val="Calibri Light"/>
      <family val="2"/>
      <scheme val="major"/>
    </font>
    <font>
      <sz val="11"/>
      <color rgb="FF00B050"/>
      <name val="Calibri Light"/>
      <family val="2"/>
      <scheme val="major"/>
    </font>
    <font>
      <sz val="11"/>
      <color rgb="FFC00000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sz val="9"/>
      <color rgb="FF404040"/>
      <name val="Calibri Light"/>
      <family val="2"/>
      <scheme val="major"/>
    </font>
    <font>
      <sz val="11"/>
      <name val="Calibri"/>
      <family val="2"/>
      <scheme val="minor"/>
    </font>
    <font>
      <sz val="11"/>
      <color theme="0" tint="-4.9989318521683403E-2"/>
      <name val="Calibri Light"/>
      <family val="2"/>
      <scheme val="major"/>
    </font>
    <font>
      <sz val="9"/>
      <name val="Calibri Light"/>
      <family val="2"/>
      <scheme val="major"/>
    </font>
    <font>
      <sz val="11"/>
      <color rgb="FF404040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11"/>
      <color rgb="FF00B050"/>
      <name val="Calibri"/>
      <family val="2"/>
      <scheme val="minor"/>
    </font>
    <font>
      <sz val="9"/>
      <color rgb="FF00B05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17" fontId="4" fillId="0" borderId="3" xfId="0" applyNumberFormat="1" applyFont="1" applyBorder="1" applyAlignment="1">
      <alignment horizontal="center"/>
    </xf>
    <xf numFmtId="0" fontId="5" fillId="0" borderId="0" xfId="0" applyFont="1"/>
    <xf numFmtId="0" fontId="4" fillId="0" borderId="0" xfId="0" applyFont="1"/>
    <xf numFmtId="164" fontId="7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164" fontId="3" fillId="2" borderId="5" xfId="0" applyNumberFormat="1" applyFont="1" applyFill="1" applyBorder="1"/>
    <xf numFmtId="0" fontId="0" fillId="2" borderId="5" xfId="0" applyFill="1" applyBorder="1"/>
    <xf numFmtId="164" fontId="3" fillId="2" borderId="6" xfId="0" applyNumberFormat="1" applyFont="1" applyFill="1" applyBorder="1"/>
    <xf numFmtId="164" fontId="6" fillId="0" borderId="0" xfId="0" applyNumberFormat="1" applyFont="1"/>
    <xf numFmtId="9" fontId="3" fillId="0" borderId="0" xfId="0" applyNumberFormat="1" applyFont="1"/>
    <xf numFmtId="0" fontId="7" fillId="0" borderId="0" xfId="0" applyFont="1"/>
    <xf numFmtId="0" fontId="6" fillId="0" borderId="0" xfId="0" applyFont="1"/>
    <xf numFmtId="0" fontId="3" fillId="0" borderId="3" xfId="0" applyFont="1" applyBorder="1"/>
    <xf numFmtId="164" fontId="3" fillId="0" borderId="0" xfId="0" applyNumberFormat="1" applyFont="1"/>
    <xf numFmtId="164" fontId="3" fillId="0" borderId="3" xfId="0" applyNumberFormat="1" applyFont="1" applyBorder="1"/>
    <xf numFmtId="9" fontId="8" fillId="0" borderId="0" xfId="1" applyNumberFormat="1" applyFont="1" applyFill="1" applyAlignment="1">
      <alignment horizontal="right"/>
    </xf>
    <xf numFmtId="0" fontId="3" fillId="2" borderId="0" xfId="0" applyFont="1" applyFill="1"/>
    <xf numFmtId="0" fontId="0" fillId="2" borderId="0" xfId="0" applyFill="1"/>
    <xf numFmtId="0" fontId="3" fillId="2" borderId="7" xfId="0" applyFont="1" applyFill="1" applyBorder="1"/>
    <xf numFmtId="0" fontId="3" fillId="2" borderId="8" xfId="0" applyFont="1" applyFill="1" applyBorder="1"/>
    <xf numFmtId="0" fontId="0" fillId="2" borderId="8" xfId="0" applyFill="1" applyBorder="1"/>
    <xf numFmtId="164" fontId="6" fillId="2" borderId="8" xfId="0" applyNumberFormat="1" applyFont="1" applyFill="1" applyBorder="1"/>
    <xf numFmtId="164" fontId="6" fillId="2" borderId="9" xfId="0" applyNumberFormat="1" applyFont="1" applyFill="1" applyBorder="1"/>
    <xf numFmtId="0" fontId="3" fillId="2" borderId="10" xfId="0" applyFont="1" applyFill="1" applyBorder="1"/>
    <xf numFmtId="164" fontId="6" fillId="2" borderId="0" xfId="0" applyNumberFormat="1" applyFont="1" applyFill="1"/>
    <xf numFmtId="164" fontId="6" fillId="2" borderId="11" xfId="0" applyNumberFormat="1" applyFont="1" applyFill="1" applyBorder="1"/>
    <xf numFmtId="0" fontId="3" fillId="2" borderId="12" xfId="0" applyFont="1" applyFill="1" applyBorder="1"/>
    <xf numFmtId="0" fontId="3" fillId="2" borderId="3" xfId="0" applyFont="1" applyFill="1" applyBorder="1"/>
    <xf numFmtId="0" fontId="0" fillId="2" borderId="3" xfId="0" applyFill="1" applyBorder="1"/>
    <xf numFmtId="164" fontId="6" fillId="2" borderId="3" xfId="0" applyNumberFormat="1" applyFont="1" applyFill="1" applyBorder="1"/>
    <xf numFmtId="164" fontId="6" fillId="2" borderId="13" xfId="0" applyNumberFormat="1" applyFont="1" applyFill="1" applyBorder="1"/>
    <xf numFmtId="3" fontId="6" fillId="2" borderId="5" xfId="0" applyNumberFormat="1" applyFont="1" applyFill="1" applyBorder="1"/>
    <xf numFmtId="3" fontId="6" fillId="2" borderId="6" xfId="0" applyNumberFormat="1" applyFont="1" applyFill="1" applyBorder="1"/>
    <xf numFmtId="164" fontId="6" fillId="2" borderId="5" xfId="0" applyNumberFormat="1" applyFont="1" applyFill="1" applyBorder="1"/>
    <xf numFmtId="164" fontId="6" fillId="2" borderId="6" xfId="0" applyNumberFormat="1" applyFont="1" applyFill="1" applyBorder="1"/>
    <xf numFmtId="9" fontId="3" fillId="2" borderId="5" xfId="0" applyNumberFormat="1" applyFont="1" applyFill="1" applyBorder="1"/>
    <xf numFmtId="9" fontId="3" fillId="2" borderId="6" xfId="0" applyNumberFormat="1" applyFont="1" applyFill="1" applyBorder="1"/>
    <xf numFmtId="9" fontId="6" fillId="0" borderId="0" xfId="1" applyNumberFormat="1" applyFont="1" applyFill="1" applyAlignment="1">
      <alignment horizontal="right"/>
    </xf>
    <xf numFmtId="165" fontId="3" fillId="0" borderId="0" xfId="0" applyNumberFormat="1" applyFont="1"/>
    <xf numFmtId="164" fontId="8" fillId="0" borderId="0" xfId="0" applyNumberFormat="1" applyFont="1"/>
    <xf numFmtId="164" fontId="8" fillId="0" borderId="3" xfId="0" applyNumberFormat="1" applyFont="1" applyBorder="1"/>
    <xf numFmtId="0" fontId="8" fillId="0" borderId="0" xfId="0" applyFont="1"/>
    <xf numFmtId="0" fontId="9" fillId="0" borderId="0" xfId="0" applyFont="1"/>
    <xf numFmtId="164" fontId="9" fillId="0" borderId="0" xfId="0" applyNumberFormat="1" applyFont="1"/>
    <xf numFmtId="0" fontId="3" fillId="3" borderId="4" xfId="0" applyFont="1" applyFill="1" applyBorder="1"/>
    <xf numFmtId="0" fontId="3" fillId="3" borderId="5" xfId="0" applyFont="1" applyFill="1" applyBorder="1"/>
    <xf numFmtId="0" fontId="0" fillId="3" borderId="5" xfId="0" applyFill="1" applyBorder="1"/>
    <xf numFmtId="164" fontId="3" fillId="3" borderId="5" xfId="0" applyNumberFormat="1" applyFont="1" applyFill="1" applyBorder="1"/>
    <xf numFmtId="164" fontId="3" fillId="3" borderId="6" xfId="0" applyNumberFormat="1" applyFont="1" applyFill="1" applyBorder="1"/>
    <xf numFmtId="0" fontId="4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11" xfId="0" applyBorder="1"/>
    <xf numFmtId="0" fontId="4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164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165" fontId="3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12" fillId="0" borderId="0" xfId="0" applyFont="1"/>
    <xf numFmtId="0" fontId="3" fillId="0" borderId="11" xfId="0" applyFont="1" applyBorder="1" applyAlignment="1">
      <alignment horizontal="left"/>
    </xf>
    <xf numFmtId="166" fontId="13" fillId="0" borderId="0" xfId="0" applyNumberFormat="1" applyFont="1"/>
    <xf numFmtId="41" fontId="13" fillId="0" borderId="0" xfId="0" applyNumberFormat="1" applyFont="1"/>
    <xf numFmtId="41" fontId="8" fillId="0" borderId="0" xfId="0" applyNumberFormat="1" applyFont="1"/>
    <xf numFmtId="41" fontId="6" fillId="2" borderId="5" xfId="0" applyNumberFormat="1" applyFont="1" applyFill="1" applyBorder="1"/>
    <xf numFmtId="41" fontId="6" fillId="2" borderId="6" xfId="0" applyNumberFormat="1" applyFont="1" applyFill="1" applyBorder="1"/>
    <xf numFmtId="41" fontId="6" fillId="0" borderId="0" xfId="0" applyNumberFormat="1" applyFont="1"/>
    <xf numFmtId="0" fontId="14" fillId="0" borderId="0" xfId="0" applyFont="1"/>
    <xf numFmtId="0" fontId="15" fillId="2" borderId="4" xfId="0" applyFont="1" applyFill="1" applyBorder="1"/>
    <xf numFmtId="0" fontId="15" fillId="2" borderId="5" xfId="0" applyFont="1" applyFill="1" applyBorder="1"/>
    <xf numFmtId="166" fontId="13" fillId="2" borderId="0" xfId="0" applyNumberFormat="1" applyFont="1" applyFill="1"/>
    <xf numFmtId="166" fontId="13" fillId="2" borderId="5" xfId="0" applyNumberFormat="1" applyFont="1" applyFill="1" applyBorder="1"/>
    <xf numFmtId="166" fontId="13" fillId="3" borderId="5" xfId="0" applyNumberFormat="1" applyFont="1" applyFill="1" applyBorder="1"/>
    <xf numFmtId="0" fontId="8" fillId="0" borderId="0" xfId="0" applyFont="1" applyAlignment="1">
      <alignment horizontal="right"/>
    </xf>
    <xf numFmtId="164" fontId="8" fillId="0" borderId="3" xfId="0" applyNumberFormat="1" applyFont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3" fontId="6" fillId="2" borderId="5" xfId="0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  <xf numFmtId="166" fontId="16" fillId="0" borderId="0" xfId="0" applyNumberFormat="1" applyFont="1"/>
    <xf numFmtId="166" fontId="16" fillId="2" borderId="5" xfId="0" applyNumberFormat="1" applyFont="1" applyFill="1" applyBorder="1"/>
    <xf numFmtId="166" fontId="16" fillId="3" borderId="5" xfId="0" applyNumberFormat="1" applyFont="1" applyFill="1" applyBorder="1"/>
    <xf numFmtId="166" fontId="17" fillId="0" borderId="0" xfId="0" applyNumberFormat="1" applyFont="1"/>
    <xf numFmtId="166" fontId="17" fillId="2" borderId="5" xfId="0" applyNumberFormat="1" applyFont="1" applyFill="1" applyBorder="1"/>
    <xf numFmtId="166" fontId="17" fillId="3" borderId="5" xfId="0" applyNumberFormat="1" applyFont="1" applyFill="1" applyBorder="1"/>
    <xf numFmtId="165" fontId="3" fillId="2" borderId="5" xfId="0" applyNumberFormat="1" applyFont="1" applyFill="1" applyBorder="1"/>
    <xf numFmtId="166" fontId="17" fillId="2" borderId="0" xfId="0" applyNumberFormat="1" applyFont="1" applyFill="1"/>
    <xf numFmtId="166" fontId="17" fillId="2" borderId="11" xfId="0" applyNumberFormat="1" applyFont="1" applyFill="1" applyBorder="1"/>
    <xf numFmtId="41" fontId="17" fillId="0" borderId="0" xfId="0" applyNumberFormat="1" applyFont="1"/>
    <xf numFmtId="41" fontId="17" fillId="2" borderId="5" xfId="0" applyNumberFormat="1" applyFont="1" applyFill="1" applyBorder="1"/>
    <xf numFmtId="41" fontId="17" fillId="2" borderId="6" xfId="0" applyNumberFormat="1" applyFont="1" applyFill="1" applyBorder="1"/>
    <xf numFmtId="165" fontId="3" fillId="2" borderId="6" xfId="0" applyNumberFormat="1" applyFont="1" applyFill="1" applyBorder="1"/>
    <xf numFmtId="0" fontId="0" fillId="0" borderId="10" xfId="0" applyBorder="1"/>
    <xf numFmtId="164" fontId="7" fillId="4" borderId="0" xfId="0" applyNumberFormat="1" applyFont="1" applyFill="1"/>
    <xf numFmtId="164" fontId="3" fillId="3" borderId="3" xfId="0" applyNumberFormat="1" applyFont="1" applyFill="1" applyBorder="1"/>
    <xf numFmtId="0" fontId="18" fillId="0" borderId="0" xfId="0" applyFont="1"/>
    <xf numFmtId="164" fontId="3" fillId="0" borderId="0" xfId="0" applyNumberFormat="1" applyFont="1" applyAlignment="1">
      <alignment horizontal="right"/>
    </xf>
    <xf numFmtId="164" fontId="3" fillId="2" borderId="6" xfId="0" applyNumberFormat="1" applyFont="1" applyFill="1" applyBorder="1" applyAlignment="1">
      <alignment horizontal="right"/>
    </xf>
    <xf numFmtId="164" fontId="3" fillId="3" borderId="5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166" fontId="13" fillId="2" borderId="11" xfId="0" applyNumberFormat="1" applyFont="1" applyFill="1" applyBorder="1"/>
    <xf numFmtId="166" fontId="6" fillId="2" borderId="5" xfId="0" applyNumberFormat="1" applyFont="1" applyFill="1" applyBorder="1"/>
    <xf numFmtId="166" fontId="6" fillId="2" borderId="6" xfId="0" applyNumberFormat="1" applyFont="1" applyFill="1" applyBorder="1"/>
    <xf numFmtId="166" fontId="6" fillId="3" borderId="5" xfId="0" applyNumberFormat="1" applyFont="1" applyFill="1" applyBorder="1"/>
    <xf numFmtId="166" fontId="6" fillId="3" borderId="6" xfId="0" applyNumberFormat="1" applyFont="1" applyFill="1" applyBorder="1"/>
    <xf numFmtId="166" fontId="16" fillId="2" borderId="3" xfId="0" applyNumberFormat="1" applyFont="1" applyFill="1" applyBorder="1"/>
    <xf numFmtId="166" fontId="16" fillId="0" borderId="3" xfId="0" applyNumberFormat="1" applyFont="1" applyBorder="1"/>
    <xf numFmtId="166" fontId="17" fillId="2" borderId="6" xfId="0" applyNumberFormat="1" applyFont="1" applyFill="1" applyBorder="1"/>
    <xf numFmtId="166" fontId="17" fillId="3" borderId="6" xfId="0" applyNumberFormat="1" applyFont="1" applyFill="1" applyBorder="1"/>
    <xf numFmtId="166" fontId="8" fillId="0" borderId="0" xfId="0" applyNumberFormat="1" applyFont="1"/>
    <xf numFmtId="0" fontId="19" fillId="0" borderId="0" xfId="0" applyFont="1"/>
    <xf numFmtId="166" fontId="6" fillId="0" borderId="0" xfId="0" applyNumberFormat="1" applyFont="1"/>
    <xf numFmtId="166" fontId="20" fillId="0" borderId="0" xfId="0" applyNumberFormat="1" applyFont="1"/>
    <xf numFmtId="9" fontId="3" fillId="2" borderId="0" xfId="0" applyNumberFormat="1" applyFont="1" applyFill="1"/>
    <xf numFmtId="44" fontId="8" fillId="0" borderId="0" xfId="1" applyFont="1"/>
    <xf numFmtId="0" fontId="3" fillId="0" borderId="14" xfId="0" applyFont="1" applyBorder="1"/>
    <xf numFmtId="0" fontId="3" fillId="0" borderId="0" xfId="0" applyFont="1" applyFill="1"/>
    <xf numFmtId="0" fontId="3" fillId="0" borderId="0" xfId="0" applyFont="1" applyFill="1" applyBorder="1"/>
    <xf numFmtId="9" fontId="3" fillId="0" borderId="0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473710</xdr:colOff>
      <xdr:row>0</xdr:row>
      <xdr:rowOff>98047</xdr:rowOff>
    </xdr:from>
    <xdr:to>
      <xdr:col>49</xdr:col>
      <xdr:colOff>650875</xdr:colOff>
      <xdr:row>2</xdr:row>
      <xdr:rowOff>322132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9070A-7627-4C8E-B3FA-B39C7B073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75160" y="98047"/>
          <a:ext cx="1088390" cy="59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115</xdr:col>
      <xdr:colOff>623570</xdr:colOff>
      <xdr:row>0</xdr:row>
      <xdr:rowOff>91062</xdr:rowOff>
    </xdr:from>
    <xdr:ext cx="1045845" cy="588575"/>
    <xdr:pic>
      <xdr:nvPicPr>
        <xdr:cNvPr id="3" name="Picture 2">
          <a:extLst>
            <a:ext uri="{FF2B5EF4-FFF2-40B4-BE49-F238E27FC236}">
              <a16:creationId xmlns:a16="http://schemas.microsoft.com/office/drawing/2014/main" id="{3D9DF196-AFB2-424F-99F8-70E5AC1CE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020" y="91062"/>
          <a:ext cx="1045845" cy="5885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115</xdr:col>
      <xdr:colOff>559435</xdr:colOff>
      <xdr:row>0</xdr:row>
      <xdr:rowOff>117097</xdr:rowOff>
    </xdr:from>
    <xdr:ext cx="1056005" cy="591115"/>
    <xdr:pic>
      <xdr:nvPicPr>
        <xdr:cNvPr id="2" name="Picture 1">
          <a:extLst>
            <a:ext uri="{FF2B5EF4-FFF2-40B4-BE49-F238E27FC236}">
              <a16:creationId xmlns:a16="http://schemas.microsoft.com/office/drawing/2014/main" id="{D60D5664-4522-4FA0-AEE1-D22E9001E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6660" y="117097"/>
          <a:ext cx="1056005" cy="59111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115</xdr:col>
      <xdr:colOff>584200</xdr:colOff>
      <xdr:row>0</xdr:row>
      <xdr:rowOff>96142</xdr:rowOff>
    </xdr:from>
    <xdr:ext cx="1047115" cy="583495"/>
    <xdr:pic>
      <xdr:nvPicPr>
        <xdr:cNvPr id="2" name="Picture 1">
          <a:extLst>
            <a:ext uri="{FF2B5EF4-FFF2-40B4-BE49-F238E27FC236}">
              <a16:creationId xmlns:a16="http://schemas.microsoft.com/office/drawing/2014/main" id="{2C75CC26-F8A7-46AC-A1E3-B85E27EAD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4250" y="96142"/>
          <a:ext cx="1047115" cy="58349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115</xdr:col>
      <xdr:colOff>727075</xdr:colOff>
      <xdr:row>0</xdr:row>
      <xdr:rowOff>107572</xdr:rowOff>
    </xdr:from>
    <xdr:ext cx="1047115" cy="591115"/>
    <xdr:pic>
      <xdr:nvPicPr>
        <xdr:cNvPr id="2" name="Picture 1">
          <a:extLst>
            <a:ext uri="{FF2B5EF4-FFF2-40B4-BE49-F238E27FC236}">
              <a16:creationId xmlns:a16="http://schemas.microsoft.com/office/drawing/2014/main" id="{D76B13A9-96D4-425D-BDBF-ACB29167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8125" y="107572"/>
          <a:ext cx="1047115" cy="59111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115</xdr:col>
      <xdr:colOff>626745</xdr:colOff>
      <xdr:row>0</xdr:row>
      <xdr:rowOff>110112</xdr:rowOff>
    </xdr:from>
    <xdr:ext cx="1033145" cy="601275"/>
    <xdr:pic>
      <xdr:nvPicPr>
        <xdr:cNvPr id="2" name="Picture 1">
          <a:extLst>
            <a:ext uri="{FF2B5EF4-FFF2-40B4-BE49-F238E27FC236}">
              <a16:creationId xmlns:a16="http://schemas.microsoft.com/office/drawing/2014/main" id="{1AA54382-B51B-4F3E-B029-085F7E3BD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2970" y="110112"/>
          <a:ext cx="1033145" cy="6012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115</xdr:col>
      <xdr:colOff>600710</xdr:colOff>
      <xdr:row>0</xdr:row>
      <xdr:rowOff>117097</xdr:rowOff>
    </xdr:from>
    <xdr:ext cx="1056005" cy="591115"/>
    <xdr:pic>
      <xdr:nvPicPr>
        <xdr:cNvPr id="3" name="Picture 2">
          <a:extLst>
            <a:ext uri="{FF2B5EF4-FFF2-40B4-BE49-F238E27FC236}">
              <a16:creationId xmlns:a16="http://schemas.microsoft.com/office/drawing/2014/main" id="{1620D549-69E0-4D8E-A12E-81101A41D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760" y="117097"/>
          <a:ext cx="1056005" cy="59111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71</xdr:col>
      <xdr:colOff>619760</xdr:colOff>
      <xdr:row>0</xdr:row>
      <xdr:rowOff>107572</xdr:rowOff>
    </xdr:from>
    <xdr:ext cx="1056005" cy="591115"/>
    <xdr:pic>
      <xdr:nvPicPr>
        <xdr:cNvPr id="3" name="Picture 2">
          <a:extLst>
            <a:ext uri="{FF2B5EF4-FFF2-40B4-BE49-F238E27FC236}">
              <a16:creationId xmlns:a16="http://schemas.microsoft.com/office/drawing/2014/main" id="{4E5DA5D2-E264-4AEE-8D72-F4C504474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9810" y="107572"/>
          <a:ext cx="1056005" cy="59111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63</xdr:col>
      <xdr:colOff>629285</xdr:colOff>
      <xdr:row>0</xdr:row>
      <xdr:rowOff>88522</xdr:rowOff>
    </xdr:from>
    <xdr:ext cx="1056005" cy="591115"/>
    <xdr:pic>
      <xdr:nvPicPr>
        <xdr:cNvPr id="3" name="Picture 2">
          <a:extLst>
            <a:ext uri="{FF2B5EF4-FFF2-40B4-BE49-F238E27FC236}">
              <a16:creationId xmlns:a16="http://schemas.microsoft.com/office/drawing/2014/main" id="{FDAAB996-0265-4D93-99F3-93380A3B4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9335" y="88522"/>
          <a:ext cx="1056005" cy="59111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657860</xdr:colOff>
      <xdr:row>0</xdr:row>
      <xdr:rowOff>136147</xdr:rowOff>
    </xdr:from>
    <xdr:ext cx="1056005" cy="591115"/>
    <xdr:pic>
      <xdr:nvPicPr>
        <xdr:cNvPr id="3" name="Picture 2">
          <a:extLst>
            <a:ext uri="{FF2B5EF4-FFF2-40B4-BE49-F238E27FC236}">
              <a16:creationId xmlns:a16="http://schemas.microsoft.com/office/drawing/2014/main" id="{16332BDF-F5A8-4CC4-8E3A-C6BE32931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7910" y="136147"/>
          <a:ext cx="1056005" cy="59111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600710</xdr:colOff>
      <xdr:row>0</xdr:row>
      <xdr:rowOff>88522</xdr:rowOff>
    </xdr:from>
    <xdr:ext cx="1056005" cy="591115"/>
    <xdr:pic>
      <xdr:nvPicPr>
        <xdr:cNvPr id="3" name="Picture 2">
          <a:extLst>
            <a:ext uri="{FF2B5EF4-FFF2-40B4-BE49-F238E27FC236}">
              <a16:creationId xmlns:a16="http://schemas.microsoft.com/office/drawing/2014/main" id="{E3750D1F-9965-4C98-9A0B-59C413E5C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760" y="88522"/>
          <a:ext cx="1056005" cy="59111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562610</xdr:colOff>
      <xdr:row>0</xdr:row>
      <xdr:rowOff>126622</xdr:rowOff>
    </xdr:from>
    <xdr:ext cx="1056005" cy="591115"/>
    <xdr:pic>
      <xdr:nvPicPr>
        <xdr:cNvPr id="3" name="Picture 2">
          <a:extLst>
            <a:ext uri="{FF2B5EF4-FFF2-40B4-BE49-F238E27FC236}">
              <a16:creationId xmlns:a16="http://schemas.microsoft.com/office/drawing/2014/main" id="{49FF3033-8263-497E-96CC-A75836DF3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835" y="126622"/>
          <a:ext cx="1056005" cy="59111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753110</xdr:colOff>
      <xdr:row>0</xdr:row>
      <xdr:rowOff>107572</xdr:rowOff>
    </xdr:from>
    <xdr:ext cx="1056005" cy="591115"/>
    <xdr:pic>
      <xdr:nvPicPr>
        <xdr:cNvPr id="2" name="Picture 1">
          <a:extLst>
            <a:ext uri="{FF2B5EF4-FFF2-40B4-BE49-F238E27FC236}">
              <a16:creationId xmlns:a16="http://schemas.microsoft.com/office/drawing/2014/main" id="{DCF8D653-CAAA-421D-89E3-9CBEF956B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6010" y="107572"/>
          <a:ext cx="1056005" cy="59111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686435</xdr:colOff>
      <xdr:row>0</xdr:row>
      <xdr:rowOff>117097</xdr:rowOff>
    </xdr:from>
    <xdr:ext cx="1056005" cy="591115"/>
    <xdr:pic>
      <xdr:nvPicPr>
        <xdr:cNvPr id="2" name="Picture 1">
          <a:extLst>
            <a:ext uri="{FF2B5EF4-FFF2-40B4-BE49-F238E27FC236}">
              <a16:creationId xmlns:a16="http://schemas.microsoft.com/office/drawing/2014/main" id="{610ABCEE-0B0E-4C08-AEA1-0DA0D6112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835" y="117097"/>
          <a:ext cx="1056005" cy="59111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800735</xdr:colOff>
      <xdr:row>1</xdr:row>
      <xdr:rowOff>21847</xdr:rowOff>
    </xdr:from>
    <xdr:ext cx="1056005" cy="591115"/>
    <xdr:pic>
      <xdr:nvPicPr>
        <xdr:cNvPr id="2" name="Picture 1">
          <a:extLst>
            <a:ext uri="{FF2B5EF4-FFF2-40B4-BE49-F238E27FC236}">
              <a16:creationId xmlns:a16="http://schemas.microsoft.com/office/drawing/2014/main" id="{4D3C679F-D219-4B6C-AE86-EEAF58768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635" y="212347"/>
          <a:ext cx="1056005" cy="59111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Operations\Information%20Technology\Templates\New%20BP%20Model_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mcs03\Mpls-Consumer$\BERKSHIR\ADMIN\JLZ\Deals\New%20BP%20Model_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ealthCare\COMP\maste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C\model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pukala/Documents/Deals/Wisconsin/Haugstad%20-%20Kenosha/QoE/QOE%20Model%20V4%20-%20Chiappetta%203.11.2019_kj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enzo\My%20Documents\Work\VICORP\BoD\2-15-06\from%20company\Board%20Book%20PER%203-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pfile1\ma\Users\kkunihiro\Desktop\LOI%20To%20Close%20Checklist%20-%20Dr.%20Arnol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litedentalpartners.sharepoint.com/Departmental/MIS/AUDIT%202007/Audit%20Report/6109349%20Combin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lemmd01\Application%20Data\Microsoft\Excel\Softlines%20Universe%209-21-2012v2%20(version%201).xls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pfile1\ma\Users\JWICKS~1\AppData\Local\Temp\notesF3B52A\Project%20Skillet%20(By%20Division%20and%20Product%20Profitability)%20Deal%20Tool%20JRW%203.14%2011.00am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pfile1\ma\Users\JWICKS~1\AppData\Local\Temp\notesF3B52A\Project%20Skillet%20Commodity%20Analyses%202.26%20230pm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%25%20GMM%202_2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%20Gram/Desktop/Desktop/Business%20Plan/Operations/Monthly%20Reports/SCDP%20Laguna%20Hills/January%202023/January%202023%20Laguna%20Hill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%20Gram/Downloads/February%202023%20Laguna%20Hill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%20Gram/Desktop/Desktop/Business%20Plan/Finance%20&amp;%20Treasury/Financial%20Statements/SCDP%20Eastlake/Monthly%20Summary/SCDP%20Eastlake%20Income%20Statements%20by%20Month%20II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%20Gram/Desktop/Desktop/Business%20Plan/Operations/Monthly%20Reports/SCDP%20Eastlake/September%202022/September%202022%20Eastlake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%20Gram/Desktop/Desktop/Business%20Plan/Operations/Monthly%20Reports/SCDP%20Torrey%20Highlands/October%202022/October%202022%20Torrey%20Highland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%20Gram/Desktop/Desktop/Business%20Plan/Finance%20&amp;%20Treasury/Financial%20Statements/SCDP%20Del%20Sur%20Ranch/Monthly%20Summary/SCDP%20Del%20Sur%20Ranch%20Income%20Statements%20by%20Month%20II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%20Gram/Desktop/Desktop/Business%20Plan/Operations/Monthly%20Reports/SCDP%20Del%20Sur%20Ranch/September%202022/September%202022%20Del%20Sur%20Ran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Assum"/>
      <sheetName val="Summ"/>
      <sheetName val="Ops"/>
      <sheetName val="IS"/>
      <sheetName val="CF"/>
      <sheetName val="BS"/>
      <sheetName val="WC"/>
      <sheetName val="Debt"/>
      <sheetName val="Lev"/>
      <sheetName val="Ret"/>
      <sheetName val="Own"/>
      <sheetName val="Equity"/>
      <sheetName val="Tax"/>
      <sheetName val="Dep"/>
      <sheetName val="Module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Assum"/>
      <sheetName val="Summ"/>
      <sheetName val="Ops"/>
      <sheetName val="IS"/>
      <sheetName val="CF"/>
      <sheetName val="BS"/>
      <sheetName val="WC"/>
      <sheetName val="Debt"/>
      <sheetName val="Lev"/>
      <sheetName val="Ret"/>
      <sheetName val="Own"/>
      <sheetName val="Equity"/>
      <sheetName val="Tax"/>
      <sheetName val="Dep"/>
      <sheetName val="Module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urrency"/>
      <sheetName val="master"/>
      <sheetName val="Sheet2"/>
      <sheetName val="Sheet3"/>
      <sheetName val="Sheet4"/>
      <sheetName val="Summary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s"/>
      <sheetName val="Contents"/>
      <sheetName val="Modelfront"/>
      <sheetName val="Summary"/>
      <sheetName val="Annual Costs"/>
      <sheetName val="Wh Rev Monthly"/>
      <sheetName val="Wh Costs Monthly"/>
      <sheetName val="Modelback"/>
      <sheetName val="Mkts"/>
      <sheetName val="Sources and Uses"/>
      <sheetName val="Spread Fins vWell"/>
      <sheetName val="CIM Model "/>
      <sheetName val="Spread Fins vCIM"/>
      <sheetName val="AVP vCIM"/>
      <sheetName val="EBITDA Analysis"/>
      <sheetName val="Covenants"/>
      <sheetName val="Spread Fins"/>
      <sheetName val="Spread Fins vComparison"/>
      <sheetName val="Credit Statistics"/>
      <sheetName val="NOL and Tax Calc"/>
      <sheetName val="model"/>
      <sheetName val="sum"/>
      <sheetName val="ipo"/>
      <sheetName val="towing"/>
      <sheetName val="Sheet1"/>
      <sheetName val="matrix"/>
      <sheetName val="financial"/>
      <sheetName val="Estimates"/>
      <sheetName val="Operating Contribution"/>
      <sheetName val="Ex-rate"/>
      <sheetName val="P&amp;L"/>
      <sheetName val="Inputs"/>
      <sheetName val="Multiples"/>
      <sheetName val="Balance Sheet"/>
      <sheetName val="Dilution"/>
      <sheetName val="Synergies"/>
      <sheetName val="Constant Margins - DCF"/>
      <sheetName val="Constant Margins"/>
      <sheetName val="DCF"/>
      <sheetName val="Consolidated"/>
      <sheetName val="Core Business"/>
      <sheetName val="Eaton"/>
      <sheetName val="Macros"/>
      <sheetName val="Sensitivities"/>
      <sheetName val="Control"/>
      <sheetName val="IS"/>
      <sheetName val="S&amp;U Cases 2&amp;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>
        <row r="5">
          <cell r="C5" t="str">
            <v>December 10, 1998</v>
          </cell>
        </row>
      </sheetData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Instructions"/>
      <sheetName val="Adjustments Tracker and Notes"/>
      <sheetName val="Executive Summary"/>
      <sheetName val="Adjusted FTM IS"/>
      <sheetName val="Adjusted Summary IS"/>
      <sheetName val="P&amp;L Adjustments"/>
      <sheetName val="Adjustments Summary"/>
      <sheetName val="0. Revenue"/>
      <sheetName val="1. Doctor Compensation"/>
      <sheetName val="2. Other Payroll"/>
      <sheetName val="3. Benefits"/>
      <sheetName val="4. Facility &amp; Office Capacity"/>
      <sheetName val="5. Lab &amp; Materials"/>
      <sheetName val="6. Non-Recurring"/>
      <sheetName val="7. AR"/>
      <sheetName val="8. Working Capital"/>
      <sheetName val="DATA &gt;&gt;"/>
      <sheetName val="P&amp;L DATA"/>
      <sheetName val="PROD &amp; COLL"/>
      <sheetName val="PR DATA"/>
      <sheetName val="BALANCE SHEET"/>
      <sheetName val="PATIENTS VISITS"/>
      <sheetName val="Cash Proof &gt;&gt;"/>
      <sheetName val="Summary"/>
      <sheetName val="Revenue Proof"/>
      <sheetName val="Expense Proof"/>
      <sheetName val="Supporting Schedules &gt;&gt;"/>
      <sheetName val="Cash Accounts"/>
      <sheetName val="Other CP Support"/>
      <sheetName val="2 - Chiappetta"/>
    </sheetNames>
    <sheetDataSet>
      <sheetData sheetId="0">
        <row r="20">
          <cell r="C20">
            <v>43465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1"/>
      <sheetName val="Data2"/>
      <sheetName val="Plan"/>
      <sheetName val="Suminc1"/>
      <sheetName val="Income Stmt"/>
      <sheetName val="QTR Inc"/>
      <sheetName val="YTD Inc-old"/>
      <sheetName val="EBITDA YTD Adj-OLD"/>
      <sheetName val="Divisional P&amp;L Period"/>
      <sheetName val="Divisional P&amp;L Quarter"/>
      <sheetName val="COC VI"/>
      <sheetName val="Vicom Income Stmt"/>
      <sheetName val="Village Inn P3"/>
      <sheetName val="Bakers Square Midwest P3"/>
      <sheetName val="Bakers Square West Coast P3"/>
      <sheetName val="Village Inn P3 YTD"/>
      <sheetName val="Bakers Square Midwest P3 YTD"/>
      <sheetName val="Bakers Square West Coast P3 YTD"/>
      <sheetName val="VICOM"/>
      <sheetName val="G&amp;A Breakdown"/>
      <sheetName val="COC P3"/>
      <sheetName val="CO YTD"/>
      <sheetName val="Balance Sheet"/>
      <sheetName val="Cash Flow "/>
      <sheetName val="Debt Covenants"/>
      <sheetName val="Remodels"/>
      <sheetName val="Graphs"/>
      <sheetName val="Scorecard "/>
      <sheetName val="Chart A"/>
      <sheetName val="Chart D"/>
      <sheetName val="Chart E"/>
      <sheetName val="Charts"/>
      <sheetName val="Consol Ops LTP IS"/>
      <sheetName val="OtherIncome1"/>
      <sheetName val="OtherInc"/>
      <sheetName val="EBITDA Adj LTP"/>
      <sheetName val="GA-SAP "/>
      <sheetName val="GA "/>
      <sheetName val="OtherExpense1"/>
      <sheetName val="OtherExp"/>
      <sheetName val="EBITDA YTD with Transition Exp"/>
      <sheetName val="LTP Summary BS"/>
      <sheetName val="LTP Summary Cash Flow"/>
      <sheetName val="Cap Ex P3"/>
      <sheetName val="Consolidating  Balance Sheet "/>
      <sheetName val="Cap Spending OLD"/>
      <sheetName val="Consolidating IS P1"/>
      <sheetName val="Consolidating IS QTD"/>
      <sheetName val="Consolidating IS YTD"/>
      <sheetName val="P-YTD-QTR History"/>
      <sheetName val="CF Restated"/>
      <sheetName val="BdBook"/>
      <sheetName val="Debt Conv Q1"/>
      <sheetName val="Board Charts Line"/>
      <sheetName val="adi_rpt"/>
      <sheetName val="Scorecard Rpt "/>
      <sheetName val="New Store YTD"/>
      <sheetName val="Cash Flow P-YTD-QTR History"/>
      <sheetName val="PERIOD Inc"/>
      <sheetName val="EBITDA Period Adj"/>
      <sheetName val="QTD Inc"/>
      <sheetName val="EBITDA QTD Adj"/>
      <sheetName val="YTD Inc"/>
      <sheetName val="EBITDA YTD Adj "/>
      <sheetName val="Balance Sheet for Bank"/>
      <sheetName val="Cash Flow  for Bank"/>
      <sheetName val="Capital Spending P1 for Bank"/>
      <sheetName val="PERIOD Inc Net"/>
      <sheetName val="QTD Inc Net"/>
      <sheetName val="YTD Inc Net"/>
      <sheetName val="Cash Flow-1 (2)"/>
      <sheetName val="Bank Covenant"/>
      <sheetName val="Balance Sheet-Liability"/>
      <sheetName val="Cash Flow-2"/>
      <sheetName val="Cash Flow Pri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1. ACCOUNTING"/>
      <sheetName val="2. DOCTOR"/>
      <sheetName val="3. OFFICE TEAM"/>
      <sheetName val="4. INSURANCES"/>
      <sheetName val="5. APPLICATIONS &amp; FORMS"/>
      <sheetName val="6. OFFICE EQUIPMENT"/>
      <sheetName val="7. OFFICE OPERATIONS"/>
    </sheetNames>
    <sheetDataSet>
      <sheetData sheetId="0"/>
      <sheetData sheetId="1"/>
      <sheetData sheetId="2"/>
      <sheetData sheetId="3"/>
      <sheetData sheetId="4">
        <row r="4">
          <cell r="I4" t="str">
            <v>EFT - Per EOB</v>
          </cell>
        </row>
        <row r="5">
          <cell r="I5" t="str">
            <v>EFT - Bulk EOBs</v>
          </cell>
        </row>
        <row r="6">
          <cell r="I6" t="str">
            <v>Paper Check - Per EOB</v>
          </cell>
        </row>
        <row r="7">
          <cell r="I7" t="str">
            <v>Paper Check - Bulk EOBs</v>
          </cell>
        </row>
        <row r="8">
          <cell r="I8" t="str">
            <v>Other</v>
          </cell>
        </row>
      </sheetData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Stmt Income"/>
      <sheetName val="Stock Equity (2)"/>
      <sheetName val="Cash Flows"/>
      <sheetName val="Stock Option"/>
      <sheetName val="Options Outstding"/>
      <sheetName val="stock op outstanding"/>
      <sheetName val="Acqui sitions"/>
      <sheetName val="Prop &amp; Equip"/>
      <sheetName val="PPE - Do Not Print"/>
      <sheetName val="Intangible Assets"/>
      <sheetName val="Accrued Liabilities"/>
      <sheetName val="Notes Payable 3"/>
      <sheetName val="Note Maturities"/>
      <sheetName val="Capital Leases"/>
      <sheetName val="Leas es2"/>
      <sheetName val="Note 13"/>
      <sheetName val="Note 13B"/>
      <sheetName val="ESOP shares"/>
      <sheetName val="Deferred Tax"/>
      <sheetName val="Stock activity"/>
      <sheetName val="Susequent Events"/>
      <sheetName val="Related Party"/>
      <sheetName val="Misstatements"/>
      <sheetName val="Cash Flow - No Print"/>
      <sheetName val="Detail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Q_ChartParameters"/>
      <sheetName val="SOFTLINES --&gt;"/>
      <sheetName val="Summary"/>
      <sheetName val="Comps"/>
      <sheetName val="Price Performance"/>
      <sheetName val="Multiples"/>
      <sheetName val="SSS"/>
      <sheetName val="M&amp;A Comps"/>
      <sheetName val="IPO"/>
      <sheetName val="Indices"/>
      <sheetName val="Comps Data"/>
      <sheetName val="HARDLINES --&gt;"/>
      <sheetName val="Summary (2)"/>
      <sheetName val="Comps (2)"/>
      <sheetName val="Price Performance (2)"/>
      <sheetName val="Multiples (2)"/>
      <sheetName val="Indices (2)"/>
      <sheetName val="_CIQHiddenCacheSheet"/>
      <sheetName val="Comps Dat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3">
          <cell r="B13" t="str">
            <v>9/21/2011</v>
          </cell>
        </row>
        <row r="14">
          <cell r="B14" t="str">
            <v>9/22/2011</v>
          </cell>
        </row>
        <row r="15">
          <cell r="B15" t="str">
            <v>9/23/2011</v>
          </cell>
        </row>
        <row r="16">
          <cell r="B16" t="str">
            <v>9/26/2011</v>
          </cell>
        </row>
        <row r="17">
          <cell r="B17" t="str">
            <v>9/27/2011</v>
          </cell>
        </row>
        <row r="18">
          <cell r="B18" t="str">
            <v>9/28/2011</v>
          </cell>
        </row>
        <row r="19">
          <cell r="B19" t="str">
            <v>9/29/2011</v>
          </cell>
        </row>
        <row r="20">
          <cell r="B20" t="str">
            <v>9/30/2011</v>
          </cell>
        </row>
        <row r="21">
          <cell r="B21" t="str">
            <v>10/3/2011</v>
          </cell>
        </row>
        <row r="22">
          <cell r="B22" t="str">
            <v>10/4/2011</v>
          </cell>
        </row>
        <row r="23">
          <cell r="B23" t="str">
            <v>10/5/2011</v>
          </cell>
        </row>
        <row r="24">
          <cell r="B24" t="str">
            <v>10/6/2011</v>
          </cell>
        </row>
        <row r="25">
          <cell r="B25" t="str">
            <v>10/7/2011</v>
          </cell>
        </row>
        <row r="26">
          <cell r="B26" t="str">
            <v>10/10/2011</v>
          </cell>
        </row>
        <row r="27">
          <cell r="B27" t="str">
            <v>10/11/2011</v>
          </cell>
        </row>
        <row r="28">
          <cell r="B28" t="str">
            <v>10/12/2011</v>
          </cell>
        </row>
        <row r="29">
          <cell r="B29" t="str">
            <v>10/13/2011</v>
          </cell>
        </row>
        <row r="30">
          <cell r="B30" t="str">
            <v>10/14/2011</v>
          </cell>
        </row>
        <row r="31">
          <cell r="B31" t="str">
            <v>10/17/2011</v>
          </cell>
        </row>
        <row r="32">
          <cell r="B32" t="str">
            <v>10/18/2011</v>
          </cell>
        </row>
        <row r="33">
          <cell r="B33" t="str">
            <v>10/19/2011</v>
          </cell>
        </row>
        <row r="34">
          <cell r="B34" t="str">
            <v>10/20/2011</v>
          </cell>
        </row>
        <row r="35">
          <cell r="B35" t="str">
            <v>10/21/2011</v>
          </cell>
        </row>
        <row r="36">
          <cell r="B36" t="str">
            <v>10/24/2011</v>
          </cell>
        </row>
        <row r="37">
          <cell r="B37" t="str">
            <v>10/25/2011</v>
          </cell>
        </row>
        <row r="38">
          <cell r="B38" t="str">
            <v>10/26/2011</v>
          </cell>
        </row>
        <row r="39">
          <cell r="B39" t="str">
            <v>10/27/2011</v>
          </cell>
        </row>
        <row r="40">
          <cell r="B40" t="str">
            <v>10/28/2011</v>
          </cell>
        </row>
        <row r="41">
          <cell r="B41" t="str">
            <v>10/31/2011</v>
          </cell>
        </row>
        <row r="42">
          <cell r="B42" t="str">
            <v>11/1/2011</v>
          </cell>
        </row>
        <row r="43">
          <cell r="B43" t="str">
            <v>11/2/2011</v>
          </cell>
        </row>
        <row r="44">
          <cell r="B44" t="str">
            <v>11/3/2011</v>
          </cell>
        </row>
        <row r="45">
          <cell r="B45" t="str">
            <v>11/4/2011</v>
          </cell>
        </row>
        <row r="46">
          <cell r="B46" t="str">
            <v>11/7/2011</v>
          </cell>
        </row>
        <row r="47">
          <cell r="B47" t="str">
            <v>11/8/2011</v>
          </cell>
        </row>
        <row r="48">
          <cell r="B48" t="str">
            <v>11/9/2011</v>
          </cell>
        </row>
        <row r="49">
          <cell r="B49" t="str">
            <v>11/10/2011</v>
          </cell>
        </row>
        <row r="50">
          <cell r="B50" t="str">
            <v>11/11/2011</v>
          </cell>
        </row>
        <row r="51">
          <cell r="B51" t="str">
            <v>11/14/2011</v>
          </cell>
        </row>
        <row r="52">
          <cell r="B52" t="str">
            <v>11/15/2011</v>
          </cell>
        </row>
        <row r="53">
          <cell r="B53" t="str">
            <v>11/16/2011</v>
          </cell>
        </row>
        <row r="54">
          <cell r="B54" t="str">
            <v>11/17/2011</v>
          </cell>
        </row>
        <row r="55">
          <cell r="B55" t="str">
            <v>11/18/2011</v>
          </cell>
        </row>
        <row r="56">
          <cell r="B56" t="str">
            <v>11/21/2011</v>
          </cell>
        </row>
        <row r="57">
          <cell r="B57" t="str">
            <v>11/22/2011</v>
          </cell>
        </row>
        <row r="58">
          <cell r="B58" t="str">
            <v>11/23/2011</v>
          </cell>
        </row>
        <row r="59">
          <cell r="B59" t="str">
            <v>11/25/2011</v>
          </cell>
        </row>
        <row r="60">
          <cell r="B60" t="str">
            <v>11/28/2011</v>
          </cell>
        </row>
        <row r="61">
          <cell r="B61" t="str">
            <v>11/29/2011</v>
          </cell>
        </row>
        <row r="62">
          <cell r="B62" t="str">
            <v>11/30/2011</v>
          </cell>
        </row>
        <row r="63">
          <cell r="B63" t="str">
            <v>12/1/2011</v>
          </cell>
        </row>
        <row r="64">
          <cell r="B64" t="str">
            <v>12/2/2011</v>
          </cell>
        </row>
        <row r="65">
          <cell r="B65" t="str">
            <v>12/5/2011</v>
          </cell>
        </row>
        <row r="66">
          <cell r="B66" t="str">
            <v>12/6/2011</v>
          </cell>
        </row>
        <row r="67">
          <cell r="B67" t="str">
            <v>12/7/2011</v>
          </cell>
        </row>
        <row r="68">
          <cell r="B68" t="str">
            <v>12/8/2011</v>
          </cell>
        </row>
        <row r="69">
          <cell r="B69" t="str">
            <v>12/9/2011</v>
          </cell>
        </row>
        <row r="70">
          <cell r="B70" t="str">
            <v>12/12/2011</v>
          </cell>
        </row>
        <row r="71">
          <cell r="B71" t="str">
            <v>12/13/2011</v>
          </cell>
        </row>
        <row r="72">
          <cell r="B72" t="str">
            <v>12/14/2011</v>
          </cell>
        </row>
        <row r="73">
          <cell r="B73" t="str">
            <v>12/15/2011</v>
          </cell>
        </row>
        <row r="74">
          <cell r="B74" t="str">
            <v>12/16/2011</v>
          </cell>
        </row>
        <row r="75">
          <cell r="B75" t="str">
            <v>12/19/2011</v>
          </cell>
        </row>
        <row r="76">
          <cell r="B76" t="str">
            <v>12/20/2011</v>
          </cell>
        </row>
        <row r="77">
          <cell r="B77" t="str">
            <v>12/21/2011</v>
          </cell>
        </row>
        <row r="78">
          <cell r="B78" t="str">
            <v>12/22/2011</v>
          </cell>
        </row>
        <row r="79">
          <cell r="B79" t="str">
            <v>12/23/2011</v>
          </cell>
        </row>
        <row r="80">
          <cell r="B80" t="str">
            <v>12/27/2011</v>
          </cell>
        </row>
        <row r="81">
          <cell r="B81" t="str">
            <v>12/28/2011</v>
          </cell>
        </row>
        <row r="82">
          <cell r="B82" t="str">
            <v>12/29/2011</v>
          </cell>
        </row>
        <row r="83">
          <cell r="B83" t="str">
            <v>12/30/2011</v>
          </cell>
        </row>
        <row r="84">
          <cell r="B84" t="str">
            <v>1/3/2012</v>
          </cell>
        </row>
        <row r="85">
          <cell r="B85" t="str">
            <v>1/4/2012</v>
          </cell>
        </row>
        <row r="86">
          <cell r="B86" t="str">
            <v>1/5/2012</v>
          </cell>
        </row>
        <row r="87">
          <cell r="B87" t="str">
            <v>1/6/2012</v>
          </cell>
        </row>
        <row r="88">
          <cell r="B88" t="str">
            <v>1/9/2012</v>
          </cell>
        </row>
        <row r="89">
          <cell r="B89" t="str">
            <v>1/10/2012</v>
          </cell>
        </row>
        <row r="90">
          <cell r="B90" t="str">
            <v>1/11/2012</v>
          </cell>
        </row>
        <row r="91">
          <cell r="B91" t="str">
            <v>1/12/2012</v>
          </cell>
        </row>
        <row r="92">
          <cell r="B92" t="str">
            <v>1/13/2012</v>
          </cell>
        </row>
        <row r="93">
          <cell r="B93" t="str">
            <v>1/17/2012</v>
          </cell>
        </row>
        <row r="94">
          <cell r="B94" t="str">
            <v>1/18/2012</v>
          </cell>
        </row>
        <row r="95">
          <cell r="B95" t="str">
            <v>1/19/2012</v>
          </cell>
        </row>
        <row r="96">
          <cell r="B96" t="str">
            <v>1/20/2012</v>
          </cell>
        </row>
        <row r="97">
          <cell r="B97" t="str">
            <v>1/23/2012</v>
          </cell>
        </row>
        <row r="98">
          <cell r="B98" t="str">
            <v>1/24/2012</v>
          </cell>
        </row>
        <row r="99">
          <cell r="B99" t="str">
            <v>1/25/2012</v>
          </cell>
        </row>
        <row r="100">
          <cell r="B100" t="str">
            <v>1/26/2012</v>
          </cell>
        </row>
        <row r="101">
          <cell r="B101" t="str">
            <v>1/27/2012</v>
          </cell>
        </row>
        <row r="102">
          <cell r="B102" t="str">
            <v>1/30/2012</v>
          </cell>
        </row>
        <row r="103">
          <cell r="B103" t="str">
            <v>1/31/2012</v>
          </cell>
        </row>
        <row r="104">
          <cell r="B104" t="str">
            <v>2/1/2012</v>
          </cell>
        </row>
        <row r="105">
          <cell r="B105" t="str">
            <v>2/2/2012</v>
          </cell>
        </row>
        <row r="106">
          <cell r="B106" t="str">
            <v>2/3/2012</v>
          </cell>
        </row>
        <row r="107">
          <cell r="B107" t="str">
            <v>2/6/2012</v>
          </cell>
        </row>
        <row r="108">
          <cell r="B108" t="str">
            <v>2/7/2012</v>
          </cell>
        </row>
        <row r="109">
          <cell r="B109" t="str">
            <v>2/8/2012</v>
          </cell>
        </row>
        <row r="110">
          <cell r="B110" t="str">
            <v>2/9/2012</v>
          </cell>
        </row>
        <row r="111">
          <cell r="B111" t="str">
            <v>2/10/2012</v>
          </cell>
        </row>
        <row r="112">
          <cell r="B112" t="str">
            <v>2/13/2012</v>
          </cell>
        </row>
        <row r="113">
          <cell r="B113" t="str">
            <v>2/14/2012</v>
          </cell>
        </row>
        <row r="114">
          <cell r="B114" t="str">
            <v>2/15/2012</v>
          </cell>
        </row>
        <row r="115">
          <cell r="B115" t="str">
            <v>2/16/2012</v>
          </cell>
        </row>
        <row r="116">
          <cell r="B116" t="str">
            <v>2/17/2012</v>
          </cell>
        </row>
        <row r="117">
          <cell r="B117" t="str">
            <v>2/21/2012</v>
          </cell>
        </row>
        <row r="118">
          <cell r="B118" t="str">
            <v>2/22/2012</v>
          </cell>
        </row>
        <row r="119">
          <cell r="B119" t="str">
            <v>2/23/2012</v>
          </cell>
        </row>
        <row r="120">
          <cell r="B120" t="str">
            <v>2/24/2012</v>
          </cell>
        </row>
        <row r="121">
          <cell r="B121" t="str">
            <v>2/27/2012</v>
          </cell>
        </row>
        <row r="122">
          <cell r="B122" t="str">
            <v>2/28/2012</v>
          </cell>
        </row>
        <row r="123">
          <cell r="B123" t="str">
            <v>2/29/2012</v>
          </cell>
        </row>
        <row r="124">
          <cell r="B124" t="str">
            <v>3/1/2012</v>
          </cell>
        </row>
        <row r="125">
          <cell r="B125" t="str">
            <v>3/2/2012</v>
          </cell>
        </row>
        <row r="126">
          <cell r="B126" t="str">
            <v>3/5/2012</v>
          </cell>
        </row>
        <row r="127">
          <cell r="B127" t="str">
            <v>3/6/2012</v>
          </cell>
        </row>
        <row r="128">
          <cell r="B128" t="str">
            <v>3/7/2012</v>
          </cell>
        </row>
        <row r="129">
          <cell r="B129" t="str">
            <v>3/8/2012</v>
          </cell>
        </row>
        <row r="130">
          <cell r="B130" t="str">
            <v>3/9/2012</v>
          </cell>
        </row>
        <row r="131">
          <cell r="B131" t="str">
            <v>3/12/2012</v>
          </cell>
        </row>
        <row r="132">
          <cell r="B132" t="str">
            <v>3/13/2012</v>
          </cell>
        </row>
        <row r="133">
          <cell r="B133" t="str">
            <v>3/14/2012</v>
          </cell>
        </row>
        <row r="134">
          <cell r="B134" t="str">
            <v>3/15/2012</v>
          </cell>
        </row>
        <row r="135">
          <cell r="B135" t="str">
            <v>3/16/2012</v>
          </cell>
        </row>
        <row r="136">
          <cell r="B136" t="str">
            <v>3/19/2012</v>
          </cell>
        </row>
        <row r="137">
          <cell r="B137" t="str">
            <v>3/20/2012</v>
          </cell>
        </row>
        <row r="138">
          <cell r="B138" t="str">
            <v>3/21/2012</v>
          </cell>
        </row>
        <row r="139">
          <cell r="B139" t="str">
            <v>3/22/2012</v>
          </cell>
        </row>
        <row r="140">
          <cell r="B140" t="str">
            <v>3/23/2012</v>
          </cell>
        </row>
        <row r="141">
          <cell r="B141" t="str">
            <v>3/26/2012</v>
          </cell>
        </row>
        <row r="142">
          <cell r="B142" t="str">
            <v>3/27/2012</v>
          </cell>
        </row>
        <row r="143">
          <cell r="B143" t="str">
            <v>3/28/2012</v>
          </cell>
        </row>
        <row r="144">
          <cell r="B144" t="str">
            <v>3/29/2012</v>
          </cell>
        </row>
        <row r="145">
          <cell r="B145" t="str">
            <v>3/30/2012</v>
          </cell>
        </row>
        <row r="146">
          <cell r="B146" t="str">
            <v>4/2/2012</v>
          </cell>
        </row>
        <row r="147">
          <cell r="B147" t="str">
            <v>4/3/2012</v>
          </cell>
        </row>
        <row r="148">
          <cell r="B148" t="str">
            <v>4/4/2012</v>
          </cell>
        </row>
        <row r="149">
          <cell r="B149" t="str">
            <v>4/5/2012</v>
          </cell>
        </row>
        <row r="150">
          <cell r="B150" t="str">
            <v>4/9/2012</v>
          </cell>
        </row>
        <row r="151">
          <cell r="B151" t="str">
            <v>4/10/2012</v>
          </cell>
        </row>
        <row r="152">
          <cell r="B152" t="str">
            <v>4/11/2012</v>
          </cell>
        </row>
        <row r="153">
          <cell r="B153" t="str">
            <v>4/12/2012</v>
          </cell>
        </row>
        <row r="154">
          <cell r="B154" t="str">
            <v>4/13/2012</v>
          </cell>
        </row>
        <row r="155">
          <cell r="B155" t="str">
            <v>4/16/2012</v>
          </cell>
        </row>
        <row r="156">
          <cell r="B156" t="str">
            <v>4/17/2012</v>
          </cell>
        </row>
        <row r="157">
          <cell r="B157" t="str">
            <v>4/18/2012</v>
          </cell>
        </row>
        <row r="158">
          <cell r="B158" t="str">
            <v>4/19/2012</v>
          </cell>
        </row>
        <row r="159">
          <cell r="B159" t="str">
            <v>4/20/2012</v>
          </cell>
        </row>
        <row r="160">
          <cell r="B160" t="str">
            <v>4/23/2012</v>
          </cell>
        </row>
        <row r="161">
          <cell r="B161" t="str">
            <v>4/24/2012</v>
          </cell>
        </row>
        <row r="162">
          <cell r="B162" t="str">
            <v>4/25/2012</v>
          </cell>
        </row>
        <row r="163">
          <cell r="B163" t="str">
            <v>4/26/2012</v>
          </cell>
        </row>
        <row r="164">
          <cell r="B164" t="str">
            <v>4/27/2012</v>
          </cell>
        </row>
        <row r="165">
          <cell r="B165" t="str">
            <v>4/30/2012</v>
          </cell>
        </row>
        <row r="166">
          <cell r="B166" t="str">
            <v>5/1/2012</v>
          </cell>
        </row>
        <row r="167">
          <cell r="B167" t="str">
            <v>5/2/2012</v>
          </cell>
        </row>
        <row r="168">
          <cell r="B168" t="str">
            <v>5/3/2012</v>
          </cell>
        </row>
        <row r="169">
          <cell r="B169" t="str">
            <v>5/4/2012</v>
          </cell>
        </row>
        <row r="170">
          <cell r="B170" t="str">
            <v>5/7/2012</v>
          </cell>
        </row>
        <row r="171">
          <cell r="B171" t="str">
            <v>5/8/2012</v>
          </cell>
        </row>
        <row r="172">
          <cell r="B172" t="str">
            <v>5/9/2012</v>
          </cell>
        </row>
        <row r="173">
          <cell r="B173" t="str">
            <v>5/10/2012</v>
          </cell>
        </row>
        <row r="174">
          <cell r="B174" t="str">
            <v>5/11/2012</v>
          </cell>
        </row>
        <row r="175">
          <cell r="B175" t="str">
            <v>5/14/2012</v>
          </cell>
        </row>
        <row r="176">
          <cell r="B176" t="str">
            <v>5/15/2012</v>
          </cell>
        </row>
        <row r="177">
          <cell r="B177" t="str">
            <v>5/16/2012</v>
          </cell>
        </row>
        <row r="178">
          <cell r="B178" t="str">
            <v>5/17/2012</v>
          </cell>
        </row>
        <row r="179">
          <cell r="B179" t="str">
            <v>5/18/2012</v>
          </cell>
        </row>
        <row r="180">
          <cell r="B180" t="str">
            <v>5/21/2012</v>
          </cell>
        </row>
        <row r="181">
          <cell r="B181" t="str">
            <v>5/22/2012</v>
          </cell>
        </row>
        <row r="182">
          <cell r="B182" t="str">
            <v>5/23/2012</v>
          </cell>
        </row>
        <row r="183">
          <cell r="B183" t="str">
            <v>5/24/2012</v>
          </cell>
        </row>
        <row r="184">
          <cell r="B184" t="str">
            <v>5/25/2012</v>
          </cell>
        </row>
        <row r="185">
          <cell r="B185" t="str">
            <v>5/29/2012</v>
          </cell>
        </row>
        <row r="186">
          <cell r="B186" t="str">
            <v>5/30/2012</v>
          </cell>
        </row>
        <row r="187">
          <cell r="B187" t="str">
            <v>5/31/2012</v>
          </cell>
        </row>
        <row r="188">
          <cell r="B188" t="str">
            <v>6/1/2012</v>
          </cell>
        </row>
        <row r="189">
          <cell r="B189" t="str">
            <v>6/4/2012</v>
          </cell>
        </row>
        <row r="190">
          <cell r="B190" t="str">
            <v>6/5/2012</v>
          </cell>
        </row>
        <row r="191">
          <cell r="B191" t="str">
            <v>6/6/2012</v>
          </cell>
        </row>
        <row r="192">
          <cell r="B192" t="str">
            <v>6/7/2012</v>
          </cell>
        </row>
        <row r="193">
          <cell r="B193" t="str">
            <v>6/8/2012</v>
          </cell>
        </row>
        <row r="194">
          <cell r="B194" t="str">
            <v>6/11/2012</v>
          </cell>
        </row>
        <row r="195">
          <cell r="B195" t="str">
            <v>6/12/2012</v>
          </cell>
        </row>
        <row r="196">
          <cell r="B196" t="str">
            <v>6/13/2012</v>
          </cell>
        </row>
        <row r="197">
          <cell r="B197" t="str">
            <v>6/14/2012</v>
          </cell>
        </row>
        <row r="198">
          <cell r="B198" t="str">
            <v>6/15/2012</v>
          </cell>
        </row>
        <row r="199">
          <cell r="B199" t="str">
            <v>6/18/2012</v>
          </cell>
        </row>
        <row r="200">
          <cell r="B200" t="str">
            <v>6/19/2012</v>
          </cell>
        </row>
        <row r="201">
          <cell r="B201" t="str">
            <v>6/20/2012</v>
          </cell>
        </row>
        <row r="202">
          <cell r="B202" t="str">
            <v>6/21/2012</v>
          </cell>
        </row>
        <row r="203">
          <cell r="B203" t="str">
            <v>6/22/2012</v>
          </cell>
        </row>
        <row r="204">
          <cell r="B204" t="str">
            <v>6/25/2012</v>
          </cell>
        </row>
        <row r="205">
          <cell r="B205" t="str">
            <v>6/26/2012</v>
          </cell>
        </row>
        <row r="206">
          <cell r="B206" t="str">
            <v>6/27/2012</v>
          </cell>
        </row>
        <row r="207">
          <cell r="B207" t="str">
            <v>6/28/2012</v>
          </cell>
        </row>
        <row r="208">
          <cell r="B208" t="str">
            <v>6/29/2012</v>
          </cell>
        </row>
        <row r="209">
          <cell r="B209" t="str">
            <v>7/2/2012</v>
          </cell>
        </row>
        <row r="210">
          <cell r="B210" t="str">
            <v>7/3/2012</v>
          </cell>
        </row>
        <row r="211">
          <cell r="B211" t="str">
            <v>7/5/2012</v>
          </cell>
        </row>
        <row r="212">
          <cell r="B212" t="str">
            <v>7/6/2012</v>
          </cell>
        </row>
        <row r="213">
          <cell r="B213" t="str">
            <v>7/9/2012</v>
          </cell>
        </row>
        <row r="214">
          <cell r="B214" t="str">
            <v>7/10/2012</v>
          </cell>
        </row>
        <row r="215">
          <cell r="B215" t="str">
            <v>7/11/2012</v>
          </cell>
        </row>
        <row r="216">
          <cell r="B216" t="str">
            <v>7/12/2012</v>
          </cell>
        </row>
        <row r="217">
          <cell r="B217" t="str">
            <v>7/13/2012</v>
          </cell>
        </row>
        <row r="218">
          <cell r="B218" t="str">
            <v>7/16/2012</v>
          </cell>
        </row>
        <row r="219">
          <cell r="B219" t="str">
            <v>7/17/2012</v>
          </cell>
        </row>
        <row r="220">
          <cell r="B220" t="str">
            <v>7/18/2012</v>
          </cell>
        </row>
        <row r="221">
          <cell r="B221" t="str">
            <v>7/19/2012</v>
          </cell>
        </row>
        <row r="222">
          <cell r="B222" t="str">
            <v>7/20/2012</v>
          </cell>
        </row>
        <row r="223">
          <cell r="B223" t="str">
            <v>7/23/2012</v>
          </cell>
        </row>
        <row r="224">
          <cell r="B224" t="str">
            <v>7/24/2012</v>
          </cell>
        </row>
        <row r="225">
          <cell r="B225" t="str">
            <v>7/25/2012</v>
          </cell>
        </row>
        <row r="226">
          <cell r="B226" t="str">
            <v>7/26/2012</v>
          </cell>
        </row>
        <row r="227">
          <cell r="B227" t="str">
            <v>7/27/2012</v>
          </cell>
        </row>
        <row r="228">
          <cell r="B228" t="str">
            <v>7/30/2012</v>
          </cell>
        </row>
        <row r="229">
          <cell r="B229" t="str">
            <v>7/31/2012</v>
          </cell>
        </row>
        <row r="230">
          <cell r="B230" t="str">
            <v>8/1/2012</v>
          </cell>
        </row>
        <row r="231">
          <cell r="B231" t="str">
            <v>8/2/2012</v>
          </cell>
        </row>
        <row r="232">
          <cell r="B232" t="str">
            <v>8/3/2012</v>
          </cell>
        </row>
        <row r="233">
          <cell r="B233" t="str">
            <v>8/6/2012</v>
          </cell>
        </row>
        <row r="234">
          <cell r="B234" t="str">
            <v>8/7/2012</v>
          </cell>
        </row>
        <row r="235">
          <cell r="B235" t="str">
            <v>8/8/2012</v>
          </cell>
        </row>
        <row r="236">
          <cell r="B236" t="str">
            <v>8/9/2012</v>
          </cell>
        </row>
        <row r="237">
          <cell r="B237" t="str">
            <v>8/10/2012</v>
          </cell>
        </row>
        <row r="238">
          <cell r="B238" t="str">
            <v>8/13/2012</v>
          </cell>
        </row>
        <row r="239">
          <cell r="B239" t="str">
            <v>8/14/2012</v>
          </cell>
        </row>
        <row r="240">
          <cell r="B240" t="str">
            <v>8/15/2012</v>
          </cell>
        </row>
        <row r="241">
          <cell r="B241" t="str">
            <v>8/16/2012</v>
          </cell>
        </row>
        <row r="242">
          <cell r="B242" t="str">
            <v>8/17/2012</v>
          </cell>
        </row>
        <row r="243">
          <cell r="B243" t="str">
            <v>8/20/2012</v>
          </cell>
        </row>
        <row r="244">
          <cell r="B244" t="str">
            <v>8/21/2012</v>
          </cell>
        </row>
        <row r="245">
          <cell r="B245" t="str">
            <v>8/22/2012</v>
          </cell>
        </row>
        <row r="246">
          <cell r="B246" t="str">
            <v>8/23/2012</v>
          </cell>
        </row>
        <row r="247">
          <cell r="B247" t="str">
            <v>8/24/2012</v>
          </cell>
        </row>
        <row r="248">
          <cell r="B248" t="str">
            <v>8/27/2012</v>
          </cell>
        </row>
        <row r="249">
          <cell r="B249" t="str">
            <v>8/28/2012</v>
          </cell>
        </row>
        <row r="250">
          <cell r="B250" t="str">
            <v>8/29/2012</v>
          </cell>
        </row>
        <row r="251">
          <cell r="B251" t="str">
            <v>8/30/2012</v>
          </cell>
        </row>
        <row r="252">
          <cell r="B252" t="str">
            <v>8/31/2012</v>
          </cell>
        </row>
        <row r="253">
          <cell r="B253" t="str">
            <v>9/4/2012</v>
          </cell>
        </row>
        <row r="254">
          <cell r="B254" t="str">
            <v>9/5/2012</v>
          </cell>
        </row>
        <row r="255">
          <cell r="B255" t="str">
            <v>9/6/2012</v>
          </cell>
        </row>
        <row r="256">
          <cell r="B256" t="str">
            <v>9/7/2012</v>
          </cell>
        </row>
        <row r="257">
          <cell r="B257" t="str">
            <v>9/10/2012</v>
          </cell>
        </row>
        <row r="258">
          <cell r="B258" t="str">
            <v>9/11/2012</v>
          </cell>
        </row>
        <row r="259">
          <cell r="B259" t="str">
            <v>9/12/2012</v>
          </cell>
        </row>
        <row r="260">
          <cell r="B260" t="str">
            <v>9/13/2012</v>
          </cell>
        </row>
        <row r="261">
          <cell r="B261" t="str">
            <v>9/14/2012</v>
          </cell>
        </row>
        <row r="262">
          <cell r="B262" t="str">
            <v>9/17/2012</v>
          </cell>
        </row>
        <row r="263">
          <cell r="B263" t="str">
            <v>9/18/2012</v>
          </cell>
        </row>
        <row r="264">
          <cell r="B264" t="str">
            <v>9/19/2012</v>
          </cell>
        </row>
        <row r="265">
          <cell r="B265" t="str">
            <v>9/20/2012</v>
          </cell>
        </row>
      </sheetData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FY13 IS Consol to 10-K"/>
      <sheetName val="Bar Charts"/>
      <sheetName val="Data"/>
      <sheetName val="Company Overall"/>
      <sheetName val="Egg - Overall"/>
      <sheetName val="Egg - Foodservice"/>
      <sheetName val="Egg - Retail"/>
      <sheetName val="Egg - Food Ingredient"/>
      <sheetName val="Potatoes"/>
      <sheetName val="Cheese"/>
      <sheetName val="Profitability Analysis"/>
      <sheetName val="Segment Revenue Growth"/>
      <sheetName val="Variance Summary"/>
      <sheetName val="Gross Profit Check"/>
      <sheetName val="GP V - Retail Eggs"/>
      <sheetName val="GP V - Ingredient Eggs"/>
      <sheetName val="GP V - Foodservice Eggs"/>
      <sheetName val="GP V - Foodservice Potato"/>
      <sheetName val="Revenue Check"/>
      <sheetName val="R V - Foodservice Potato"/>
      <sheetName val="R V - Foodservice Egg"/>
      <sheetName val="Units Check"/>
      <sheetName val="Segment Revenue Growth - Old"/>
      <sheetName val="Segment Gross Profit Growth"/>
      <sheetName val="Gross To Net Revenue Section"/>
      <sheetName val="Links"/>
      <sheetName val="Gross to Net Detail"/>
      <sheetName val="G2N Graph Detail"/>
      <sheetName val="G2N Graphs"/>
      <sheetName val="G2N Per Unit Graph Detail"/>
      <sheetName val="G2N Per Unit Graphs"/>
      <sheetName val="Old Analysis"/>
      <sheetName val="Revenue Bridges"/>
      <sheetName val="By Segment Revenue Bridge"/>
      <sheetName val="Egg Revenue Bridge"/>
      <sheetName val="Potato Revenue Bridge"/>
      <sheetName val="Cheese Revenue Bridge"/>
      <sheetName val="By Channel Revenue Bridge"/>
      <sheetName val="Foodservice Revenue Bridge"/>
      <sheetName val="Retail Revenue Bridge"/>
      <sheetName val="Food Ingredient Revenue Bridge"/>
      <sheetName val="Channel Revenue Growth"/>
      <sheetName val="Channel Gross Profit Growth"/>
      <sheetName val="By Channel Summary"/>
      <sheetName val="By Channel Analysis"/>
      <sheetName val="Foodservice Profitability"/>
      <sheetName val="Foodservice Analysis"/>
      <sheetName val="Foodservice Egg Analysis"/>
      <sheetName val="Foodservice Potato Analysis"/>
      <sheetName val="Retail Profitability"/>
      <sheetName val="Retail Analysis"/>
      <sheetName val="Retail Egg Analysis"/>
      <sheetName val="Retail Potato Analysis"/>
      <sheetName val="Retail Cheese Analysis"/>
      <sheetName val="Food Ingredient Profitability"/>
      <sheetName val="Food Ingredient Analysis"/>
      <sheetName val="Food Ingredient Egg Analysis"/>
      <sheetName val="Unused"/>
      <sheetName val="Egg and Potato Product Profit"/>
      <sheetName val="Cheese Product Profit"/>
      <sheetName val="Division P&amp;Ls"/>
      <sheetName val="Cheese P&amp;L"/>
      <sheetName val="Potatoes P&amp;L"/>
      <sheetName val="Potatoes By Channel P&amp;L"/>
      <sheetName val="Eggs P&amp;L"/>
      <sheetName val="Eggs By Channel P&amp;L"/>
    </sheetNames>
    <sheetDataSet>
      <sheetData sheetId="0">
        <row r="3">
          <cell r="D3" t="str">
            <v>Project Skillet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21">
          <cell r="C21">
            <v>1482028.2007239996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FY13 IS Consol to 10-K"/>
      <sheetName val="Revenue Bridges"/>
      <sheetName val="By Channel Revenue Bridge"/>
      <sheetName val="Foodservice Revenue Bridge"/>
      <sheetName val="Retail Revenue Bridge"/>
      <sheetName val="Food Ingredient Revenue Bridge"/>
      <sheetName val="Profitability Analysis"/>
      <sheetName val="Segment Revenue Growth"/>
      <sheetName val="Commodity Comparison"/>
      <sheetName val="Commodity Graphs"/>
      <sheetName val="Segment Gross Profit Growth"/>
      <sheetName val="Channel Revenue Growth"/>
      <sheetName val="Channel Gross Profit Growth"/>
      <sheetName val="By Channel Summary"/>
      <sheetName val="By Channel Analysis"/>
      <sheetName val="Foodservice Profitability"/>
      <sheetName val="Foodservice Analysis"/>
      <sheetName val="Foodservice Egg Analysis"/>
      <sheetName val="Foodservice Potato Analysis"/>
      <sheetName val="Retail Profitability"/>
      <sheetName val="Retail Analysis"/>
      <sheetName val="Retail Egg Analysis"/>
      <sheetName val="Retail Potato Analysis"/>
      <sheetName val="Retail Cheese Analysis"/>
      <sheetName val="Food Ingredient Profitability"/>
      <sheetName val="Food Ingredient Analysis"/>
      <sheetName val="Food Ingredient Egg Analysis"/>
      <sheetName val="Unused"/>
      <sheetName val="Egg and Potato Product Profit"/>
      <sheetName val="Cheese Product Profit"/>
      <sheetName val="Division P&amp;Ls"/>
      <sheetName val="Cheese P&amp;L"/>
      <sheetName val="Potatoes P&amp;L"/>
      <sheetName val="Potatoes By Channel P&amp;L"/>
      <sheetName val="Eggs P&amp;L"/>
      <sheetName val="Eggs By Channel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1">
          <cell r="D21">
            <v>1545790.290551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% GMM 2_22"/>
      <sheetName val="prices"/>
      <sheetName val="Sheet1"/>
      <sheetName val="#REF"/>
      <sheetName val="PX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Cycle Metrics"/>
      <sheetName val="Operating Metrics"/>
      <sheetName val="Financial Metrics"/>
      <sheetName val="Profit and Loss"/>
      <sheetName val="Roth - LAG"/>
      <sheetName val="Melwani - LAG"/>
      <sheetName val="Parekh - LAG"/>
      <sheetName val="Peterson - LAG"/>
      <sheetName val="Bato - LAG"/>
      <sheetName val="Fadavi - LAG"/>
      <sheetName val="Torabi - LAG"/>
    </sheetNames>
    <sheetDataSet>
      <sheetData sheetId="0" refreshError="1"/>
      <sheetData sheetId="1" refreshError="1"/>
      <sheetData sheetId="2" refreshError="1"/>
      <sheetData sheetId="3" refreshError="1">
        <row r="30">
          <cell r="AZ30">
            <v>79.91</v>
          </cell>
          <cell r="BA30">
            <v>2701.67</v>
          </cell>
          <cell r="BB30">
            <v>2547.54</v>
          </cell>
          <cell r="BC30">
            <v>3463.4100000000003</v>
          </cell>
          <cell r="BD30">
            <v>3477.05</v>
          </cell>
          <cell r="BE30">
            <v>3034.67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Cycle Metrics"/>
      <sheetName val="Operating Metrics"/>
      <sheetName val="Financial Metrics"/>
      <sheetName val="Profit and Loss"/>
      <sheetName val="Roth - LAG"/>
      <sheetName val="Melwani - LAG"/>
      <sheetName val="Parekh - LAG"/>
      <sheetName val="Peterson - LAG"/>
      <sheetName val="Bato - LAG"/>
      <sheetName val="Fadavi - LAG"/>
      <sheetName val="Torabi - LAG"/>
    </sheetNames>
    <sheetDataSet>
      <sheetData sheetId="0" refreshError="1"/>
      <sheetData sheetId="1" refreshError="1"/>
      <sheetData sheetId="2" refreshError="1"/>
      <sheetData sheetId="3" refreshError="1">
        <row r="30">
          <cell r="BH30">
            <v>3436.07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&amp;L - Monthly"/>
      <sheetName val="Summary P&amp;L - Annual"/>
      <sheetName val="Staff Compensation"/>
      <sheetName val="Reported Monthly IS "/>
    </sheetNames>
    <sheetDataSet>
      <sheetData sheetId="0">
        <row r="6">
          <cell r="CM6">
            <v>65.395200000000003</v>
          </cell>
          <cell r="CO6">
            <v>74.293300000000002</v>
          </cell>
          <cell r="CQ6">
            <v>77.811670000000007</v>
          </cell>
          <cell r="CW6">
            <v>75.529489999999996</v>
          </cell>
          <cell r="CY6">
            <v>55.662099999999995</v>
          </cell>
          <cell r="DA6">
            <v>52.852239999999995</v>
          </cell>
          <cell r="DC6">
            <v>60.966269999999994</v>
          </cell>
          <cell r="DE6">
            <v>51.471400000000003</v>
          </cell>
          <cell r="DG6">
            <v>50.760729999999995</v>
          </cell>
          <cell r="DI6">
            <v>35.703240000000001</v>
          </cell>
          <cell r="DK6">
            <v>53.769150000000003</v>
          </cell>
          <cell r="DM6">
            <v>41.984499999999997</v>
          </cell>
        </row>
        <row r="7">
          <cell r="CM7">
            <v>0</v>
          </cell>
          <cell r="CO7">
            <v>0</v>
          </cell>
          <cell r="CQ7">
            <v>0</v>
          </cell>
          <cell r="CW7">
            <v>0</v>
          </cell>
          <cell r="CY7">
            <v>0</v>
          </cell>
          <cell r="DA7">
            <v>0</v>
          </cell>
          <cell r="DC7">
            <v>0</v>
          </cell>
          <cell r="DE7">
            <v>0</v>
          </cell>
          <cell r="DG7">
            <v>0</v>
          </cell>
          <cell r="DI7">
            <v>0.1</v>
          </cell>
          <cell r="DK7">
            <v>2.3327900000000001</v>
          </cell>
          <cell r="DM7">
            <v>0.46100000000000002</v>
          </cell>
        </row>
        <row r="8">
          <cell r="CM8">
            <v>21.453399999999998</v>
          </cell>
          <cell r="CO8">
            <v>21.859400000000001</v>
          </cell>
          <cell r="CQ8">
            <v>20.7926</v>
          </cell>
          <cell r="CW8">
            <v>25.259900000000002</v>
          </cell>
          <cell r="CY8">
            <v>24.325200000000002</v>
          </cell>
          <cell r="DA8">
            <v>28.175099999999997</v>
          </cell>
          <cell r="DC8">
            <v>25.491</v>
          </cell>
          <cell r="DE8">
            <v>35.850549999999998</v>
          </cell>
          <cell r="DG8">
            <v>44.42595</v>
          </cell>
          <cell r="DI8">
            <v>35.036439999999999</v>
          </cell>
          <cell r="DK8">
            <v>29.548769999999998</v>
          </cell>
          <cell r="DM8">
            <v>37.016400000000004</v>
          </cell>
        </row>
        <row r="20">
          <cell r="CM20">
            <v>79.324209999999994</v>
          </cell>
          <cell r="CO20">
            <v>80.35163</v>
          </cell>
          <cell r="CQ20">
            <v>89.017060000000001</v>
          </cell>
          <cell r="CW20">
            <v>85.037739999999999</v>
          </cell>
          <cell r="CY20">
            <v>71.600250000000003</v>
          </cell>
          <cell r="DA20">
            <v>83.538309999999996</v>
          </cell>
          <cell r="DC20">
            <v>87.255669999999995</v>
          </cell>
          <cell r="DE20">
            <v>91.76785000000001</v>
          </cell>
          <cell r="DG20">
            <v>90.737830000000002</v>
          </cell>
          <cell r="DI20">
            <v>70.093050000000005</v>
          </cell>
          <cell r="DK20">
            <v>71.947720000000004</v>
          </cell>
          <cell r="DM20">
            <v>58.424568000000001</v>
          </cell>
        </row>
      </sheetData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Cycle Metrics"/>
      <sheetName val="Operating Metrics"/>
      <sheetName val="Financial Metrics"/>
      <sheetName val="Profit and Loss"/>
      <sheetName val="Macatangay"/>
      <sheetName val="Foust"/>
      <sheetName val="Torabi"/>
      <sheetName val="Parfitt"/>
      <sheetName val="Dovey"/>
    </sheetNames>
    <sheetDataSet>
      <sheetData sheetId="0"/>
      <sheetData sheetId="1"/>
      <sheetData sheetId="2"/>
      <sheetData sheetId="3">
        <row r="33">
          <cell r="D33">
            <v>7988.97</v>
          </cell>
          <cell r="F33">
            <v>6885.41</v>
          </cell>
          <cell r="H33">
            <v>11067.57</v>
          </cell>
          <cell r="J33">
            <v>10315.09</v>
          </cell>
          <cell r="L33">
            <v>12409.78</v>
          </cell>
          <cell r="N33">
            <v>14691.05</v>
          </cell>
          <cell r="P33">
            <v>11003.63</v>
          </cell>
          <cell r="R33">
            <v>19103.939999999999</v>
          </cell>
          <cell r="T33">
            <v>7593.42</v>
          </cell>
          <cell r="V33">
            <v>11676.59</v>
          </cell>
          <cell r="X33">
            <v>14228.22</v>
          </cell>
          <cell r="Z33">
            <v>14876.24</v>
          </cell>
          <cell r="AB33">
            <v>14494.77</v>
          </cell>
          <cell r="AD33">
            <v>13585.39</v>
          </cell>
          <cell r="AF33">
            <v>15980.02</v>
          </cell>
          <cell r="AH33">
            <v>17267.740000000002</v>
          </cell>
          <cell r="AJ33">
            <v>15946.34</v>
          </cell>
        </row>
        <row r="38">
          <cell r="D38"/>
          <cell r="F38"/>
          <cell r="H38"/>
          <cell r="J38"/>
          <cell r="L38"/>
          <cell r="N38"/>
          <cell r="R38"/>
          <cell r="T38">
            <v>780</v>
          </cell>
          <cell r="X38">
            <v>433.8</v>
          </cell>
          <cell r="Z38">
            <v>390</v>
          </cell>
          <cell r="AB38">
            <v>445.16</v>
          </cell>
          <cell r="AD38">
            <v>2313.15</v>
          </cell>
        </row>
        <row r="41">
          <cell r="D41"/>
          <cell r="F41"/>
          <cell r="H41"/>
          <cell r="J41">
            <v>904.04</v>
          </cell>
          <cell r="L41">
            <v>586</v>
          </cell>
          <cell r="N41"/>
          <cell r="R41">
            <v>1030.5</v>
          </cell>
          <cell r="T41">
            <v>1032.04</v>
          </cell>
          <cell r="V41">
            <v>982.2</v>
          </cell>
          <cell r="Z41">
            <v>260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Cycle Metrics"/>
      <sheetName val="Operating Metrics"/>
      <sheetName val="Financial Metrics"/>
      <sheetName val="Profit and Loss"/>
      <sheetName val="Davey - LAG"/>
      <sheetName val="Dovey - LAG"/>
      <sheetName val="Foust - EL"/>
      <sheetName val="Larkin - LAG"/>
      <sheetName val="Henninger - LAG"/>
      <sheetName val="Parfitt - LAG"/>
      <sheetName val="Fadavi - LAG"/>
    </sheetNames>
    <sheetDataSet>
      <sheetData sheetId="0"/>
      <sheetData sheetId="1"/>
      <sheetData sheetId="2"/>
      <sheetData sheetId="3">
        <row r="30">
          <cell r="B30">
            <v>14347.43</v>
          </cell>
          <cell r="D30">
            <v>16415.55</v>
          </cell>
          <cell r="F30">
            <v>22758.66</v>
          </cell>
          <cell r="H30">
            <v>18187.099999999999</v>
          </cell>
          <cell r="J30">
            <v>24896.37</v>
          </cell>
          <cell r="L30">
            <v>7684.07</v>
          </cell>
          <cell r="N30">
            <v>7967.46</v>
          </cell>
          <cell r="P30">
            <v>10719</v>
          </cell>
          <cell r="R30">
            <v>9784.5499999999993</v>
          </cell>
          <cell r="T30">
            <v>8282.4500000000007</v>
          </cell>
          <cell r="V30">
            <v>13100.57</v>
          </cell>
          <cell r="X30">
            <v>19141.23</v>
          </cell>
          <cell r="Z30">
            <v>16225.43</v>
          </cell>
          <cell r="AB30">
            <v>16902.25</v>
          </cell>
        </row>
        <row r="35">
          <cell r="B35"/>
          <cell r="D35">
            <v>430.65</v>
          </cell>
          <cell r="F35">
            <v>258.5</v>
          </cell>
          <cell r="H35">
            <v>4792.3</v>
          </cell>
          <cell r="J35">
            <v>202.5</v>
          </cell>
          <cell r="L35">
            <v>1586.57</v>
          </cell>
          <cell r="N35">
            <v>4011.86</v>
          </cell>
          <cell r="P35">
            <v>5021.4799999999996</v>
          </cell>
          <cell r="R35">
            <v>3725.74</v>
          </cell>
          <cell r="T35">
            <v>3467.65</v>
          </cell>
          <cell r="V35">
            <v>6061.61</v>
          </cell>
          <cell r="X35">
            <v>503.98</v>
          </cell>
          <cell r="Z35">
            <v>378.75</v>
          </cell>
          <cell r="AB35">
            <v>202.8</v>
          </cell>
        </row>
        <row r="38">
          <cell r="B38"/>
          <cell r="D38">
            <v>1874.48</v>
          </cell>
          <cell r="F38">
            <v>1200</v>
          </cell>
          <cell r="H38">
            <v>3878.43</v>
          </cell>
          <cell r="L38">
            <v>747.1</v>
          </cell>
          <cell r="N38">
            <v>459.36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&amp;L - Total"/>
      <sheetName val="Summary P&amp;L - DSR - Monthly"/>
      <sheetName val="Summary P&amp;L - DSR - Annual"/>
      <sheetName val="Staff Compensation"/>
    </sheetNames>
    <sheetDataSet>
      <sheetData sheetId="0"/>
      <sheetData sheetId="1">
        <row r="6">
          <cell r="CM6">
            <v>71.456670000000003</v>
          </cell>
          <cell r="CO6">
            <v>60.827600000000004</v>
          </cell>
          <cell r="CQ6">
            <v>64.943910000000002</v>
          </cell>
          <cell r="CS6">
            <v>48.059249999999999</v>
          </cell>
          <cell r="CU6">
            <v>77.348770000000002</v>
          </cell>
          <cell r="CW6">
            <v>69.611529999999988</v>
          </cell>
          <cell r="CY6">
            <v>55.62726</v>
          </cell>
          <cell r="DE6">
            <v>75.549440000000004</v>
          </cell>
          <cell r="DG6">
            <v>53.151630000000004</v>
          </cell>
          <cell r="DI6">
            <v>89.478349999999992</v>
          </cell>
          <cell r="DK6">
            <v>69.533259999999999</v>
          </cell>
          <cell r="DM6">
            <v>52.564320000000009</v>
          </cell>
        </row>
        <row r="7">
          <cell r="CQ7">
            <v>0</v>
          </cell>
          <cell r="CS7">
            <v>0</v>
          </cell>
          <cell r="CU7">
            <v>0</v>
          </cell>
          <cell r="CW7">
            <v>0</v>
          </cell>
          <cell r="CY7">
            <v>0</v>
          </cell>
          <cell r="DA7">
            <v>0</v>
          </cell>
          <cell r="DC7">
            <v>0</v>
          </cell>
          <cell r="DE7">
            <v>0</v>
          </cell>
          <cell r="DG7">
            <v>0</v>
          </cell>
          <cell r="DI7">
            <v>0</v>
          </cell>
          <cell r="DK7">
            <v>0</v>
          </cell>
          <cell r="DM7">
            <v>0</v>
          </cell>
          <cell r="DO7">
            <v>0</v>
          </cell>
          <cell r="DQ7">
            <v>0</v>
          </cell>
          <cell r="DS7">
            <v>0</v>
          </cell>
          <cell r="DU7">
            <v>0</v>
          </cell>
          <cell r="DW7">
            <v>0</v>
          </cell>
          <cell r="DY7">
            <v>0</v>
          </cell>
          <cell r="EA7">
            <v>0</v>
          </cell>
          <cell r="EC7">
            <v>0</v>
          </cell>
          <cell r="EE7">
            <v>0</v>
          </cell>
        </row>
        <row r="8">
          <cell r="CM8">
            <v>15.109260000000001</v>
          </cell>
          <cell r="CO8">
            <v>25.138080000000002</v>
          </cell>
          <cell r="CQ8">
            <v>24.113859999999995</v>
          </cell>
          <cell r="CS8">
            <v>25.707450000000001</v>
          </cell>
          <cell r="CU8">
            <v>20.117629999999998</v>
          </cell>
          <cell r="CW8">
            <v>36.252980000000001</v>
          </cell>
          <cell r="CY8">
            <v>28.603619999999999</v>
          </cell>
          <cell r="DE8">
            <v>35.837190000000014</v>
          </cell>
          <cell r="DG8">
            <v>28.633720000000007</v>
          </cell>
          <cell r="DI8">
            <v>27.066980000000012</v>
          </cell>
          <cell r="DK8">
            <v>23.892430000000001</v>
          </cell>
          <cell r="DM8">
            <v>22.790659999999985</v>
          </cell>
        </row>
        <row r="19">
          <cell r="CM19">
            <v>81.99984000000002</v>
          </cell>
          <cell r="CO19">
            <v>81.853270000000009</v>
          </cell>
          <cell r="CQ19">
            <v>85.831569999999999</v>
          </cell>
          <cell r="CS19">
            <v>68.296869999999984</v>
          </cell>
          <cell r="CU19">
            <v>86.589227054646528</v>
          </cell>
          <cell r="CW19">
            <v>111.1925</v>
          </cell>
          <cell r="CY19">
            <v>128.90003999999999</v>
          </cell>
          <cell r="DE19">
            <v>110.73510000000002</v>
          </cell>
          <cell r="DG19">
            <v>80.410470000000004</v>
          </cell>
          <cell r="DI19">
            <v>117.95779</v>
          </cell>
          <cell r="DK19">
            <v>88.131419999999991</v>
          </cell>
          <cell r="DM19">
            <v>75.353238000000005</v>
          </cell>
        </row>
      </sheetData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Cycle Metrics"/>
      <sheetName val="Operating Metrics"/>
      <sheetName val="Financial Metrics"/>
      <sheetName val="Profit and Loss"/>
      <sheetName val="Davey - LAG"/>
      <sheetName val="Dovey - LAG"/>
      <sheetName val="Heineken - LAG"/>
      <sheetName val="Larkin - LAG"/>
      <sheetName val="Foust - EL"/>
    </sheetNames>
    <sheetDataSet>
      <sheetData sheetId="0"/>
      <sheetData sheetId="1"/>
      <sheetData sheetId="2"/>
      <sheetData sheetId="3">
        <row r="30">
          <cell r="B30">
            <v>12113.99</v>
          </cell>
          <cell r="D30">
            <v>17289.11</v>
          </cell>
          <cell r="F30">
            <v>18736.95</v>
          </cell>
          <cell r="H30">
            <v>15663.45</v>
          </cell>
          <cell r="J30">
            <v>15766.64</v>
          </cell>
          <cell r="L30">
            <v>9423.6299999999992</v>
          </cell>
          <cell r="N30">
            <v>6199.81</v>
          </cell>
          <cell r="P30">
            <v>12797.01</v>
          </cell>
          <cell r="R30">
            <v>8382.66</v>
          </cell>
          <cell r="T30">
            <v>7545.24</v>
          </cell>
          <cell r="V30">
            <v>7838.85</v>
          </cell>
          <cell r="X30">
            <v>11160.74</v>
          </cell>
          <cell r="Z30">
            <v>16250.01</v>
          </cell>
          <cell r="AB30">
            <v>11881.62</v>
          </cell>
        </row>
        <row r="35">
          <cell r="B35"/>
          <cell r="D35"/>
          <cell r="F35">
            <v>464</v>
          </cell>
          <cell r="J35">
            <v>282.2</v>
          </cell>
          <cell r="L35">
            <v>4319.88</v>
          </cell>
          <cell r="N35">
            <v>2403.39</v>
          </cell>
          <cell r="P35">
            <v>2054.84</v>
          </cell>
          <cell r="R35">
            <v>3499.53</v>
          </cell>
          <cell r="T35">
            <v>3666.03</v>
          </cell>
          <cell r="V35">
            <v>5945.9</v>
          </cell>
          <cell r="X35">
            <v>1548</v>
          </cell>
          <cell r="Z35"/>
          <cell r="AB35"/>
        </row>
        <row r="38">
          <cell r="B38">
            <v>654.20000000000005</v>
          </cell>
          <cell r="D38">
            <v>1840.01</v>
          </cell>
          <cell r="F38">
            <v>1200</v>
          </cell>
          <cell r="H38">
            <v>2400</v>
          </cell>
          <cell r="J38">
            <v>592.5</v>
          </cell>
          <cell r="L38">
            <v>522.04</v>
          </cell>
          <cell r="N38">
            <v>348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E9B3-9F7B-4BE3-BD8B-F3EC94CEC900}">
  <dimension ref="A3:BP107"/>
  <sheetViews>
    <sheetView showGridLines="0" view="pageBreakPreview" topLeftCell="A76" zoomScaleNormal="100" zoomScaleSheetLayoutView="100" workbookViewId="0">
      <selection activeCell="AH97" sqref="AH97"/>
    </sheetView>
  </sheetViews>
  <sheetFormatPr defaultColWidth="8.85546875" defaultRowHeight="15" outlineLevelCol="1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0.85546875" style="4" hidden="1" customWidth="1" outlineLevel="1"/>
    <col min="11" max="11" width="1.85546875" style="4" hidden="1" customWidth="1" outlineLevel="1"/>
    <col min="12" max="12" width="10.85546875" style="4" hidden="1" customWidth="1" outlineLevel="1"/>
    <col min="13" max="13" width="1.85546875" style="4" hidden="1" customWidth="1" outlineLevel="1"/>
    <col min="14" max="14" width="10.85546875" style="4" hidden="1" customWidth="1" outlineLevel="1"/>
    <col min="15" max="15" width="1.85546875" style="4" hidden="1" customWidth="1" outlineLevel="1"/>
    <col min="16" max="16" width="10.85546875" style="4" hidden="1" customWidth="1" outlineLevel="1"/>
    <col min="17" max="17" width="1.85546875" style="4" hidden="1" customWidth="1" outlineLevel="1"/>
    <col min="18" max="18" width="10.85546875" style="4" hidden="1" customWidth="1" outlineLevel="1"/>
    <col min="19" max="19" width="1.85546875" style="4" hidden="1" customWidth="1" outlineLevel="1"/>
    <col min="20" max="20" width="10.85546875" style="4" hidden="1" customWidth="1" outlineLevel="1"/>
    <col min="21" max="21" width="1.85546875" style="4" hidden="1" customWidth="1" outlineLevel="1"/>
    <col min="22" max="22" width="10.85546875" style="4" hidden="1" customWidth="1" outlineLevel="1"/>
    <col min="23" max="23" width="1.85546875" style="4" hidden="1" customWidth="1" outlineLevel="1"/>
    <col min="24" max="24" width="10.85546875" style="4" hidden="1" customWidth="1" outlineLevel="1"/>
    <col min="25" max="25" width="1.85546875" style="4" hidden="1" customWidth="1" outlineLevel="1"/>
    <col min="26" max="26" width="10.85546875" style="4" hidden="1" customWidth="1" outlineLevel="1"/>
    <col min="27" max="27" width="1.85546875" style="4" hidden="1" customWidth="1" outlineLevel="1"/>
    <col min="28" max="28" width="10.85546875" style="4" hidden="1" customWidth="1" outlineLevel="1"/>
    <col min="29" max="29" width="1.85546875" style="4" hidden="1" customWidth="1" outlineLevel="1"/>
    <col min="30" max="30" width="10.85546875" style="4" hidden="1" customWidth="1" outlineLevel="1"/>
    <col min="31" max="31" width="1.85546875" style="4" hidden="1" customWidth="1" outlineLevel="1"/>
    <col min="32" max="32" width="10.85546875" style="4" hidden="1" customWidth="1" outlineLevel="1"/>
    <col min="33" max="33" width="1.85546875" style="4" hidden="1" customWidth="1" outlineLevel="1"/>
    <col min="34" max="34" width="11.28515625" style="4" bestFit="1" customWidth="1" collapsed="1"/>
    <col min="35" max="35" width="1.85546875" style="4" customWidth="1"/>
    <col min="36" max="36" width="11.28515625" style="4" bestFit="1" customWidth="1"/>
    <col min="37" max="37" width="1.85546875" style="4" customWidth="1"/>
    <col min="38" max="38" width="11.28515625" style="4" bestFit="1" customWidth="1"/>
    <col min="39" max="39" width="1.85546875" style="4" customWidth="1"/>
    <col min="40" max="40" width="11.28515625" style="4" bestFit="1" customWidth="1"/>
    <col min="41" max="41" width="1.85546875" style="4" customWidth="1"/>
    <col min="42" max="42" width="11.28515625" style="4" bestFit="1" customWidth="1"/>
    <col min="43" max="43" width="1.85546875" style="4" customWidth="1"/>
    <col min="44" max="44" width="11.28515625" style="4" bestFit="1" customWidth="1"/>
    <col min="45" max="45" width="1.85546875" style="4" customWidth="1"/>
    <col min="46" max="46" width="11.28515625" style="4" bestFit="1" customWidth="1"/>
    <col min="47" max="47" width="1.85546875" style="4" customWidth="1"/>
    <col min="48" max="48" width="11.28515625" style="4" bestFit="1" customWidth="1"/>
    <col min="49" max="49" width="1.85546875" style="4" customWidth="1"/>
    <col min="50" max="50" width="11.28515625" style="4" bestFit="1" customWidth="1"/>
    <col min="51" max="51" width="1.85546875" style="4" customWidth="1"/>
    <col min="52" max="52" width="8.85546875" style="4"/>
    <col min="53" max="53" width="9.85546875" style="4" bestFit="1" customWidth="1"/>
    <col min="54" max="16384" width="8.85546875" style="4"/>
  </cols>
  <sheetData>
    <row r="3" spans="1:68" customFormat="1" ht="34.5" thickBot="1" x14ac:dyDescent="0.55000000000000004">
      <c r="A3" s="1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68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68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68" x14ac:dyDescent="0.25">
      <c r="J6" s="5">
        <f>L6-30</f>
        <v>44219</v>
      </c>
      <c r="L6" s="5">
        <f>N6-30</f>
        <v>44249</v>
      </c>
      <c r="N6" s="5">
        <f>P6-30</f>
        <v>44279</v>
      </c>
      <c r="P6" s="5">
        <f>R6-30</f>
        <v>44309</v>
      </c>
      <c r="R6" s="5">
        <f>T6-30</f>
        <v>44339</v>
      </c>
      <c r="T6" s="5">
        <f>V6-30</f>
        <v>44369</v>
      </c>
      <c r="V6" s="5">
        <f>X6-30</f>
        <v>44399</v>
      </c>
      <c r="X6" s="5">
        <f>Z6-30</f>
        <v>44429</v>
      </c>
      <c r="Z6" s="5">
        <f>AB6-30</f>
        <v>44459</v>
      </c>
      <c r="AB6" s="5">
        <f>AD6-30</f>
        <v>44489</v>
      </c>
      <c r="AD6" s="5">
        <f>AF6-30</f>
        <v>44519</v>
      </c>
      <c r="AF6" s="5">
        <f>AH6-30</f>
        <v>44549</v>
      </c>
      <c r="AH6" s="5">
        <f>AJ6-30</f>
        <v>44579</v>
      </c>
      <c r="AJ6" s="5">
        <f>AL6-30</f>
        <v>44609</v>
      </c>
      <c r="AL6" s="5">
        <f>AN6-30</f>
        <v>44639</v>
      </c>
      <c r="AN6" s="5">
        <f>AP6-30</f>
        <v>44669</v>
      </c>
      <c r="AP6" s="5">
        <f>AR6-30</f>
        <v>44699</v>
      </c>
      <c r="AR6" s="5">
        <f>AT6-30</f>
        <v>44729</v>
      </c>
      <c r="AT6" s="5">
        <f>AV6-30</f>
        <v>44759</v>
      </c>
      <c r="AV6" s="5">
        <f>AX6-30</f>
        <v>44789</v>
      </c>
      <c r="AX6" s="5">
        <v>44819</v>
      </c>
    </row>
    <row r="7" spans="1:68" x14ac:dyDescent="0.25">
      <c r="B7" s="6" t="s">
        <v>0</v>
      </c>
    </row>
    <row r="8" spans="1:68" x14ac:dyDescent="0.25">
      <c r="B8" s="7" t="s">
        <v>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</row>
    <row r="9" spans="1:68" x14ac:dyDescent="0.25">
      <c r="B9" s="4" t="s">
        <v>17</v>
      </c>
      <c r="J9" s="45">
        <v>100000</v>
      </c>
      <c r="L9" s="45">
        <v>100000</v>
      </c>
      <c r="N9" s="45">
        <v>100000</v>
      </c>
      <c r="P9" s="45">
        <v>100000</v>
      </c>
      <c r="R9" s="45">
        <v>100000</v>
      </c>
      <c r="T9" s="45">
        <v>100000</v>
      </c>
      <c r="V9" s="45">
        <v>100000</v>
      </c>
      <c r="X9" s="45">
        <v>100000</v>
      </c>
      <c r="Z9" s="45">
        <v>100000</v>
      </c>
      <c r="AB9" s="45">
        <v>100000</v>
      </c>
      <c r="AD9" s="45">
        <v>100000</v>
      </c>
      <c r="AF9" s="45">
        <v>100000</v>
      </c>
      <c r="AH9" s="45">
        <v>100000</v>
      </c>
      <c r="AJ9" s="45">
        <v>100000</v>
      </c>
      <c r="AL9" s="45">
        <v>100000</v>
      </c>
      <c r="AN9" s="45">
        <v>100000</v>
      </c>
      <c r="AO9"/>
      <c r="AP9" s="45">
        <v>100000</v>
      </c>
      <c r="AQ9"/>
      <c r="AR9" s="45">
        <v>100000</v>
      </c>
      <c r="AT9" s="45">
        <v>100000</v>
      </c>
      <c r="AV9" s="45">
        <v>100000</v>
      </c>
      <c r="AX9" s="45">
        <v>100000</v>
      </c>
    </row>
    <row r="10" spans="1:68" x14ac:dyDescent="0.25">
      <c r="B10" s="4" t="s">
        <v>18</v>
      </c>
      <c r="J10" s="45">
        <v>10000</v>
      </c>
      <c r="L10" s="45">
        <v>10000</v>
      </c>
      <c r="N10" s="45">
        <v>10000</v>
      </c>
      <c r="P10" s="45">
        <v>10000</v>
      </c>
      <c r="R10" s="45">
        <v>10000</v>
      </c>
      <c r="T10" s="45">
        <v>10000</v>
      </c>
      <c r="V10" s="45">
        <v>10000</v>
      </c>
      <c r="X10" s="45">
        <v>10000</v>
      </c>
      <c r="Z10" s="45">
        <v>10000</v>
      </c>
      <c r="AB10" s="45">
        <v>10000</v>
      </c>
      <c r="AD10" s="45">
        <v>10000</v>
      </c>
      <c r="AF10" s="45">
        <v>10000</v>
      </c>
      <c r="AH10" s="45">
        <v>10000</v>
      </c>
      <c r="AJ10" s="45">
        <v>10000</v>
      </c>
      <c r="AL10" s="45">
        <v>10000</v>
      </c>
      <c r="AN10" s="45">
        <v>10000</v>
      </c>
      <c r="AO10"/>
      <c r="AP10" s="45">
        <v>10000</v>
      </c>
      <c r="AQ10"/>
      <c r="AR10" s="45">
        <v>10000</v>
      </c>
      <c r="AT10" s="45">
        <v>10000</v>
      </c>
      <c r="AV10" s="45">
        <v>10000</v>
      </c>
      <c r="AX10" s="45">
        <v>10000</v>
      </c>
    </row>
    <row r="11" spans="1:68" x14ac:dyDescent="0.25">
      <c r="B11" s="4" t="s">
        <v>19</v>
      </c>
      <c r="J11" s="46">
        <v>50000</v>
      </c>
      <c r="L11" s="46">
        <v>50000</v>
      </c>
      <c r="N11" s="46">
        <v>50000</v>
      </c>
      <c r="P11" s="46">
        <v>50000</v>
      </c>
      <c r="R11" s="46">
        <v>50000</v>
      </c>
      <c r="T11" s="46">
        <v>50000</v>
      </c>
      <c r="V11" s="46">
        <v>50000</v>
      </c>
      <c r="X11" s="46">
        <v>50000</v>
      </c>
      <c r="Z11" s="46">
        <v>50000</v>
      </c>
      <c r="AB11" s="46">
        <v>50000</v>
      </c>
      <c r="AD11" s="46">
        <v>50000</v>
      </c>
      <c r="AF11" s="46">
        <v>50000</v>
      </c>
      <c r="AH11" s="46">
        <v>50000</v>
      </c>
      <c r="AJ11" s="46">
        <v>50000</v>
      </c>
      <c r="AL11" s="46">
        <v>50000</v>
      </c>
      <c r="AN11" s="46">
        <v>50000</v>
      </c>
      <c r="AO11"/>
      <c r="AP11" s="46">
        <v>50000</v>
      </c>
      <c r="AQ11"/>
      <c r="AR11" s="46">
        <v>50000</v>
      </c>
      <c r="AT11" s="46">
        <v>50000</v>
      </c>
      <c r="AV11" s="46">
        <v>50000</v>
      </c>
      <c r="AX11" s="46">
        <v>50000</v>
      </c>
    </row>
    <row r="12" spans="1:68" x14ac:dyDescent="0.25">
      <c r="B12" s="4" t="s">
        <v>10</v>
      </c>
      <c r="J12" s="14">
        <f>SUM(J9:J11)</f>
        <v>160000</v>
      </c>
      <c r="L12" s="14">
        <f>SUM(L9:L11)</f>
        <v>160000</v>
      </c>
      <c r="N12" s="14">
        <f>SUM(N9:N11)</f>
        <v>160000</v>
      </c>
      <c r="P12" s="14">
        <f>SUM(P9:P11)</f>
        <v>160000</v>
      </c>
      <c r="R12" s="14">
        <f>SUM(R9:R11)</f>
        <v>160000</v>
      </c>
      <c r="T12" s="14">
        <f>SUM(T9:T11)</f>
        <v>160000</v>
      </c>
      <c r="V12" s="14">
        <f>SUM(V9:V11)</f>
        <v>160000</v>
      </c>
      <c r="X12" s="14">
        <f>SUM(X9:X11)</f>
        <v>160000</v>
      </c>
      <c r="Z12" s="14">
        <f>SUM(Z9:Z11)</f>
        <v>160000</v>
      </c>
      <c r="AB12" s="14">
        <f>SUM(AB9:AB11)</f>
        <v>160000</v>
      </c>
      <c r="AD12" s="14">
        <f>SUM(AD9:AD11)</f>
        <v>160000</v>
      </c>
      <c r="AF12" s="14">
        <f>SUM(AF9:AF11)</f>
        <v>160000</v>
      </c>
      <c r="AH12" s="14">
        <f>SUM(AH9:AH11)</f>
        <v>160000</v>
      </c>
      <c r="AJ12" s="14">
        <f>SUM(AJ9:AJ11)</f>
        <v>160000</v>
      </c>
      <c r="AL12" s="14">
        <f>SUM(AL9:AL11)</f>
        <v>160000</v>
      </c>
      <c r="AN12" s="14">
        <f>SUM(AN9:AN11)</f>
        <v>160000</v>
      </c>
      <c r="AO12"/>
      <c r="AP12" s="14">
        <f>SUM(AP9:AP11)</f>
        <v>160000</v>
      </c>
      <c r="AQ12"/>
      <c r="AR12" s="14">
        <f>SUM(AR9:AR11)</f>
        <v>160000</v>
      </c>
      <c r="AT12" s="14">
        <f>SUM(AT9:AT11)</f>
        <v>160000</v>
      </c>
      <c r="AV12" s="14">
        <f>SUM(AV9:AV11)</f>
        <v>160000</v>
      </c>
      <c r="AX12" s="14">
        <f>SUM(AX9:AX11)</f>
        <v>160000</v>
      </c>
    </row>
    <row r="13" spans="1:68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7">
        <f>SUM(J9:AF9)</f>
        <v>1200000</v>
      </c>
      <c r="AG13" s="25"/>
      <c r="AH13" s="27">
        <f>SUM(L9:AH9)</f>
        <v>1200000</v>
      </c>
      <c r="AI13" s="25"/>
      <c r="AJ13" s="27">
        <f>SUM(N9:AJ9)</f>
        <v>1200000</v>
      </c>
      <c r="AK13" s="25"/>
      <c r="AL13" s="27">
        <f>SUM(P9:AL9)</f>
        <v>1200000</v>
      </c>
      <c r="AM13" s="25"/>
      <c r="AN13" s="27">
        <f>SUM(R9:AN9)</f>
        <v>1200000</v>
      </c>
      <c r="AO13" s="26"/>
      <c r="AP13" s="27">
        <f>SUM(T9:AP9)</f>
        <v>1200000</v>
      </c>
      <c r="AQ13" s="26"/>
      <c r="AR13" s="27">
        <f>SUM(V9:AR9)</f>
        <v>1200000</v>
      </c>
      <c r="AS13" s="25"/>
      <c r="AT13" s="27">
        <f>SUM(X9:AT9)</f>
        <v>1200000</v>
      </c>
      <c r="AU13" s="25"/>
      <c r="AV13" s="27">
        <f>SUM(Z9:AV9)</f>
        <v>1200000</v>
      </c>
      <c r="AW13" s="25"/>
      <c r="AX13" s="28">
        <f>SUM(AB9:AX9)</f>
        <v>1200000</v>
      </c>
    </row>
    <row r="14" spans="1:68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30">
        <f t="shared" ref="AF14:AH15" si="0">SUM(J10:AF10)</f>
        <v>120000</v>
      </c>
      <c r="AG14" s="22"/>
      <c r="AH14" s="30">
        <f t="shared" si="0"/>
        <v>120000</v>
      </c>
      <c r="AI14" s="22"/>
      <c r="AJ14" s="30">
        <f t="shared" ref="AJ14:AL14" si="1">AJ10*12</f>
        <v>120000</v>
      </c>
      <c r="AK14" s="22"/>
      <c r="AL14" s="30">
        <f t="shared" si="1"/>
        <v>120000</v>
      </c>
      <c r="AM14" s="22"/>
      <c r="AN14" s="30">
        <f t="shared" ref="AN14:AP14" si="2">AN10*12</f>
        <v>120000</v>
      </c>
      <c r="AO14" s="23"/>
      <c r="AP14" s="30">
        <f t="shared" si="2"/>
        <v>120000</v>
      </c>
      <c r="AQ14" s="23"/>
      <c r="AR14" s="30">
        <f t="shared" ref="AR14:AT15" si="3">AR10*12</f>
        <v>120000</v>
      </c>
      <c r="AS14" s="22"/>
      <c r="AT14" s="30">
        <f t="shared" si="3"/>
        <v>120000</v>
      </c>
      <c r="AU14" s="22"/>
      <c r="AV14" s="30">
        <f t="shared" ref="AV14:AX14" si="4">AV10*12</f>
        <v>120000</v>
      </c>
      <c r="AW14" s="22"/>
      <c r="AX14" s="31">
        <f t="shared" si="4"/>
        <v>120000</v>
      </c>
    </row>
    <row r="15" spans="1:68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35">
        <f t="shared" si="0"/>
        <v>600000</v>
      </c>
      <c r="AG15" s="22"/>
      <c r="AH15" s="35">
        <f t="shared" si="0"/>
        <v>600000</v>
      </c>
      <c r="AI15" s="22"/>
      <c r="AJ15" s="35">
        <f t="shared" ref="AJ15:AL15" si="5">AJ11*12</f>
        <v>600000</v>
      </c>
      <c r="AK15" s="22"/>
      <c r="AL15" s="35">
        <f t="shared" si="5"/>
        <v>600000</v>
      </c>
      <c r="AM15" s="22"/>
      <c r="AN15" s="35">
        <f t="shared" ref="AN15:AP15" si="6">AN11*12</f>
        <v>600000</v>
      </c>
      <c r="AO15" s="23"/>
      <c r="AP15" s="35">
        <f t="shared" si="6"/>
        <v>600000</v>
      </c>
      <c r="AQ15" s="23"/>
      <c r="AR15" s="35">
        <f t="shared" si="3"/>
        <v>600000</v>
      </c>
      <c r="AS15" s="22"/>
      <c r="AT15" s="35">
        <f t="shared" si="3"/>
        <v>600000</v>
      </c>
      <c r="AU15" s="22"/>
      <c r="AV15" s="35">
        <f t="shared" ref="AV15:AX15" si="7">AV11*12</f>
        <v>600000</v>
      </c>
      <c r="AW15" s="22"/>
      <c r="AX15" s="36">
        <f t="shared" si="7"/>
        <v>600000</v>
      </c>
    </row>
    <row r="16" spans="1:68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5">
        <f>SUM(AF13:AF15)</f>
        <v>1920000</v>
      </c>
      <c r="AG16" s="33"/>
      <c r="AH16" s="35">
        <f>SUM(AH13:AH15)</f>
        <v>1920000</v>
      </c>
      <c r="AI16" s="33"/>
      <c r="AJ16" s="35">
        <f>SUM(AJ13:AJ15)</f>
        <v>1920000</v>
      </c>
      <c r="AK16" s="33"/>
      <c r="AL16" s="35">
        <f>SUM(AL13:AL15)</f>
        <v>1920000</v>
      </c>
      <c r="AM16" s="33"/>
      <c r="AN16" s="35">
        <f>SUM(AN13:AN15)</f>
        <v>1920000</v>
      </c>
      <c r="AO16" s="34"/>
      <c r="AP16" s="35">
        <f>SUM(AP13:AP15)</f>
        <v>1920000</v>
      </c>
      <c r="AQ16" s="34"/>
      <c r="AR16" s="35">
        <f>SUM(AR13:AR15)</f>
        <v>1920000</v>
      </c>
      <c r="AS16" s="33"/>
      <c r="AT16" s="35">
        <f>SUM(AT13:AT15)</f>
        <v>1920000</v>
      </c>
      <c r="AU16" s="33"/>
      <c r="AV16" s="35">
        <f>SUM(AV13:AV15)</f>
        <v>1920000</v>
      </c>
      <c r="AW16" s="33"/>
      <c r="AX16" s="36">
        <f>SUM(AX13:AX15)</f>
        <v>1920000</v>
      </c>
    </row>
    <row r="17" spans="2:50" ht="6" customHeight="1" x14ac:dyDescent="0.25">
      <c r="B17" s="7"/>
      <c r="AO17"/>
      <c r="AQ17"/>
    </row>
    <row r="18" spans="2:50" x14ac:dyDescent="0.25">
      <c r="B18" s="7" t="s">
        <v>3</v>
      </c>
      <c r="J18" s="45">
        <v>155000</v>
      </c>
      <c r="L18" s="45">
        <v>155000</v>
      </c>
      <c r="N18" s="45">
        <v>155000</v>
      </c>
      <c r="P18" s="45">
        <v>155000</v>
      </c>
      <c r="R18" s="45">
        <v>155000</v>
      </c>
      <c r="T18" s="45">
        <v>155000</v>
      </c>
      <c r="V18" s="45">
        <v>155000</v>
      </c>
      <c r="X18" s="45">
        <v>155000</v>
      </c>
      <c r="Z18" s="45">
        <v>155000</v>
      </c>
      <c r="AB18" s="45">
        <v>155000</v>
      </c>
      <c r="AD18" s="45">
        <v>155000</v>
      </c>
      <c r="AF18" s="45">
        <v>155000</v>
      </c>
      <c r="AH18" s="45">
        <v>155000</v>
      </c>
      <c r="AJ18" s="45">
        <v>155000</v>
      </c>
      <c r="AL18" s="45">
        <v>155000</v>
      </c>
      <c r="AN18" s="45">
        <v>155000</v>
      </c>
      <c r="AP18" s="45">
        <v>155000</v>
      </c>
      <c r="AR18" s="45">
        <v>155000</v>
      </c>
      <c r="AT18" s="45">
        <v>155000</v>
      </c>
      <c r="AV18" s="45">
        <v>155000</v>
      </c>
      <c r="AX18" s="45">
        <v>155000</v>
      </c>
    </row>
    <row r="19" spans="2:50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0"/>
      <c r="AF19" s="11">
        <f>AF18*12</f>
        <v>1860000</v>
      </c>
      <c r="AG19" s="10"/>
      <c r="AH19" s="11">
        <f>AH18*12</f>
        <v>1860000</v>
      </c>
      <c r="AI19" s="10"/>
      <c r="AJ19" s="11">
        <f>AJ18*12</f>
        <v>1860000</v>
      </c>
      <c r="AK19" s="10"/>
      <c r="AL19" s="11">
        <f>AL18*12</f>
        <v>1860000</v>
      </c>
      <c r="AM19" s="10"/>
      <c r="AN19" s="11">
        <f>AN18*12</f>
        <v>1860000</v>
      </c>
      <c r="AO19" s="10"/>
      <c r="AP19" s="11">
        <f>AP18*12</f>
        <v>1860000</v>
      </c>
      <c r="AQ19" s="10"/>
      <c r="AR19" s="11">
        <f>AR18*12</f>
        <v>1860000</v>
      </c>
      <c r="AS19" s="12"/>
      <c r="AT19" s="11">
        <f>AT18*12</f>
        <v>1860000</v>
      </c>
      <c r="AU19" s="10"/>
      <c r="AV19" s="11">
        <f>AV18*12</f>
        <v>1860000</v>
      </c>
      <c r="AW19" s="10"/>
      <c r="AX19" s="13">
        <f>AX18*12</f>
        <v>1860000</v>
      </c>
    </row>
    <row r="20" spans="2:50" x14ac:dyDescent="0.25">
      <c r="B20" s="4" t="s">
        <v>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F20" s="15">
        <f>AF19/AF16</f>
        <v>0.96875</v>
      </c>
      <c r="AH20" s="15">
        <f>AH19/AH16</f>
        <v>0.96875</v>
      </c>
      <c r="AJ20" s="15">
        <f>AJ19/AJ16</f>
        <v>0.96875</v>
      </c>
      <c r="AL20" s="15">
        <f>AL19/AL16</f>
        <v>0.96875</v>
      </c>
      <c r="AN20" s="15">
        <f>AN19/AN16</f>
        <v>0.96875</v>
      </c>
      <c r="AO20"/>
      <c r="AP20" s="15">
        <f>AP19/AP16</f>
        <v>0.96875</v>
      </c>
      <c r="AQ20"/>
      <c r="AR20" s="15">
        <f>AR19/AR16</f>
        <v>0.96875</v>
      </c>
      <c r="AT20" s="15">
        <f>AT19/AT16</f>
        <v>0.96875</v>
      </c>
      <c r="AV20" s="15">
        <f>AV19/AV16</f>
        <v>0.96875</v>
      </c>
      <c r="AX20" s="15">
        <f>AX19/AX16</f>
        <v>0.96875</v>
      </c>
    </row>
    <row r="21" spans="2:50" ht="6" customHeight="1" x14ac:dyDescent="0.25">
      <c r="B21" s="7"/>
      <c r="AO21"/>
      <c r="AQ21"/>
    </row>
    <row r="22" spans="2:50" ht="14.45" customHeight="1" x14ac:dyDescent="0.25">
      <c r="B22" s="7" t="s">
        <v>5</v>
      </c>
      <c r="J22" s="45">
        <v>152000</v>
      </c>
      <c r="L22" s="45">
        <v>152000</v>
      </c>
      <c r="N22" s="45">
        <v>152000</v>
      </c>
      <c r="P22" s="45">
        <v>152000</v>
      </c>
      <c r="R22" s="45">
        <v>152000</v>
      </c>
      <c r="T22" s="45">
        <v>152000</v>
      </c>
      <c r="V22" s="45">
        <v>152000</v>
      </c>
      <c r="X22" s="45">
        <v>152000</v>
      </c>
      <c r="Z22" s="45">
        <v>152000</v>
      </c>
      <c r="AB22" s="45">
        <v>152000</v>
      </c>
      <c r="AD22" s="45">
        <v>152000</v>
      </c>
      <c r="AF22" s="45">
        <v>152000</v>
      </c>
      <c r="AH22" s="45">
        <v>152000</v>
      </c>
      <c r="AJ22" s="45">
        <v>152000</v>
      </c>
      <c r="AL22" s="45">
        <v>152000</v>
      </c>
      <c r="AN22" s="45">
        <v>152000</v>
      </c>
      <c r="AO22"/>
      <c r="AP22" s="45">
        <v>152000</v>
      </c>
      <c r="AQ22"/>
      <c r="AR22" s="45">
        <v>152000</v>
      </c>
      <c r="AT22" s="45">
        <v>152000</v>
      </c>
      <c r="AV22" s="45">
        <v>152000</v>
      </c>
      <c r="AX22" s="45">
        <v>152000</v>
      </c>
    </row>
    <row r="23" spans="2:50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0"/>
      <c r="AF23" s="11">
        <f>AF22*12</f>
        <v>1824000</v>
      </c>
      <c r="AG23" s="10"/>
      <c r="AH23" s="11">
        <f>AH22*12</f>
        <v>1824000</v>
      </c>
      <c r="AI23" s="10"/>
      <c r="AJ23" s="11">
        <f>AJ22*12</f>
        <v>1824000</v>
      </c>
      <c r="AK23" s="10"/>
      <c r="AL23" s="11">
        <f>AL22*12</f>
        <v>1824000</v>
      </c>
      <c r="AM23" s="10"/>
      <c r="AN23" s="11">
        <f>AN22*12</f>
        <v>1824000</v>
      </c>
      <c r="AO23" s="10"/>
      <c r="AP23" s="11">
        <f>AP22*12</f>
        <v>1824000</v>
      </c>
      <c r="AQ23" s="10"/>
      <c r="AR23" s="11">
        <f>AR22*12</f>
        <v>1824000</v>
      </c>
      <c r="AS23" s="12"/>
      <c r="AT23" s="11">
        <f>AT22*12</f>
        <v>1824000</v>
      </c>
      <c r="AU23" s="10"/>
      <c r="AV23" s="11">
        <f>AV22*12</f>
        <v>1824000</v>
      </c>
      <c r="AW23" s="10"/>
      <c r="AX23" s="13">
        <f>AX22*12</f>
        <v>1824000</v>
      </c>
    </row>
    <row r="24" spans="2:50" x14ac:dyDescent="0.25">
      <c r="B24" s="4" t="s">
        <v>6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F24" s="15">
        <f>AF23/AF19</f>
        <v>0.98064516129032253</v>
      </c>
      <c r="AH24" s="15">
        <f>AH23/AH19</f>
        <v>0.98064516129032253</v>
      </c>
      <c r="AJ24" s="15">
        <f>AJ23/AJ19</f>
        <v>0.98064516129032253</v>
      </c>
      <c r="AL24" s="15">
        <f>AL23/AL19</f>
        <v>0.98064516129032253</v>
      </c>
      <c r="AN24" s="15">
        <f>AN23/AN19</f>
        <v>0.98064516129032253</v>
      </c>
      <c r="AO24"/>
      <c r="AP24" s="15">
        <f>AP23/AP19</f>
        <v>0.98064516129032253</v>
      </c>
      <c r="AQ24"/>
      <c r="AR24" s="15">
        <f>AR23/AR19</f>
        <v>0.98064516129032253</v>
      </c>
      <c r="AT24" s="15">
        <f>AT23/AT19</f>
        <v>0.98064516129032253</v>
      </c>
      <c r="AV24" s="15">
        <f>AV23/AV19</f>
        <v>0.98064516129032253</v>
      </c>
      <c r="AX24" s="15">
        <f>AX23/AX19</f>
        <v>0.98064516129032253</v>
      </c>
    </row>
    <row r="25" spans="2:50" ht="6" customHeight="1" x14ac:dyDescent="0.25">
      <c r="AO25"/>
      <c r="AQ25"/>
    </row>
    <row r="26" spans="2:50" x14ac:dyDescent="0.25">
      <c r="B26" s="6" t="s">
        <v>38</v>
      </c>
      <c r="AO26"/>
      <c r="AQ26"/>
    </row>
    <row r="27" spans="2:50" x14ac:dyDescent="0.25">
      <c r="B27" s="7" t="s">
        <v>7</v>
      </c>
      <c r="AO27"/>
      <c r="AQ27"/>
    </row>
    <row r="28" spans="2:50" x14ac:dyDescent="0.25">
      <c r="B28" s="4" t="s">
        <v>15</v>
      </c>
      <c r="J28" s="47">
        <v>300</v>
      </c>
      <c r="L28" s="47">
        <v>300</v>
      </c>
      <c r="N28" s="47">
        <v>300</v>
      </c>
      <c r="P28" s="47">
        <v>300</v>
      </c>
      <c r="R28" s="47">
        <v>300</v>
      </c>
      <c r="T28" s="47">
        <v>300</v>
      </c>
      <c r="V28" s="47">
        <v>300</v>
      </c>
      <c r="X28" s="47">
        <v>300</v>
      </c>
      <c r="Z28" s="47">
        <v>300</v>
      </c>
      <c r="AB28" s="47">
        <v>300</v>
      </c>
      <c r="AD28" s="47">
        <v>300</v>
      </c>
      <c r="AF28" s="47">
        <v>300</v>
      </c>
      <c r="AH28" s="47">
        <v>300</v>
      </c>
      <c r="AJ28" s="47">
        <v>300</v>
      </c>
      <c r="AL28" s="47">
        <v>300</v>
      </c>
      <c r="AN28" s="47">
        <v>300</v>
      </c>
      <c r="AO28"/>
      <c r="AP28" s="47">
        <v>300</v>
      </c>
      <c r="AQ28"/>
      <c r="AR28" s="47">
        <v>300</v>
      </c>
      <c r="AT28" s="47">
        <v>300</v>
      </c>
      <c r="AV28" s="47">
        <v>300</v>
      </c>
      <c r="AX28" s="47">
        <v>300</v>
      </c>
    </row>
    <row r="29" spans="2:50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37"/>
      <c r="K29" s="10"/>
      <c r="L29" s="37"/>
      <c r="M29" s="10"/>
      <c r="N29" s="37"/>
      <c r="O29" s="10"/>
      <c r="P29" s="37"/>
      <c r="Q29" s="10"/>
      <c r="R29" s="37"/>
      <c r="S29" s="10"/>
      <c r="T29" s="37"/>
      <c r="U29" s="10"/>
      <c r="V29" s="37"/>
      <c r="W29" s="10"/>
      <c r="X29" s="37"/>
      <c r="Y29" s="10"/>
      <c r="Z29" s="37"/>
      <c r="AA29" s="10"/>
      <c r="AB29" s="37"/>
      <c r="AC29" s="10"/>
      <c r="AD29" s="37"/>
      <c r="AE29" s="10"/>
      <c r="AF29" s="37">
        <f>SUM(J28:AF28)</f>
        <v>3600</v>
      </c>
      <c r="AG29" s="10"/>
      <c r="AH29" s="37">
        <f>SUM(L28:AH28)</f>
        <v>3600</v>
      </c>
      <c r="AI29" s="10"/>
      <c r="AJ29" s="37">
        <f>SUM(N28:AJ28)</f>
        <v>3600</v>
      </c>
      <c r="AK29" s="10"/>
      <c r="AL29" s="37">
        <f>SUM(P28:AL28)</f>
        <v>3600</v>
      </c>
      <c r="AM29" s="10"/>
      <c r="AN29" s="37">
        <f>SUM(R28:AN28)</f>
        <v>3600</v>
      </c>
      <c r="AO29" s="10"/>
      <c r="AP29" s="37">
        <f>SUM(T28:AP28)</f>
        <v>3600</v>
      </c>
      <c r="AQ29" s="10"/>
      <c r="AR29" s="37">
        <f>SUM(V28:AR28)</f>
        <v>3600</v>
      </c>
      <c r="AS29" s="10"/>
      <c r="AT29" s="37">
        <f>SUM(X28:AT28)</f>
        <v>3600</v>
      </c>
      <c r="AU29" s="10"/>
      <c r="AV29" s="37">
        <f>SUM(Z28:AV28)</f>
        <v>3600</v>
      </c>
      <c r="AW29" s="10"/>
      <c r="AX29" s="38">
        <f>SUM(AB28:AX28)</f>
        <v>3600</v>
      </c>
    </row>
    <row r="30" spans="2:50" x14ac:dyDescent="0.25">
      <c r="B30" s="4" t="s">
        <v>16</v>
      </c>
      <c r="J30" s="47">
        <v>200</v>
      </c>
      <c r="L30" s="47">
        <v>200</v>
      </c>
      <c r="N30" s="47">
        <v>200</v>
      </c>
      <c r="P30" s="47">
        <v>200</v>
      </c>
      <c r="R30" s="47">
        <v>200</v>
      </c>
      <c r="T30" s="47">
        <v>200</v>
      </c>
      <c r="V30" s="47">
        <v>200</v>
      </c>
      <c r="X30" s="47">
        <v>200</v>
      </c>
      <c r="Z30" s="47">
        <v>200</v>
      </c>
      <c r="AB30" s="47">
        <v>200</v>
      </c>
      <c r="AD30" s="47">
        <v>200</v>
      </c>
      <c r="AF30" s="47">
        <v>200</v>
      </c>
      <c r="AH30" s="47">
        <v>200</v>
      </c>
      <c r="AJ30" s="47">
        <v>200</v>
      </c>
      <c r="AL30" s="47">
        <v>200</v>
      </c>
      <c r="AN30" s="47">
        <v>200</v>
      </c>
      <c r="AO30"/>
      <c r="AP30" s="47">
        <v>200</v>
      </c>
      <c r="AQ30"/>
      <c r="AR30" s="47">
        <v>200</v>
      </c>
      <c r="AT30" s="47">
        <v>200</v>
      </c>
      <c r="AV30" s="47">
        <v>200</v>
      </c>
      <c r="AX30" s="47">
        <v>200</v>
      </c>
    </row>
    <row r="31" spans="2:50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37"/>
      <c r="K31" s="10"/>
      <c r="L31" s="37"/>
      <c r="M31" s="10"/>
      <c r="N31" s="37"/>
      <c r="O31" s="10"/>
      <c r="P31" s="37"/>
      <c r="Q31" s="10"/>
      <c r="R31" s="37"/>
      <c r="S31" s="10"/>
      <c r="T31" s="37"/>
      <c r="U31" s="10"/>
      <c r="V31" s="37"/>
      <c r="W31" s="10"/>
      <c r="X31" s="37"/>
      <c r="Y31" s="10"/>
      <c r="Z31" s="37"/>
      <c r="AA31" s="10"/>
      <c r="AB31" s="37"/>
      <c r="AC31" s="10"/>
      <c r="AD31" s="37"/>
      <c r="AE31" s="10"/>
      <c r="AF31" s="37">
        <f>SUM(J30:AF30)</f>
        <v>2400</v>
      </c>
      <c r="AG31" s="10"/>
      <c r="AH31" s="37">
        <f>SUM(L30:AH30)</f>
        <v>2400</v>
      </c>
      <c r="AI31" s="10"/>
      <c r="AJ31" s="37">
        <f>SUM(N30:AJ30)</f>
        <v>2400</v>
      </c>
      <c r="AK31" s="10"/>
      <c r="AL31" s="37">
        <f>SUM(P30:AL30)</f>
        <v>2400</v>
      </c>
      <c r="AM31" s="10"/>
      <c r="AN31" s="37">
        <f>SUM(R30:AN30)</f>
        <v>2400</v>
      </c>
      <c r="AO31" s="10"/>
      <c r="AP31" s="37">
        <f>SUM(T30:AP30)</f>
        <v>2400</v>
      </c>
      <c r="AQ31" s="10"/>
      <c r="AR31" s="37">
        <f>SUM(V30:AR30)</f>
        <v>2400</v>
      </c>
      <c r="AS31" s="10"/>
      <c r="AT31" s="37">
        <f>SUM(X30:AT30)</f>
        <v>2400</v>
      </c>
      <c r="AU31" s="10"/>
      <c r="AV31" s="37">
        <f>SUM(Z30:AV30)</f>
        <v>2400</v>
      </c>
      <c r="AW31" s="10"/>
      <c r="AX31" s="38">
        <f>SUM(AB30:AX30)</f>
        <v>2400</v>
      </c>
    </row>
    <row r="32" spans="2:50" x14ac:dyDescent="0.25">
      <c r="B32" s="4" t="s">
        <v>10</v>
      </c>
      <c r="J32" s="17">
        <f>J28+J30</f>
        <v>500</v>
      </c>
      <c r="L32" s="17">
        <f>L28+L30</f>
        <v>500</v>
      </c>
      <c r="N32" s="17">
        <f>N28+N30</f>
        <v>500</v>
      </c>
      <c r="P32" s="17">
        <f>P28+P30</f>
        <v>500</v>
      </c>
      <c r="R32" s="17">
        <f>R28+R30</f>
        <v>500</v>
      </c>
      <c r="T32" s="17">
        <f>T28+T30</f>
        <v>500</v>
      </c>
      <c r="V32" s="17">
        <f>V28+V30</f>
        <v>500</v>
      </c>
      <c r="X32" s="17">
        <f>X28+X30</f>
        <v>500</v>
      </c>
      <c r="Z32" s="17">
        <f>Z28+Z30</f>
        <v>500</v>
      </c>
      <c r="AB32" s="17">
        <f>AB28+AB30</f>
        <v>500</v>
      </c>
      <c r="AD32" s="17">
        <f>AD28+AD30</f>
        <v>500</v>
      </c>
      <c r="AF32" s="17">
        <f>AF28+AF30</f>
        <v>500</v>
      </c>
      <c r="AH32" s="17">
        <f>AH28+AH30</f>
        <v>500</v>
      </c>
      <c r="AJ32" s="17">
        <f>AJ28+AJ30</f>
        <v>500</v>
      </c>
      <c r="AL32" s="17">
        <f>AL28+AL30</f>
        <v>500</v>
      </c>
      <c r="AN32" s="17">
        <f>AN28+AN30</f>
        <v>500</v>
      </c>
      <c r="AO32"/>
      <c r="AP32" s="17">
        <f>AP28+AP30</f>
        <v>500</v>
      </c>
      <c r="AQ32"/>
      <c r="AR32" s="17">
        <f>AR28+AR30</f>
        <v>500</v>
      </c>
      <c r="AT32" s="17">
        <f>AT28+AT30</f>
        <v>500</v>
      </c>
      <c r="AV32" s="17">
        <f>AV28+AV30</f>
        <v>500</v>
      </c>
      <c r="AX32" s="17">
        <f>AX28+AX30</f>
        <v>500</v>
      </c>
    </row>
    <row r="33" spans="2:50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37"/>
      <c r="K33" s="10"/>
      <c r="L33" s="37"/>
      <c r="M33" s="10"/>
      <c r="N33" s="37"/>
      <c r="O33" s="10"/>
      <c r="P33" s="37"/>
      <c r="Q33" s="10"/>
      <c r="R33" s="37"/>
      <c r="S33" s="10"/>
      <c r="T33" s="37"/>
      <c r="U33" s="10"/>
      <c r="V33" s="37"/>
      <c r="W33" s="10"/>
      <c r="X33" s="37"/>
      <c r="Y33" s="10"/>
      <c r="Z33" s="37"/>
      <c r="AA33" s="10"/>
      <c r="AB33" s="37"/>
      <c r="AC33" s="10"/>
      <c r="AD33" s="37"/>
      <c r="AE33" s="10"/>
      <c r="AF33" s="37">
        <f>SUM(J32:AF32)</f>
        <v>6000</v>
      </c>
      <c r="AG33" s="10"/>
      <c r="AH33" s="37">
        <f>SUM(L32:AH32)</f>
        <v>6000</v>
      </c>
      <c r="AI33" s="10"/>
      <c r="AJ33" s="37">
        <f>SUM(N32:AJ32)</f>
        <v>6000</v>
      </c>
      <c r="AK33" s="10"/>
      <c r="AL33" s="37">
        <f>SUM(P32:AL32)</f>
        <v>6000</v>
      </c>
      <c r="AM33" s="10"/>
      <c r="AN33" s="37">
        <f>SUM(R32:AN32)</f>
        <v>6000</v>
      </c>
      <c r="AO33" s="10"/>
      <c r="AP33" s="37">
        <f>SUM(T32:AP32)</f>
        <v>6000</v>
      </c>
      <c r="AQ33" s="10"/>
      <c r="AR33" s="37">
        <f>SUM(V32:AR32)</f>
        <v>6000</v>
      </c>
      <c r="AS33" s="10"/>
      <c r="AT33" s="37">
        <f>SUM(X32:AT32)</f>
        <v>6000</v>
      </c>
      <c r="AU33" s="10"/>
      <c r="AV33" s="37">
        <f>SUM(Z32:AV32)</f>
        <v>6000</v>
      </c>
      <c r="AW33" s="10"/>
      <c r="AX33" s="38">
        <f>SUM(AB32:AX32)</f>
        <v>6000</v>
      </c>
    </row>
    <row r="34" spans="2:50" ht="6" customHeight="1" x14ac:dyDescent="0.25">
      <c r="AO34"/>
      <c r="AQ34"/>
    </row>
    <row r="35" spans="2:50" x14ac:dyDescent="0.25">
      <c r="B35" s="7" t="s">
        <v>8</v>
      </c>
      <c r="J35" s="47">
        <v>10</v>
      </c>
      <c r="L35" s="47">
        <v>10</v>
      </c>
      <c r="N35" s="47">
        <v>10</v>
      </c>
      <c r="P35" s="47">
        <v>10</v>
      </c>
      <c r="R35" s="47">
        <v>10</v>
      </c>
      <c r="T35" s="47">
        <v>10</v>
      </c>
      <c r="V35" s="47">
        <v>10</v>
      </c>
      <c r="X35" s="47">
        <v>10</v>
      </c>
      <c r="Z35" s="47">
        <v>10</v>
      </c>
      <c r="AB35" s="47">
        <v>10</v>
      </c>
      <c r="AD35" s="47">
        <v>10</v>
      </c>
      <c r="AF35" s="47">
        <v>10</v>
      </c>
      <c r="AH35" s="47">
        <v>10</v>
      </c>
      <c r="AJ35" s="47">
        <v>10</v>
      </c>
      <c r="AL35" s="47">
        <v>10</v>
      </c>
      <c r="AN35" s="47">
        <v>10</v>
      </c>
      <c r="AO35"/>
      <c r="AP35" s="47">
        <v>10</v>
      </c>
      <c r="AQ35"/>
      <c r="AR35" s="47">
        <v>10</v>
      </c>
      <c r="AT35" s="47">
        <v>10</v>
      </c>
      <c r="AV35" s="47">
        <v>10</v>
      </c>
      <c r="AX35" s="47">
        <v>10</v>
      </c>
    </row>
    <row r="36" spans="2:50" x14ac:dyDescent="0.25">
      <c r="B36" s="9" t="s">
        <v>2</v>
      </c>
      <c r="C36" s="10"/>
      <c r="D36" s="10"/>
      <c r="E36" s="10"/>
      <c r="F36" s="10"/>
      <c r="G36" s="10"/>
      <c r="H36" s="10"/>
      <c r="I36" s="10"/>
      <c r="J36" s="37"/>
      <c r="K36" s="10"/>
      <c r="L36" s="37"/>
      <c r="M36" s="10"/>
      <c r="N36" s="37"/>
      <c r="O36" s="10"/>
      <c r="P36" s="37"/>
      <c r="Q36" s="10"/>
      <c r="R36" s="37"/>
      <c r="S36" s="10"/>
      <c r="T36" s="37"/>
      <c r="U36" s="10"/>
      <c r="V36" s="37"/>
      <c r="W36" s="10"/>
      <c r="X36" s="37"/>
      <c r="Y36" s="10"/>
      <c r="Z36" s="37"/>
      <c r="AA36" s="10"/>
      <c r="AB36" s="37"/>
      <c r="AC36" s="10"/>
      <c r="AD36" s="37"/>
      <c r="AE36" s="10"/>
      <c r="AF36" s="37">
        <f>SUM(J35:AF35)</f>
        <v>120</v>
      </c>
      <c r="AG36" s="10"/>
      <c r="AH36" s="37">
        <f>SUM(L35:AH35)</f>
        <v>120</v>
      </c>
      <c r="AI36" s="10"/>
      <c r="AJ36" s="37">
        <f>SUM(N35:AJ35)</f>
        <v>120</v>
      </c>
      <c r="AK36" s="10"/>
      <c r="AL36" s="37">
        <f>SUM(P35:AL35)</f>
        <v>120</v>
      </c>
      <c r="AM36" s="10"/>
      <c r="AN36" s="37">
        <f>SUM(R35:AN35)</f>
        <v>120</v>
      </c>
      <c r="AO36" s="10"/>
      <c r="AP36" s="37">
        <f>SUM(T35:AP35)</f>
        <v>120</v>
      </c>
      <c r="AQ36" s="10"/>
      <c r="AR36" s="37">
        <f>SUM(V35:AR35)</f>
        <v>120</v>
      </c>
      <c r="AS36" s="10"/>
      <c r="AT36" s="37">
        <f>SUM(X35:AT35)</f>
        <v>120</v>
      </c>
      <c r="AU36" s="10"/>
      <c r="AV36" s="37">
        <f>SUM(Z35:AV35)</f>
        <v>120</v>
      </c>
      <c r="AW36" s="10"/>
      <c r="AX36" s="38">
        <f>SUM(AB35:AX35)</f>
        <v>120</v>
      </c>
    </row>
    <row r="37" spans="2:50" ht="6" customHeight="1" x14ac:dyDescent="0.25">
      <c r="AO37"/>
      <c r="AQ37"/>
    </row>
    <row r="38" spans="2:50" x14ac:dyDescent="0.25">
      <c r="B38" s="7" t="s">
        <v>9</v>
      </c>
      <c r="J38" s="47">
        <v>100</v>
      </c>
      <c r="L38" s="47">
        <v>100</v>
      </c>
      <c r="N38" s="47">
        <v>100</v>
      </c>
      <c r="P38" s="47">
        <v>100</v>
      </c>
      <c r="R38" s="47">
        <v>100</v>
      </c>
      <c r="T38" s="47">
        <v>100</v>
      </c>
      <c r="V38" s="47">
        <v>100</v>
      </c>
      <c r="X38" s="47">
        <v>100</v>
      </c>
      <c r="Z38" s="47">
        <v>100</v>
      </c>
      <c r="AB38" s="47">
        <v>100</v>
      </c>
      <c r="AD38" s="47">
        <v>100</v>
      </c>
      <c r="AF38" s="47">
        <v>100</v>
      </c>
      <c r="AH38" s="47">
        <v>100</v>
      </c>
      <c r="AJ38" s="47">
        <v>100</v>
      </c>
      <c r="AL38" s="47">
        <v>100</v>
      </c>
      <c r="AN38" s="47">
        <v>100</v>
      </c>
      <c r="AO38"/>
      <c r="AP38" s="47">
        <v>100</v>
      </c>
      <c r="AQ38"/>
      <c r="AR38" s="47">
        <v>100</v>
      </c>
      <c r="AT38" s="47">
        <v>100</v>
      </c>
      <c r="AV38" s="47">
        <v>100</v>
      </c>
      <c r="AX38" s="47">
        <v>100</v>
      </c>
    </row>
    <row r="39" spans="2:50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37"/>
      <c r="K39" s="10"/>
      <c r="L39" s="37"/>
      <c r="M39" s="10"/>
      <c r="N39" s="37"/>
      <c r="O39" s="10"/>
      <c r="P39" s="37"/>
      <c r="Q39" s="10"/>
      <c r="R39" s="37"/>
      <c r="S39" s="10"/>
      <c r="T39" s="37"/>
      <c r="U39" s="10"/>
      <c r="V39" s="37"/>
      <c r="W39" s="10"/>
      <c r="X39" s="37"/>
      <c r="Y39" s="10"/>
      <c r="Z39" s="37"/>
      <c r="AA39" s="10"/>
      <c r="AB39" s="37"/>
      <c r="AC39" s="10"/>
      <c r="AD39" s="37"/>
      <c r="AE39" s="10"/>
      <c r="AF39" s="37">
        <f>SUM(J38:AF38)</f>
        <v>1200</v>
      </c>
      <c r="AG39" s="10"/>
      <c r="AH39" s="37">
        <f>SUM(L38:AH38)</f>
        <v>1200</v>
      </c>
      <c r="AI39" s="10"/>
      <c r="AJ39" s="37">
        <f>SUM(N38:AJ38)</f>
        <v>1200</v>
      </c>
      <c r="AK39" s="10"/>
      <c r="AL39" s="37">
        <f>SUM(P38:AL38)</f>
        <v>1200</v>
      </c>
      <c r="AM39" s="10"/>
      <c r="AN39" s="37">
        <f>SUM(R38:AN38)</f>
        <v>1200</v>
      </c>
      <c r="AO39" s="10"/>
      <c r="AP39" s="37">
        <f>SUM(T38:AP38)</f>
        <v>1200</v>
      </c>
      <c r="AQ39" s="10"/>
      <c r="AR39" s="37">
        <f>SUM(V38:AR38)</f>
        <v>1200</v>
      </c>
      <c r="AS39" s="10"/>
      <c r="AT39" s="37">
        <f>SUM(X38:AT38)</f>
        <v>1200</v>
      </c>
      <c r="AU39" s="10"/>
      <c r="AV39" s="37">
        <f>SUM(Z38:AV38)</f>
        <v>1200</v>
      </c>
      <c r="AW39" s="10"/>
      <c r="AX39" s="38">
        <f>SUM(AB38:AX38)</f>
        <v>1200</v>
      </c>
    </row>
    <row r="40" spans="2:50" ht="6" customHeight="1" x14ac:dyDescent="0.25">
      <c r="J40" s="18"/>
      <c r="L40" s="18"/>
      <c r="N40" s="18"/>
      <c r="P40" s="18"/>
      <c r="R40" s="18"/>
      <c r="T40" s="18"/>
      <c r="V40" s="18"/>
      <c r="X40" s="18"/>
      <c r="Z40" s="18"/>
      <c r="AB40" s="18"/>
      <c r="AD40" s="18"/>
      <c r="AF40" s="18"/>
      <c r="AH40" s="18"/>
      <c r="AJ40" s="18"/>
      <c r="AL40" s="18"/>
      <c r="AN40" s="18"/>
      <c r="AO40"/>
      <c r="AP40" s="18"/>
      <c r="AQ40"/>
      <c r="AR40" s="18"/>
      <c r="AT40" s="18"/>
      <c r="AV40" s="18"/>
      <c r="AX40" s="18"/>
    </row>
    <row r="41" spans="2:50" x14ac:dyDescent="0.25">
      <c r="B41" s="7" t="s">
        <v>10</v>
      </c>
      <c r="J41" s="17">
        <f>J32+J35+J38</f>
        <v>610</v>
      </c>
      <c r="L41" s="17">
        <f>L32+L35+L38</f>
        <v>610</v>
      </c>
      <c r="N41" s="17">
        <f>N32+N35+N38</f>
        <v>610</v>
      </c>
      <c r="P41" s="17">
        <f>P32+P35+P38</f>
        <v>610</v>
      </c>
      <c r="R41" s="17">
        <f>R32+R35+R38</f>
        <v>610</v>
      </c>
      <c r="T41" s="17">
        <f>T32+T35+T38</f>
        <v>610</v>
      </c>
      <c r="V41" s="17">
        <f>V32+V35+V38</f>
        <v>610</v>
      </c>
      <c r="X41" s="17">
        <f>X32+X35+X38</f>
        <v>610</v>
      </c>
      <c r="Z41" s="17">
        <f>Z32+Z35+Z38</f>
        <v>610</v>
      </c>
      <c r="AB41" s="17">
        <f>AB32+AB35+AB38</f>
        <v>610</v>
      </c>
      <c r="AD41" s="17">
        <f>AD32+AD35+AD38</f>
        <v>610</v>
      </c>
      <c r="AF41" s="17">
        <f>AF32+AF35+AF38</f>
        <v>610</v>
      </c>
      <c r="AH41" s="17">
        <f>AH32+AH35+AH38</f>
        <v>610</v>
      </c>
      <c r="AJ41" s="17">
        <f>AJ32+AJ35+AJ38</f>
        <v>610</v>
      </c>
      <c r="AL41" s="17">
        <f>AL32+AL35+AL38</f>
        <v>610</v>
      </c>
      <c r="AN41" s="17">
        <f>AN32+AN35+AN38</f>
        <v>610</v>
      </c>
      <c r="AO41"/>
      <c r="AP41" s="17">
        <f>AP32+AP35+AP38</f>
        <v>610</v>
      </c>
      <c r="AQ41"/>
      <c r="AR41" s="17">
        <f>AR32+AR35+AR38</f>
        <v>610</v>
      </c>
      <c r="AT41" s="17">
        <f>AT32+AT35+AT38</f>
        <v>610</v>
      </c>
      <c r="AV41" s="17">
        <f>AV32+AV35+AV38</f>
        <v>610</v>
      </c>
      <c r="AX41" s="17">
        <f>AX32+AX35+AX38</f>
        <v>610</v>
      </c>
    </row>
    <row r="42" spans="2:50" x14ac:dyDescent="0.25">
      <c r="B42" s="9" t="s">
        <v>2</v>
      </c>
      <c r="C42" s="10"/>
      <c r="D42" s="10"/>
      <c r="E42" s="10"/>
      <c r="F42" s="10"/>
      <c r="G42" s="10"/>
      <c r="H42" s="10"/>
      <c r="I42" s="10"/>
      <c r="J42" s="37"/>
      <c r="K42" s="10"/>
      <c r="L42" s="37"/>
      <c r="M42" s="10"/>
      <c r="N42" s="37"/>
      <c r="O42" s="10"/>
      <c r="P42" s="37"/>
      <c r="Q42" s="10"/>
      <c r="R42" s="37"/>
      <c r="S42" s="10"/>
      <c r="T42" s="37"/>
      <c r="U42" s="10"/>
      <c r="V42" s="37"/>
      <c r="W42" s="10"/>
      <c r="X42" s="37"/>
      <c r="Y42" s="10"/>
      <c r="Z42" s="37"/>
      <c r="AA42" s="10"/>
      <c r="AB42" s="37"/>
      <c r="AC42" s="10"/>
      <c r="AD42" s="37"/>
      <c r="AE42" s="10"/>
      <c r="AF42" s="37">
        <f>SUM(J41:AF41)</f>
        <v>7320</v>
      </c>
      <c r="AG42" s="10"/>
      <c r="AH42" s="37">
        <f>SUM(L41:AH41)</f>
        <v>7320</v>
      </c>
      <c r="AI42" s="10"/>
      <c r="AJ42" s="37">
        <f>SUM(N41:AJ41)</f>
        <v>7320</v>
      </c>
      <c r="AK42" s="10"/>
      <c r="AL42" s="37">
        <f>SUM(P41:AL41)</f>
        <v>7320</v>
      </c>
      <c r="AM42" s="10"/>
      <c r="AN42" s="37">
        <f>SUM(R41:AN41)</f>
        <v>7320</v>
      </c>
      <c r="AO42" s="10"/>
      <c r="AP42" s="37">
        <f>SUM(T41:AP41)</f>
        <v>7320</v>
      </c>
      <c r="AQ42" s="10"/>
      <c r="AR42" s="37">
        <f>SUM(V41:AR41)</f>
        <v>7320</v>
      </c>
      <c r="AS42" s="10"/>
      <c r="AT42" s="37">
        <f>SUM(X41:AT41)</f>
        <v>7320</v>
      </c>
      <c r="AU42" s="10"/>
      <c r="AV42" s="37">
        <f>SUM(Z41:AV41)</f>
        <v>7320</v>
      </c>
      <c r="AW42" s="10"/>
      <c r="AX42" s="38">
        <f>SUM(AB41:AX41)</f>
        <v>7320</v>
      </c>
    </row>
    <row r="43" spans="2:50" x14ac:dyDescent="0.25">
      <c r="AO43"/>
      <c r="AQ43"/>
    </row>
    <row r="44" spans="2:50" x14ac:dyDescent="0.25">
      <c r="B44" s="6" t="s">
        <v>11</v>
      </c>
      <c r="AO44"/>
      <c r="AQ44"/>
    </row>
    <row r="45" spans="2:50" x14ac:dyDescent="0.25">
      <c r="B45" s="7" t="s">
        <v>7</v>
      </c>
      <c r="AO45"/>
      <c r="AQ45"/>
    </row>
    <row r="46" spans="2:50" x14ac:dyDescent="0.25">
      <c r="B46" s="4" t="s">
        <v>15</v>
      </c>
      <c r="J46" s="45">
        <v>100000</v>
      </c>
      <c r="L46" s="45">
        <v>100000</v>
      </c>
      <c r="N46" s="45">
        <v>100000</v>
      </c>
      <c r="P46" s="45">
        <v>100000</v>
      </c>
      <c r="R46" s="45">
        <v>100000</v>
      </c>
      <c r="T46" s="45">
        <v>100000</v>
      </c>
      <c r="V46" s="45">
        <v>100000</v>
      </c>
      <c r="X46" s="45">
        <v>100000</v>
      </c>
      <c r="Z46" s="45">
        <v>100000</v>
      </c>
      <c r="AB46" s="45">
        <v>100000</v>
      </c>
      <c r="AD46" s="45">
        <v>100000</v>
      </c>
      <c r="AF46" s="45">
        <v>100000</v>
      </c>
      <c r="AH46" s="45">
        <v>100000</v>
      </c>
      <c r="AJ46" s="45">
        <v>100000</v>
      </c>
      <c r="AL46" s="45">
        <v>100000</v>
      </c>
      <c r="AN46" s="45">
        <v>100000</v>
      </c>
      <c r="AO46"/>
      <c r="AP46" s="45">
        <v>100000</v>
      </c>
      <c r="AQ46"/>
      <c r="AR46" s="45">
        <v>100000</v>
      </c>
      <c r="AT46" s="45">
        <v>100000</v>
      </c>
      <c r="AV46" s="45">
        <v>100000</v>
      </c>
      <c r="AX46" s="45">
        <v>100000</v>
      </c>
    </row>
    <row r="47" spans="2:50" x14ac:dyDescent="0.25">
      <c r="B47" s="9" t="s">
        <v>20</v>
      </c>
      <c r="C47" s="10"/>
      <c r="D47" s="10"/>
      <c r="E47" s="10"/>
      <c r="F47" s="10"/>
      <c r="G47" s="10"/>
      <c r="H47" s="10"/>
      <c r="I47" s="10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0"/>
      <c r="AF47" s="11">
        <f>AF46*12</f>
        <v>1200000</v>
      </c>
      <c r="AG47" s="10"/>
      <c r="AH47" s="11">
        <f>AH46*12</f>
        <v>1200000</v>
      </c>
      <c r="AI47" s="10"/>
      <c r="AJ47" s="11">
        <f>AJ46*12</f>
        <v>1200000</v>
      </c>
      <c r="AK47" s="10"/>
      <c r="AL47" s="11">
        <f>AL46*12</f>
        <v>1200000</v>
      </c>
      <c r="AM47" s="10"/>
      <c r="AN47" s="11">
        <f>AN46*12</f>
        <v>1200000</v>
      </c>
      <c r="AO47" s="10"/>
      <c r="AP47" s="11">
        <f>AP46*12</f>
        <v>1200000</v>
      </c>
      <c r="AQ47" s="10"/>
      <c r="AR47" s="11">
        <f>AR46*12</f>
        <v>1200000</v>
      </c>
      <c r="AS47" s="12"/>
      <c r="AT47" s="11">
        <f>AT46*12</f>
        <v>1200000</v>
      </c>
      <c r="AU47" s="10"/>
      <c r="AV47" s="11">
        <f>AV46*12</f>
        <v>1200000</v>
      </c>
      <c r="AW47" s="10"/>
      <c r="AX47" s="13">
        <f>AX46*12</f>
        <v>1200000</v>
      </c>
    </row>
    <row r="48" spans="2:50" x14ac:dyDescent="0.25">
      <c r="B48" s="4" t="s">
        <v>16</v>
      </c>
      <c r="J48" s="46">
        <v>100000</v>
      </c>
      <c r="L48" s="46">
        <v>100000</v>
      </c>
      <c r="N48" s="46">
        <v>100000</v>
      </c>
      <c r="P48" s="46">
        <v>100000</v>
      </c>
      <c r="R48" s="46">
        <v>100000</v>
      </c>
      <c r="T48" s="46">
        <v>100000</v>
      </c>
      <c r="V48" s="46">
        <v>100000</v>
      </c>
      <c r="X48" s="46">
        <v>100000</v>
      </c>
      <c r="Z48" s="46">
        <v>100000</v>
      </c>
      <c r="AB48" s="46">
        <v>100000</v>
      </c>
      <c r="AD48" s="46">
        <v>100000</v>
      </c>
      <c r="AF48" s="46">
        <v>100000</v>
      </c>
      <c r="AH48" s="46">
        <v>100000</v>
      </c>
      <c r="AJ48" s="46">
        <v>100000</v>
      </c>
      <c r="AL48" s="46">
        <v>100000</v>
      </c>
      <c r="AN48" s="46">
        <v>100000</v>
      </c>
      <c r="AO48"/>
      <c r="AP48" s="46">
        <v>100000</v>
      </c>
      <c r="AQ48"/>
      <c r="AR48" s="46">
        <v>100000</v>
      </c>
      <c r="AT48" s="46">
        <v>100000</v>
      </c>
      <c r="AV48" s="46">
        <v>100000</v>
      </c>
      <c r="AX48" s="46">
        <v>100000</v>
      </c>
    </row>
    <row r="49" spans="2:55" x14ac:dyDescent="0.25">
      <c r="B49" s="9" t="s">
        <v>20</v>
      </c>
      <c r="C49" s="10"/>
      <c r="D49" s="10"/>
      <c r="E49" s="10"/>
      <c r="F49" s="10"/>
      <c r="G49" s="10"/>
      <c r="H49" s="10"/>
      <c r="I49" s="10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0"/>
      <c r="AF49" s="11">
        <f>AF48*12</f>
        <v>1200000</v>
      </c>
      <c r="AG49" s="10"/>
      <c r="AH49" s="11">
        <f>AH48*12</f>
        <v>1200000</v>
      </c>
      <c r="AI49" s="10"/>
      <c r="AJ49" s="11">
        <f>AJ48*12</f>
        <v>1200000</v>
      </c>
      <c r="AK49" s="10"/>
      <c r="AL49" s="11">
        <f>AL48*12</f>
        <v>1200000</v>
      </c>
      <c r="AM49" s="10"/>
      <c r="AN49" s="11">
        <f>AN48*12</f>
        <v>1200000</v>
      </c>
      <c r="AO49" s="10"/>
      <c r="AP49" s="11">
        <f>AP48*12</f>
        <v>1200000</v>
      </c>
      <c r="AQ49" s="10"/>
      <c r="AR49" s="11">
        <f>AR48*12</f>
        <v>1200000</v>
      </c>
      <c r="AS49" s="12"/>
      <c r="AT49" s="11">
        <f>AT48*12</f>
        <v>1200000</v>
      </c>
      <c r="AU49" s="10"/>
      <c r="AV49" s="11">
        <f>AV48*12</f>
        <v>1200000</v>
      </c>
      <c r="AW49" s="10"/>
      <c r="AX49" s="13">
        <f>AX48*12</f>
        <v>1200000</v>
      </c>
    </row>
    <row r="50" spans="2:55" x14ac:dyDescent="0.25">
      <c r="B50" s="7"/>
      <c r="AO50"/>
      <c r="AQ50"/>
      <c r="AY50"/>
      <c r="AZ50"/>
      <c r="BA50"/>
      <c r="BB50"/>
      <c r="BC50"/>
    </row>
    <row r="51" spans="2:55" x14ac:dyDescent="0.25">
      <c r="B51" s="6" t="s">
        <v>39</v>
      </c>
      <c r="AO51"/>
      <c r="AQ51"/>
      <c r="AY51"/>
      <c r="AZ51"/>
      <c r="BA51"/>
      <c r="BB51"/>
      <c r="BC51"/>
    </row>
    <row r="52" spans="2:55" x14ac:dyDescent="0.25">
      <c r="B52" s="7" t="s">
        <v>7</v>
      </c>
      <c r="AO52"/>
      <c r="AQ52"/>
      <c r="AY52"/>
      <c r="AZ52"/>
      <c r="BA52"/>
      <c r="BB52"/>
      <c r="BC52"/>
    </row>
    <row r="53" spans="2:55" x14ac:dyDescent="0.25">
      <c r="B53" s="4" t="s">
        <v>15</v>
      </c>
      <c r="J53" s="19">
        <f>J46/J28</f>
        <v>333.33333333333331</v>
      </c>
      <c r="L53" s="19">
        <f>L46/L28</f>
        <v>333.33333333333331</v>
      </c>
      <c r="N53" s="19">
        <f>N46/N28</f>
        <v>333.33333333333331</v>
      </c>
      <c r="P53" s="19">
        <f>P46/P28</f>
        <v>333.33333333333331</v>
      </c>
      <c r="R53" s="19">
        <f>R46/R28</f>
        <v>333.33333333333331</v>
      </c>
      <c r="T53" s="19">
        <f>T46/T28</f>
        <v>333.33333333333331</v>
      </c>
      <c r="V53" s="19">
        <f>V46/V28</f>
        <v>333.33333333333331</v>
      </c>
      <c r="X53" s="19">
        <f>X46/X28</f>
        <v>333.33333333333331</v>
      </c>
      <c r="Z53" s="19">
        <f>Z46/Z28</f>
        <v>333.33333333333331</v>
      </c>
      <c r="AB53" s="19">
        <f>AB46/AB28</f>
        <v>333.33333333333331</v>
      </c>
      <c r="AD53" s="19">
        <f>AD46/AD28</f>
        <v>333.33333333333331</v>
      </c>
      <c r="AF53" s="19">
        <f>AF46/AF28</f>
        <v>333.33333333333331</v>
      </c>
      <c r="AH53" s="19">
        <f>AH46/AH28</f>
        <v>333.33333333333331</v>
      </c>
      <c r="AJ53" s="19">
        <f>AJ46/AJ28</f>
        <v>333.33333333333331</v>
      </c>
      <c r="AL53" s="19">
        <f>AL46/AL28</f>
        <v>333.33333333333331</v>
      </c>
      <c r="AN53" s="19">
        <f>AN46/AN28</f>
        <v>333.33333333333331</v>
      </c>
      <c r="AO53"/>
      <c r="AP53" s="19">
        <f>AP46/AP28</f>
        <v>333.33333333333331</v>
      </c>
      <c r="AQ53"/>
      <c r="AR53" s="19">
        <f>AR46/AR28</f>
        <v>333.33333333333331</v>
      </c>
      <c r="AT53" s="19">
        <f>AT46/AT28</f>
        <v>333.33333333333331</v>
      </c>
      <c r="AV53" s="19">
        <f>AV46/AV28</f>
        <v>333.33333333333331</v>
      </c>
      <c r="AX53" s="19">
        <f>AX46/AX28</f>
        <v>333.33333333333331</v>
      </c>
      <c r="AY53"/>
      <c r="AZ53"/>
      <c r="BA53"/>
      <c r="BB53"/>
      <c r="BC53"/>
    </row>
    <row r="54" spans="2:55" x14ac:dyDescent="0.25">
      <c r="B54" s="9" t="s">
        <v>2</v>
      </c>
      <c r="C54" s="10"/>
      <c r="D54" s="10"/>
      <c r="E54" s="10"/>
      <c r="F54" s="10"/>
      <c r="G54" s="10"/>
      <c r="H54" s="10"/>
      <c r="I54" s="10"/>
      <c r="J54" s="11"/>
      <c r="K54" s="10"/>
      <c r="L54" s="11"/>
      <c r="M54" s="10"/>
      <c r="N54" s="11"/>
      <c r="O54" s="10"/>
      <c r="P54" s="11"/>
      <c r="Q54" s="10"/>
      <c r="R54" s="11"/>
      <c r="S54" s="10"/>
      <c r="T54" s="11"/>
      <c r="U54" s="10"/>
      <c r="V54" s="11"/>
      <c r="W54" s="10"/>
      <c r="X54" s="11"/>
      <c r="Y54" s="10"/>
      <c r="Z54" s="11"/>
      <c r="AA54" s="10"/>
      <c r="AB54" s="11"/>
      <c r="AC54" s="10"/>
      <c r="AD54" s="11"/>
      <c r="AE54" s="10"/>
      <c r="AF54" s="11">
        <f>AF47/AF29</f>
        <v>333.33333333333331</v>
      </c>
      <c r="AG54" s="10"/>
      <c r="AH54" s="11">
        <f>AH47/AH29</f>
        <v>333.33333333333331</v>
      </c>
      <c r="AI54" s="10"/>
      <c r="AJ54" s="11">
        <f>AJ47/AJ29</f>
        <v>333.33333333333331</v>
      </c>
      <c r="AK54" s="10"/>
      <c r="AL54" s="11">
        <f>AL47/AL29</f>
        <v>333.33333333333331</v>
      </c>
      <c r="AM54" s="10"/>
      <c r="AN54" s="11">
        <f>AN47/AN29</f>
        <v>333.33333333333331</v>
      </c>
      <c r="AO54" s="10"/>
      <c r="AP54" s="11">
        <f>AP47/AP29</f>
        <v>333.33333333333331</v>
      </c>
      <c r="AQ54" s="10"/>
      <c r="AR54" s="11">
        <f>AR47/AR29</f>
        <v>333.33333333333331</v>
      </c>
      <c r="AS54" s="10"/>
      <c r="AT54" s="11">
        <f>AT47/AT29</f>
        <v>333.33333333333331</v>
      </c>
      <c r="AU54" s="10"/>
      <c r="AV54" s="11">
        <f>AV47/AV29</f>
        <v>333.33333333333331</v>
      </c>
      <c r="AW54" s="10"/>
      <c r="AX54" s="13">
        <f>AX47/AX29</f>
        <v>333.33333333333331</v>
      </c>
      <c r="AY54"/>
      <c r="AZ54"/>
      <c r="BA54"/>
      <c r="BB54"/>
      <c r="BC54"/>
    </row>
    <row r="55" spans="2:55" x14ac:dyDescent="0.25">
      <c r="B55" s="4" t="s">
        <v>16</v>
      </c>
      <c r="J55" s="20">
        <f>J48/J30</f>
        <v>500</v>
      </c>
      <c r="L55" s="20">
        <f>L48/L30</f>
        <v>500</v>
      </c>
      <c r="N55" s="20">
        <f>N48/N30</f>
        <v>500</v>
      </c>
      <c r="P55" s="20">
        <f>P48/P30</f>
        <v>500</v>
      </c>
      <c r="R55" s="20">
        <f>R48/R30</f>
        <v>500</v>
      </c>
      <c r="T55" s="20">
        <f>T48/T30</f>
        <v>500</v>
      </c>
      <c r="V55" s="20">
        <f>V48/V30</f>
        <v>500</v>
      </c>
      <c r="X55" s="20">
        <f>X48/X30</f>
        <v>500</v>
      </c>
      <c r="Z55" s="20">
        <f>Z48/Z30</f>
        <v>500</v>
      </c>
      <c r="AB55" s="20">
        <f>AB48/AB30</f>
        <v>500</v>
      </c>
      <c r="AD55" s="20">
        <f>AD48/AD30</f>
        <v>500</v>
      </c>
      <c r="AF55" s="20">
        <f>AF48/AF30</f>
        <v>500</v>
      </c>
      <c r="AH55" s="20">
        <f>AH48/AH30</f>
        <v>500</v>
      </c>
      <c r="AJ55" s="20">
        <f>AJ48/AJ30</f>
        <v>500</v>
      </c>
      <c r="AL55" s="20">
        <f>AL48/AL30</f>
        <v>500</v>
      </c>
      <c r="AN55" s="20">
        <f>AN48/AN30</f>
        <v>500</v>
      </c>
      <c r="AO55"/>
      <c r="AP55" s="20">
        <f>AP48/AP30</f>
        <v>500</v>
      </c>
      <c r="AQ55"/>
      <c r="AR55" s="20">
        <f>AR48/AR30</f>
        <v>500</v>
      </c>
      <c r="AT55" s="20">
        <f>AT48/AT30</f>
        <v>500</v>
      </c>
      <c r="AV55" s="20">
        <f>AV48/AV30</f>
        <v>500</v>
      </c>
      <c r="AX55" s="20">
        <f>AX48/AX30</f>
        <v>500</v>
      </c>
      <c r="AY55"/>
      <c r="AZ55"/>
      <c r="BA55"/>
      <c r="BB55"/>
      <c r="BC55"/>
    </row>
    <row r="56" spans="2:55" x14ac:dyDescent="0.25">
      <c r="B56" s="9" t="s">
        <v>2</v>
      </c>
      <c r="C56" s="10"/>
      <c r="D56" s="10"/>
      <c r="E56" s="10"/>
      <c r="F56" s="10"/>
      <c r="G56" s="10"/>
      <c r="H56" s="10"/>
      <c r="I56" s="10"/>
      <c r="J56" s="11"/>
      <c r="K56" s="10"/>
      <c r="L56" s="11"/>
      <c r="M56" s="10"/>
      <c r="N56" s="11"/>
      <c r="O56" s="10"/>
      <c r="P56" s="11"/>
      <c r="Q56" s="10"/>
      <c r="R56" s="11"/>
      <c r="S56" s="10"/>
      <c r="T56" s="11"/>
      <c r="U56" s="10"/>
      <c r="V56" s="11"/>
      <c r="W56" s="10"/>
      <c r="X56" s="11"/>
      <c r="Y56" s="10"/>
      <c r="Z56" s="11"/>
      <c r="AA56" s="10"/>
      <c r="AB56" s="11"/>
      <c r="AC56" s="10"/>
      <c r="AD56" s="11"/>
      <c r="AE56" s="10"/>
      <c r="AF56" s="11">
        <f>AF49/AF31</f>
        <v>500</v>
      </c>
      <c r="AG56" s="10"/>
      <c r="AH56" s="11">
        <f>AH49/AH31</f>
        <v>500</v>
      </c>
      <c r="AI56" s="10"/>
      <c r="AJ56" s="11">
        <f>AJ49/AJ31</f>
        <v>500</v>
      </c>
      <c r="AK56" s="10"/>
      <c r="AL56" s="11">
        <f>AL49/AL31</f>
        <v>500</v>
      </c>
      <c r="AM56" s="10"/>
      <c r="AN56" s="11">
        <f>AN49/AN31</f>
        <v>500</v>
      </c>
      <c r="AO56" s="10"/>
      <c r="AP56" s="11">
        <f>AP49/AP31</f>
        <v>500</v>
      </c>
      <c r="AQ56" s="10"/>
      <c r="AR56" s="11">
        <f>AR49/AR31</f>
        <v>500</v>
      </c>
      <c r="AS56" s="10"/>
      <c r="AT56" s="11">
        <f>AT49/AT31</f>
        <v>500</v>
      </c>
      <c r="AU56" s="10"/>
      <c r="AV56" s="11">
        <f>AV49/AV31</f>
        <v>500</v>
      </c>
      <c r="AW56" s="10"/>
      <c r="AX56" s="13">
        <f>AX49/AX31</f>
        <v>500</v>
      </c>
      <c r="AY56"/>
      <c r="AZ56"/>
      <c r="BA56"/>
      <c r="BB56"/>
      <c r="BC56"/>
    </row>
    <row r="57" spans="2:55" x14ac:dyDescent="0.25">
      <c r="B57" s="4" t="s">
        <v>10</v>
      </c>
      <c r="J57" s="20">
        <f>J9/J32</f>
        <v>200</v>
      </c>
      <c r="L57" s="20">
        <f>L9/L32</f>
        <v>200</v>
      </c>
      <c r="N57" s="20">
        <f>N9/N32</f>
        <v>200</v>
      </c>
      <c r="P57" s="20">
        <f>P9/P32</f>
        <v>200</v>
      </c>
      <c r="R57" s="20">
        <f>R9/R32</f>
        <v>200</v>
      </c>
      <c r="T57" s="20">
        <f>T9/T32</f>
        <v>200</v>
      </c>
      <c r="V57" s="20">
        <f>V9/V32</f>
        <v>200</v>
      </c>
      <c r="X57" s="20">
        <f>X9/X32</f>
        <v>200</v>
      </c>
      <c r="Z57" s="20">
        <f>Z9/Z32</f>
        <v>200</v>
      </c>
      <c r="AB57" s="20">
        <f>AB9/AB32</f>
        <v>200</v>
      </c>
      <c r="AD57" s="20">
        <f>AD9/AD32</f>
        <v>200</v>
      </c>
      <c r="AF57" s="20">
        <f>AF9/AF32</f>
        <v>200</v>
      </c>
      <c r="AH57" s="20">
        <f>AH9/AH32</f>
        <v>200</v>
      </c>
      <c r="AJ57" s="20">
        <f>AJ9/AJ32</f>
        <v>200</v>
      </c>
      <c r="AL57" s="20">
        <f>AL9/AL32</f>
        <v>200</v>
      </c>
      <c r="AN57" s="20">
        <f>AN9/AN32</f>
        <v>200</v>
      </c>
      <c r="AO57"/>
      <c r="AP57" s="20">
        <f>AP9/AP32</f>
        <v>200</v>
      </c>
      <c r="AQ57"/>
      <c r="AR57" s="20">
        <f>AR9/AR32</f>
        <v>200</v>
      </c>
      <c r="AT57" s="20">
        <f>AT9/AT32</f>
        <v>200</v>
      </c>
      <c r="AV57" s="20">
        <f>AV9/AV32</f>
        <v>200</v>
      </c>
      <c r="AX57" s="20">
        <f>AX9/AX32</f>
        <v>200</v>
      </c>
      <c r="AY57"/>
      <c r="AZ57"/>
      <c r="BA57"/>
      <c r="BB57"/>
      <c r="BC57"/>
    </row>
    <row r="58" spans="2:55" x14ac:dyDescent="0.25">
      <c r="B58" s="9" t="s">
        <v>2</v>
      </c>
      <c r="C58" s="10"/>
      <c r="D58" s="10"/>
      <c r="E58" s="10"/>
      <c r="F58" s="10"/>
      <c r="G58" s="10"/>
      <c r="H58" s="10"/>
      <c r="I58" s="10"/>
      <c r="J58" s="11"/>
      <c r="K58" s="10"/>
      <c r="L58" s="11"/>
      <c r="M58" s="10"/>
      <c r="N58" s="11"/>
      <c r="O58" s="10"/>
      <c r="P58" s="11"/>
      <c r="Q58" s="10"/>
      <c r="R58" s="11"/>
      <c r="S58" s="10"/>
      <c r="T58" s="11"/>
      <c r="U58" s="10"/>
      <c r="V58" s="11"/>
      <c r="W58" s="10"/>
      <c r="X58" s="11"/>
      <c r="Y58" s="10"/>
      <c r="Z58" s="11"/>
      <c r="AA58" s="10"/>
      <c r="AB58" s="11"/>
      <c r="AC58" s="10"/>
      <c r="AD58" s="11"/>
      <c r="AE58" s="10"/>
      <c r="AF58" s="11">
        <f>AF13/AF33</f>
        <v>200</v>
      </c>
      <c r="AG58" s="10"/>
      <c r="AH58" s="11">
        <f>AH13/AH33</f>
        <v>200</v>
      </c>
      <c r="AI58" s="10"/>
      <c r="AJ58" s="11">
        <f>AJ13/AJ33</f>
        <v>200</v>
      </c>
      <c r="AK58" s="10"/>
      <c r="AL58" s="11">
        <f>AL13/AL33</f>
        <v>200</v>
      </c>
      <c r="AM58" s="10"/>
      <c r="AN58" s="11">
        <f>AN13/AN33</f>
        <v>200</v>
      </c>
      <c r="AO58" s="10"/>
      <c r="AP58" s="11">
        <f>AP13/AP33</f>
        <v>200</v>
      </c>
      <c r="AQ58" s="10"/>
      <c r="AR58" s="11">
        <f>AR13/AR33</f>
        <v>200</v>
      </c>
      <c r="AS58" s="10"/>
      <c r="AT58" s="11">
        <f>AT13/AT33</f>
        <v>200</v>
      </c>
      <c r="AU58" s="10"/>
      <c r="AV58" s="11">
        <f>AV13/AV33</f>
        <v>200</v>
      </c>
      <c r="AW58" s="10"/>
      <c r="AX58" s="13">
        <f>AX13/AX33</f>
        <v>200</v>
      </c>
      <c r="AY58"/>
      <c r="AZ58"/>
      <c r="BA58"/>
      <c r="BB58"/>
      <c r="BC58"/>
    </row>
    <row r="59" spans="2:55" ht="6" customHeight="1" x14ac:dyDescent="0.25">
      <c r="AO59"/>
      <c r="AQ59"/>
      <c r="AY59"/>
      <c r="AZ59"/>
      <c r="BA59"/>
      <c r="BB59"/>
      <c r="BC59"/>
    </row>
    <row r="60" spans="2:55" x14ac:dyDescent="0.25">
      <c r="B60" s="7" t="s">
        <v>8</v>
      </c>
      <c r="AO60"/>
      <c r="AQ60"/>
      <c r="AY60"/>
      <c r="AZ60"/>
      <c r="BA60"/>
      <c r="BB60"/>
      <c r="BC60"/>
    </row>
    <row r="61" spans="2:55" x14ac:dyDescent="0.25">
      <c r="B61" s="4" t="s">
        <v>10</v>
      </c>
      <c r="J61" s="19">
        <f>J10/J35</f>
        <v>1000</v>
      </c>
      <c r="L61" s="19">
        <f>L10/L35</f>
        <v>1000</v>
      </c>
      <c r="N61" s="19">
        <f>N10/N35</f>
        <v>1000</v>
      </c>
      <c r="P61" s="19">
        <f>P10/P35</f>
        <v>1000</v>
      </c>
      <c r="R61" s="19">
        <f>R10/R35</f>
        <v>1000</v>
      </c>
      <c r="T61" s="19">
        <f>T10/T35</f>
        <v>1000</v>
      </c>
      <c r="V61" s="19">
        <f>V10/V35</f>
        <v>1000</v>
      </c>
      <c r="X61" s="19">
        <f>X10/X35</f>
        <v>1000</v>
      </c>
      <c r="Z61" s="19">
        <f>Z10/Z35</f>
        <v>1000</v>
      </c>
      <c r="AB61" s="19">
        <f>AB10/AB35</f>
        <v>1000</v>
      </c>
      <c r="AD61" s="19">
        <f>AD10/AD35</f>
        <v>1000</v>
      </c>
      <c r="AF61" s="19">
        <f>AF10/AF35</f>
        <v>1000</v>
      </c>
      <c r="AH61" s="19">
        <f>AH10/AH35</f>
        <v>1000</v>
      </c>
      <c r="AJ61" s="19">
        <f>AJ10/AJ35</f>
        <v>1000</v>
      </c>
      <c r="AL61" s="19">
        <f>AL10/AL35</f>
        <v>1000</v>
      </c>
      <c r="AN61" s="19">
        <f>AN10/AN35</f>
        <v>1000</v>
      </c>
      <c r="AO61"/>
      <c r="AP61" s="19">
        <f>AP10/AP35</f>
        <v>1000</v>
      </c>
      <c r="AQ61"/>
      <c r="AR61" s="19">
        <f>AR10/AR35</f>
        <v>1000</v>
      </c>
      <c r="AT61" s="19">
        <f>AT10/AT35</f>
        <v>1000</v>
      </c>
      <c r="AV61" s="19">
        <f>IF(ISERROR(AV10/AV35),0,AV10/AV35)</f>
        <v>1000</v>
      </c>
      <c r="AX61" s="19">
        <f>AX10/AX35</f>
        <v>1000</v>
      </c>
      <c r="AY61"/>
      <c r="AZ61"/>
      <c r="BA61"/>
      <c r="BB61"/>
      <c r="BC61"/>
    </row>
    <row r="62" spans="2:55" x14ac:dyDescent="0.25">
      <c r="B62" s="9" t="s">
        <v>2</v>
      </c>
      <c r="C62" s="10"/>
      <c r="D62" s="10"/>
      <c r="E62" s="10"/>
      <c r="F62" s="10"/>
      <c r="G62" s="10"/>
      <c r="H62" s="10"/>
      <c r="I62" s="10"/>
      <c r="J62" s="39"/>
      <c r="K62" s="10"/>
      <c r="L62" s="39"/>
      <c r="M62" s="10"/>
      <c r="N62" s="39"/>
      <c r="O62" s="10"/>
      <c r="P62" s="39"/>
      <c r="Q62" s="10"/>
      <c r="R62" s="39"/>
      <c r="S62" s="10"/>
      <c r="T62" s="39"/>
      <c r="U62" s="10"/>
      <c r="V62" s="39"/>
      <c r="W62" s="10"/>
      <c r="X62" s="39"/>
      <c r="Y62" s="10"/>
      <c r="Z62" s="39"/>
      <c r="AA62" s="10"/>
      <c r="AB62" s="39"/>
      <c r="AC62" s="10"/>
      <c r="AD62" s="39"/>
      <c r="AE62" s="10"/>
      <c r="AF62" s="39">
        <f>AF14/AF36</f>
        <v>1000</v>
      </c>
      <c r="AG62" s="10"/>
      <c r="AH62" s="39">
        <f>AH14/AH36</f>
        <v>1000</v>
      </c>
      <c r="AI62" s="10"/>
      <c r="AJ62" s="39">
        <f>AJ14/AJ36</f>
        <v>1000</v>
      </c>
      <c r="AK62" s="10"/>
      <c r="AL62" s="39">
        <f>AL14/AL36</f>
        <v>1000</v>
      </c>
      <c r="AM62" s="10"/>
      <c r="AN62" s="39">
        <f>AN14/AN36</f>
        <v>1000</v>
      </c>
      <c r="AO62" s="10"/>
      <c r="AP62" s="39">
        <f>AP14/AP36</f>
        <v>1000</v>
      </c>
      <c r="AQ62" s="10"/>
      <c r="AR62" s="39">
        <f>AR14/AR36</f>
        <v>1000</v>
      </c>
      <c r="AS62" s="10"/>
      <c r="AT62" s="39">
        <f>AT14/AT36</f>
        <v>1000</v>
      </c>
      <c r="AU62" s="10"/>
      <c r="AV62" s="39">
        <f>AV14/AV36</f>
        <v>1000</v>
      </c>
      <c r="AW62" s="10"/>
      <c r="AX62" s="40">
        <f>AX14/AX36</f>
        <v>1000</v>
      </c>
      <c r="AY62"/>
      <c r="AZ62"/>
      <c r="BA62"/>
      <c r="BB62"/>
      <c r="BC62"/>
    </row>
    <row r="63" spans="2:55" ht="6" customHeight="1" x14ac:dyDescent="0.25">
      <c r="AO63"/>
      <c r="AQ63"/>
      <c r="AY63"/>
      <c r="AZ63"/>
      <c r="BA63"/>
      <c r="BB63"/>
      <c r="BC63"/>
    </row>
    <row r="64" spans="2:55" x14ac:dyDescent="0.25">
      <c r="B64" s="7" t="s">
        <v>9</v>
      </c>
      <c r="AO64"/>
      <c r="AQ64"/>
      <c r="AY64"/>
      <c r="AZ64"/>
      <c r="BA64"/>
      <c r="BB64"/>
      <c r="BC64"/>
    </row>
    <row r="65" spans="2:55" x14ac:dyDescent="0.25">
      <c r="B65" s="4" t="s">
        <v>10</v>
      </c>
      <c r="J65" s="19">
        <f>J11/J38</f>
        <v>500</v>
      </c>
      <c r="L65" s="19">
        <f>L11/L38</f>
        <v>500</v>
      </c>
      <c r="N65" s="19">
        <f>N11/N38</f>
        <v>500</v>
      </c>
      <c r="P65" s="19">
        <f>P11/P38</f>
        <v>500</v>
      </c>
      <c r="R65" s="19">
        <f>R11/R38</f>
        <v>500</v>
      </c>
      <c r="T65" s="19">
        <f>T11/T38</f>
        <v>500</v>
      </c>
      <c r="V65" s="19">
        <f>V11/V38</f>
        <v>500</v>
      </c>
      <c r="X65" s="19">
        <f>X11/X38</f>
        <v>500</v>
      </c>
      <c r="Z65" s="19">
        <f>Z11/Z38</f>
        <v>500</v>
      </c>
      <c r="AB65" s="19">
        <f>AB11/AB38</f>
        <v>500</v>
      </c>
      <c r="AD65" s="19">
        <f>AD11/AD38</f>
        <v>500</v>
      </c>
      <c r="AF65" s="19">
        <f>AF11/AF38</f>
        <v>500</v>
      </c>
      <c r="AH65" s="19">
        <f>AH11/AH38</f>
        <v>500</v>
      </c>
      <c r="AJ65" s="19">
        <f>AJ11/AJ38</f>
        <v>500</v>
      </c>
      <c r="AL65" s="19">
        <f>AL11/AL38</f>
        <v>500</v>
      </c>
      <c r="AN65" s="19">
        <f>AN11/AN38</f>
        <v>500</v>
      </c>
      <c r="AO65"/>
      <c r="AP65" s="19">
        <f>AP11/AP38</f>
        <v>500</v>
      </c>
      <c r="AQ65"/>
      <c r="AR65" s="19">
        <f>AR11/AR38</f>
        <v>500</v>
      </c>
      <c r="AT65" s="19">
        <f>AT11/AT38</f>
        <v>500</v>
      </c>
      <c r="AV65" s="19">
        <f>AV11/AV38</f>
        <v>500</v>
      </c>
      <c r="AX65" s="19">
        <f>AX11/AX38</f>
        <v>500</v>
      </c>
      <c r="AY65"/>
      <c r="AZ65"/>
      <c r="BA65"/>
      <c r="BB65"/>
      <c r="BC65"/>
    </row>
    <row r="66" spans="2:55" x14ac:dyDescent="0.25">
      <c r="B66" s="9" t="s">
        <v>2</v>
      </c>
      <c r="C66" s="10"/>
      <c r="D66" s="10"/>
      <c r="E66" s="10"/>
      <c r="F66" s="10"/>
      <c r="G66" s="10"/>
      <c r="H66" s="10"/>
      <c r="I66" s="10"/>
      <c r="J66" s="39"/>
      <c r="K66" s="10"/>
      <c r="L66" s="39"/>
      <c r="M66" s="10"/>
      <c r="N66" s="39"/>
      <c r="O66" s="10"/>
      <c r="P66" s="39"/>
      <c r="Q66" s="10"/>
      <c r="R66" s="39"/>
      <c r="S66" s="10"/>
      <c r="T66" s="39"/>
      <c r="U66" s="10"/>
      <c r="V66" s="39"/>
      <c r="W66" s="10"/>
      <c r="X66" s="39"/>
      <c r="Y66" s="10"/>
      <c r="Z66" s="39"/>
      <c r="AA66" s="10"/>
      <c r="AB66" s="39"/>
      <c r="AC66" s="10"/>
      <c r="AD66" s="39"/>
      <c r="AE66" s="10"/>
      <c r="AF66" s="39">
        <f>AF15/AF39</f>
        <v>500</v>
      </c>
      <c r="AG66" s="10"/>
      <c r="AH66" s="39">
        <f>AH15/AH39</f>
        <v>500</v>
      </c>
      <c r="AI66" s="10"/>
      <c r="AJ66" s="39">
        <f>AJ15/AJ39</f>
        <v>500</v>
      </c>
      <c r="AK66" s="10"/>
      <c r="AL66" s="39">
        <f>AL15/AL39</f>
        <v>500</v>
      </c>
      <c r="AM66" s="10"/>
      <c r="AN66" s="39">
        <f>AN15/AN39</f>
        <v>500</v>
      </c>
      <c r="AO66" s="10"/>
      <c r="AP66" s="39">
        <f>AP15/AP39</f>
        <v>500</v>
      </c>
      <c r="AQ66" s="10"/>
      <c r="AR66" s="39">
        <f>AR15/AR39</f>
        <v>500</v>
      </c>
      <c r="AS66" s="10"/>
      <c r="AT66" s="39">
        <f>AT15/AT39</f>
        <v>500</v>
      </c>
      <c r="AU66" s="10"/>
      <c r="AV66" s="39">
        <f>AV15/AV39</f>
        <v>500</v>
      </c>
      <c r="AW66" s="10"/>
      <c r="AX66" s="40">
        <f>AX15/AX39</f>
        <v>500</v>
      </c>
      <c r="AY66"/>
      <c r="AZ66"/>
      <c r="BA66"/>
      <c r="BB66"/>
      <c r="BC66"/>
    </row>
    <row r="67" spans="2:55" ht="6" customHeight="1" x14ac:dyDescent="0.25">
      <c r="B67" s="7"/>
      <c r="AO67"/>
      <c r="AQ67"/>
    </row>
    <row r="68" spans="2:55" x14ac:dyDescent="0.25">
      <c r="B68" s="7" t="s">
        <v>10</v>
      </c>
      <c r="J68" s="19">
        <f>J12/J41</f>
        <v>262.29508196721309</v>
      </c>
      <c r="L68" s="19">
        <f>L12/L41</f>
        <v>262.29508196721309</v>
      </c>
      <c r="N68" s="19">
        <f>N12/N41</f>
        <v>262.29508196721309</v>
      </c>
      <c r="P68" s="19">
        <f>P12/P41</f>
        <v>262.29508196721309</v>
      </c>
      <c r="R68" s="19">
        <f>R12/R41</f>
        <v>262.29508196721309</v>
      </c>
      <c r="T68" s="19">
        <f>T12/T41</f>
        <v>262.29508196721309</v>
      </c>
      <c r="V68" s="19">
        <f>V12/V41</f>
        <v>262.29508196721309</v>
      </c>
      <c r="X68" s="19">
        <f>X12/X41</f>
        <v>262.29508196721309</v>
      </c>
      <c r="Z68" s="19">
        <f>Z12/Z41</f>
        <v>262.29508196721309</v>
      </c>
      <c r="AB68" s="19">
        <f>AB12/AB41</f>
        <v>262.29508196721309</v>
      </c>
      <c r="AD68" s="19">
        <f>AD12/AD41</f>
        <v>262.29508196721309</v>
      </c>
      <c r="AF68" s="19">
        <f>AF12/AF41</f>
        <v>262.29508196721309</v>
      </c>
      <c r="AH68" s="19">
        <f>AH12/AH41</f>
        <v>262.29508196721309</v>
      </c>
      <c r="AJ68" s="19">
        <f>AJ12/AJ41</f>
        <v>262.29508196721309</v>
      </c>
      <c r="AL68" s="19">
        <f>AL12/AL41</f>
        <v>262.29508196721309</v>
      </c>
      <c r="AN68" s="19">
        <f>AN12/AN41</f>
        <v>262.29508196721309</v>
      </c>
      <c r="AO68"/>
      <c r="AP68" s="19">
        <f>AP12/AP41</f>
        <v>262.29508196721309</v>
      </c>
      <c r="AQ68"/>
      <c r="AR68" s="19">
        <f>AR12/AR41</f>
        <v>262.29508196721309</v>
      </c>
      <c r="AT68" s="19">
        <f>AT12/AT41</f>
        <v>262.29508196721309</v>
      </c>
      <c r="AV68" s="19">
        <f>AV12/AV41</f>
        <v>262.29508196721309</v>
      </c>
      <c r="AX68" s="19">
        <f>AX12/AX41</f>
        <v>262.29508196721309</v>
      </c>
    </row>
    <row r="69" spans="2:55" x14ac:dyDescent="0.25">
      <c r="B69" s="9" t="s">
        <v>2</v>
      </c>
      <c r="C69" s="10"/>
      <c r="D69" s="10"/>
      <c r="E69" s="10"/>
      <c r="F69" s="10"/>
      <c r="G69" s="10"/>
      <c r="H69" s="10"/>
      <c r="I69" s="10"/>
      <c r="J69" s="39"/>
      <c r="K69" s="10"/>
      <c r="L69" s="39"/>
      <c r="M69" s="10"/>
      <c r="N69" s="39"/>
      <c r="O69" s="10"/>
      <c r="P69" s="39"/>
      <c r="Q69" s="10"/>
      <c r="R69" s="39"/>
      <c r="S69" s="10"/>
      <c r="T69" s="39"/>
      <c r="U69" s="10"/>
      <c r="V69" s="39"/>
      <c r="W69" s="10"/>
      <c r="X69" s="39"/>
      <c r="Y69" s="10"/>
      <c r="Z69" s="39"/>
      <c r="AA69" s="10"/>
      <c r="AB69" s="39"/>
      <c r="AC69" s="10"/>
      <c r="AD69" s="39"/>
      <c r="AE69" s="10"/>
      <c r="AF69" s="39">
        <f>AF16/AF42</f>
        <v>262.29508196721309</v>
      </c>
      <c r="AG69" s="10"/>
      <c r="AH69" s="39">
        <f>AH16/AH42</f>
        <v>262.29508196721309</v>
      </c>
      <c r="AI69" s="10"/>
      <c r="AJ69" s="39">
        <f>AJ16/AJ42</f>
        <v>262.29508196721309</v>
      </c>
      <c r="AK69" s="10"/>
      <c r="AL69" s="39">
        <f>AL16/AL42</f>
        <v>262.29508196721309</v>
      </c>
      <c r="AM69" s="10"/>
      <c r="AN69" s="39">
        <f>AN16/AN42</f>
        <v>262.29508196721309</v>
      </c>
      <c r="AO69" s="10"/>
      <c r="AP69" s="39">
        <f>AP16/AP42</f>
        <v>262.29508196721309</v>
      </c>
      <c r="AQ69" s="10"/>
      <c r="AR69" s="39">
        <f>AR16/AR42</f>
        <v>262.29508196721309</v>
      </c>
      <c r="AS69" s="10"/>
      <c r="AT69" s="39">
        <f>AT16/AT42</f>
        <v>262.29508196721309</v>
      </c>
      <c r="AU69" s="10"/>
      <c r="AV69" s="39">
        <f>AV16/AV42</f>
        <v>262.29508196721309</v>
      </c>
      <c r="AW69" s="10"/>
      <c r="AX69" s="40">
        <f>AX16/AX42</f>
        <v>262.29508196721309</v>
      </c>
    </row>
    <row r="70" spans="2:55" x14ac:dyDescent="0.25">
      <c r="AO70"/>
      <c r="AQ70"/>
    </row>
    <row r="71" spans="2:55" x14ac:dyDescent="0.25">
      <c r="B71" s="7" t="s">
        <v>27</v>
      </c>
      <c r="AO71"/>
      <c r="AQ71"/>
    </row>
    <row r="72" spans="2:55" x14ac:dyDescent="0.25">
      <c r="B72" s="7" t="s">
        <v>15</v>
      </c>
      <c r="AO72"/>
      <c r="AQ72"/>
    </row>
    <row r="73" spans="2:55" x14ac:dyDescent="0.25">
      <c r="B73" s="4" t="s">
        <v>26</v>
      </c>
      <c r="J73" s="46">
        <v>100000</v>
      </c>
      <c r="L73" s="46">
        <v>100000</v>
      </c>
      <c r="N73" s="46">
        <v>100000</v>
      </c>
      <c r="P73" s="46">
        <v>100000</v>
      </c>
      <c r="R73" s="46">
        <v>100000</v>
      </c>
      <c r="T73" s="46">
        <v>100000</v>
      </c>
      <c r="V73" s="46">
        <v>100000</v>
      </c>
      <c r="X73" s="46">
        <v>100000</v>
      </c>
      <c r="Z73" s="46">
        <v>100000</v>
      </c>
      <c r="AB73" s="46">
        <v>100000</v>
      </c>
      <c r="AD73" s="46">
        <v>100000</v>
      </c>
      <c r="AF73" s="46">
        <v>100000</v>
      </c>
      <c r="AH73" s="46">
        <v>100000</v>
      </c>
      <c r="AJ73" s="46">
        <v>100000</v>
      </c>
      <c r="AL73" s="46">
        <v>100000</v>
      </c>
      <c r="AN73" s="46">
        <v>100000</v>
      </c>
      <c r="AO73"/>
      <c r="AP73" s="46">
        <v>100000</v>
      </c>
      <c r="AQ73"/>
      <c r="AR73" s="46">
        <v>100000</v>
      </c>
      <c r="AT73" s="46">
        <v>100000</v>
      </c>
      <c r="AV73" s="46">
        <v>100000</v>
      </c>
      <c r="AX73" s="46">
        <v>100000</v>
      </c>
    </row>
    <row r="74" spans="2:55" x14ac:dyDescent="0.25">
      <c r="B74" s="9" t="s">
        <v>20</v>
      </c>
      <c r="C74" s="10"/>
      <c r="D74" s="10"/>
      <c r="E74" s="10"/>
      <c r="F74" s="10"/>
      <c r="G74" s="10"/>
      <c r="H74" s="10"/>
      <c r="I74" s="10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0"/>
      <c r="AF74" s="11">
        <f>AF73*12</f>
        <v>1200000</v>
      </c>
      <c r="AG74" s="10"/>
      <c r="AH74" s="11">
        <f>AH73*12</f>
        <v>1200000</v>
      </c>
      <c r="AI74" s="10"/>
      <c r="AJ74" s="11">
        <f>AJ73*12</f>
        <v>1200000</v>
      </c>
      <c r="AK74" s="10"/>
      <c r="AL74" s="11">
        <f>AL73*12</f>
        <v>1200000</v>
      </c>
      <c r="AM74" s="10"/>
      <c r="AN74" s="11">
        <f>AN73*12</f>
        <v>1200000</v>
      </c>
      <c r="AO74" s="10"/>
      <c r="AP74" s="11">
        <f>AP73*12</f>
        <v>1200000</v>
      </c>
      <c r="AQ74" s="10"/>
      <c r="AR74" s="11">
        <f>AR73*12</f>
        <v>1200000</v>
      </c>
      <c r="AS74" s="12"/>
      <c r="AT74" s="11">
        <f>AT73*12</f>
        <v>1200000</v>
      </c>
      <c r="AU74" s="10"/>
      <c r="AV74" s="11">
        <f>AV73*12</f>
        <v>1200000</v>
      </c>
      <c r="AW74" s="10"/>
      <c r="AX74" s="13">
        <f>AX73*12</f>
        <v>1200000</v>
      </c>
    </row>
    <row r="75" spans="2:55" x14ac:dyDescent="0.25">
      <c r="B75" s="50" t="s">
        <v>40</v>
      </c>
      <c r="C75" s="51"/>
      <c r="D75" s="51"/>
      <c r="E75" s="51"/>
      <c r="F75" s="51"/>
      <c r="G75" s="51"/>
      <c r="H75" s="51"/>
      <c r="I75" s="51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1"/>
      <c r="AF75" s="53"/>
      <c r="AG75" s="51"/>
      <c r="AH75" s="53">
        <f>AH74/AH29</f>
        <v>333.33333333333331</v>
      </c>
      <c r="AI75" s="51"/>
      <c r="AJ75" s="53">
        <f>AJ74/AJ29</f>
        <v>333.33333333333331</v>
      </c>
      <c r="AK75" s="51"/>
      <c r="AL75" s="53">
        <f>AL74/AL29</f>
        <v>333.33333333333331</v>
      </c>
      <c r="AM75" s="51"/>
      <c r="AN75" s="53">
        <f>AN74/AN29</f>
        <v>333.33333333333331</v>
      </c>
      <c r="AO75" s="51"/>
      <c r="AP75" s="53">
        <f>AP74/AP29</f>
        <v>333.33333333333331</v>
      </c>
      <c r="AQ75" s="51"/>
      <c r="AR75" s="53">
        <f>AR74/AR29</f>
        <v>333.33333333333331</v>
      </c>
      <c r="AS75" s="52"/>
      <c r="AT75" s="53">
        <f>AT74/AT29</f>
        <v>333.33333333333331</v>
      </c>
      <c r="AU75" s="51"/>
      <c r="AV75" s="53">
        <f>AV74/AV29</f>
        <v>333.33333333333331</v>
      </c>
      <c r="AW75" s="51"/>
      <c r="AX75" s="54">
        <f>AX74/AX29</f>
        <v>333.33333333333331</v>
      </c>
    </row>
    <row r="76" spans="2:55" x14ac:dyDescent="0.25">
      <c r="B76" s="4" t="s">
        <v>28</v>
      </c>
      <c r="J76" s="46">
        <v>40000</v>
      </c>
      <c r="L76" s="46">
        <v>40000</v>
      </c>
      <c r="N76" s="46">
        <v>40000</v>
      </c>
      <c r="P76" s="46">
        <v>40000</v>
      </c>
      <c r="R76" s="46">
        <v>40000</v>
      </c>
      <c r="T76" s="46">
        <v>40000</v>
      </c>
      <c r="V76" s="46">
        <v>40000</v>
      </c>
      <c r="X76" s="46">
        <v>40000</v>
      </c>
      <c r="Z76" s="46">
        <v>40000</v>
      </c>
      <c r="AB76" s="46">
        <v>40000</v>
      </c>
      <c r="AD76" s="46">
        <v>40000</v>
      </c>
      <c r="AF76" s="46">
        <v>40000</v>
      </c>
      <c r="AH76" s="46">
        <v>40000</v>
      </c>
      <c r="AJ76" s="46">
        <v>40000</v>
      </c>
      <c r="AL76" s="46">
        <v>40000</v>
      </c>
      <c r="AN76" s="46">
        <v>40000</v>
      </c>
      <c r="AO76"/>
      <c r="AP76" s="46">
        <v>40000</v>
      </c>
      <c r="AQ76"/>
      <c r="AR76" s="46">
        <v>40000</v>
      </c>
      <c r="AT76" s="46">
        <v>40000</v>
      </c>
      <c r="AV76" s="46">
        <v>40000</v>
      </c>
      <c r="AX76" s="46">
        <v>40000</v>
      </c>
    </row>
    <row r="77" spans="2:55" x14ac:dyDescent="0.25">
      <c r="B77" s="9" t="s">
        <v>20</v>
      </c>
      <c r="C77" s="10"/>
      <c r="D77" s="10"/>
      <c r="E77" s="10"/>
      <c r="F77" s="10"/>
      <c r="G77" s="10"/>
      <c r="H77" s="10"/>
      <c r="I77" s="10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0"/>
      <c r="AF77" s="11">
        <f>AF76*12</f>
        <v>480000</v>
      </c>
      <c r="AG77" s="10"/>
      <c r="AH77" s="11">
        <f>AH76*12</f>
        <v>480000</v>
      </c>
      <c r="AI77" s="10"/>
      <c r="AJ77" s="11">
        <f>AJ76*12</f>
        <v>480000</v>
      </c>
      <c r="AK77" s="10"/>
      <c r="AL77" s="11">
        <f>AL76*12</f>
        <v>480000</v>
      </c>
      <c r="AM77" s="10"/>
      <c r="AN77" s="11">
        <f>AN76*12</f>
        <v>480000</v>
      </c>
      <c r="AO77" s="10"/>
      <c r="AP77" s="11">
        <f>AP76*12</f>
        <v>480000</v>
      </c>
      <c r="AQ77" s="10"/>
      <c r="AR77" s="11">
        <f>AR76*12</f>
        <v>480000</v>
      </c>
      <c r="AS77" s="12"/>
      <c r="AT77" s="11">
        <f>AT76*12</f>
        <v>480000</v>
      </c>
      <c r="AU77" s="10"/>
      <c r="AV77" s="11">
        <f>AV76*12</f>
        <v>480000</v>
      </c>
      <c r="AW77" s="10"/>
      <c r="AX77" s="13">
        <f>AX76*12</f>
        <v>480000</v>
      </c>
    </row>
    <row r="78" spans="2:55" x14ac:dyDescent="0.25">
      <c r="B78" s="4" t="s">
        <v>29</v>
      </c>
      <c r="J78" s="15">
        <f>J76/J73</f>
        <v>0.4</v>
      </c>
      <c r="L78" s="15">
        <f>L76/L73</f>
        <v>0.4</v>
      </c>
      <c r="N78" s="15">
        <f>N76/N73</f>
        <v>0.4</v>
      </c>
      <c r="P78" s="15">
        <f>P76/P73</f>
        <v>0.4</v>
      </c>
      <c r="R78" s="15">
        <f>R76/R73</f>
        <v>0.4</v>
      </c>
      <c r="T78" s="15">
        <f>T76/T73</f>
        <v>0.4</v>
      </c>
      <c r="V78" s="15">
        <f>V76/V73</f>
        <v>0.4</v>
      </c>
      <c r="X78" s="15">
        <f>X76/X73</f>
        <v>0.4</v>
      </c>
      <c r="Z78" s="15">
        <f>Z76/Z73</f>
        <v>0.4</v>
      </c>
      <c r="AB78" s="15">
        <f>AB76/AB73</f>
        <v>0.4</v>
      </c>
      <c r="AD78" s="15">
        <f>AD76/AD73</f>
        <v>0.4</v>
      </c>
      <c r="AF78" s="15">
        <f>AF76/AF73</f>
        <v>0.4</v>
      </c>
      <c r="AH78" s="15">
        <f>AH76/AH73</f>
        <v>0.4</v>
      </c>
      <c r="AJ78" s="15">
        <f>AJ76/AJ73</f>
        <v>0.4</v>
      </c>
      <c r="AL78" s="15">
        <f>AL76/AL73</f>
        <v>0.4</v>
      </c>
      <c r="AN78" s="15">
        <f>AN76/AN73</f>
        <v>0.4</v>
      </c>
      <c r="AO78"/>
      <c r="AP78" s="15">
        <f>AP76/AP73</f>
        <v>0.4</v>
      </c>
      <c r="AQ78"/>
      <c r="AR78" s="15">
        <f>AR76/AR73</f>
        <v>0.4</v>
      </c>
      <c r="AT78" s="15">
        <f>AT76/AT73</f>
        <v>0.4</v>
      </c>
      <c r="AV78" s="15">
        <f>AV76/AV73</f>
        <v>0.4</v>
      </c>
      <c r="AX78" s="15">
        <f>AX76/AX73</f>
        <v>0.4</v>
      </c>
    </row>
    <row r="79" spans="2:55" x14ac:dyDescent="0.25">
      <c r="B79" s="9" t="s">
        <v>2</v>
      </c>
      <c r="C79" s="10"/>
      <c r="D79" s="10"/>
      <c r="E79" s="10"/>
      <c r="F79" s="10"/>
      <c r="G79" s="10"/>
      <c r="H79" s="10"/>
      <c r="I79" s="10"/>
      <c r="J79" s="41"/>
      <c r="K79" s="10"/>
      <c r="L79" s="41"/>
      <c r="M79" s="10"/>
      <c r="N79" s="41"/>
      <c r="O79" s="10"/>
      <c r="P79" s="41"/>
      <c r="Q79" s="10"/>
      <c r="R79" s="41"/>
      <c r="S79" s="10"/>
      <c r="T79" s="41"/>
      <c r="U79" s="10"/>
      <c r="V79" s="41"/>
      <c r="W79" s="10"/>
      <c r="X79" s="41"/>
      <c r="Y79" s="10"/>
      <c r="Z79" s="41"/>
      <c r="AA79" s="10"/>
      <c r="AB79" s="41"/>
      <c r="AC79" s="10"/>
      <c r="AD79" s="41"/>
      <c r="AE79" s="10"/>
      <c r="AF79" s="41">
        <f>AF77/AF74</f>
        <v>0.4</v>
      </c>
      <c r="AG79" s="10"/>
      <c r="AH79" s="41">
        <f>AH77/AH74</f>
        <v>0.4</v>
      </c>
      <c r="AI79" s="10"/>
      <c r="AJ79" s="41">
        <f>AJ77/AJ74</f>
        <v>0.4</v>
      </c>
      <c r="AK79" s="10"/>
      <c r="AL79" s="41">
        <f>AL77/AL74</f>
        <v>0.4</v>
      </c>
      <c r="AM79" s="10"/>
      <c r="AN79" s="41">
        <f>AN77/AN74</f>
        <v>0.4</v>
      </c>
      <c r="AO79" s="10"/>
      <c r="AP79" s="41">
        <f>AP77/AP74</f>
        <v>0.4</v>
      </c>
      <c r="AQ79" s="10"/>
      <c r="AR79" s="41">
        <f>AR77/AR74</f>
        <v>0.4</v>
      </c>
      <c r="AS79" s="10"/>
      <c r="AT79" s="41">
        <f>AT77/AT74</f>
        <v>0.4</v>
      </c>
      <c r="AU79" s="10"/>
      <c r="AV79" s="41">
        <f>AV77/AV74</f>
        <v>0.4</v>
      </c>
      <c r="AW79" s="10"/>
      <c r="AX79" s="42">
        <f>AX77/AX74</f>
        <v>0.4</v>
      </c>
    </row>
    <row r="80" spans="2:55" x14ac:dyDescent="0.25">
      <c r="J80" s="14"/>
      <c r="L80" s="14"/>
      <c r="N80" s="14"/>
      <c r="P80" s="14"/>
      <c r="R80" s="14"/>
      <c r="T80" s="14"/>
      <c r="V80" s="14"/>
      <c r="X80" s="14"/>
      <c r="Z80" s="14"/>
      <c r="AB80" s="14"/>
      <c r="AD80" s="14"/>
      <c r="AF80" s="14"/>
      <c r="AH80" s="14"/>
      <c r="AJ80" s="14"/>
      <c r="AL80" s="14"/>
      <c r="AN80" s="14"/>
      <c r="AP80" s="14"/>
      <c r="AR80" s="14"/>
      <c r="AT80" s="14"/>
      <c r="AV80" s="14"/>
      <c r="AX80" s="14"/>
    </row>
    <row r="81" spans="2:50" x14ac:dyDescent="0.25">
      <c r="B81" s="7" t="s">
        <v>16</v>
      </c>
      <c r="AO81"/>
      <c r="AQ81"/>
    </row>
    <row r="82" spans="2:50" x14ac:dyDescent="0.25">
      <c r="B82" s="4" t="s">
        <v>26</v>
      </c>
      <c r="J82" s="46">
        <v>100000</v>
      </c>
      <c r="L82" s="46">
        <v>100000</v>
      </c>
      <c r="N82" s="46">
        <v>100000</v>
      </c>
      <c r="P82" s="46">
        <v>100000</v>
      </c>
      <c r="R82" s="46">
        <v>100000</v>
      </c>
      <c r="T82" s="46">
        <v>100000</v>
      </c>
      <c r="V82" s="46">
        <v>100000</v>
      </c>
      <c r="X82" s="46">
        <v>100000</v>
      </c>
      <c r="Z82" s="46">
        <v>100000</v>
      </c>
      <c r="AB82" s="46">
        <v>100000</v>
      </c>
      <c r="AD82" s="46">
        <v>100000</v>
      </c>
      <c r="AF82" s="46">
        <v>100000</v>
      </c>
      <c r="AH82" s="46">
        <v>100000</v>
      </c>
      <c r="AJ82" s="46">
        <v>100000</v>
      </c>
      <c r="AL82" s="46">
        <v>100000</v>
      </c>
      <c r="AN82" s="46">
        <v>100000</v>
      </c>
      <c r="AO82"/>
      <c r="AP82" s="46">
        <v>100000</v>
      </c>
      <c r="AQ82"/>
      <c r="AR82" s="46">
        <v>100000</v>
      </c>
      <c r="AT82" s="46">
        <v>100000</v>
      </c>
      <c r="AV82" s="46">
        <v>100000</v>
      </c>
      <c r="AX82" s="46">
        <v>100000</v>
      </c>
    </row>
    <row r="83" spans="2:50" x14ac:dyDescent="0.25">
      <c r="B83" s="9" t="s">
        <v>20</v>
      </c>
      <c r="C83" s="10"/>
      <c r="D83" s="10"/>
      <c r="E83" s="10"/>
      <c r="F83" s="10"/>
      <c r="G83" s="10"/>
      <c r="H83" s="10"/>
      <c r="I83" s="10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0"/>
      <c r="AF83" s="11">
        <f>AF82*12</f>
        <v>1200000</v>
      </c>
      <c r="AG83" s="10"/>
      <c r="AH83" s="11">
        <f>AH82*12</f>
        <v>1200000</v>
      </c>
      <c r="AI83" s="10"/>
      <c r="AJ83" s="11">
        <f>AJ82*12</f>
        <v>1200000</v>
      </c>
      <c r="AK83" s="10"/>
      <c r="AL83" s="11">
        <f>AL82*12</f>
        <v>1200000</v>
      </c>
      <c r="AM83" s="10"/>
      <c r="AN83" s="11">
        <f>AN82*12</f>
        <v>1200000</v>
      </c>
      <c r="AO83" s="10"/>
      <c r="AP83" s="11">
        <f>AP82*12</f>
        <v>1200000</v>
      </c>
      <c r="AQ83" s="10"/>
      <c r="AR83" s="11">
        <f>AR82*12</f>
        <v>1200000</v>
      </c>
      <c r="AS83" s="12"/>
      <c r="AT83" s="11">
        <f>AT82*12</f>
        <v>1200000</v>
      </c>
      <c r="AU83" s="10"/>
      <c r="AV83" s="11">
        <f>AV82*12</f>
        <v>1200000</v>
      </c>
      <c r="AW83" s="10"/>
      <c r="AX83" s="13">
        <f>AX82*12</f>
        <v>1200000</v>
      </c>
    </row>
    <row r="84" spans="2:50" x14ac:dyDescent="0.25">
      <c r="B84" s="50" t="s">
        <v>40</v>
      </c>
      <c r="C84" s="51"/>
      <c r="D84" s="51"/>
      <c r="E84" s="51"/>
      <c r="F84" s="51"/>
      <c r="G84" s="51"/>
      <c r="H84" s="51"/>
      <c r="I84" s="51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1"/>
      <c r="AF84" s="53"/>
      <c r="AG84" s="51"/>
      <c r="AH84" s="53">
        <f>AH83/AH31</f>
        <v>500</v>
      </c>
      <c r="AI84" s="51"/>
      <c r="AJ84" s="53">
        <f>AJ83/AJ31</f>
        <v>500</v>
      </c>
      <c r="AK84" s="51"/>
      <c r="AL84" s="53">
        <f>AL83/AL31</f>
        <v>500</v>
      </c>
      <c r="AM84" s="51"/>
      <c r="AN84" s="53">
        <f>AN83/AN31</f>
        <v>500</v>
      </c>
      <c r="AO84" s="51"/>
      <c r="AP84" s="53">
        <f>AP83/AP31</f>
        <v>500</v>
      </c>
      <c r="AQ84" s="51"/>
      <c r="AR84" s="53">
        <f>AR83/AR31</f>
        <v>500</v>
      </c>
      <c r="AS84" s="52"/>
      <c r="AT84" s="53">
        <f>AT83/AT31</f>
        <v>500</v>
      </c>
      <c r="AU84" s="51"/>
      <c r="AV84" s="53">
        <f>AV83/AV31</f>
        <v>500</v>
      </c>
      <c r="AW84" s="51"/>
      <c r="AX84" s="54">
        <f>AX83/AX31</f>
        <v>500</v>
      </c>
    </row>
    <row r="85" spans="2:50" x14ac:dyDescent="0.25">
      <c r="B85" s="4" t="s">
        <v>28</v>
      </c>
      <c r="J85" s="46">
        <v>40000</v>
      </c>
      <c r="L85" s="46">
        <v>40000</v>
      </c>
      <c r="N85" s="46">
        <v>40000</v>
      </c>
      <c r="P85" s="46">
        <v>40000</v>
      </c>
      <c r="R85" s="46">
        <v>40000</v>
      </c>
      <c r="T85" s="46">
        <v>40000</v>
      </c>
      <c r="V85" s="46">
        <v>40000</v>
      </c>
      <c r="X85" s="46">
        <v>40000</v>
      </c>
      <c r="Z85" s="46">
        <v>40000</v>
      </c>
      <c r="AB85" s="46">
        <v>40000</v>
      </c>
      <c r="AD85" s="46">
        <v>40000</v>
      </c>
      <c r="AF85" s="46">
        <v>40000</v>
      </c>
      <c r="AH85" s="46">
        <v>40000</v>
      </c>
      <c r="AJ85" s="46">
        <v>40000</v>
      </c>
      <c r="AL85" s="46">
        <v>40000</v>
      </c>
      <c r="AN85" s="46">
        <v>40000</v>
      </c>
      <c r="AO85"/>
      <c r="AP85" s="46">
        <v>40000</v>
      </c>
      <c r="AQ85"/>
      <c r="AR85" s="46">
        <v>40000</v>
      </c>
      <c r="AT85" s="46">
        <v>40000</v>
      </c>
      <c r="AV85" s="46">
        <v>40000</v>
      </c>
      <c r="AX85" s="46">
        <v>40000</v>
      </c>
    </row>
    <row r="86" spans="2:50" x14ac:dyDescent="0.25">
      <c r="B86" s="9" t="s">
        <v>20</v>
      </c>
      <c r="C86" s="10"/>
      <c r="D86" s="10"/>
      <c r="E86" s="10"/>
      <c r="F86" s="10"/>
      <c r="G86" s="10"/>
      <c r="H86" s="10"/>
      <c r="I86" s="10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0"/>
      <c r="AF86" s="11">
        <f>AF85*12</f>
        <v>480000</v>
      </c>
      <c r="AG86" s="10"/>
      <c r="AH86" s="11">
        <f>AH85*12</f>
        <v>480000</v>
      </c>
      <c r="AI86" s="10"/>
      <c r="AJ86" s="11">
        <f>AJ85*12</f>
        <v>480000</v>
      </c>
      <c r="AK86" s="10"/>
      <c r="AL86" s="11">
        <f>AL85*12</f>
        <v>480000</v>
      </c>
      <c r="AM86" s="10"/>
      <c r="AN86" s="11">
        <f>AN85*12</f>
        <v>480000</v>
      </c>
      <c r="AO86" s="10"/>
      <c r="AP86" s="11">
        <f>AP85*12</f>
        <v>480000</v>
      </c>
      <c r="AQ86" s="10"/>
      <c r="AR86" s="11">
        <f>AR85*12</f>
        <v>480000</v>
      </c>
      <c r="AS86" s="12"/>
      <c r="AT86" s="11">
        <f>AT85*12</f>
        <v>480000</v>
      </c>
      <c r="AU86" s="10"/>
      <c r="AV86" s="11">
        <f>AV85*12</f>
        <v>480000</v>
      </c>
      <c r="AW86" s="10"/>
      <c r="AX86" s="13">
        <f>AX85*12</f>
        <v>480000</v>
      </c>
    </row>
    <row r="87" spans="2:50" x14ac:dyDescent="0.25">
      <c r="B87" s="4" t="s">
        <v>29</v>
      </c>
      <c r="J87" s="15">
        <f>J85/J82</f>
        <v>0.4</v>
      </c>
      <c r="L87" s="15">
        <f>L85/L82</f>
        <v>0.4</v>
      </c>
      <c r="N87" s="15">
        <f>N85/N82</f>
        <v>0.4</v>
      </c>
      <c r="P87" s="15">
        <f>P85/P82</f>
        <v>0.4</v>
      </c>
      <c r="R87" s="15">
        <f>R85/R82</f>
        <v>0.4</v>
      </c>
      <c r="T87" s="15">
        <f>T85/T82</f>
        <v>0.4</v>
      </c>
      <c r="V87" s="15">
        <f>V85/V82</f>
        <v>0.4</v>
      </c>
      <c r="X87" s="15">
        <f>X85/X82</f>
        <v>0.4</v>
      </c>
      <c r="Z87" s="15">
        <f>Z85/Z82</f>
        <v>0.4</v>
      </c>
      <c r="AB87" s="15">
        <f>AB85/AB82</f>
        <v>0.4</v>
      </c>
      <c r="AD87" s="15">
        <f>AD85/AD82</f>
        <v>0.4</v>
      </c>
      <c r="AF87" s="15">
        <f>AF85/AF82</f>
        <v>0.4</v>
      </c>
      <c r="AH87" s="15">
        <f>AH85/AH82</f>
        <v>0.4</v>
      </c>
      <c r="AJ87" s="15">
        <f>AJ85/AJ82</f>
        <v>0.4</v>
      </c>
      <c r="AL87" s="15">
        <f>AL85/AL82</f>
        <v>0.4</v>
      </c>
      <c r="AN87" s="15">
        <f>AN85/AN82</f>
        <v>0.4</v>
      </c>
      <c r="AO87"/>
      <c r="AP87" s="15">
        <f>AP85/AP82</f>
        <v>0.4</v>
      </c>
      <c r="AQ87"/>
      <c r="AR87" s="15">
        <f>AR85/AR82</f>
        <v>0.4</v>
      </c>
      <c r="AT87" s="15">
        <f>AT85/AT82</f>
        <v>0.4</v>
      </c>
      <c r="AV87" s="15">
        <f>AV85/AV82</f>
        <v>0.4</v>
      </c>
      <c r="AX87" s="15">
        <f>AX85/AX82</f>
        <v>0.4</v>
      </c>
    </row>
    <row r="88" spans="2:50" x14ac:dyDescent="0.25">
      <c r="B88" s="9" t="s">
        <v>2</v>
      </c>
      <c r="C88" s="10"/>
      <c r="D88" s="10"/>
      <c r="E88" s="10"/>
      <c r="F88" s="10"/>
      <c r="G88" s="10"/>
      <c r="H88" s="10"/>
      <c r="I88" s="10"/>
      <c r="J88" s="41"/>
      <c r="K88" s="10"/>
      <c r="L88" s="41"/>
      <c r="M88" s="10"/>
      <c r="N88" s="41"/>
      <c r="O88" s="10"/>
      <c r="P88" s="41"/>
      <c r="Q88" s="10"/>
      <c r="R88" s="41"/>
      <c r="S88" s="10"/>
      <c r="T88" s="41"/>
      <c r="U88" s="10"/>
      <c r="V88" s="41"/>
      <c r="W88" s="10"/>
      <c r="X88" s="41"/>
      <c r="Y88" s="10"/>
      <c r="Z88" s="41"/>
      <c r="AA88" s="10"/>
      <c r="AB88" s="41"/>
      <c r="AC88" s="10"/>
      <c r="AD88" s="41"/>
      <c r="AE88" s="10"/>
      <c r="AF88" s="41">
        <f>AF86/AF83</f>
        <v>0.4</v>
      </c>
      <c r="AG88" s="10"/>
      <c r="AH88" s="41">
        <f>AH86/AH83</f>
        <v>0.4</v>
      </c>
      <c r="AI88" s="10"/>
      <c r="AJ88" s="41">
        <f>AJ86/AJ83</f>
        <v>0.4</v>
      </c>
      <c r="AK88" s="10"/>
      <c r="AL88" s="41">
        <f>AL86/AL83</f>
        <v>0.4</v>
      </c>
      <c r="AM88" s="10"/>
      <c r="AN88" s="41">
        <f>AN86/AN83</f>
        <v>0.4</v>
      </c>
      <c r="AO88" s="10"/>
      <c r="AP88" s="41">
        <f>AP86/AP83</f>
        <v>0.4</v>
      </c>
      <c r="AQ88" s="10"/>
      <c r="AR88" s="41">
        <f>AR86/AR83</f>
        <v>0.4</v>
      </c>
      <c r="AS88" s="10"/>
      <c r="AT88" s="41">
        <f>AT86/AT83</f>
        <v>0.4</v>
      </c>
      <c r="AU88" s="10"/>
      <c r="AV88" s="41">
        <f>AV86/AV83</f>
        <v>0.4</v>
      </c>
      <c r="AW88" s="10"/>
      <c r="AX88" s="42">
        <f>AX86/AX83</f>
        <v>0.4</v>
      </c>
    </row>
    <row r="89" spans="2:50" x14ac:dyDescent="0.25">
      <c r="AO89"/>
      <c r="AQ89"/>
    </row>
    <row r="90" spans="2:50" x14ac:dyDescent="0.25">
      <c r="B90" s="6" t="s">
        <v>25</v>
      </c>
    </row>
    <row r="91" spans="2:50" x14ac:dyDescent="0.25">
      <c r="B91" s="4" t="s">
        <v>10</v>
      </c>
      <c r="J91" s="47">
        <v>20</v>
      </c>
      <c r="L91" s="47">
        <v>20</v>
      </c>
      <c r="N91" s="47">
        <v>20</v>
      </c>
      <c r="P91" s="47">
        <v>20</v>
      </c>
      <c r="R91" s="47">
        <v>20</v>
      </c>
      <c r="T91" s="47">
        <v>20</v>
      </c>
      <c r="V91" s="47">
        <v>20</v>
      </c>
      <c r="X91" s="47">
        <v>20</v>
      </c>
      <c r="Z91" s="47">
        <v>20</v>
      </c>
      <c r="AB91" s="47">
        <v>20</v>
      </c>
      <c r="AD91" s="47">
        <v>20</v>
      </c>
      <c r="AF91" s="47">
        <v>20</v>
      </c>
      <c r="AH91" s="47">
        <v>20</v>
      </c>
      <c r="AJ91" s="47">
        <v>20</v>
      </c>
      <c r="AL91" s="47">
        <v>20</v>
      </c>
      <c r="AN91" s="47">
        <v>20</v>
      </c>
      <c r="AO91"/>
      <c r="AP91" s="47">
        <v>20</v>
      </c>
      <c r="AQ91"/>
      <c r="AR91" s="47">
        <v>20</v>
      </c>
      <c r="AT91" s="47">
        <v>20</v>
      </c>
      <c r="AV91" s="47">
        <v>20</v>
      </c>
      <c r="AX91" s="47">
        <v>20</v>
      </c>
    </row>
    <row r="92" spans="2:50" x14ac:dyDescent="0.25">
      <c r="B92" s="4" t="s">
        <v>13</v>
      </c>
      <c r="J92" s="21">
        <v>0.9</v>
      </c>
      <c r="L92" s="21">
        <v>0.9</v>
      </c>
      <c r="N92" s="21">
        <v>0.9</v>
      </c>
      <c r="P92" s="21">
        <v>0.9</v>
      </c>
      <c r="R92" s="21">
        <v>0.9</v>
      </c>
      <c r="T92" s="21">
        <v>0.9</v>
      </c>
      <c r="V92" s="21">
        <v>0.9</v>
      </c>
      <c r="X92" s="21">
        <v>0.9</v>
      </c>
      <c r="Z92" s="21">
        <v>0.9</v>
      </c>
      <c r="AB92" s="21">
        <v>0.9</v>
      </c>
      <c r="AD92" s="21">
        <v>0.9</v>
      </c>
      <c r="AF92" s="21">
        <v>0.9</v>
      </c>
      <c r="AH92" s="21">
        <v>0.9</v>
      </c>
      <c r="AJ92" s="21">
        <v>0.9</v>
      </c>
      <c r="AL92" s="21">
        <v>0.9</v>
      </c>
      <c r="AN92" s="21">
        <v>0.9</v>
      </c>
      <c r="AO92"/>
      <c r="AP92" s="21">
        <v>0.9</v>
      </c>
      <c r="AQ92"/>
      <c r="AR92" s="21">
        <v>0.9</v>
      </c>
      <c r="AT92" s="21">
        <v>0.9</v>
      </c>
      <c r="AV92" s="21">
        <v>0.9</v>
      </c>
      <c r="AX92" s="21">
        <v>0.9</v>
      </c>
    </row>
    <row r="93" spans="2:50" x14ac:dyDescent="0.25">
      <c r="AO93"/>
      <c r="AQ93"/>
    </row>
    <row r="94" spans="2:50" x14ac:dyDescent="0.25">
      <c r="B94" s="6" t="s">
        <v>12</v>
      </c>
    </row>
    <row r="95" spans="2:50" x14ac:dyDescent="0.25">
      <c r="B95" s="7" t="s">
        <v>33</v>
      </c>
    </row>
    <row r="96" spans="2:50" x14ac:dyDescent="0.25">
      <c r="B96" s="4" t="s">
        <v>30</v>
      </c>
      <c r="J96" s="4">
        <f>J38</f>
        <v>100</v>
      </c>
      <c r="L96" s="4">
        <f>L38</f>
        <v>100</v>
      </c>
      <c r="N96" s="4">
        <f>N38</f>
        <v>100</v>
      </c>
      <c r="P96" s="4">
        <f>P38</f>
        <v>100</v>
      </c>
      <c r="R96" s="4">
        <f>R38</f>
        <v>100</v>
      </c>
      <c r="T96" s="4">
        <f>T38</f>
        <v>100</v>
      </c>
      <c r="V96" s="4">
        <f>V38</f>
        <v>100</v>
      </c>
      <c r="X96" s="4">
        <f>X38</f>
        <v>100</v>
      </c>
      <c r="Z96" s="4">
        <f>Z38</f>
        <v>100</v>
      </c>
      <c r="AB96" s="4">
        <f>AB38</f>
        <v>100</v>
      </c>
      <c r="AD96" s="4">
        <f>AD38</f>
        <v>100</v>
      </c>
      <c r="AF96" s="4">
        <f>AF38</f>
        <v>100</v>
      </c>
      <c r="AH96" s="4">
        <f>AH38</f>
        <v>100</v>
      </c>
      <c r="AJ96" s="4">
        <f>AJ38</f>
        <v>100</v>
      </c>
      <c r="AL96" s="4">
        <f>AL38</f>
        <v>100</v>
      </c>
      <c r="AN96" s="4">
        <f>AN38</f>
        <v>100</v>
      </c>
      <c r="AP96" s="4">
        <f>AP38</f>
        <v>100</v>
      </c>
      <c r="AR96" s="4">
        <f>AR38</f>
        <v>100</v>
      </c>
      <c r="AT96" s="4">
        <f>AT38</f>
        <v>100</v>
      </c>
      <c r="AV96" s="4">
        <f>AV38</f>
        <v>100</v>
      </c>
      <c r="AX96" s="4">
        <f>AX38</f>
        <v>100</v>
      </c>
    </row>
    <row r="97" spans="2:50" x14ac:dyDescent="0.25">
      <c r="B97" s="4" t="s">
        <v>32</v>
      </c>
      <c r="J97" s="16">
        <v>120</v>
      </c>
      <c r="L97" s="16">
        <v>120</v>
      </c>
      <c r="N97" s="16">
        <v>120</v>
      </c>
      <c r="P97" s="16">
        <v>120</v>
      </c>
      <c r="R97" s="16">
        <v>120</v>
      </c>
      <c r="T97" s="16">
        <v>120</v>
      </c>
      <c r="V97" s="16">
        <v>120</v>
      </c>
      <c r="X97" s="16">
        <v>120</v>
      </c>
      <c r="Z97" s="16">
        <v>120</v>
      </c>
      <c r="AB97" s="16">
        <v>120</v>
      </c>
      <c r="AD97" s="16">
        <v>120</v>
      </c>
      <c r="AF97" s="16">
        <v>120</v>
      </c>
      <c r="AH97" s="48">
        <v>120</v>
      </c>
      <c r="AJ97" s="48">
        <v>120</v>
      </c>
      <c r="AL97" s="48">
        <v>120</v>
      </c>
      <c r="AN97" s="48">
        <v>120</v>
      </c>
      <c r="AP97" s="48">
        <v>120</v>
      </c>
      <c r="AR97" s="48">
        <v>120</v>
      </c>
      <c r="AS97" s="16"/>
      <c r="AT97" s="48">
        <v>120</v>
      </c>
      <c r="AU97" s="16"/>
      <c r="AV97" s="48">
        <v>120</v>
      </c>
      <c r="AW97" s="16"/>
      <c r="AX97" s="48">
        <v>120</v>
      </c>
    </row>
    <row r="98" spans="2:50" x14ac:dyDescent="0.25">
      <c r="B98" s="4" t="s">
        <v>31</v>
      </c>
      <c r="J98" s="43">
        <f>J96/J97</f>
        <v>0.83333333333333337</v>
      </c>
      <c r="L98" s="43">
        <f>L96/L97</f>
        <v>0.83333333333333337</v>
      </c>
      <c r="N98" s="43">
        <f>N96/N97</f>
        <v>0.83333333333333337</v>
      </c>
      <c r="P98" s="43">
        <f>P96/P97</f>
        <v>0.83333333333333337</v>
      </c>
      <c r="R98" s="43">
        <f>R96/R97</f>
        <v>0.83333333333333337</v>
      </c>
      <c r="T98" s="43">
        <f>T96/T97</f>
        <v>0.83333333333333337</v>
      </c>
      <c r="V98" s="43">
        <f>V96/V97</f>
        <v>0.83333333333333337</v>
      </c>
      <c r="X98" s="43">
        <f>X96/X97</f>
        <v>0.83333333333333337</v>
      </c>
      <c r="Z98" s="43">
        <f>Z96/Z97</f>
        <v>0.83333333333333337</v>
      </c>
      <c r="AB98" s="43">
        <f>AB96/AB97</f>
        <v>0.83333333333333337</v>
      </c>
      <c r="AD98" s="43">
        <f>AD96/AD97</f>
        <v>0.83333333333333337</v>
      </c>
      <c r="AF98" s="43">
        <f>AF96/AF97</f>
        <v>0.83333333333333337</v>
      </c>
      <c r="AH98" s="43">
        <f>AH96/AH97</f>
        <v>0.83333333333333337</v>
      </c>
      <c r="AJ98" s="43">
        <f>AJ96/AJ97</f>
        <v>0.83333333333333337</v>
      </c>
      <c r="AL98" s="43">
        <f>AL96/AL97</f>
        <v>0.83333333333333337</v>
      </c>
      <c r="AN98" s="43">
        <f>AN96/AN97</f>
        <v>0.83333333333333337</v>
      </c>
      <c r="AP98" s="43">
        <f>AP96/AP97</f>
        <v>0.83333333333333337</v>
      </c>
      <c r="AR98" s="43">
        <f>AR96/AR97</f>
        <v>0.83333333333333337</v>
      </c>
      <c r="AT98" s="43">
        <f>AT96/AT97</f>
        <v>0.83333333333333337</v>
      </c>
      <c r="AV98" s="43">
        <f>AV96/AV97</f>
        <v>0.83333333333333337</v>
      </c>
      <c r="AX98" s="43">
        <f>AX96/AX97</f>
        <v>0.83333333333333337</v>
      </c>
    </row>
    <row r="99" spans="2:50" ht="6" customHeight="1" x14ac:dyDescent="0.25">
      <c r="J99" s="43"/>
      <c r="L99" s="43"/>
      <c r="N99" s="43"/>
      <c r="P99" s="43"/>
      <c r="R99" s="43"/>
      <c r="T99" s="43"/>
      <c r="V99" s="43"/>
      <c r="X99" s="43"/>
      <c r="Z99" s="43"/>
      <c r="AB99" s="43"/>
      <c r="AD99" s="43"/>
      <c r="AF99" s="43"/>
      <c r="AH99" s="43"/>
      <c r="AJ99" s="43"/>
      <c r="AL99" s="43"/>
      <c r="AN99" s="43"/>
      <c r="AP99" s="43"/>
      <c r="AR99" s="43"/>
      <c r="AT99" s="43"/>
      <c r="AV99" s="43"/>
      <c r="AX99" s="43"/>
    </row>
    <row r="100" spans="2:50" x14ac:dyDescent="0.25">
      <c r="B100" s="7" t="s">
        <v>13</v>
      </c>
      <c r="J100" s="21">
        <v>0.9</v>
      </c>
      <c r="L100" s="21">
        <v>0.9</v>
      </c>
      <c r="N100" s="21">
        <v>0.9</v>
      </c>
      <c r="P100" s="21">
        <v>0.9</v>
      </c>
      <c r="R100" s="21">
        <v>0.9</v>
      </c>
      <c r="T100" s="21">
        <v>0.9</v>
      </c>
      <c r="V100" s="21">
        <v>0.9</v>
      </c>
      <c r="X100" s="21">
        <v>0.9</v>
      </c>
      <c r="Z100" s="21">
        <v>0.9</v>
      </c>
      <c r="AB100" s="21">
        <v>0.9</v>
      </c>
      <c r="AD100" s="21">
        <v>0.9</v>
      </c>
      <c r="AF100" s="21">
        <v>0.9</v>
      </c>
      <c r="AH100" s="21">
        <v>0.9</v>
      </c>
      <c r="AJ100" s="21">
        <v>0.9</v>
      </c>
      <c r="AL100" s="21">
        <v>0.9</v>
      </c>
      <c r="AN100" s="21">
        <v>0.9</v>
      </c>
      <c r="AO100"/>
      <c r="AP100" s="21">
        <v>0.9</v>
      </c>
      <c r="AQ100"/>
      <c r="AR100" s="21">
        <v>0.9</v>
      </c>
      <c r="AT100" s="21">
        <v>0.9</v>
      </c>
      <c r="AV100" s="21">
        <v>0.9</v>
      </c>
      <c r="AX100" s="21">
        <v>0.9</v>
      </c>
    </row>
    <row r="101" spans="2:50" ht="6" customHeight="1" x14ac:dyDescent="0.25">
      <c r="AO101"/>
      <c r="AQ101"/>
    </row>
    <row r="102" spans="2:50" x14ac:dyDescent="0.25">
      <c r="B102" s="7" t="s">
        <v>34</v>
      </c>
      <c r="AO102"/>
      <c r="AQ102"/>
    </row>
    <row r="103" spans="2:50" x14ac:dyDescent="0.25">
      <c r="B103" s="4" t="s">
        <v>37</v>
      </c>
      <c r="J103" s="19">
        <f>J11</f>
        <v>50000</v>
      </c>
      <c r="L103" s="19">
        <f>L11</f>
        <v>50000</v>
      </c>
      <c r="N103" s="19">
        <f>N11</f>
        <v>50000</v>
      </c>
      <c r="P103" s="19">
        <f>P11</f>
        <v>50000</v>
      </c>
      <c r="R103" s="19">
        <f>R11</f>
        <v>50000</v>
      </c>
      <c r="T103" s="19">
        <f>T11</f>
        <v>50000</v>
      </c>
      <c r="V103" s="19">
        <f>V11</f>
        <v>50000</v>
      </c>
      <c r="X103" s="19">
        <f>X11</f>
        <v>50000</v>
      </c>
      <c r="Z103" s="19">
        <f>Z11</f>
        <v>50000</v>
      </c>
      <c r="AB103" s="19">
        <f>AB11</f>
        <v>50000</v>
      </c>
      <c r="AD103" s="19">
        <f>AD11</f>
        <v>50000</v>
      </c>
      <c r="AF103" s="19">
        <f>AF11</f>
        <v>50000</v>
      </c>
      <c r="AH103" s="19">
        <f>AH11</f>
        <v>50000</v>
      </c>
      <c r="AJ103" s="19">
        <f>AJ11</f>
        <v>50000</v>
      </c>
      <c r="AL103" s="19">
        <f>AL11</f>
        <v>50000</v>
      </c>
      <c r="AN103" s="19">
        <f>AN11</f>
        <v>50000</v>
      </c>
      <c r="AO103"/>
      <c r="AP103" s="19">
        <f>AP11</f>
        <v>50000</v>
      </c>
      <c r="AQ103"/>
      <c r="AR103" s="19">
        <f>AR11</f>
        <v>50000</v>
      </c>
      <c r="AT103" s="19">
        <f>AT11</f>
        <v>50000</v>
      </c>
      <c r="AV103" s="19">
        <f>AV11</f>
        <v>50000</v>
      </c>
      <c r="AX103" s="19">
        <f>AX11</f>
        <v>50000</v>
      </c>
    </row>
    <row r="104" spans="2:50" x14ac:dyDescent="0.25">
      <c r="B104" s="4" t="s">
        <v>35</v>
      </c>
      <c r="J104" s="8">
        <v>20000</v>
      </c>
      <c r="L104" s="8">
        <v>20000</v>
      </c>
      <c r="N104" s="8">
        <v>20000</v>
      </c>
      <c r="P104" s="8">
        <v>20000</v>
      </c>
      <c r="R104" s="8">
        <v>20000</v>
      </c>
      <c r="T104" s="8">
        <v>20000</v>
      </c>
      <c r="V104" s="8">
        <v>20000</v>
      </c>
      <c r="X104" s="8">
        <v>20000</v>
      </c>
      <c r="Z104" s="8">
        <v>20000</v>
      </c>
      <c r="AB104" s="8">
        <v>20000</v>
      </c>
      <c r="AD104" s="8">
        <v>20000</v>
      </c>
      <c r="AF104" s="8">
        <v>20000</v>
      </c>
      <c r="AH104" s="49">
        <v>20000</v>
      </c>
      <c r="AJ104" s="49">
        <v>20000</v>
      </c>
      <c r="AL104" s="49">
        <v>20000</v>
      </c>
      <c r="AN104" s="49">
        <v>20000</v>
      </c>
      <c r="AO104"/>
      <c r="AP104" s="49">
        <v>20000</v>
      </c>
      <c r="AQ104"/>
      <c r="AR104" s="49">
        <v>20000</v>
      </c>
      <c r="AS104" s="16"/>
      <c r="AT104" s="49">
        <v>20000</v>
      </c>
      <c r="AU104" s="16"/>
      <c r="AV104" s="49">
        <v>20000</v>
      </c>
      <c r="AW104" s="16"/>
      <c r="AX104" s="49">
        <v>20000</v>
      </c>
    </row>
    <row r="105" spans="2:50" x14ac:dyDescent="0.25">
      <c r="B105" s="4" t="s">
        <v>36</v>
      </c>
      <c r="J105" s="44">
        <f>J103/J104</f>
        <v>2.5</v>
      </c>
      <c r="L105" s="44">
        <f>L103/L104</f>
        <v>2.5</v>
      </c>
      <c r="N105" s="44">
        <f>N103/N104</f>
        <v>2.5</v>
      </c>
      <c r="P105" s="44">
        <f>P103/P104</f>
        <v>2.5</v>
      </c>
      <c r="R105" s="44">
        <f>R103/R104</f>
        <v>2.5</v>
      </c>
      <c r="T105" s="44">
        <f>T103/T104</f>
        <v>2.5</v>
      </c>
      <c r="V105" s="44">
        <f>V103/V104</f>
        <v>2.5</v>
      </c>
      <c r="X105" s="44">
        <f>X103/X104</f>
        <v>2.5</v>
      </c>
      <c r="Z105" s="44">
        <f>Z103/Z104</f>
        <v>2.5</v>
      </c>
      <c r="AB105" s="44">
        <f>AB103/AB104</f>
        <v>2.5</v>
      </c>
      <c r="AD105" s="44">
        <f>AD103/AD104</f>
        <v>2.5</v>
      </c>
      <c r="AF105" s="44">
        <f>AF103/AF104</f>
        <v>2.5</v>
      </c>
      <c r="AH105" s="44">
        <f>AH103/AH104</f>
        <v>2.5</v>
      </c>
      <c r="AJ105" s="44">
        <f>AJ103/AJ104</f>
        <v>2.5</v>
      </c>
      <c r="AL105" s="44">
        <f>AL103/AL104</f>
        <v>2.5</v>
      </c>
      <c r="AN105" s="44">
        <f>AN103/AN104</f>
        <v>2.5</v>
      </c>
      <c r="AO105"/>
      <c r="AP105" s="44">
        <f>AP103/AP104</f>
        <v>2.5</v>
      </c>
      <c r="AQ105"/>
      <c r="AR105" s="44">
        <f>AR103/AR104</f>
        <v>2.5</v>
      </c>
      <c r="AT105" s="44">
        <f>AT103/AT104</f>
        <v>2.5</v>
      </c>
      <c r="AV105" s="44">
        <f>AV103/AV104</f>
        <v>2.5</v>
      </c>
      <c r="AX105" s="44">
        <f>AX103/AX104</f>
        <v>2.5</v>
      </c>
    </row>
    <row r="106" spans="2:50" x14ac:dyDescent="0.25">
      <c r="AO106"/>
      <c r="AQ106"/>
    </row>
    <row r="107" spans="2:50" x14ac:dyDescent="0.25">
      <c r="AO107"/>
      <c r="AQ107"/>
    </row>
  </sheetData>
  <pageMargins left="0.45" right="0.45" top="0.5" bottom="0.5" header="0.3" footer="0.3"/>
  <pageSetup scale="46" orientation="portrait" horizontalDpi="1200" verticalDpi="1200" r:id="rId1"/>
  <ignoredErrors>
    <ignoredError sqref="AR16 P12 R12 AP12 AN12 AL12 AJ12 AH12" formulaRange="1"/>
    <ignoredError sqref="AX32 AV32 AT32 AR32 AP32 AN32 AL32 AJ32 AF32 AH3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182D-CC2F-445E-937A-F3D2A372856C}">
  <dimension ref="A3:EF125"/>
  <sheetViews>
    <sheetView showGridLines="0" tabSelected="1" view="pageBreakPreview" zoomScaleNormal="100" zoomScaleSheetLayoutView="100" workbookViewId="0">
      <selection activeCell="DN19" sqref="DN19"/>
    </sheetView>
  </sheetViews>
  <sheetFormatPr defaultColWidth="8.85546875" defaultRowHeight="15" outlineLevelRow="1" outlineLevelCol="2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9.140625" style="4" customWidth="1"/>
    <col min="7" max="7" width="1.85546875" style="4" customWidth="1"/>
    <col min="8" max="8" width="9.140625" style="4" customWidth="1"/>
    <col min="9" max="9" width="1.85546875" style="4" customWidth="1"/>
    <col min="10" max="10" width="11.28515625" style="4" hidden="1" customWidth="1" outlineLevel="1"/>
    <col min="11" max="11" width="1.85546875" style="4" hidden="1" customWidth="1" outlineLevel="1"/>
    <col min="12" max="12" width="11.28515625" style="4" hidden="1" customWidth="1" outlineLevel="1"/>
    <col min="13" max="13" width="1.85546875" style="4" hidden="1" customWidth="1" outlineLevel="1"/>
    <col min="14" max="14" width="11.28515625" style="4" hidden="1" customWidth="1" outlineLevel="1"/>
    <col min="15" max="15" width="1.85546875" style="4" hidden="1" customWidth="1" outlineLevel="1"/>
    <col min="16" max="16" width="11.28515625" style="4" hidden="1" customWidth="1" outlineLevel="1"/>
    <col min="17" max="17" width="1.85546875" style="4" hidden="1" customWidth="1" outlineLevel="1"/>
    <col min="18" max="18" width="11.28515625" style="4" hidden="1" customWidth="1" outlineLevel="1"/>
    <col min="19" max="19" width="1.85546875" style="4" hidden="1" customWidth="1" outlineLevel="1"/>
    <col min="20" max="20" width="11.28515625" style="4" hidden="1" customWidth="1" outlineLevel="1"/>
    <col min="21" max="21" width="1.85546875" style="4" hidden="1" customWidth="1" outlineLevel="1"/>
    <col min="22" max="22" width="11.28515625" style="4" hidden="1" customWidth="1" outlineLevel="1"/>
    <col min="23" max="23" width="1.85546875" style="4" hidden="1" customWidth="1" outlineLevel="1"/>
    <col min="24" max="24" width="11.28515625" style="4" hidden="1" customWidth="1" outlineLevel="1"/>
    <col min="25" max="25" width="1.85546875" style="4" hidden="1" customWidth="1" outlineLevel="1"/>
    <col min="26" max="26" width="11.28515625" style="4" hidden="1" customWidth="1" outlineLevel="1"/>
    <col min="27" max="27" width="1.85546875" style="4" hidden="1" customWidth="1" outlineLevel="1"/>
    <col min="28" max="28" width="11.28515625" style="4" hidden="1" customWidth="1" outlineLevel="1"/>
    <col min="29" max="29" width="1.85546875" style="4" hidden="1" customWidth="1" outlineLevel="1"/>
    <col min="30" max="30" width="11.28515625" style="4" hidden="1" customWidth="1" outlineLevel="1"/>
    <col min="31" max="31" width="1.85546875" style="4" hidden="1" customWidth="1" outlineLevel="1"/>
    <col min="32" max="32" width="11.28515625" style="4" hidden="1" customWidth="1" outlineLevel="1"/>
    <col min="33" max="33" width="1.85546875" style="4" hidden="1" customWidth="1" outlineLevel="1"/>
    <col min="34" max="34" width="11.28515625" style="4" hidden="1" customWidth="1" outlineLevel="1" collapsed="1"/>
    <col min="35" max="35" width="1.85546875" style="4" hidden="1" customWidth="1" outlineLevel="1"/>
    <col min="36" max="36" width="11.28515625" style="4" hidden="1" customWidth="1" outlineLevel="1"/>
    <col min="37" max="37" width="1.85546875" style="4" hidden="1" customWidth="1" outlineLevel="1"/>
    <col min="38" max="38" width="11.28515625" style="4" hidden="1" customWidth="1" outlineLevel="1"/>
    <col min="39" max="39" width="1.85546875" style="4" hidden="1" customWidth="1" outlineLevel="1"/>
    <col min="40" max="40" width="11.28515625" style="4" hidden="1" customWidth="1" outlineLevel="1"/>
    <col min="41" max="41" width="1.85546875" style="4" hidden="1" customWidth="1" outlineLevel="1"/>
    <col min="42" max="42" width="11.28515625" style="4" hidden="1" customWidth="1" outlineLevel="1"/>
    <col min="43" max="43" width="1.85546875" style="4" hidden="1" customWidth="1" outlineLevel="1"/>
    <col min="44" max="44" width="11.28515625" style="4" hidden="1" customWidth="1" outlineLevel="1"/>
    <col min="45" max="45" width="1.85546875" style="4" hidden="1" customWidth="1" outlineLevel="1"/>
    <col min="46" max="46" width="11.28515625" style="4" hidden="1" customWidth="1" outlineLevel="1"/>
    <col min="47" max="47" width="1.85546875" style="4" hidden="1" customWidth="1" outlineLevel="1"/>
    <col min="48" max="48" width="11.28515625" style="4" hidden="1" customWidth="1" outlineLevel="1"/>
    <col min="49" max="49" width="1.85546875" style="4" hidden="1" customWidth="1" outlineLevel="1"/>
    <col min="50" max="50" width="11.28515625" style="4" hidden="1" customWidth="1" outlineLevel="1"/>
    <col min="51" max="51" width="1.85546875" style="4" hidden="1" customWidth="1" outlineLevel="1"/>
    <col min="52" max="52" width="11.28515625" style="4" hidden="1" customWidth="1" outlineLevel="1"/>
    <col min="53" max="53" width="1.85546875" style="4" hidden="1" customWidth="1" outlineLevel="1"/>
    <col min="54" max="54" width="11.28515625" style="4" hidden="1" customWidth="1" outlineLevel="1"/>
    <col min="55" max="55" width="1.85546875" style="4" hidden="1" customWidth="1" outlineLevel="1"/>
    <col min="56" max="56" width="11.28515625" style="4" hidden="1" customWidth="1" outlineLevel="1"/>
    <col min="57" max="57" width="1.85546875" style="4" hidden="1" customWidth="1" outlineLevel="1" collapsed="1"/>
    <col min="58" max="58" width="11.28515625" style="4" hidden="1" customWidth="1" outlineLevel="2"/>
    <col min="59" max="59" width="1.85546875" style="4" hidden="1" customWidth="1" outlineLevel="2"/>
    <col min="60" max="60" width="11.28515625" style="4" hidden="1" customWidth="1" outlineLevel="2"/>
    <col min="61" max="61" width="1.85546875" style="4" hidden="1" customWidth="1" outlineLevel="2"/>
    <col min="62" max="62" width="11.28515625" style="4" hidden="1" customWidth="1" outlineLevel="2"/>
    <col min="63" max="63" width="1.85546875" style="4" hidden="1" customWidth="1" outlineLevel="2"/>
    <col min="64" max="64" width="11.28515625" style="4" hidden="1" customWidth="1" outlineLevel="2"/>
    <col min="65" max="65" width="1.85546875" style="4" hidden="1" customWidth="1" outlineLevel="2"/>
    <col min="66" max="66" width="11.28515625" style="4" hidden="1" customWidth="1" outlineLevel="2"/>
    <col min="67" max="67" width="1.85546875" style="4" hidden="1" customWidth="1" outlineLevel="2"/>
    <col min="68" max="68" width="11.28515625" style="4" hidden="1" customWidth="1" outlineLevel="2"/>
    <col min="69" max="69" width="1.85546875" style="4" hidden="1" customWidth="1" outlineLevel="2"/>
    <col min="70" max="70" width="11.28515625" style="4" hidden="1" customWidth="1" outlineLevel="2"/>
    <col min="71" max="71" width="1.85546875" style="4" hidden="1" customWidth="1" outlineLevel="2"/>
    <col min="72" max="72" width="11.28515625" style="4" hidden="1" customWidth="1" outlineLevel="2"/>
    <col min="73" max="73" width="1.85546875" style="4" hidden="1" customWidth="1" outlineLevel="2"/>
    <col min="74" max="74" width="11.28515625" style="4" hidden="1" customWidth="1" outlineLevel="2"/>
    <col min="75" max="75" width="1.85546875" style="4" hidden="1" customWidth="1" outlineLevel="2"/>
    <col min="76" max="76" width="11.28515625" style="4" hidden="1" customWidth="1" outlineLevel="2"/>
    <col min="77" max="77" width="1.85546875" style="4" hidden="1" customWidth="1" outlineLevel="2"/>
    <col min="78" max="78" width="11.28515625" style="4" hidden="1" customWidth="1" outlineLevel="2"/>
    <col min="79" max="79" width="1.85546875" style="4" hidden="1" customWidth="1" outlineLevel="2"/>
    <col min="80" max="80" width="11.28515625" style="4" hidden="1" customWidth="1" outlineLevel="2"/>
    <col min="81" max="81" width="1.85546875" style="4" hidden="1" customWidth="1" outlineLevel="1" collapsed="1"/>
    <col min="82" max="82" width="11.28515625" style="4" hidden="1" customWidth="1" outlineLevel="1"/>
    <col min="83" max="83" width="1.85546875" style="4" hidden="1" customWidth="1" outlineLevel="1"/>
    <col min="84" max="84" width="11.28515625" style="4" hidden="1" customWidth="1" outlineLevel="1"/>
    <col min="85" max="85" width="1.85546875" style="4" hidden="1" customWidth="1" outlineLevel="1"/>
    <col min="86" max="86" width="11.28515625" style="4" hidden="1" customWidth="1" outlineLevel="1"/>
    <col min="87" max="87" width="1.85546875" style="4" hidden="1" customWidth="1" outlineLevel="1"/>
    <col min="88" max="88" width="11.28515625" style="4" hidden="1" customWidth="1" outlineLevel="1"/>
    <col min="89" max="89" width="1.85546875" style="4" hidden="1" customWidth="1" outlineLevel="1"/>
    <col min="90" max="90" width="11.28515625" style="4" hidden="1" customWidth="1" outlineLevel="1"/>
    <col min="91" max="91" width="1.85546875" style="4" hidden="1" customWidth="1" outlineLevel="1"/>
    <col min="92" max="92" width="11.28515625" style="4" hidden="1" customWidth="1" outlineLevel="1"/>
    <col min="93" max="93" width="1.85546875" style="4" hidden="1" customWidth="1" outlineLevel="1"/>
    <col min="94" max="94" width="11.28515625" style="4" hidden="1" customWidth="1" outlineLevel="1"/>
    <col min="95" max="95" width="1.85546875" style="4" hidden="1" customWidth="1" outlineLevel="1"/>
    <col min="96" max="96" width="11.28515625" style="4" hidden="1" customWidth="1" outlineLevel="1"/>
    <col min="97" max="97" width="1.85546875" style="4" hidden="1" customWidth="1" outlineLevel="1"/>
    <col min="98" max="98" width="11.28515625" style="4" hidden="1" customWidth="1" outlineLevel="1"/>
    <col min="99" max="99" width="1.85546875" style="4" hidden="1" customWidth="1" outlineLevel="1"/>
    <col min="100" max="100" width="11.28515625" style="4" hidden="1" customWidth="1" outlineLevel="1"/>
    <col min="101" max="101" width="1.85546875" style="4" hidden="1" customWidth="1" outlineLevel="1"/>
    <col min="102" max="102" width="11.28515625" style="4" hidden="1" customWidth="1" outlineLevel="1"/>
    <col min="103" max="103" width="1.85546875" style="4" hidden="1" customWidth="1" outlineLevel="1"/>
    <col min="104" max="104" width="11.28515625" style="4" hidden="1" customWidth="1" outlineLevel="1"/>
    <col min="105" max="105" width="1.85546875" style="4" customWidth="1" collapsed="1"/>
    <col min="106" max="106" width="11.28515625" style="4" bestFit="1" customWidth="1"/>
    <col min="107" max="107" width="1.85546875" style="4" customWidth="1"/>
    <col min="108" max="108" width="11.28515625" style="4" bestFit="1" customWidth="1"/>
    <col min="109" max="109" width="1.85546875" style="4" customWidth="1"/>
    <col min="110" max="110" width="11.28515625" style="4" bestFit="1" customWidth="1"/>
    <col min="111" max="111" width="1.85546875" style="4" customWidth="1"/>
    <col min="112" max="112" width="11.28515625" style="4" bestFit="1" customWidth="1"/>
    <col min="113" max="113" width="1.85546875" style="4" customWidth="1"/>
    <col min="114" max="114" width="11.28515625" style="4" bestFit="1" customWidth="1"/>
    <col min="115" max="115" width="1.85546875" style="4" customWidth="1"/>
    <col min="116" max="116" width="11.28515625" style="4" bestFit="1" customWidth="1"/>
    <col min="117" max="117" width="1.85546875" style="4" customWidth="1"/>
    <col min="118" max="118" width="11.28515625" style="4" bestFit="1" customWidth="1"/>
    <col min="119" max="119" width="1.85546875" style="4" customWidth="1"/>
    <col min="120" max="120" width="8.85546875" style="4"/>
    <col min="121" max="121" width="9.85546875" style="4" bestFit="1" customWidth="1"/>
    <col min="122" max="16384" width="8.85546875" style="4"/>
  </cols>
  <sheetData>
    <row r="3" spans="1:136" customFormat="1" ht="34.5" thickBot="1" x14ac:dyDescent="0.55000000000000004">
      <c r="A3" s="1" t="s">
        <v>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136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spans="1:136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DQ5" s="4"/>
      <c r="DR5" s="64"/>
      <c r="DS5" s="64"/>
    </row>
    <row r="6" spans="1:136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DQ6" s="65" t="s">
        <v>45</v>
      </c>
      <c r="DR6" s="64"/>
      <c r="DS6" s="64"/>
    </row>
    <row r="7" spans="1:136" x14ac:dyDescent="0.25">
      <c r="J7" s="5">
        <f>L7-30</f>
        <v>44219</v>
      </c>
      <c r="L7" s="5">
        <f>N7-30</f>
        <v>44249</v>
      </c>
      <c r="N7" s="5">
        <f>P7-30</f>
        <v>44279</v>
      </c>
      <c r="P7" s="5">
        <f>R7-30</f>
        <v>44309</v>
      </c>
      <c r="R7" s="5">
        <f>T7-30</f>
        <v>44339</v>
      </c>
      <c r="T7" s="5">
        <f>V7-30</f>
        <v>44369</v>
      </c>
      <c r="V7" s="5">
        <f>X7-30</f>
        <v>44399</v>
      </c>
      <c r="X7" s="5">
        <f>Z7-30</f>
        <v>44429</v>
      </c>
      <c r="Z7" s="5">
        <f>AB7-30</f>
        <v>44459</v>
      </c>
      <c r="AB7" s="5">
        <f>AD7-30</f>
        <v>44489</v>
      </c>
      <c r="AD7" s="5">
        <f>AF7-30</f>
        <v>44519</v>
      </c>
      <c r="AF7" s="5">
        <f>AH7-30</f>
        <v>44549</v>
      </c>
      <c r="AH7" s="5">
        <f>AJ7-30</f>
        <v>44579</v>
      </c>
      <c r="AJ7" s="5">
        <f>AL7-30</f>
        <v>44609</v>
      </c>
      <c r="AL7" s="5">
        <f>AN7-30</f>
        <v>44639</v>
      </c>
      <c r="AN7" s="5">
        <f>AP7-30</f>
        <v>44669</v>
      </c>
      <c r="AP7" s="5">
        <f>AR7-30</f>
        <v>44699</v>
      </c>
      <c r="AR7" s="5">
        <f>AT7-30</f>
        <v>44729</v>
      </c>
      <c r="AT7" s="5">
        <f>AV7-30</f>
        <v>44759</v>
      </c>
      <c r="AV7" s="5">
        <f>AX7-30</f>
        <v>44789</v>
      </c>
      <c r="AX7" s="5">
        <v>44819</v>
      </c>
      <c r="AZ7" s="5">
        <v>44849</v>
      </c>
      <c r="BB7" s="5">
        <v>44880</v>
      </c>
      <c r="BD7" s="5">
        <v>44910</v>
      </c>
      <c r="BF7" s="5">
        <v>44941</v>
      </c>
      <c r="BH7" s="5">
        <v>44972</v>
      </c>
      <c r="BJ7" s="5">
        <v>45000</v>
      </c>
      <c r="BL7" s="5">
        <v>45031</v>
      </c>
      <c r="BN7" s="5">
        <v>45061</v>
      </c>
      <c r="BP7" s="5">
        <v>45092</v>
      </c>
      <c r="BR7" s="5">
        <v>45122</v>
      </c>
      <c r="BT7" s="5">
        <v>45153</v>
      </c>
      <c r="BV7" s="5">
        <v>45184</v>
      </c>
      <c r="BX7" s="5">
        <v>45214</v>
      </c>
      <c r="BZ7" s="5">
        <v>45245</v>
      </c>
      <c r="CB7" s="5">
        <v>45275</v>
      </c>
      <c r="CD7" s="5">
        <v>45306</v>
      </c>
      <c r="CF7" s="5">
        <v>45337</v>
      </c>
      <c r="CH7" s="5">
        <v>45366</v>
      </c>
      <c r="CJ7" s="5">
        <v>45397</v>
      </c>
      <c r="CL7" s="5">
        <v>45427</v>
      </c>
      <c r="CN7" s="5">
        <v>45458</v>
      </c>
      <c r="CP7" s="5">
        <v>45488</v>
      </c>
      <c r="CR7" s="5">
        <v>45519</v>
      </c>
      <c r="CT7" s="5">
        <v>45550</v>
      </c>
      <c r="CV7" s="5">
        <v>45580</v>
      </c>
      <c r="CX7" s="5">
        <v>45611</v>
      </c>
      <c r="CZ7" s="5">
        <v>45641</v>
      </c>
      <c r="DB7" s="5">
        <v>45672</v>
      </c>
      <c r="DD7" s="5">
        <v>45703</v>
      </c>
      <c r="DF7" s="5">
        <v>45731</v>
      </c>
      <c r="DH7" s="5">
        <v>45762</v>
      </c>
      <c r="DJ7" s="5">
        <v>45792</v>
      </c>
      <c r="DL7" s="5">
        <v>45823</v>
      </c>
      <c r="DN7" s="5">
        <v>45853</v>
      </c>
      <c r="DQ7" s="55" t="s">
        <v>7</v>
      </c>
      <c r="DR7" s="56"/>
      <c r="DS7" s="57"/>
    </row>
    <row r="8" spans="1:136" x14ac:dyDescent="0.25">
      <c r="B8" s="6" t="s">
        <v>0</v>
      </c>
      <c r="DQ8" s="58" t="s">
        <v>43</v>
      </c>
      <c r="DS8" s="59"/>
    </row>
    <row r="9" spans="1:136" x14ac:dyDescent="0.25">
      <c r="B9" s="7" t="s">
        <v>1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s="58" t="s">
        <v>44</v>
      </c>
      <c r="DR9"/>
      <c r="DS9" s="60"/>
      <c r="DT9"/>
      <c r="DU9"/>
      <c r="DV9"/>
      <c r="DW9"/>
      <c r="DX9"/>
      <c r="DY9"/>
      <c r="DZ9"/>
      <c r="EA9"/>
      <c r="EB9"/>
      <c r="EC9"/>
      <c r="ED9"/>
      <c r="EE9"/>
      <c r="EF9"/>
    </row>
    <row r="10" spans="1:136" x14ac:dyDescent="0.25">
      <c r="B10" s="4" t="s">
        <v>17</v>
      </c>
      <c r="J10" s="45">
        <v>49688.31</v>
      </c>
      <c r="L10" s="45">
        <v>47766.34</v>
      </c>
      <c r="N10" s="45">
        <v>41827.69</v>
      </c>
      <c r="P10" s="45">
        <v>37035.25</v>
      </c>
      <c r="R10" s="45">
        <v>21227.1</v>
      </c>
      <c r="T10" s="45">
        <v>17029.7</v>
      </c>
      <c r="V10" s="45">
        <v>16894.78</v>
      </c>
      <c r="X10" s="45">
        <v>54335.89</v>
      </c>
      <c r="Z10" s="45">
        <v>78006.67</v>
      </c>
      <c r="AB10" s="45">
        <v>89904.44</v>
      </c>
      <c r="AD10" s="45">
        <v>79922.720000000001</v>
      </c>
      <c r="AF10" s="45">
        <v>65309.09</v>
      </c>
      <c r="AH10" s="45">
        <v>99669.59</v>
      </c>
      <c r="AJ10" s="45">
        <v>110612.94</v>
      </c>
      <c r="AL10" s="45">
        <v>103940.34</v>
      </c>
      <c r="AN10" s="45">
        <v>93127.26</v>
      </c>
      <c r="AO10"/>
      <c r="AP10" s="45">
        <v>83988.160000000003</v>
      </c>
      <c r="AQ10"/>
      <c r="AR10" s="45">
        <v>96038.67</v>
      </c>
      <c r="AT10" s="45">
        <v>87428.42</v>
      </c>
      <c r="AV10" s="45">
        <v>97536.35</v>
      </c>
      <c r="AX10" s="45">
        <v>66647.48</v>
      </c>
      <c r="AZ10" s="45">
        <v>114351.9</v>
      </c>
      <c r="BB10" s="45">
        <v>84119</v>
      </c>
      <c r="BD10" s="45">
        <v>87586</v>
      </c>
      <c r="BF10" s="45">
        <v>117152.61</v>
      </c>
      <c r="BH10" s="45">
        <v>89639.4</v>
      </c>
      <c r="BJ10" s="45">
        <v>128890.55</v>
      </c>
      <c r="BL10" s="45">
        <v>97985.13</v>
      </c>
      <c r="BN10" s="45">
        <v>90732.94</v>
      </c>
      <c r="BP10" s="45">
        <v>88785.76</v>
      </c>
      <c r="BR10" s="45">
        <v>83069.38</v>
      </c>
      <c r="BT10" s="45">
        <v>81296.240000000005</v>
      </c>
      <c r="BV10" s="45">
        <v>49396.37</v>
      </c>
      <c r="BX10" s="45">
        <v>110719.28</v>
      </c>
      <c r="BZ10" s="45">
        <v>79517.39</v>
      </c>
      <c r="CB10" s="45">
        <v>85965.98</v>
      </c>
      <c r="CD10" s="45">
        <v>109326.76</v>
      </c>
      <c r="CF10" s="45">
        <v>100243.34</v>
      </c>
      <c r="CH10" s="45">
        <v>85295.16</v>
      </c>
      <c r="CJ10" s="45">
        <v>98679.9</v>
      </c>
      <c r="CL10" s="45">
        <v>82747.289999999994</v>
      </c>
      <c r="CN10" s="45">
        <v>81825.03</v>
      </c>
      <c r="CP10" s="45">
        <v>81762</v>
      </c>
      <c r="CR10" s="45">
        <v>90677.759999999995</v>
      </c>
      <c r="CT10" s="45">
        <v>93557.98</v>
      </c>
      <c r="CV10" s="45">
        <v>102263.02</v>
      </c>
      <c r="CX10" s="45">
        <v>107096.39</v>
      </c>
      <c r="CZ10" s="45">
        <v>90524.2</v>
      </c>
      <c r="DB10" s="45">
        <v>89107.21</v>
      </c>
      <c r="DD10" s="45">
        <v>60549.79</v>
      </c>
      <c r="DF10" s="45">
        <v>109352.81</v>
      </c>
      <c r="DH10" s="45">
        <v>142768.46</v>
      </c>
      <c r="DJ10" s="45">
        <v>103692.88</v>
      </c>
      <c r="DL10" s="45">
        <v>120838.52</v>
      </c>
      <c r="DN10" s="45">
        <v>127918.1</v>
      </c>
      <c r="DQ10" s="58" t="s">
        <v>122</v>
      </c>
      <c r="DS10" s="59"/>
    </row>
    <row r="11" spans="1:136" x14ac:dyDescent="0.25">
      <c r="B11" s="4" t="s">
        <v>18</v>
      </c>
      <c r="J11" s="45">
        <v>7745.6</v>
      </c>
      <c r="L11" s="45">
        <v>4406.1000000000004</v>
      </c>
      <c r="N11" s="45">
        <v>8392</v>
      </c>
      <c r="P11" s="45">
        <v>33110.9</v>
      </c>
      <c r="R11" s="45">
        <v>59668.54</v>
      </c>
      <c r="T11" s="45">
        <v>37293.61</v>
      </c>
      <c r="V11" s="45">
        <v>32022.1</v>
      </c>
      <c r="X11" s="45">
        <v>8854.64</v>
      </c>
      <c r="Z11" s="45">
        <v>-1659.5</v>
      </c>
      <c r="AB11" s="45">
        <v>-1295.3399999999999</v>
      </c>
      <c r="AD11" s="45">
        <v>-1322.26</v>
      </c>
      <c r="AF11" s="45">
        <v>434.4</v>
      </c>
      <c r="AH11" s="45">
        <v>-2508.6</v>
      </c>
      <c r="AJ11" s="45">
        <v>-55.9</v>
      </c>
      <c r="AL11" s="45">
        <v>-527.79999999999995</v>
      </c>
      <c r="AN11" s="45">
        <v>-630</v>
      </c>
      <c r="AO11"/>
      <c r="AP11" s="95">
        <v>0</v>
      </c>
      <c r="AQ11"/>
      <c r="AR11" s="95">
        <v>0</v>
      </c>
      <c r="AT11" s="95">
        <v>0</v>
      </c>
      <c r="AV11" s="95">
        <v>0</v>
      </c>
      <c r="AX11" s="45">
        <v>109</v>
      </c>
      <c r="AZ11" s="95">
        <v>0</v>
      </c>
      <c r="BB11" s="95">
        <v>0</v>
      </c>
      <c r="BD11" s="95">
        <v>0</v>
      </c>
      <c r="BF11" s="95">
        <v>0</v>
      </c>
      <c r="BH11" s="95">
        <v>0</v>
      </c>
      <c r="BJ11" s="95">
        <v>0</v>
      </c>
      <c r="BL11" s="95">
        <v>0</v>
      </c>
      <c r="BN11" s="95">
        <v>0</v>
      </c>
      <c r="BP11" s="95">
        <v>0</v>
      </c>
      <c r="BR11" s="95">
        <v>0</v>
      </c>
      <c r="BT11" s="95">
        <v>0</v>
      </c>
      <c r="BV11" s="95">
        <v>0</v>
      </c>
      <c r="BX11" s="95">
        <v>0</v>
      </c>
      <c r="BZ11" s="95">
        <v>0</v>
      </c>
      <c r="CB11" s="95">
        <v>0</v>
      </c>
      <c r="CD11" s="95">
        <v>0</v>
      </c>
      <c r="CF11" s="95">
        <v>0</v>
      </c>
      <c r="CH11" s="95">
        <v>0</v>
      </c>
      <c r="CJ11" s="95">
        <v>0</v>
      </c>
      <c r="CL11" s="95">
        <v>0</v>
      </c>
      <c r="CN11" s="95">
        <v>0</v>
      </c>
      <c r="CP11" s="95">
        <v>0</v>
      </c>
      <c r="CR11" s="95">
        <v>0</v>
      </c>
      <c r="CT11" s="95">
        <v>0</v>
      </c>
      <c r="CV11" s="95">
        <v>0</v>
      </c>
      <c r="CX11" s="95">
        <v>0</v>
      </c>
      <c r="CZ11" s="95">
        <v>0</v>
      </c>
      <c r="DB11" s="95">
        <v>0</v>
      </c>
      <c r="DD11" s="95">
        <v>0</v>
      </c>
      <c r="DF11" s="95">
        <v>0</v>
      </c>
      <c r="DH11" s="95">
        <v>0</v>
      </c>
      <c r="DJ11" s="95">
        <v>0</v>
      </c>
      <c r="DL11" s="95">
        <v>0</v>
      </c>
      <c r="DN11" s="95">
        <v>0</v>
      </c>
      <c r="DQ11" s="61" t="s">
        <v>8</v>
      </c>
      <c r="DS11" s="59"/>
    </row>
    <row r="12" spans="1:136" x14ac:dyDescent="0.25">
      <c r="B12" s="4" t="s">
        <v>19</v>
      </c>
      <c r="J12" s="46">
        <v>15368.24</v>
      </c>
      <c r="L12" s="46">
        <v>14223.12</v>
      </c>
      <c r="N12" s="46">
        <v>18410.39</v>
      </c>
      <c r="P12" s="46">
        <v>16829.599999999999</v>
      </c>
      <c r="R12" s="46">
        <v>15838.02</v>
      </c>
      <c r="T12" s="46">
        <v>15677.92</v>
      </c>
      <c r="V12" s="46">
        <v>18763.54</v>
      </c>
      <c r="X12" s="46">
        <v>19437.259999999998</v>
      </c>
      <c r="Z12" s="46">
        <v>16459.93</v>
      </c>
      <c r="AB12" s="46">
        <v>13406.92</v>
      </c>
      <c r="AD12" s="46">
        <v>15919.99</v>
      </c>
      <c r="AF12" s="46">
        <v>16327.89</v>
      </c>
      <c r="AH12" s="46">
        <v>10334.35</v>
      </c>
      <c r="AJ12" s="46">
        <v>14345.89</v>
      </c>
      <c r="AL12" s="46">
        <v>17927.68</v>
      </c>
      <c r="AN12" s="46">
        <v>10810.44</v>
      </c>
      <c r="AO12"/>
      <c r="AP12" s="46">
        <v>13799.75</v>
      </c>
      <c r="AQ12"/>
      <c r="AR12" s="46">
        <v>19624.07</v>
      </c>
      <c r="AT12" s="46">
        <v>16952.689999999999</v>
      </c>
      <c r="AV12" s="46">
        <v>16051</v>
      </c>
      <c r="AX12" s="46">
        <v>18055.27</v>
      </c>
      <c r="AZ12" s="46">
        <v>22747</v>
      </c>
      <c r="BB12" s="46">
        <v>16140.48</v>
      </c>
      <c r="BD12" s="46">
        <v>19402.5</v>
      </c>
      <c r="BF12" s="46">
        <v>19090.97</v>
      </c>
      <c r="BH12" s="46">
        <v>15918.04</v>
      </c>
      <c r="BJ12" s="46">
        <v>22238.799999999999</v>
      </c>
      <c r="BL12" s="46">
        <v>15755.3</v>
      </c>
      <c r="BN12" s="46">
        <v>19281.05</v>
      </c>
      <c r="BP12" s="46">
        <v>31695.02</v>
      </c>
      <c r="BR12" s="46">
        <v>22951.43</v>
      </c>
      <c r="BT12" s="46">
        <v>25656.71</v>
      </c>
      <c r="BV12" s="46">
        <v>20656.34</v>
      </c>
      <c r="BX12" s="46">
        <v>24333.21</v>
      </c>
      <c r="BZ12" s="46">
        <v>26203.83</v>
      </c>
      <c r="CB12" s="46">
        <v>28295.11</v>
      </c>
      <c r="CD12" s="46">
        <v>30313.69</v>
      </c>
      <c r="CF12" s="46">
        <v>23786.89</v>
      </c>
      <c r="CH12" s="46">
        <v>34125</v>
      </c>
      <c r="CJ12" s="46">
        <v>32040.720000000001</v>
      </c>
      <c r="CL12" s="46">
        <v>25730.89</v>
      </c>
      <c r="CN12" s="46">
        <v>26575.040000000001</v>
      </c>
      <c r="CP12" s="46">
        <v>28289.93</v>
      </c>
      <c r="CR12" s="46">
        <v>26728.81</v>
      </c>
      <c r="CT12" s="46">
        <v>26363.31</v>
      </c>
      <c r="CV12" s="46">
        <v>26221.53</v>
      </c>
      <c r="CX12" s="46">
        <v>17624.330000000002</v>
      </c>
      <c r="CZ12" s="46">
        <v>18233.849999999999</v>
      </c>
      <c r="DB12" s="46">
        <v>25975.18</v>
      </c>
      <c r="DD12" s="46">
        <v>32967.620000000003</v>
      </c>
      <c r="DF12" s="46">
        <v>33233.29</v>
      </c>
      <c r="DH12" s="46">
        <v>37530.25</v>
      </c>
      <c r="DJ12" s="46">
        <v>40063.449999999997</v>
      </c>
      <c r="DL12" s="46">
        <v>35450.239999999998</v>
      </c>
      <c r="DN12" s="46">
        <v>41103.56</v>
      </c>
      <c r="DQ12" s="58" t="s">
        <v>41</v>
      </c>
      <c r="DS12" s="59"/>
    </row>
    <row r="13" spans="1:136" x14ac:dyDescent="0.25">
      <c r="B13" s="4" t="s">
        <v>10</v>
      </c>
      <c r="J13" s="14">
        <f>SUM(J10:J12)</f>
        <v>72802.149999999994</v>
      </c>
      <c r="L13" s="14">
        <f>SUM(L10:L12)</f>
        <v>66395.56</v>
      </c>
      <c r="N13" s="14">
        <f>SUM(N10:N12)</f>
        <v>68630.080000000002</v>
      </c>
      <c r="P13" s="14">
        <f>SUM(P10:P12)</f>
        <v>86975.75</v>
      </c>
      <c r="R13" s="14">
        <f>SUM(R10:R12)</f>
        <v>96733.66</v>
      </c>
      <c r="T13" s="14">
        <f>SUM(T10:T12)</f>
        <v>70001.23</v>
      </c>
      <c r="V13" s="14">
        <f>SUM(V10:V12)</f>
        <v>67680.42</v>
      </c>
      <c r="X13" s="14">
        <f>SUM(X10:X12)</f>
        <v>82627.789999999994</v>
      </c>
      <c r="Z13" s="14">
        <f>SUM(Z10:Z12)</f>
        <v>92807.1</v>
      </c>
      <c r="AB13" s="14">
        <f>SUM(AB10:AB12)</f>
        <v>102016.02</v>
      </c>
      <c r="AD13" s="14">
        <f>SUM(AD10:AD12)</f>
        <v>94520.450000000012</v>
      </c>
      <c r="AF13" s="14">
        <f>SUM(AF10:AF12)</f>
        <v>82071.37999999999</v>
      </c>
      <c r="AH13" s="14">
        <f>SUM(AH10:AH12)</f>
        <v>107495.34</v>
      </c>
      <c r="AJ13" s="14">
        <f>SUM(AJ10:AJ12)</f>
        <v>124902.93000000001</v>
      </c>
      <c r="AL13" s="14">
        <f>SUM(AL10:AL12)</f>
        <v>121340.22</v>
      </c>
      <c r="AN13" s="14">
        <f>SUM(AN10:AN12)</f>
        <v>103307.7</v>
      </c>
      <c r="AO13"/>
      <c r="AP13" s="14">
        <f>SUM(AP10:AP12)</f>
        <v>97787.91</v>
      </c>
      <c r="AQ13"/>
      <c r="AR13" s="14">
        <f>SUM(AR10:AR12)</f>
        <v>115662.73999999999</v>
      </c>
      <c r="AT13" s="14">
        <f>SUM(AT10:AT12)</f>
        <v>104381.11</v>
      </c>
      <c r="AV13" s="14">
        <f>SUM(AV10:AV12)</f>
        <v>113587.35</v>
      </c>
      <c r="AX13" s="14">
        <f>SUM(AX10:AX12)</f>
        <v>84811.75</v>
      </c>
      <c r="AZ13" s="14">
        <f>SUM(AZ10:AZ12)</f>
        <v>137098.9</v>
      </c>
      <c r="BB13" s="14">
        <f>SUM(BB10:BB12)</f>
        <v>100259.48</v>
      </c>
      <c r="BD13" s="14">
        <f>SUM(BD10:BD12)</f>
        <v>106988.5</v>
      </c>
      <c r="BF13" s="14">
        <f>SUM(BF10:BF12)</f>
        <v>136243.58000000002</v>
      </c>
      <c r="BH13" s="14">
        <f>SUM(BH10:BH12)</f>
        <v>105557.44</v>
      </c>
      <c r="BJ13" s="14">
        <f>SUM(BJ10:BJ12)</f>
        <v>151129.35</v>
      </c>
      <c r="BL13" s="14">
        <f>SUM(BL10:BL12)</f>
        <v>113740.43000000001</v>
      </c>
      <c r="BN13" s="14">
        <f>SUM(BN10:BN12)</f>
        <v>110013.99</v>
      </c>
      <c r="BP13" s="14">
        <f>SUM(BP10:BP12)</f>
        <v>120480.78</v>
      </c>
      <c r="BR13" s="14">
        <f>SUM(BR10:BR12)</f>
        <v>106020.81</v>
      </c>
      <c r="BT13" s="14">
        <f>SUM(BT10:BT12)</f>
        <v>106952.95000000001</v>
      </c>
      <c r="BV13" s="14">
        <f>SUM(BV10:BV12)</f>
        <v>70052.710000000006</v>
      </c>
      <c r="BX13" s="14">
        <f>SUM(BX10:BX12)</f>
        <v>135052.49</v>
      </c>
      <c r="BZ13" s="14">
        <f>SUM(BZ10:BZ12)</f>
        <v>105721.22</v>
      </c>
      <c r="CB13" s="14">
        <f>SUM(CB10:CB12)</f>
        <v>114261.09</v>
      </c>
      <c r="CD13" s="14">
        <f>SUM(CD10:CD12)</f>
        <v>139640.44999999998</v>
      </c>
      <c r="CF13" s="14">
        <f>SUM(CF10:CF12)</f>
        <v>124030.23</v>
      </c>
      <c r="CH13" s="14">
        <f>SUM(CH10:CH12)</f>
        <v>119420.16</v>
      </c>
      <c r="CJ13" s="14">
        <f>SUM(CJ10:CJ12)</f>
        <v>130720.62</v>
      </c>
      <c r="CL13" s="14">
        <f>SUM(CL10:CL12)</f>
        <v>108478.18</v>
      </c>
      <c r="CN13" s="14">
        <f>SUM(CN10:CN12)</f>
        <v>108400.07</v>
      </c>
      <c r="CP13" s="14">
        <f>SUM(CP10:CP12)</f>
        <v>110051.93</v>
      </c>
      <c r="CR13" s="14">
        <f>SUM(CR10:CR12)</f>
        <v>117406.56999999999</v>
      </c>
      <c r="CT13" s="14">
        <f>SUM(CT10:CT12)</f>
        <v>119921.29</v>
      </c>
      <c r="CV13" s="14">
        <f>SUM(CV10:CV12)</f>
        <v>128484.55</v>
      </c>
      <c r="CX13" s="14">
        <f>SUM(CX10:CX12)</f>
        <v>124720.72</v>
      </c>
      <c r="CZ13" s="14">
        <f>SUM(CZ10:CZ12)</f>
        <v>108758.04999999999</v>
      </c>
      <c r="DB13" s="14">
        <f>SUM(DB10:DB12)</f>
        <v>115082.39000000001</v>
      </c>
      <c r="DD13" s="14">
        <f>SUM(DD10:DD12)</f>
        <v>93517.41</v>
      </c>
      <c r="DF13" s="14">
        <f>SUM(DF10:DF12)</f>
        <v>142586.1</v>
      </c>
      <c r="DH13" s="14">
        <f>SUM(DH10:DH12)</f>
        <v>180298.71</v>
      </c>
      <c r="DJ13" s="14">
        <f>SUM(DJ10:DJ12)</f>
        <v>143756.33000000002</v>
      </c>
      <c r="DL13" s="14">
        <f>SUM(DL10:DL12)</f>
        <v>156288.76</v>
      </c>
      <c r="DN13" s="14">
        <f>SUM(DN10:DN12)</f>
        <v>169021.66</v>
      </c>
      <c r="DQ13" s="58"/>
      <c r="DS13" s="59"/>
    </row>
    <row r="14" spans="1:136" x14ac:dyDescent="0.25">
      <c r="B14" s="24" t="s">
        <v>21</v>
      </c>
      <c r="C14" s="25"/>
      <c r="D14" s="25"/>
      <c r="E14" s="25"/>
      <c r="F14" s="25"/>
      <c r="G14" s="25"/>
      <c r="H14" s="25"/>
      <c r="I14" s="26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7">
        <f>SUM(J10:AF10)</f>
        <v>598947.98</v>
      </c>
      <c r="AG14" s="25"/>
      <c r="AH14" s="27">
        <f>SUM(L10:AH10)</f>
        <v>648929.25999999989</v>
      </c>
      <c r="AI14" s="25"/>
      <c r="AJ14" s="27">
        <f>SUM(N10:AJ10)</f>
        <v>711775.85999999987</v>
      </c>
      <c r="AK14" s="25"/>
      <c r="AL14" s="27">
        <f>SUM(P10:AL10)</f>
        <v>773888.50999999989</v>
      </c>
      <c r="AM14" s="25"/>
      <c r="AN14" s="27">
        <f>SUM(R10:AN10)</f>
        <v>829980.5199999999</v>
      </c>
      <c r="AO14" s="26"/>
      <c r="AP14" s="27">
        <f>SUM(T10:AP10)</f>
        <v>892741.57999999984</v>
      </c>
      <c r="AQ14" s="26"/>
      <c r="AR14" s="27">
        <f>SUM(V10:AR10)</f>
        <v>971750.54999999993</v>
      </c>
      <c r="AS14" s="25"/>
      <c r="AT14" s="27">
        <f>SUM(X10:AT10)</f>
        <v>1042284.19</v>
      </c>
      <c r="AU14" s="25"/>
      <c r="AV14" s="27">
        <f>SUM(Z10:AV10)</f>
        <v>1085484.6500000001</v>
      </c>
      <c r="AW14" s="25"/>
      <c r="AX14" s="27">
        <f>SUM(AB10:AX10)</f>
        <v>1074125.4600000002</v>
      </c>
      <c r="AY14" s="25"/>
      <c r="AZ14" s="27">
        <f>SUM(AD10:AZ10)</f>
        <v>1098572.92</v>
      </c>
      <c r="BA14" s="25"/>
      <c r="BB14" s="27">
        <f>SUM(AF10:BB10)</f>
        <v>1102769.2000000002</v>
      </c>
      <c r="BC14" s="25"/>
      <c r="BD14" s="27">
        <f>SUM(AH10:BD10)</f>
        <v>1125046.1100000001</v>
      </c>
      <c r="BE14" s="25"/>
      <c r="BF14" s="27">
        <f>SUM(AJ10:BF10)</f>
        <v>1142529.1299999999</v>
      </c>
      <c r="BG14" s="25"/>
      <c r="BH14" s="27">
        <f>SUM(AL10:BH10)</f>
        <v>1121555.5899999999</v>
      </c>
      <c r="BI14" s="25"/>
      <c r="BJ14" s="27">
        <f>SUM(AN10:BJ10)</f>
        <v>1146505.8</v>
      </c>
      <c r="BK14" s="25"/>
      <c r="BL14" s="27">
        <f>SUM(AP10:BL10)</f>
        <v>1151363.67</v>
      </c>
      <c r="BM14" s="25"/>
      <c r="BN14" s="27">
        <f>SUM(AR10:BN10)</f>
        <v>1158108.45</v>
      </c>
      <c r="BO14" s="25"/>
      <c r="BP14" s="27">
        <f>SUM(AT10:BP10)</f>
        <v>1150855.54</v>
      </c>
      <c r="BQ14" s="25"/>
      <c r="BR14" s="27">
        <f>SUM(AV10:BR10)</f>
        <v>1146496.5</v>
      </c>
      <c r="BS14" s="25"/>
      <c r="BT14" s="27">
        <f>SUM(AX10:BT10)</f>
        <v>1130256.3899999999</v>
      </c>
      <c r="BU14" s="25"/>
      <c r="BV14" s="27">
        <f>SUM(AZ10:BV10)</f>
        <v>1113005.2800000003</v>
      </c>
      <c r="BW14" s="25"/>
      <c r="BX14" s="27">
        <f>SUM(BB10:BX10)</f>
        <v>1109372.6599999999</v>
      </c>
      <c r="BY14" s="25"/>
      <c r="BZ14" s="27">
        <f>SUM(BD10:BZ10)</f>
        <v>1104771.05</v>
      </c>
      <c r="CA14" s="25"/>
      <c r="CB14" s="27">
        <f>SUM(BF10:CB10)</f>
        <v>1103151.03</v>
      </c>
      <c r="CC14" s="25"/>
      <c r="CD14" s="27">
        <f>SUM(BH10:CD10)</f>
        <v>1095325.18</v>
      </c>
      <c r="CE14" s="25"/>
      <c r="CF14" s="27">
        <f>SUM(BJ10:CF10)</f>
        <v>1105929.1200000001</v>
      </c>
      <c r="CG14" s="25"/>
      <c r="CH14" s="27">
        <f>SUM(BL10:CH10)</f>
        <v>1062333.73</v>
      </c>
      <c r="CI14" s="25"/>
      <c r="CJ14" s="27">
        <f>SUM(BN10:CJ10)</f>
        <v>1063028.5</v>
      </c>
      <c r="CK14" s="25"/>
      <c r="CL14" s="27">
        <f>SUM(BP10:CL10)</f>
        <v>1055042.8500000001</v>
      </c>
      <c r="CM14" s="25"/>
      <c r="CN14" s="27">
        <f>SUM(BR10:CN10)</f>
        <v>1048082.1200000001</v>
      </c>
      <c r="CO14" s="25"/>
      <c r="CP14" s="27">
        <f>SUM(BT10:CP10)</f>
        <v>1046774.7400000001</v>
      </c>
      <c r="CQ14" s="25"/>
      <c r="CR14" s="27">
        <f>SUM(BV10:CR10)</f>
        <v>1056156.26</v>
      </c>
      <c r="CS14" s="25"/>
      <c r="CT14" s="27">
        <f>SUM(BX10:CT10)</f>
        <v>1100317.8700000001</v>
      </c>
      <c r="CU14" s="25"/>
      <c r="CV14" s="27">
        <f>SUM(BZ10:CV10)</f>
        <v>1091861.6100000001</v>
      </c>
      <c r="CW14" s="25"/>
      <c r="CX14" s="27">
        <f>SUM(CB10:CX10)</f>
        <v>1119440.6100000001</v>
      </c>
      <c r="CY14" s="25"/>
      <c r="CZ14" s="27">
        <f>SUM(CD10:CZ10)</f>
        <v>1123998.83</v>
      </c>
      <c r="DA14" s="25"/>
      <c r="DB14" s="27">
        <f>SUM(CF10:DB10)</f>
        <v>1103779.28</v>
      </c>
      <c r="DC14" s="25"/>
      <c r="DD14" s="27">
        <f>SUM(CH10:DD10)</f>
        <v>1064085.73</v>
      </c>
      <c r="DE14" s="25"/>
      <c r="DF14" s="27">
        <f>SUM(CJ10:DF10)</f>
        <v>1088143.3799999999</v>
      </c>
      <c r="DG14" s="25"/>
      <c r="DH14" s="27">
        <f>SUM(CL10:DH10)</f>
        <v>1132231.94</v>
      </c>
      <c r="DI14" s="25"/>
      <c r="DJ14" s="27">
        <f>SUM(CN10:DJ10)</f>
        <v>1153177.5299999998</v>
      </c>
      <c r="DK14" s="25"/>
      <c r="DL14" s="27">
        <f>SUM(CP10:DL10)</f>
        <v>1192191.02</v>
      </c>
      <c r="DM14" s="25"/>
      <c r="DN14" s="28">
        <f>SUM(CR10:DN10)</f>
        <v>1238347.1200000001</v>
      </c>
      <c r="DQ14" s="61" t="s">
        <v>9</v>
      </c>
      <c r="DS14" s="59"/>
    </row>
    <row r="15" spans="1:136" x14ac:dyDescent="0.25">
      <c r="B15" s="29" t="s">
        <v>22</v>
      </c>
      <c r="C15" s="22"/>
      <c r="D15" s="22"/>
      <c r="E15" s="22"/>
      <c r="F15" s="22"/>
      <c r="G15" s="22"/>
      <c r="H15" s="22"/>
      <c r="I15" s="2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30">
        <f t="shared" ref="AF15:BF16" si="0">SUM(J11:AF11)</f>
        <v>187650.78999999998</v>
      </c>
      <c r="AG15" s="22"/>
      <c r="AH15" s="30">
        <f t="shared" si="0"/>
        <v>177396.59</v>
      </c>
      <c r="AI15" s="22"/>
      <c r="AJ15" s="30">
        <f t="shared" si="0"/>
        <v>172934.58999999997</v>
      </c>
      <c r="AK15" s="22"/>
      <c r="AL15" s="30">
        <f t="shared" si="0"/>
        <v>164014.78999999998</v>
      </c>
      <c r="AM15" s="22"/>
      <c r="AN15" s="30">
        <f t="shared" si="0"/>
        <v>130273.89</v>
      </c>
      <c r="AO15" s="23"/>
      <c r="AP15" s="30">
        <f t="shared" si="0"/>
        <v>70605.349999999991</v>
      </c>
      <c r="AQ15" s="23"/>
      <c r="AR15" s="30">
        <f t="shared" si="0"/>
        <v>33311.74</v>
      </c>
      <c r="AS15" s="22"/>
      <c r="AT15" s="30">
        <f t="shared" si="0"/>
        <v>1289.6399999999987</v>
      </c>
      <c r="AU15" s="22"/>
      <c r="AV15" s="30">
        <f t="shared" si="0"/>
        <v>-7565</v>
      </c>
      <c r="AW15" s="22"/>
      <c r="AX15" s="30">
        <f t="shared" si="0"/>
        <v>-5796.4999999999991</v>
      </c>
      <c r="AY15" s="22"/>
      <c r="AZ15" s="30">
        <f t="shared" si="0"/>
        <v>-4501.16</v>
      </c>
      <c r="BA15" s="22"/>
      <c r="BB15" s="30">
        <f t="shared" si="0"/>
        <v>-3178.8999999999996</v>
      </c>
      <c r="BC15" s="22"/>
      <c r="BD15" s="30">
        <f t="shared" si="0"/>
        <v>-3613.3</v>
      </c>
      <c r="BE15" s="22"/>
      <c r="BF15" s="30">
        <f t="shared" si="0"/>
        <v>-1104.6999999999998</v>
      </c>
      <c r="BG15" s="22"/>
      <c r="BH15" s="30">
        <f t="shared" ref="BH15:BH16" si="1">SUM(AL11:BH11)</f>
        <v>-1048.8</v>
      </c>
      <c r="BI15" s="22"/>
      <c r="BJ15" s="30">
        <f t="shared" ref="BJ15:BJ16" si="2">SUM(AN11:BJ11)</f>
        <v>-521</v>
      </c>
      <c r="BK15" s="22"/>
      <c r="BL15" s="30">
        <f t="shared" ref="BL15:BL16" si="3">SUM(AP11:BL11)</f>
        <v>109</v>
      </c>
      <c r="BM15" s="22"/>
      <c r="BN15" s="30">
        <f t="shared" ref="BN15:BN16" si="4">SUM(AR11:BN11)</f>
        <v>109</v>
      </c>
      <c r="BO15" s="22"/>
      <c r="BP15" s="30">
        <f t="shared" ref="BP15:BP16" si="5">SUM(AT11:BP11)</f>
        <v>109</v>
      </c>
      <c r="BQ15" s="22"/>
      <c r="BR15" s="30">
        <f t="shared" ref="BR15:BR16" si="6">SUM(AV11:BR11)</f>
        <v>109</v>
      </c>
      <c r="BS15" s="22"/>
      <c r="BT15" s="30">
        <f t="shared" ref="BT15:BT16" si="7">SUM(AX11:BT11)</f>
        <v>109</v>
      </c>
      <c r="BU15" s="22"/>
      <c r="BV15" s="30">
        <f t="shared" ref="BV15:BV16" si="8">SUM(AZ11:BV11)</f>
        <v>0</v>
      </c>
      <c r="BW15" s="22"/>
      <c r="BX15" s="30">
        <f t="shared" ref="BX15:BX16" si="9">SUM(BB11:BX11)</f>
        <v>0</v>
      </c>
      <c r="BY15" s="22"/>
      <c r="BZ15" s="30">
        <f t="shared" ref="BZ15:BZ16" si="10">SUM(BD11:BZ11)</f>
        <v>0</v>
      </c>
      <c r="CA15" s="22"/>
      <c r="CB15" s="30">
        <f t="shared" ref="CB15:CB16" si="11">SUM(BF11:CB11)</f>
        <v>0</v>
      </c>
      <c r="CC15" s="22"/>
      <c r="CD15" s="30">
        <f t="shared" ref="CD15:CD16" si="12">SUM(BH11:CD11)</f>
        <v>0</v>
      </c>
      <c r="CE15" s="22"/>
      <c r="CF15" s="30">
        <f t="shared" ref="CF15:CF16" si="13">SUM(BJ11:CF11)</f>
        <v>0</v>
      </c>
      <c r="CG15" s="22"/>
      <c r="CH15" s="30">
        <f t="shared" ref="CH15:CH16" si="14">SUM(BL11:CH11)</f>
        <v>0</v>
      </c>
      <c r="CI15" s="22"/>
      <c r="CJ15" s="30">
        <f t="shared" ref="CJ15:CJ16" si="15">SUM(BN11:CJ11)</f>
        <v>0</v>
      </c>
      <c r="CK15" s="22"/>
      <c r="CL15" s="30">
        <f t="shared" ref="CL15:CL16" si="16">SUM(BP11:CL11)</f>
        <v>0</v>
      </c>
      <c r="CM15" s="22"/>
      <c r="CN15" s="30">
        <f t="shared" ref="CN15:CN16" si="17">SUM(BR11:CN11)</f>
        <v>0</v>
      </c>
      <c r="CO15" s="22"/>
      <c r="CP15" s="30">
        <f t="shared" ref="CP15:CP16" si="18">SUM(BT11:CP11)</f>
        <v>0</v>
      </c>
      <c r="CQ15" s="22"/>
      <c r="CR15" s="30">
        <f t="shared" ref="CR15:CR16" si="19">SUM(BV11:CR11)</f>
        <v>0</v>
      </c>
      <c r="CS15" s="22"/>
      <c r="CT15" s="30">
        <f t="shared" ref="CT15:CT16" si="20">SUM(BX11:CT11)</f>
        <v>0</v>
      </c>
      <c r="CU15" s="22"/>
      <c r="CV15" s="30">
        <f t="shared" ref="CV15:CV16" si="21">SUM(BZ11:CV11)</f>
        <v>0</v>
      </c>
      <c r="CW15" s="22"/>
      <c r="CX15" s="30">
        <f t="shared" ref="CX15:CX16" si="22">SUM(CB11:CX11)</f>
        <v>0</v>
      </c>
      <c r="CY15" s="22"/>
      <c r="CZ15" s="30">
        <f t="shared" ref="CZ15:CZ16" si="23">SUM(CD11:CZ11)</f>
        <v>0</v>
      </c>
      <c r="DA15" s="22"/>
      <c r="DB15" s="30">
        <f t="shared" ref="DB15:DB16" si="24">SUM(CF11:DB11)</f>
        <v>0</v>
      </c>
      <c r="DC15" s="22"/>
      <c r="DD15" s="30">
        <f t="shared" ref="DD15:DD16" si="25">SUM(CH11:DD11)</f>
        <v>0</v>
      </c>
      <c r="DE15" s="22"/>
      <c r="DF15" s="30">
        <f t="shared" ref="DF15:DF16" si="26">SUM(CJ11:DF11)</f>
        <v>0</v>
      </c>
      <c r="DG15" s="22"/>
      <c r="DH15" s="30">
        <f t="shared" ref="DH15:DH16" si="27">SUM(CL11:DH11)</f>
        <v>0</v>
      </c>
      <c r="DI15" s="22"/>
      <c r="DJ15" s="30">
        <f t="shared" ref="DJ15:DJ16" si="28">SUM(CN11:DJ11)</f>
        <v>0</v>
      </c>
      <c r="DK15" s="22"/>
      <c r="DL15" s="30">
        <f t="shared" ref="DL15:DL16" si="29">SUM(CP11:DL11)</f>
        <v>0</v>
      </c>
      <c r="DM15" s="22"/>
      <c r="DN15" s="31">
        <f t="shared" ref="DN15:DN16" si="30">SUM(CR11:DN11)</f>
        <v>0</v>
      </c>
      <c r="DQ15" s="58" t="s">
        <v>46</v>
      </c>
      <c r="DR15" s="4" t="s">
        <v>85</v>
      </c>
      <c r="DS15" s="59"/>
    </row>
    <row r="16" spans="1:136" x14ac:dyDescent="0.25">
      <c r="B16" s="29" t="s">
        <v>23</v>
      </c>
      <c r="C16" s="22"/>
      <c r="D16" s="22"/>
      <c r="E16" s="22"/>
      <c r="F16" s="22"/>
      <c r="G16" s="22"/>
      <c r="H16" s="22"/>
      <c r="I16" s="23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35">
        <f t="shared" si="0"/>
        <v>196662.82</v>
      </c>
      <c r="AG16" s="22"/>
      <c r="AH16" s="35">
        <f t="shared" si="0"/>
        <v>191628.93000000002</v>
      </c>
      <c r="AI16" s="22"/>
      <c r="AJ16" s="35">
        <f t="shared" si="0"/>
        <v>191751.7</v>
      </c>
      <c r="AK16" s="22"/>
      <c r="AL16" s="35">
        <f t="shared" si="0"/>
        <v>191268.99</v>
      </c>
      <c r="AM16" s="22"/>
      <c r="AN16" s="35">
        <f t="shared" si="0"/>
        <v>185249.83000000002</v>
      </c>
      <c r="AO16" s="23"/>
      <c r="AP16" s="35">
        <f t="shared" si="0"/>
        <v>183211.56</v>
      </c>
      <c r="AQ16" s="23"/>
      <c r="AR16" s="35">
        <f t="shared" si="0"/>
        <v>187157.71000000002</v>
      </c>
      <c r="AS16" s="22"/>
      <c r="AT16" s="35">
        <f t="shared" si="0"/>
        <v>185346.86000000002</v>
      </c>
      <c r="AU16" s="22"/>
      <c r="AV16" s="35">
        <f t="shared" si="0"/>
        <v>181960.6</v>
      </c>
      <c r="AW16" s="22"/>
      <c r="AX16" s="35">
        <f t="shared" si="0"/>
        <v>183555.94</v>
      </c>
      <c r="AY16" s="22"/>
      <c r="AZ16" s="35">
        <f t="shared" si="0"/>
        <v>192896.02</v>
      </c>
      <c r="BA16" s="22"/>
      <c r="BB16" s="35">
        <f t="shared" si="0"/>
        <v>193116.51</v>
      </c>
      <c r="BC16" s="22"/>
      <c r="BD16" s="35">
        <f t="shared" si="0"/>
        <v>196191.12</v>
      </c>
      <c r="BE16" s="22"/>
      <c r="BF16" s="35">
        <f t="shared" si="0"/>
        <v>204947.74000000002</v>
      </c>
      <c r="BG16" s="22"/>
      <c r="BH16" s="35">
        <f t="shared" si="1"/>
        <v>206519.89000000004</v>
      </c>
      <c r="BI16" s="22"/>
      <c r="BJ16" s="35">
        <f t="shared" si="2"/>
        <v>210831.01</v>
      </c>
      <c r="BK16" s="22"/>
      <c r="BL16" s="35">
        <f t="shared" si="3"/>
        <v>215775.87</v>
      </c>
      <c r="BM16" s="22"/>
      <c r="BN16" s="35">
        <f t="shared" si="4"/>
        <v>221257.16999999995</v>
      </c>
      <c r="BO16" s="22"/>
      <c r="BP16" s="35">
        <f t="shared" si="5"/>
        <v>233328.11999999997</v>
      </c>
      <c r="BQ16" s="22"/>
      <c r="BR16" s="35">
        <f t="shared" si="6"/>
        <v>239326.85999999996</v>
      </c>
      <c r="BS16" s="22"/>
      <c r="BT16" s="35">
        <f t="shared" si="7"/>
        <v>248932.56999999995</v>
      </c>
      <c r="BU16" s="22"/>
      <c r="BV16" s="35">
        <f t="shared" si="8"/>
        <v>251533.63999999996</v>
      </c>
      <c r="BW16" s="22"/>
      <c r="BX16" s="35">
        <f t="shared" si="9"/>
        <v>253119.84999999998</v>
      </c>
      <c r="BY16" s="22"/>
      <c r="BZ16" s="35">
        <f t="shared" si="10"/>
        <v>263183.19999999995</v>
      </c>
      <c r="CA16" s="22"/>
      <c r="CB16" s="35">
        <f t="shared" si="11"/>
        <v>272075.81</v>
      </c>
      <c r="CC16" s="22"/>
      <c r="CD16" s="35">
        <f t="shared" si="12"/>
        <v>283298.52999999997</v>
      </c>
      <c r="CE16" s="22"/>
      <c r="CF16" s="35">
        <f t="shared" si="13"/>
        <v>291167.38</v>
      </c>
      <c r="CG16" s="22"/>
      <c r="CH16" s="35">
        <f t="shared" si="14"/>
        <v>303053.57999999996</v>
      </c>
      <c r="CI16" s="22"/>
      <c r="CJ16" s="35">
        <f t="shared" si="15"/>
        <v>319339</v>
      </c>
      <c r="CK16" s="22"/>
      <c r="CL16" s="35">
        <f t="shared" si="16"/>
        <v>325788.83999999997</v>
      </c>
      <c r="CM16" s="22"/>
      <c r="CN16" s="35">
        <f t="shared" si="17"/>
        <v>320668.86000000004</v>
      </c>
      <c r="CO16" s="22"/>
      <c r="CP16" s="35">
        <f t="shared" si="18"/>
        <v>326007.36</v>
      </c>
      <c r="CQ16" s="22"/>
      <c r="CR16" s="35">
        <f t="shared" si="19"/>
        <v>327079.45999999996</v>
      </c>
      <c r="CS16" s="22"/>
      <c r="CT16" s="35">
        <f t="shared" si="20"/>
        <v>332786.43</v>
      </c>
      <c r="CU16" s="22"/>
      <c r="CV16" s="35">
        <f t="shared" si="21"/>
        <v>334674.75</v>
      </c>
      <c r="CW16" s="22"/>
      <c r="CX16" s="35">
        <f t="shared" si="22"/>
        <v>326095.25000000006</v>
      </c>
      <c r="CY16" s="22"/>
      <c r="CZ16" s="35">
        <f t="shared" si="23"/>
        <v>316033.99</v>
      </c>
      <c r="DA16" s="22"/>
      <c r="DB16" s="35">
        <f t="shared" si="24"/>
        <v>311695.48</v>
      </c>
      <c r="DC16" s="22"/>
      <c r="DD16" s="35">
        <f t="shared" si="25"/>
        <v>320876.21000000002</v>
      </c>
      <c r="DE16" s="22"/>
      <c r="DF16" s="35">
        <f t="shared" si="26"/>
        <v>319984.5</v>
      </c>
      <c r="DG16" s="22"/>
      <c r="DH16" s="35">
        <f t="shared" si="27"/>
        <v>325474.03000000003</v>
      </c>
      <c r="DI16" s="22"/>
      <c r="DJ16" s="35">
        <f t="shared" si="28"/>
        <v>339806.59</v>
      </c>
      <c r="DK16" s="22"/>
      <c r="DL16" s="35">
        <f t="shared" si="29"/>
        <v>348681.79</v>
      </c>
      <c r="DM16" s="22"/>
      <c r="DN16" s="36">
        <f t="shared" si="30"/>
        <v>361495.42</v>
      </c>
      <c r="DQ16" s="62" t="s">
        <v>47</v>
      </c>
      <c r="DR16" s="18" t="s">
        <v>48</v>
      </c>
      <c r="DS16" s="63"/>
    </row>
    <row r="17" spans="2:118" x14ac:dyDescent="0.25">
      <c r="B17" s="32" t="s">
        <v>24</v>
      </c>
      <c r="C17" s="33"/>
      <c r="D17" s="33"/>
      <c r="E17" s="33"/>
      <c r="F17" s="33"/>
      <c r="G17" s="33"/>
      <c r="H17" s="33"/>
      <c r="I17" s="34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5">
        <f>SUM(AF14:AF16)</f>
        <v>983261.59000000008</v>
      </c>
      <c r="AG17" s="33"/>
      <c r="AH17" s="35">
        <f>SUM(AH14:AH16)</f>
        <v>1017954.7799999999</v>
      </c>
      <c r="AI17" s="33"/>
      <c r="AJ17" s="35">
        <f>SUM(AJ14:AJ16)</f>
        <v>1076462.1499999999</v>
      </c>
      <c r="AK17" s="33"/>
      <c r="AL17" s="35">
        <f>SUM(AL14:AL16)</f>
        <v>1129172.2899999998</v>
      </c>
      <c r="AM17" s="33"/>
      <c r="AN17" s="35">
        <f>SUM(AN14:AN16)</f>
        <v>1145504.24</v>
      </c>
      <c r="AO17" s="34"/>
      <c r="AP17" s="35">
        <f>SUM(AP14:AP16)</f>
        <v>1146558.4899999998</v>
      </c>
      <c r="AQ17" s="34"/>
      <c r="AR17" s="35">
        <f>SUM(AR14:AR16)</f>
        <v>1192220</v>
      </c>
      <c r="AS17" s="33"/>
      <c r="AT17" s="35">
        <f>SUM(AT14:AT16)</f>
        <v>1228920.69</v>
      </c>
      <c r="AU17" s="33"/>
      <c r="AV17" s="35">
        <f>SUM(AV14:AV16)</f>
        <v>1259880.2500000002</v>
      </c>
      <c r="AW17" s="33"/>
      <c r="AX17" s="35">
        <f>SUM(AX14:AX16)</f>
        <v>1251884.9000000001</v>
      </c>
      <c r="AY17" s="33"/>
      <c r="AZ17" s="35">
        <f>SUM(AZ14:AZ16)</f>
        <v>1286967.78</v>
      </c>
      <c r="BA17" s="33"/>
      <c r="BB17" s="35">
        <f>SUM(BB14:BB16)</f>
        <v>1292706.8100000003</v>
      </c>
      <c r="BC17" s="33"/>
      <c r="BD17" s="35">
        <f>SUM(BD14:BD16)</f>
        <v>1317623.9300000002</v>
      </c>
      <c r="BE17" s="33"/>
      <c r="BF17" s="35">
        <f>SUM(BF14:BF16)</f>
        <v>1346372.17</v>
      </c>
      <c r="BG17" s="33"/>
      <c r="BH17" s="35">
        <f>SUM(BH14:BH16)</f>
        <v>1327026.68</v>
      </c>
      <c r="BI17" s="33"/>
      <c r="BJ17" s="35">
        <f>SUM(BJ14:BJ16)</f>
        <v>1356815.81</v>
      </c>
      <c r="BK17" s="33"/>
      <c r="BL17" s="35">
        <f>SUM(BL14:BL16)</f>
        <v>1367248.54</v>
      </c>
      <c r="BM17" s="33"/>
      <c r="BN17" s="35">
        <f>SUM(BN14:BN16)</f>
        <v>1379474.6199999999</v>
      </c>
      <c r="BO17" s="33"/>
      <c r="BP17" s="35">
        <f>SUM(BP14:BP16)</f>
        <v>1384292.66</v>
      </c>
      <c r="BQ17" s="33"/>
      <c r="BR17" s="35">
        <f>SUM(BR14:BR16)</f>
        <v>1385932.3599999999</v>
      </c>
      <c r="BS17" s="33"/>
      <c r="BT17" s="35">
        <f>SUM(BT14:BT16)</f>
        <v>1379297.96</v>
      </c>
      <c r="BU17" s="33"/>
      <c r="BV17" s="35">
        <f>SUM(BV14:BV16)</f>
        <v>1364538.9200000002</v>
      </c>
      <c r="BW17" s="33"/>
      <c r="BX17" s="35">
        <f>SUM(BX14:BX16)</f>
        <v>1362492.5099999998</v>
      </c>
      <c r="BY17" s="33"/>
      <c r="BZ17" s="35">
        <f>SUM(BZ14:BZ16)</f>
        <v>1367954.25</v>
      </c>
      <c r="CA17" s="33"/>
      <c r="CB17" s="35">
        <f>SUM(CB14:CB16)</f>
        <v>1375226.84</v>
      </c>
      <c r="CC17" s="33"/>
      <c r="CD17" s="35">
        <f>SUM(CD14:CD16)</f>
        <v>1378623.71</v>
      </c>
      <c r="CE17" s="33"/>
      <c r="CF17" s="35">
        <f>SUM(CF14:CF16)</f>
        <v>1397096.5</v>
      </c>
      <c r="CG17" s="33"/>
      <c r="CH17" s="35">
        <f>SUM(CH14:CH16)</f>
        <v>1365387.31</v>
      </c>
      <c r="CI17" s="33"/>
      <c r="CJ17" s="35">
        <f>SUM(CJ14:CJ16)</f>
        <v>1382367.5</v>
      </c>
      <c r="CK17" s="33"/>
      <c r="CL17" s="35">
        <f>SUM(CL14:CL16)</f>
        <v>1380831.69</v>
      </c>
      <c r="CM17" s="33"/>
      <c r="CN17" s="35">
        <f>SUM(CN14:CN16)</f>
        <v>1368750.9800000002</v>
      </c>
      <c r="CO17" s="33"/>
      <c r="CP17" s="35">
        <f>SUM(CP14:CP16)</f>
        <v>1372782.1</v>
      </c>
      <c r="CQ17" s="33"/>
      <c r="CR17" s="35">
        <f>SUM(CR14:CR16)</f>
        <v>1383235.72</v>
      </c>
      <c r="CS17" s="33"/>
      <c r="CT17" s="35">
        <f>SUM(CT14:CT16)</f>
        <v>1433104.3</v>
      </c>
      <c r="CU17" s="33"/>
      <c r="CV17" s="35">
        <f>SUM(CV14:CV16)</f>
        <v>1426536.36</v>
      </c>
      <c r="CW17" s="33"/>
      <c r="CX17" s="35">
        <f>SUM(CX14:CX16)</f>
        <v>1445535.86</v>
      </c>
      <c r="CY17" s="33"/>
      <c r="CZ17" s="35">
        <f>SUM(CZ14:CZ16)</f>
        <v>1440032.82</v>
      </c>
      <c r="DA17" s="33"/>
      <c r="DB17" s="35">
        <f>SUM(DB14:DB16)</f>
        <v>1415474.76</v>
      </c>
      <c r="DC17" s="33"/>
      <c r="DD17" s="35">
        <f>SUM(DD14:DD16)</f>
        <v>1384961.94</v>
      </c>
      <c r="DE17" s="33"/>
      <c r="DF17" s="35">
        <f>SUM(DF14:DF16)</f>
        <v>1408127.88</v>
      </c>
      <c r="DG17" s="33"/>
      <c r="DH17" s="35">
        <f>SUM(DH14:DH16)</f>
        <v>1457705.97</v>
      </c>
      <c r="DI17" s="33"/>
      <c r="DJ17" s="35">
        <f>SUM(DJ14:DJ16)</f>
        <v>1492984.1199999999</v>
      </c>
      <c r="DK17" s="33"/>
      <c r="DL17" s="35">
        <f>SUM(DL14:DL16)</f>
        <v>1540872.81</v>
      </c>
      <c r="DM17" s="33"/>
      <c r="DN17" s="36">
        <f>SUM(DN14:DN16)</f>
        <v>1599842.54</v>
      </c>
    </row>
    <row r="18" spans="2:118" ht="6" customHeight="1" x14ac:dyDescent="0.25">
      <c r="B18" s="7"/>
      <c r="AO18"/>
      <c r="AQ18"/>
    </row>
    <row r="19" spans="2:118" x14ac:dyDescent="0.25">
      <c r="B19" s="7" t="s">
        <v>3</v>
      </c>
      <c r="J19" s="45"/>
      <c r="L19" s="45"/>
      <c r="N19" s="45"/>
      <c r="P19" s="45">
        <f>65549.8+130.77</f>
        <v>65680.570000000007</v>
      </c>
      <c r="Q19" s="45"/>
      <c r="R19" s="45">
        <v>95160.66</v>
      </c>
      <c r="S19" s="45"/>
      <c r="T19" s="45">
        <f>69656.06+349.54</f>
        <v>70005.599999999991</v>
      </c>
      <c r="U19" s="45"/>
      <c r="V19" s="45">
        <f>63636.1+114.4</f>
        <v>63750.5</v>
      </c>
      <c r="W19" s="45"/>
      <c r="X19" s="45">
        <f>78203.5-106.26</f>
        <v>78097.240000000005</v>
      </c>
      <c r="Y19" s="45"/>
      <c r="Z19" s="45">
        <f>66048.43+214.25</f>
        <v>66262.679999999993</v>
      </c>
      <c r="AA19" s="45"/>
      <c r="AB19" s="45">
        <f>64192.07-152.3</f>
        <v>64039.77</v>
      </c>
      <c r="AC19" s="45"/>
      <c r="AD19" s="45">
        <f>64619.35+680.65</f>
        <v>65300</v>
      </c>
      <c r="AE19" s="45"/>
      <c r="AF19" s="45">
        <f>64889.05+2718.79</f>
        <v>67607.839999999997</v>
      </c>
      <c r="AH19" s="45">
        <v>87872.7</v>
      </c>
      <c r="AJ19" s="45">
        <v>87916.14</v>
      </c>
      <c r="AL19" s="45">
        <v>112079.92</v>
      </c>
      <c r="AN19" s="45">
        <v>58735.35</v>
      </c>
      <c r="AP19" s="45">
        <v>56078.82</v>
      </c>
      <c r="AR19" s="45">
        <v>77625.62</v>
      </c>
      <c r="AT19" s="45">
        <v>73487.12</v>
      </c>
      <c r="AV19" s="45">
        <v>89264.36</v>
      </c>
      <c r="AX19" s="45">
        <v>83346.39</v>
      </c>
      <c r="AZ19" s="45">
        <v>121893.84</v>
      </c>
      <c r="BB19" s="45">
        <v>107960</v>
      </c>
      <c r="BD19" s="45">
        <v>111863.47</v>
      </c>
      <c r="BF19" s="45">
        <v>124923.47</v>
      </c>
      <c r="BH19" s="45">
        <v>110536.16</v>
      </c>
      <c r="BJ19" s="45">
        <v>132226.93</v>
      </c>
      <c r="BL19" s="45">
        <v>112526.05</v>
      </c>
      <c r="BN19" s="45">
        <v>114796.26</v>
      </c>
      <c r="BP19" s="45">
        <v>114369.60000000001</v>
      </c>
      <c r="BR19" s="45">
        <f>114978.2-2376.28</f>
        <v>112601.92</v>
      </c>
      <c r="BT19" s="45">
        <f>117387.81+3614.69</f>
        <v>121002.5</v>
      </c>
      <c r="BV19" s="45">
        <f>71931.95+3115.63</f>
        <v>75047.58</v>
      </c>
      <c r="BX19" s="45">
        <f>135119.11-4682.53</f>
        <v>130436.57999999999</v>
      </c>
      <c r="BY19" s="45"/>
      <c r="BZ19" s="45">
        <f>105986.52+1825.4</f>
        <v>107811.92</v>
      </c>
      <c r="CA19" s="45"/>
      <c r="CB19" s="45">
        <f>119511.09+2387.3</f>
        <v>121898.39</v>
      </c>
      <c r="CC19" s="45"/>
      <c r="CD19" s="45">
        <f>144966.75+98.09</f>
        <v>145064.84</v>
      </c>
      <c r="CE19" s="45"/>
      <c r="CF19" s="45">
        <f>129834.18-9800.14</f>
        <v>120034.04</v>
      </c>
      <c r="CG19" s="45"/>
      <c r="CH19" s="45">
        <f>121398.18-6338.14</f>
        <v>115060.04</v>
      </c>
      <c r="CI19" s="45"/>
      <c r="CJ19" s="45">
        <f>137913.12-2907.94</f>
        <v>135005.18</v>
      </c>
      <c r="CK19" s="45"/>
      <c r="CL19" s="45">
        <f>110764.05-15261</f>
        <v>95503.05</v>
      </c>
      <c r="CM19" s="45"/>
      <c r="CN19" s="45">
        <v>74177.25</v>
      </c>
      <c r="CO19" s="45"/>
      <c r="CP19" s="45">
        <v>145838.16</v>
      </c>
      <c r="CQ19" s="45"/>
      <c r="CR19" s="45">
        <v>111559.07</v>
      </c>
      <c r="CS19" s="45"/>
      <c r="CT19" s="45">
        <v>121217.01</v>
      </c>
      <c r="CU19" s="45"/>
      <c r="CV19" s="45">
        <v>126495.62</v>
      </c>
      <c r="CW19" s="45"/>
      <c r="CX19" s="45">
        <v>127627.33</v>
      </c>
      <c r="CY19" s="45"/>
      <c r="CZ19" s="45">
        <v>115734.46</v>
      </c>
      <c r="DA19" s="45"/>
      <c r="DB19" s="45">
        <v>118255.42</v>
      </c>
      <c r="DC19" s="45"/>
      <c r="DD19" s="45">
        <v>93859.69</v>
      </c>
      <c r="DE19" s="45"/>
      <c r="DF19" s="45">
        <v>143326.71</v>
      </c>
      <c r="DG19" s="45"/>
      <c r="DH19" s="45">
        <v>171054.57</v>
      </c>
      <c r="DI19" s="45"/>
      <c r="DJ19" s="45">
        <v>142422.6</v>
      </c>
      <c r="DK19" s="45"/>
      <c r="DL19" s="45">
        <v>154051.56</v>
      </c>
      <c r="DM19" s="45"/>
      <c r="DN19" s="45">
        <v>166061.82999999999</v>
      </c>
    </row>
    <row r="20" spans="2:118" x14ac:dyDescent="0.25">
      <c r="B20" s="9" t="s">
        <v>20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1"/>
      <c r="AI20" s="10"/>
      <c r="AJ20" s="11"/>
      <c r="AK20" s="10"/>
      <c r="AL20" s="11">
        <f>SUM(P19:AL19)</f>
        <v>923773.62</v>
      </c>
      <c r="AM20" s="10"/>
      <c r="AN20" s="11">
        <f>SUM(R19:AN19)</f>
        <v>916828.4</v>
      </c>
      <c r="AO20" s="10"/>
      <c r="AP20" s="11">
        <f>SUM(T19:AP19)</f>
        <v>877746.55999999994</v>
      </c>
      <c r="AQ20" s="10"/>
      <c r="AR20" s="11">
        <f>SUM(V19:AR19)</f>
        <v>885366.58</v>
      </c>
      <c r="AS20" s="12"/>
      <c r="AT20" s="11">
        <f>SUM(X19:AT19)</f>
        <v>895103.19999999984</v>
      </c>
      <c r="AU20" s="10"/>
      <c r="AV20" s="11">
        <f>SUM(Z19:AV19)</f>
        <v>906270.32</v>
      </c>
      <c r="AW20" s="10"/>
      <c r="AX20" s="11">
        <f>SUM(AB19:AX19)</f>
        <v>923354.02999999991</v>
      </c>
      <c r="AY20" s="10"/>
      <c r="AZ20" s="11">
        <f>SUM(AD19:AZ19)</f>
        <v>981208.09999999986</v>
      </c>
      <c r="BA20" s="10"/>
      <c r="BB20" s="11">
        <f>SUM(AF19:BB19)</f>
        <v>1023868.0999999999</v>
      </c>
      <c r="BC20" s="10"/>
      <c r="BD20" s="11">
        <f>SUM(AH19:BD19)</f>
        <v>1068123.73</v>
      </c>
      <c r="BE20" s="10"/>
      <c r="BF20" s="11">
        <f>SUM(AJ19:BF19)</f>
        <v>1105174.5</v>
      </c>
      <c r="BG20" s="10"/>
      <c r="BH20" s="11">
        <f>SUM(AL19:BH19)</f>
        <v>1127794.5199999998</v>
      </c>
      <c r="BI20" s="10"/>
      <c r="BJ20" s="11">
        <f>SUM(AN19:BJ19)</f>
        <v>1147941.53</v>
      </c>
      <c r="BK20" s="10"/>
      <c r="BL20" s="11">
        <f>SUM(AP19:BL19)</f>
        <v>1201732.23</v>
      </c>
      <c r="BM20" s="10"/>
      <c r="BN20" s="11">
        <f>SUM(AR19:BN19)</f>
        <v>1260449.67</v>
      </c>
      <c r="BO20" s="10"/>
      <c r="BP20" s="11">
        <f>SUM(AT19:BP19)</f>
        <v>1297193.6500000001</v>
      </c>
      <c r="BQ20" s="10"/>
      <c r="BR20" s="11">
        <f>SUM(AV19:BR19)</f>
        <v>1336308.45</v>
      </c>
      <c r="BS20" s="10"/>
      <c r="BT20" s="11">
        <f>SUM(AX19:BT19)</f>
        <v>1368046.59</v>
      </c>
      <c r="BU20" s="10"/>
      <c r="BV20" s="11">
        <f>SUM(AZ19:BV19)</f>
        <v>1359747.7800000003</v>
      </c>
      <c r="BW20" s="10"/>
      <c r="BX20" s="11">
        <f>SUM(BB19:BX19)</f>
        <v>1368290.5200000003</v>
      </c>
      <c r="BY20" s="10"/>
      <c r="BZ20" s="11">
        <f>SUM(BD19:BZ19)</f>
        <v>1368142.44</v>
      </c>
      <c r="CA20" s="10"/>
      <c r="CB20" s="11">
        <f>SUM(BF19:CB19)</f>
        <v>1378177.3599999999</v>
      </c>
      <c r="CC20" s="10"/>
      <c r="CD20" s="11">
        <f>SUM(BH19:CD19)</f>
        <v>1398318.73</v>
      </c>
      <c r="CE20" s="10"/>
      <c r="CF20" s="11">
        <f>SUM(BJ19:CF19)</f>
        <v>1407816.61</v>
      </c>
      <c r="CG20" s="10"/>
      <c r="CH20" s="11">
        <f>SUM(BL19:CH19)</f>
        <v>1390649.7200000002</v>
      </c>
      <c r="CI20" s="10"/>
      <c r="CJ20" s="11">
        <f>SUM(BN19:CJ19)</f>
        <v>1413128.8499999999</v>
      </c>
      <c r="CK20" s="10"/>
      <c r="CL20" s="11">
        <f>SUM(BP19:CL19)</f>
        <v>1393835.6400000001</v>
      </c>
      <c r="CM20" s="10"/>
      <c r="CN20" s="11">
        <f>SUM(BR19:CN19)</f>
        <v>1353643.29</v>
      </c>
      <c r="CO20" s="10"/>
      <c r="CP20" s="11">
        <f>SUM(BT19:CP19)</f>
        <v>1386879.53</v>
      </c>
      <c r="CQ20" s="10"/>
      <c r="CR20" s="11">
        <f>SUM(BV19:CR19)</f>
        <v>1377436.1</v>
      </c>
      <c r="CS20" s="10"/>
      <c r="CT20" s="11">
        <f>SUM(BX19:CT19)</f>
        <v>1423605.53</v>
      </c>
      <c r="CU20" s="10"/>
      <c r="CV20" s="11">
        <f>SUM(BZ19:CV19)</f>
        <v>1419664.5699999998</v>
      </c>
      <c r="CW20" s="10"/>
      <c r="CX20" s="11">
        <f>SUM(CB19:CX19)</f>
        <v>1439479.98</v>
      </c>
      <c r="CY20" s="10"/>
      <c r="CZ20" s="11">
        <f>SUM(CD19:CZ19)</f>
        <v>1433316.0500000003</v>
      </c>
      <c r="DA20" s="10"/>
      <c r="DB20" s="11">
        <f>SUM(CF19:DB19)</f>
        <v>1406506.63</v>
      </c>
      <c r="DC20" s="10"/>
      <c r="DD20" s="11">
        <f>SUM(CH19:DD19)</f>
        <v>1380332.2799999998</v>
      </c>
      <c r="DE20" s="10"/>
      <c r="DF20" s="11">
        <f>SUM(CJ19:DF19)</f>
        <v>1408598.9499999997</v>
      </c>
      <c r="DG20" s="10"/>
      <c r="DH20" s="11">
        <f>SUM(CL19:DH19)</f>
        <v>1444648.3399999999</v>
      </c>
      <c r="DI20" s="10"/>
      <c r="DJ20" s="11">
        <f>SUM(CN19:DJ19)</f>
        <v>1491567.8900000001</v>
      </c>
      <c r="DK20" s="10"/>
      <c r="DL20" s="11">
        <f>SUM(CP19:DL19)</f>
        <v>1571442.2000000002</v>
      </c>
      <c r="DM20" s="10"/>
      <c r="DN20" s="13">
        <f>SUM(CR19:DN19)</f>
        <v>1591665.8700000003</v>
      </c>
    </row>
    <row r="21" spans="2:118" x14ac:dyDescent="0.25">
      <c r="B21" s="4" t="s">
        <v>4</v>
      </c>
      <c r="AH21" s="15"/>
      <c r="AJ21" s="15"/>
      <c r="AL21" s="15">
        <f>AL20/AL17</f>
        <v>0.81809802470444981</v>
      </c>
      <c r="AN21" s="15">
        <f>AN20/AN17</f>
        <v>0.80037102263366566</v>
      </c>
      <c r="AO21"/>
      <c r="AP21" s="15">
        <f>AP20/AP17</f>
        <v>0.76554887313249942</v>
      </c>
      <c r="AQ21"/>
      <c r="AR21" s="15">
        <f>AR20/AR17</f>
        <v>0.74262013722299569</v>
      </c>
      <c r="AT21" s="15">
        <f>AT20/AT17</f>
        <v>0.728365310539283</v>
      </c>
      <c r="AV21" s="15">
        <f>AV20/AV17</f>
        <v>0.71933052367476968</v>
      </c>
      <c r="AX21" s="15">
        <f>AX20/AX17</f>
        <v>0.73757102589862678</v>
      </c>
      <c r="AZ21" s="15">
        <f>AZ20/AZ17</f>
        <v>0.76241854322102753</v>
      </c>
      <c r="BB21" s="15">
        <f>BB20/BB17</f>
        <v>0.79203427419091232</v>
      </c>
      <c r="BD21" s="15">
        <f>BD20/BD17</f>
        <v>0.81064384585061378</v>
      </c>
      <c r="BF21" s="15">
        <f>BF20/BF17</f>
        <v>0.820853642570464</v>
      </c>
      <c r="BH21" s="15">
        <f>BH20/BH17</f>
        <v>0.84986574648220325</v>
      </c>
      <c r="BJ21" s="15">
        <f>BJ20/BJ17</f>
        <v>0.8460555379289102</v>
      </c>
      <c r="BL21" s="15">
        <f>BL20/BL17</f>
        <v>0.87894204663038067</v>
      </c>
      <c r="BN21" s="15">
        <f>BN20/BN17</f>
        <v>0.91371718748982855</v>
      </c>
      <c r="BP21" s="15">
        <f>BP20/BP17</f>
        <v>0.93708049423595163</v>
      </c>
      <c r="BR21" s="15">
        <f>BR20/BR17</f>
        <v>0.96419456574345375</v>
      </c>
      <c r="BT21" s="15">
        <f>BT20/BT17</f>
        <v>0.99184268350545524</v>
      </c>
      <c r="BV21" s="15">
        <f>BV20/BV17</f>
        <v>0.9964888212935693</v>
      </c>
      <c r="BX21" s="15">
        <f>BX20/BX17</f>
        <v>1.0042554435767139</v>
      </c>
      <c r="BZ21" s="15">
        <f>BZ20/BZ17</f>
        <v>1.0001375703902378</v>
      </c>
      <c r="CB21" s="15">
        <f>CB20/CB17</f>
        <v>1.0021454787778865</v>
      </c>
      <c r="CD21" s="15">
        <f>CD20/CD17</f>
        <v>1.0142860012178379</v>
      </c>
      <c r="CF21" s="15">
        <f>CF20/CF17</f>
        <v>1.0076731349624024</v>
      </c>
      <c r="CH21" s="15">
        <f>CH20/CH17</f>
        <v>1.0185020102464555</v>
      </c>
      <c r="CJ21" s="15">
        <f>CJ20/CJ17</f>
        <v>1.0222526571262707</v>
      </c>
      <c r="CL21" s="15">
        <f>CL20/CL17</f>
        <v>1.009417476506496</v>
      </c>
      <c r="CN21" s="15">
        <f>CN20/CN17</f>
        <v>0.98896242616754126</v>
      </c>
      <c r="CP21" s="15">
        <f>CP20/CP17</f>
        <v>1.010269240835818</v>
      </c>
      <c r="CR21" s="15">
        <f>CR20/CR17</f>
        <v>0.99580720775487208</v>
      </c>
      <c r="CT21" s="15">
        <f>CT20/CT17</f>
        <v>0.99337189205279752</v>
      </c>
      <c r="CV21" s="15">
        <f>CV20/CV17</f>
        <v>0.99518288478815897</v>
      </c>
      <c r="CX21" s="15">
        <f>CX20/CX17</f>
        <v>0.99581063315855745</v>
      </c>
      <c r="CZ21" s="15">
        <f>CZ20/CZ17</f>
        <v>0.99533568269645423</v>
      </c>
      <c r="DB21" s="15">
        <f>DB20/DB17</f>
        <v>0.99366422471567062</v>
      </c>
      <c r="DD21" s="15">
        <f>DD20/DD17</f>
        <v>0.99665719333774605</v>
      </c>
      <c r="DF21" s="15">
        <f>DF20/DF17</f>
        <v>1.0003345363774772</v>
      </c>
      <c r="DH21" s="15">
        <f>DH20/DH17</f>
        <v>0.99104234305907379</v>
      </c>
      <c r="DJ21" s="15">
        <f>DJ20/DJ17</f>
        <v>0.99905140987032082</v>
      </c>
      <c r="DL21" s="15">
        <f>DL20/DL17</f>
        <v>1.0198390092949983</v>
      </c>
      <c r="DN21" s="15">
        <f>DN20/DN17</f>
        <v>0.99488907827141559</v>
      </c>
    </row>
    <row r="22" spans="2:118" ht="6" customHeight="1" x14ac:dyDescent="0.25">
      <c r="B22" s="7"/>
      <c r="AO22"/>
      <c r="AQ22"/>
    </row>
    <row r="23" spans="2:118" ht="14.45" customHeight="1" x14ac:dyDescent="0.25">
      <c r="B23" s="7" t="s">
        <v>5</v>
      </c>
      <c r="J23" s="45">
        <v>74077</v>
      </c>
      <c r="L23" s="45">
        <v>71089</v>
      </c>
      <c r="N23" s="45">
        <v>89739</v>
      </c>
      <c r="P23" s="45">
        <v>79175</v>
      </c>
      <c r="R23" s="45">
        <v>77222</v>
      </c>
      <c r="T23" s="45">
        <v>78701</v>
      </c>
      <c r="V23" s="45">
        <v>58388</v>
      </c>
      <c r="X23" s="45">
        <v>77555</v>
      </c>
      <c r="Z23" s="45">
        <v>87954</v>
      </c>
      <c r="AB23" s="45">
        <v>100832</v>
      </c>
      <c r="AD23" s="45">
        <v>91184</v>
      </c>
      <c r="AF23" s="45">
        <v>104327</v>
      </c>
      <c r="AH23" s="45">
        <v>128223</v>
      </c>
      <c r="AJ23" s="45">
        <v>118906</v>
      </c>
      <c r="AL23" s="45">
        <v>120241</v>
      </c>
      <c r="AN23" s="45">
        <v>126641</v>
      </c>
      <c r="AO23"/>
      <c r="AP23" s="45">
        <v>98937</v>
      </c>
      <c r="AQ23"/>
      <c r="AR23" s="45">
        <v>104876</v>
      </c>
      <c r="AT23" s="45">
        <v>86773</v>
      </c>
      <c r="AV23" s="45">
        <v>106030</v>
      </c>
      <c r="AX23" s="45">
        <v>71492</v>
      </c>
      <c r="AZ23" s="45">
        <v>99426</v>
      </c>
      <c r="BB23" s="45">
        <v>87375</v>
      </c>
      <c r="BD23" s="45">
        <v>113501</v>
      </c>
      <c r="BF23" s="45">
        <v>111178</v>
      </c>
      <c r="BH23" s="45">
        <v>82411</v>
      </c>
      <c r="BJ23" s="45">
        <v>104524</v>
      </c>
      <c r="BL23" s="45">
        <v>95360</v>
      </c>
      <c r="BN23" s="45">
        <v>168654</v>
      </c>
      <c r="BP23" s="45">
        <v>147575</v>
      </c>
      <c r="BR23" s="45">
        <v>108340</v>
      </c>
      <c r="BT23" s="45">
        <v>116220</v>
      </c>
      <c r="BV23" s="45">
        <v>90383</v>
      </c>
      <c r="BX23" s="45">
        <v>114799</v>
      </c>
      <c r="BZ23" s="45">
        <v>139922</v>
      </c>
      <c r="CB23" s="45">
        <v>97715</v>
      </c>
      <c r="CD23" s="45">
        <v>150328</v>
      </c>
      <c r="CF23" s="45">
        <v>124319</v>
      </c>
      <c r="CH23" s="45">
        <v>125051</v>
      </c>
      <c r="CJ23" s="45">
        <v>128772</v>
      </c>
      <c r="CL23" s="45">
        <v>127032</v>
      </c>
      <c r="CN23" s="45">
        <v>103495</v>
      </c>
      <c r="CP23" s="45">
        <v>124763</v>
      </c>
      <c r="CR23" s="45">
        <v>137248</v>
      </c>
      <c r="CT23" s="45">
        <v>106215</v>
      </c>
      <c r="CV23" s="45">
        <v>144740</v>
      </c>
      <c r="CX23" s="45">
        <v>117445</v>
      </c>
      <c r="CZ23" s="45">
        <v>102330</v>
      </c>
      <c r="DB23" s="45">
        <v>113288</v>
      </c>
      <c r="DD23" s="45">
        <v>99471</v>
      </c>
      <c r="DF23" s="45">
        <v>140711</v>
      </c>
      <c r="DH23" s="45">
        <v>192113</v>
      </c>
      <c r="DJ23" s="45">
        <v>138994</v>
      </c>
      <c r="DL23" s="45">
        <v>164916.68</v>
      </c>
      <c r="DN23" s="45">
        <v>156254</v>
      </c>
    </row>
    <row r="24" spans="2:118" x14ac:dyDescent="0.25">
      <c r="B24" s="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1">
        <f>SUM(J23:AF23)</f>
        <v>990243</v>
      </c>
      <c r="AG24" s="10"/>
      <c r="AH24" s="11">
        <f>SUM(L23:AH23)</f>
        <v>1044389</v>
      </c>
      <c r="AI24" s="10"/>
      <c r="AJ24" s="11">
        <f>SUM(N23:AJ23)</f>
        <v>1092206</v>
      </c>
      <c r="AK24" s="10"/>
      <c r="AL24" s="11">
        <f>SUM(P23:AL23)</f>
        <v>1122708</v>
      </c>
      <c r="AM24" s="10"/>
      <c r="AN24" s="11">
        <f>SUM(R23:AN23)</f>
        <v>1170174</v>
      </c>
      <c r="AO24" s="10"/>
      <c r="AP24" s="11">
        <f>SUM(T23:AP23)</f>
        <v>1191889</v>
      </c>
      <c r="AQ24" s="10"/>
      <c r="AR24" s="11">
        <f>SUM(V23:AR23)</f>
        <v>1218064</v>
      </c>
      <c r="AS24" s="12"/>
      <c r="AT24" s="11">
        <f>SUM(X23:AT23)</f>
        <v>1246449</v>
      </c>
      <c r="AU24" s="10"/>
      <c r="AV24" s="11">
        <f>SUM(Z23:AV23)</f>
        <v>1274924</v>
      </c>
      <c r="AW24" s="10"/>
      <c r="AX24" s="11">
        <f>SUM(AB23:AX23)</f>
        <v>1258462</v>
      </c>
      <c r="AY24" s="10"/>
      <c r="AZ24" s="11">
        <f>SUM(AD23:AZ23)</f>
        <v>1257056</v>
      </c>
      <c r="BA24" s="10"/>
      <c r="BB24" s="11">
        <f>SUM(AF23:BB23)</f>
        <v>1253247</v>
      </c>
      <c r="BC24" s="10"/>
      <c r="BD24" s="11">
        <f>SUM(AH23:BD23)</f>
        <v>1262421</v>
      </c>
      <c r="BE24" s="10"/>
      <c r="BF24" s="11">
        <f>SUM(AJ23:BF23)</f>
        <v>1245376</v>
      </c>
      <c r="BG24" s="10"/>
      <c r="BH24" s="11">
        <f>SUM(AL23:BH23)</f>
        <v>1208881</v>
      </c>
      <c r="BI24" s="10"/>
      <c r="BJ24" s="11">
        <f>SUM(AN23:BJ23)</f>
        <v>1193164</v>
      </c>
      <c r="BK24" s="10"/>
      <c r="BL24" s="11">
        <f>SUM(AP23:BL23)</f>
        <v>1161883</v>
      </c>
      <c r="BM24" s="10"/>
      <c r="BN24" s="11">
        <f>SUM(AR23:BN23)</f>
        <v>1231600</v>
      </c>
      <c r="BO24" s="10"/>
      <c r="BP24" s="11">
        <f>SUM(AT23:BP23)</f>
        <v>1274299</v>
      </c>
      <c r="BQ24" s="10"/>
      <c r="BR24" s="11">
        <f>SUM(AV23:BR23)</f>
        <v>1295866</v>
      </c>
      <c r="BS24" s="10"/>
      <c r="BT24" s="11">
        <f>SUM(AX23:BT23)</f>
        <v>1306056</v>
      </c>
      <c r="BU24" s="10"/>
      <c r="BV24" s="11">
        <f>SUM(AZ23:BV23)</f>
        <v>1324947</v>
      </c>
      <c r="BW24" s="10"/>
      <c r="BX24" s="11">
        <f>SUM(BB23:BX23)</f>
        <v>1340320</v>
      </c>
      <c r="BY24" s="10"/>
      <c r="BZ24" s="11">
        <f>SUM(BD23:BZ23)</f>
        <v>1392867</v>
      </c>
      <c r="CA24" s="10"/>
      <c r="CB24" s="11">
        <f>SUM(BF23:CB23)</f>
        <v>1377081</v>
      </c>
      <c r="CC24" s="10"/>
      <c r="CD24" s="11">
        <f>SUM(BH23:CD23)</f>
        <v>1416231</v>
      </c>
      <c r="CE24" s="10"/>
      <c r="CF24" s="11">
        <f>SUM(BJ23:CF23)</f>
        <v>1458139</v>
      </c>
      <c r="CG24" s="10"/>
      <c r="CH24" s="11">
        <f>SUM(BL23:CH23)</f>
        <v>1478666</v>
      </c>
      <c r="CI24" s="10"/>
      <c r="CJ24" s="11">
        <f>SUM(BN23:CJ23)</f>
        <v>1512078</v>
      </c>
      <c r="CK24" s="10"/>
      <c r="CL24" s="11">
        <f>SUM(BP23:CL23)</f>
        <v>1470456</v>
      </c>
      <c r="CM24" s="10"/>
      <c r="CN24" s="11">
        <f>SUM(BR23:CN23)</f>
        <v>1426376</v>
      </c>
      <c r="CO24" s="10"/>
      <c r="CP24" s="11">
        <f>SUM(BT23:CP23)</f>
        <v>1442799</v>
      </c>
      <c r="CQ24" s="10"/>
      <c r="CR24" s="11">
        <f>SUM(BV23:CR23)</f>
        <v>1463827</v>
      </c>
      <c r="CS24" s="10"/>
      <c r="CT24" s="11">
        <f>SUM(BX23:CT23)</f>
        <v>1479659</v>
      </c>
      <c r="CU24" s="10"/>
      <c r="CV24" s="11">
        <f>SUM(BZ23:CV23)</f>
        <v>1509600</v>
      </c>
      <c r="CW24" s="10"/>
      <c r="CX24" s="11">
        <f>SUM(CB23:CX23)</f>
        <v>1487123</v>
      </c>
      <c r="CY24" s="10"/>
      <c r="CZ24" s="11">
        <f>SUM(CD23:CZ23)</f>
        <v>1491738</v>
      </c>
      <c r="DA24" s="10"/>
      <c r="DB24" s="11">
        <f>SUM(CF23:DB23)</f>
        <v>1454698</v>
      </c>
      <c r="DC24" s="10"/>
      <c r="DD24" s="11">
        <f>SUM(CH23:DD23)</f>
        <v>1429850</v>
      </c>
      <c r="DE24" s="10"/>
      <c r="DF24" s="11">
        <f>SUM(CJ23:DF23)</f>
        <v>1445510</v>
      </c>
      <c r="DG24" s="10"/>
      <c r="DH24" s="11">
        <f>SUM(CL23:DH23)</f>
        <v>1508851</v>
      </c>
      <c r="DI24" s="10"/>
      <c r="DJ24" s="11">
        <f>SUM(CN23:DJ23)</f>
        <v>1520813</v>
      </c>
      <c r="DK24" s="10"/>
      <c r="DL24" s="11">
        <f>SUM(CP23:DL23)</f>
        <v>1582234.68</v>
      </c>
      <c r="DM24" s="10"/>
      <c r="DN24" s="13">
        <f>SUM(CR23:DN23)</f>
        <v>1613725.68</v>
      </c>
    </row>
    <row r="25" spans="2:118" x14ac:dyDescent="0.25">
      <c r="B25" s="4" t="s">
        <v>6</v>
      </c>
      <c r="AH25" s="15"/>
      <c r="AJ25" s="15"/>
      <c r="AL25" s="15">
        <f>AL24/AL20</f>
        <v>1.2153497087305871</v>
      </c>
      <c r="AN25" s="15">
        <f>AN24/AN20</f>
        <v>1.2763282638277784</v>
      </c>
      <c r="AO25"/>
      <c r="AP25" s="15">
        <f>AP24/AP20</f>
        <v>1.3578965208362652</v>
      </c>
      <c r="AQ25"/>
      <c r="AR25" s="15">
        <f>AR24/AR20</f>
        <v>1.3757736371752365</v>
      </c>
      <c r="AT25" s="15">
        <f>AT24/AT20</f>
        <v>1.3925198792720217</v>
      </c>
      <c r="AV25" s="15">
        <f>AV24/AV20</f>
        <v>1.4067811467112816</v>
      </c>
      <c r="AX25" s="15">
        <f>AX24/AX20</f>
        <v>1.3629246844788234</v>
      </c>
      <c r="AZ25" s="15">
        <f>AZ24/AZ20</f>
        <v>1.2811308834486794</v>
      </c>
      <c r="BB25" s="15">
        <f>BB24/BB20</f>
        <v>1.2240316892380965</v>
      </c>
      <c r="BD25" s="15">
        <f>BD24/BD20</f>
        <v>1.1819052086783992</v>
      </c>
      <c r="BF25" s="15">
        <f>BF24/BF20</f>
        <v>1.1268591521067488</v>
      </c>
      <c r="BH25" s="15">
        <f>BH24/BH20</f>
        <v>1.0718982745190144</v>
      </c>
      <c r="BJ25" s="15">
        <f>BJ24/BJ20</f>
        <v>1.0393944019082575</v>
      </c>
      <c r="BL25" s="15">
        <f>BL24/BL20</f>
        <v>0.96684017536918354</v>
      </c>
      <c r="BN25" s="15">
        <f>BN24/BN20</f>
        <v>0.97711160494016402</v>
      </c>
      <c r="BP25" s="15">
        <f>BP24/BP20</f>
        <v>0.9823506305323032</v>
      </c>
      <c r="BR25" s="15">
        <f>BR24/BR20</f>
        <v>0.96973569238449409</v>
      </c>
      <c r="BT25" s="15">
        <f>BT24/BT20</f>
        <v>0.95468678446104671</v>
      </c>
      <c r="BV25" s="15">
        <f>BV24/BV20</f>
        <v>0.97440644470108995</v>
      </c>
      <c r="BX25" s="15">
        <f>BX24/BX20</f>
        <v>0.97955805467394441</v>
      </c>
      <c r="BZ25" s="15">
        <f>BZ24/BZ20</f>
        <v>1.0180716271033885</v>
      </c>
      <c r="CB25" s="15">
        <f>CB24/CB20</f>
        <v>0.99920448555329633</v>
      </c>
      <c r="CD25" s="15">
        <f>CD24/CD20</f>
        <v>1.0128098620262349</v>
      </c>
      <c r="CF25" s="15">
        <f>CF24/CF20</f>
        <v>1.0357449895409316</v>
      </c>
      <c r="CH25" s="15">
        <f>CH24/CH20</f>
        <v>1.0632914807619562</v>
      </c>
      <c r="CJ25" s="15">
        <f>CJ24/CJ20</f>
        <v>1.0700213218348773</v>
      </c>
      <c r="CL25" s="15">
        <f>CL24/CL20</f>
        <v>1.0549708716014752</v>
      </c>
      <c r="CN25" s="15">
        <f>CN24/CN20</f>
        <v>1.0537310756366249</v>
      </c>
      <c r="CP25" s="15">
        <f>CP24/CP20</f>
        <v>1.0403203514006729</v>
      </c>
      <c r="CR25" s="15">
        <f>CR24/CR20</f>
        <v>1.0627186262941706</v>
      </c>
      <c r="CT25" s="15">
        <f>CT24/CT20</f>
        <v>1.0393742991431061</v>
      </c>
      <c r="CV25" s="15">
        <f>CV24/CV20</f>
        <v>1.0633497742357549</v>
      </c>
      <c r="CX25" s="15">
        <f>CX24/CX20</f>
        <v>1.0330973828479366</v>
      </c>
      <c r="CZ25" s="15">
        <f>CZ24/CZ20</f>
        <v>1.0407599914896646</v>
      </c>
      <c r="DB25" s="15">
        <f>DB24/DB20</f>
        <v>1.0342631658977677</v>
      </c>
      <c r="DD25" s="15">
        <f>DD24/DD20</f>
        <v>1.0358737680176546</v>
      </c>
      <c r="DF25" s="15">
        <f>DF24/DF20</f>
        <v>1.0262040874018827</v>
      </c>
      <c r="DH25" s="15">
        <f>DH24/DH20</f>
        <v>1.0444417220595015</v>
      </c>
      <c r="DJ25" s="15">
        <f>DJ24/DJ20</f>
        <v>1.0196069586882832</v>
      </c>
      <c r="DL25" s="15">
        <f>DL24/DL20</f>
        <v>1.006867882254912</v>
      </c>
      <c r="DN25" s="15">
        <f>DN24/DN20</f>
        <v>1.0138595734291893</v>
      </c>
    </row>
    <row r="26" spans="2:118" ht="19.5" customHeight="1" x14ac:dyDescent="0.25">
      <c r="AO26"/>
      <c r="AQ26"/>
    </row>
    <row r="27" spans="2:118" x14ac:dyDescent="0.25">
      <c r="B27" s="6" t="s">
        <v>38</v>
      </c>
      <c r="AO27"/>
      <c r="AQ27"/>
    </row>
    <row r="28" spans="2:118" x14ac:dyDescent="0.25">
      <c r="B28" s="7" t="s">
        <v>7</v>
      </c>
      <c r="AO28"/>
      <c r="AQ28"/>
    </row>
    <row r="29" spans="2:118" x14ac:dyDescent="0.25">
      <c r="B29" s="16" t="s">
        <v>43</v>
      </c>
      <c r="J29" s="47">
        <v>0</v>
      </c>
      <c r="L29" s="47">
        <v>0</v>
      </c>
      <c r="N29" s="47">
        <v>0</v>
      </c>
      <c r="P29" s="47">
        <v>0</v>
      </c>
      <c r="R29" s="47">
        <v>0</v>
      </c>
      <c r="T29" s="47">
        <v>0</v>
      </c>
      <c r="V29" s="47">
        <v>0</v>
      </c>
      <c r="X29" s="47">
        <v>0</v>
      </c>
      <c r="Z29" s="47">
        <v>24</v>
      </c>
      <c r="AB29" s="47">
        <v>67</v>
      </c>
      <c r="AD29" s="47">
        <v>53</v>
      </c>
      <c r="AF29" s="47">
        <v>73</v>
      </c>
      <c r="AH29" s="47">
        <v>84</v>
      </c>
      <c r="AJ29" s="47">
        <v>79</v>
      </c>
      <c r="AL29" s="47">
        <v>109</v>
      </c>
      <c r="AN29" s="47">
        <v>68</v>
      </c>
      <c r="AO29"/>
      <c r="AP29" s="47">
        <v>71</v>
      </c>
      <c r="AQ29"/>
      <c r="AR29" s="47">
        <v>92</v>
      </c>
      <c r="AT29" s="47">
        <v>55</v>
      </c>
      <c r="AV29" s="47">
        <v>84</v>
      </c>
      <c r="AX29" s="47">
        <v>82</v>
      </c>
      <c r="AZ29" s="47">
        <v>114</v>
      </c>
      <c r="BB29" s="47">
        <v>134</v>
      </c>
      <c r="BD29" s="47">
        <v>94</v>
      </c>
      <c r="BF29" s="47">
        <v>113</v>
      </c>
      <c r="BH29" s="47">
        <v>99</v>
      </c>
      <c r="BJ29" s="47">
        <v>131</v>
      </c>
      <c r="BL29" s="47">
        <v>105</v>
      </c>
      <c r="BN29" s="47">
        <v>123</v>
      </c>
      <c r="BP29" s="47">
        <v>103</v>
      </c>
      <c r="BR29" s="47">
        <v>88</v>
      </c>
      <c r="BT29" s="47">
        <v>101</v>
      </c>
      <c r="BV29" s="47">
        <v>51</v>
      </c>
      <c r="BX29" s="47">
        <v>122</v>
      </c>
      <c r="BZ29" s="47">
        <v>103</v>
      </c>
      <c r="CB29" s="47">
        <v>133</v>
      </c>
      <c r="CD29" s="47">
        <v>97</v>
      </c>
      <c r="CF29" s="47">
        <v>122</v>
      </c>
      <c r="CH29" s="47">
        <v>120</v>
      </c>
      <c r="CJ29" s="47">
        <v>91</v>
      </c>
      <c r="CL29" s="47">
        <v>88</v>
      </c>
      <c r="CN29" s="47">
        <v>121</v>
      </c>
      <c r="CP29" s="47">
        <v>112</v>
      </c>
      <c r="CR29" s="47">
        <v>133</v>
      </c>
      <c r="CT29" s="47">
        <v>111</v>
      </c>
      <c r="CV29" s="47">
        <v>140</v>
      </c>
      <c r="CX29" s="47">
        <v>144</v>
      </c>
      <c r="CZ29" s="47">
        <v>129</v>
      </c>
      <c r="DB29" s="47">
        <v>160</v>
      </c>
      <c r="DD29" s="47">
        <v>100</v>
      </c>
      <c r="DF29" s="47">
        <v>102</v>
      </c>
      <c r="DH29" s="47">
        <v>105</v>
      </c>
      <c r="DJ29" s="47">
        <v>114</v>
      </c>
      <c r="DL29" s="47">
        <v>121</v>
      </c>
      <c r="DN29" s="47">
        <v>138</v>
      </c>
    </row>
    <row r="30" spans="2:118" x14ac:dyDescent="0.25">
      <c r="B30" s="9" t="s">
        <v>2</v>
      </c>
      <c r="C30" s="10"/>
      <c r="D30" s="10"/>
      <c r="E30" s="10"/>
      <c r="F30" s="10"/>
      <c r="G30" s="10"/>
      <c r="H30" s="10"/>
      <c r="I30" s="10"/>
      <c r="J30" s="37"/>
      <c r="K30" s="10"/>
      <c r="L30" s="37"/>
      <c r="M30" s="10"/>
      <c r="N30" s="37"/>
      <c r="O30" s="10"/>
      <c r="P30" s="37"/>
      <c r="Q30" s="10"/>
      <c r="R30" s="37"/>
      <c r="S30" s="10"/>
      <c r="T30" s="37"/>
      <c r="U30" s="10"/>
      <c r="V30" s="37"/>
      <c r="W30" s="10"/>
      <c r="X30" s="37"/>
      <c r="Y30" s="10"/>
      <c r="Z30" s="37"/>
      <c r="AA30" s="10"/>
      <c r="AB30" s="37"/>
      <c r="AC30" s="10"/>
      <c r="AD30" s="37"/>
      <c r="AE30" s="10"/>
      <c r="AF30" s="37">
        <f>SUM(J29:AF29)</f>
        <v>217</v>
      </c>
      <c r="AG30" s="10"/>
      <c r="AH30" s="37">
        <f>SUM(L29:AH29)</f>
        <v>301</v>
      </c>
      <c r="AI30" s="10"/>
      <c r="AJ30" s="37">
        <f>SUM(N29:AJ29)</f>
        <v>380</v>
      </c>
      <c r="AK30" s="10"/>
      <c r="AL30" s="37">
        <f>SUM(P29:AL29)</f>
        <v>489</v>
      </c>
      <c r="AM30" s="10"/>
      <c r="AN30" s="37">
        <f>SUM(R29:AN29)</f>
        <v>557</v>
      </c>
      <c r="AO30" s="10"/>
      <c r="AP30" s="37">
        <f>SUM(T29:AP29)</f>
        <v>628</v>
      </c>
      <c r="AQ30" s="10"/>
      <c r="AR30" s="37">
        <f>SUM(V29:AR29)</f>
        <v>720</v>
      </c>
      <c r="AS30" s="10"/>
      <c r="AT30" s="37">
        <f>SUM(X29:AT29)</f>
        <v>775</v>
      </c>
      <c r="AU30" s="10"/>
      <c r="AV30" s="37">
        <f>SUM(Z29:AV29)</f>
        <v>859</v>
      </c>
      <c r="AW30" s="10"/>
      <c r="AX30" s="37">
        <f>SUM(AB29:AX29)</f>
        <v>917</v>
      </c>
      <c r="AY30" s="10"/>
      <c r="AZ30" s="37">
        <f>SUM(AD29:AZ29)</f>
        <v>964</v>
      </c>
      <c r="BA30" s="10"/>
      <c r="BB30" s="37">
        <f>SUM(AF29:BB29)</f>
        <v>1045</v>
      </c>
      <c r="BC30" s="10"/>
      <c r="BD30" s="37">
        <f>SUM(AH29:BD29)</f>
        <v>1066</v>
      </c>
      <c r="BE30" s="10"/>
      <c r="BF30" s="37">
        <f>SUM(AJ29:BF29)</f>
        <v>1095</v>
      </c>
      <c r="BG30" s="10"/>
      <c r="BH30" s="37">
        <f>SUM(AL29:BH29)</f>
        <v>1115</v>
      </c>
      <c r="BI30" s="10"/>
      <c r="BJ30" s="37">
        <f>SUM(AN29:BJ29)</f>
        <v>1137</v>
      </c>
      <c r="BK30" s="10"/>
      <c r="BL30" s="37">
        <f>SUM(AP29:BL29)</f>
        <v>1174</v>
      </c>
      <c r="BM30" s="10"/>
      <c r="BN30" s="37">
        <f>SUM(AR29:BN29)</f>
        <v>1226</v>
      </c>
      <c r="BO30" s="10"/>
      <c r="BP30" s="37">
        <f>SUM(AT29:BP29)</f>
        <v>1237</v>
      </c>
      <c r="BQ30" s="10"/>
      <c r="BR30" s="37">
        <f>SUM(AV29:BR29)</f>
        <v>1270</v>
      </c>
      <c r="BS30" s="10"/>
      <c r="BT30" s="37">
        <f>SUM(AX29:BT29)</f>
        <v>1287</v>
      </c>
      <c r="BU30" s="10"/>
      <c r="BV30" s="37">
        <f>SUM(AZ29:BV29)</f>
        <v>1256</v>
      </c>
      <c r="BW30" s="10"/>
      <c r="BX30" s="37">
        <f>SUM(BB29:BX29)</f>
        <v>1264</v>
      </c>
      <c r="BY30" s="10"/>
      <c r="BZ30" s="37">
        <f>SUM(BD29:BZ29)</f>
        <v>1233</v>
      </c>
      <c r="CA30" s="10"/>
      <c r="CB30" s="37">
        <f>SUM(BF29:CB29)</f>
        <v>1272</v>
      </c>
      <c r="CC30" s="10"/>
      <c r="CD30" s="37">
        <f>SUM(BH29:CD29)</f>
        <v>1256</v>
      </c>
      <c r="CE30" s="10"/>
      <c r="CF30" s="37">
        <f>SUM(BJ29:CF29)</f>
        <v>1279</v>
      </c>
      <c r="CG30" s="10"/>
      <c r="CH30" s="37">
        <f>SUM(BL29:CH29)</f>
        <v>1268</v>
      </c>
      <c r="CI30" s="10"/>
      <c r="CJ30" s="37">
        <f>SUM(BN29:CJ29)</f>
        <v>1254</v>
      </c>
      <c r="CK30" s="10"/>
      <c r="CL30" s="37">
        <f>SUM(BP29:CL29)</f>
        <v>1219</v>
      </c>
      <c r="CM30" s="10"/>
      <c r="CN30" s="37">
        <f>SUM(BR29:CN29)</f>
        <v>1237</v>
      </c>
      <c r="CO30" s="10"/>
      <c r="CP30" s="37">
        <f>SUM(BT29:CP29)</f>
        <v>1261</v>
      </c>
      <c r="CQ30" s="10"/>
      <c r="CR30" s="37">
        <f>SUM(BV29:CR29)</f>
        <v>1293</v>
      </c>
      <c r="CS30" s="10"/>
      <c r="CT30" s="37">
        <f>SUM(BX29:CT29)</f>
        <v>1353</v>
      </c>
      <c r="CU30" s="10"/>
      <c r="CV30" s="37">
        <f>SUM(BZ29:CV29)</f>
        <v>1371</v>
      </c>
      <c r="CW30" s="10"/>
      <c r="CX30" s="37">
        <f>SUM(CB29:CX29)</f>
        <v>1412</v>
      </c>
      <c r="CY30" s="10"/>
      <c r="CZ30" s="37">
        <f>SUM(CD29:CZ29)</f>
        <v>1408</v>
      </c>
      <c r="DA30" s="10"/>
      <c r="DB30" s="37">
        <f>SUM(CF29:DB29)</f>
        <v>1471</v>
      </c>
      <c r="DC30" s="10"/>
      <c r="DD30" s="37">
        <f>SUM(CH29:DD29)</f>
        <v>1449</v>
      </c>
      <c r="DE30" s="10"/>
      <c r="DF30" s="37">
        <f>SUM(CJ29:DF29)</f>
        <v>1431</v>
      </c>
      <c r="DG30" s="10"/>
      <c r="DH30" s="37">
        <f>SUM(CL29:DH29)</f>
        <v>1445</v>
      </c>
      <c r="DI30" s="10"/>
      <c r="DJ30" s="37">
        <f>SUM(CN29:DJ29)</f>
        <v>1471</v>
      </c>
      <c r="DK30" s="10"/>
      <c r="DL30" s="37">
        <f>SUM(CP29:DL29)</f>
        <v>1471</v>
      </c>
      <c r="DM30" s="10"/>
      <c r="DN30" s="38">
        <f>SUM(CR29:DN29)</f>
        <v>1497</v>
      </c>
    </row>
    <row r="31" spans="2:118" x14ac:dyDescent="0.25">
      <c r="B31" s="16" t="s">
        <v>44</v>
      </c>
      <c r="J31" s="47">
        <v>0</v>
      </c>
      <c r="L31" s="47">
        <v>0</v>
      </c>
      <c r="N31" s="47">
        <v>0</v>
      </c>
      <c r="P31" s="47">
        <v>0</v>
      </c>
      <c r="R31" s="47">
        <v>0</v>
      </c>
      <c r="T31" s="47">
        <v>0</v>
      </c>
      <c r="V31" s="47">
        <v>0</v>
      </c>
      <c r="X31" s="47">
        <v>14</v>
      </c>
      <c r="Z31" s="47">
        <v>110</v>
      </c>
      <c r="AB31" s="47">
        <v>111</v>
      </c>
      <c r="AD31" s="47">
        <v>99</v>
      </c>
      <c r="AF31" s="47">
        <v>95</v>
      </c>
      <c r="AH31" s="47">
        <v>104</v>
      </c>
      <c r="AJ31" s="47">
        <v>91</v>
      </c>
      <c r="AL31" s="47">
        <v>103</v>
      </c>
      <c r="AN31" s="47">
        <v>141</v>
      </c>
      <c r="AO31"/>
      <c r="AP31" s="47">
        <v>145</v>
      </c>
      <c r="AQ31"/>
      <c r="AR31" s="47">
        <v>129</v>
      </c>
      <c r="AT31" s="47">
        <v>98</v>
      </c>
      <c r="AV31" s="47">
        <v>56</v>
      </c>
      <c r="AX31" s="47">
        <v>44</v>
      </c>
      <c r="AZ31" s="47">
        <v>35</v>
      </c>
      <c r="BB31" s="47">
        <v>40</v>
      </c>
      <c r="BD31" s="47">
        <v>40</v>
      </c>
      <c r="BF31" s="47">
        <v>40</v>
      </c>
      <c r="BH31" s="47">
        <v>26</v>
      </c>
      <c r="BJ31" s="47">
        <v>28</v>
      </c>
      <c r="BL31" s="47">
        <v>41</v>
      </c>
      <c r="BN31" s="47">
        <v>33</v>
      </c>
      <c r="BP31" s="47">
        <v>23</v>
      </c>
      <c r="BR31" s="47">
        <v>15</v>
      </c>
      <c r="BT31" s="47">
        <v>28</v>
      </c>
      <c r="BV31" s="47">
        <v>55</v>
      </c>
      <c r="BX31" s="47">
        <v>52</v>
      </c>
      <c r="BZ31" s="47">
        <v>24</v>
      </c>
      <c r="CB31" s="47">
        <v>21</v>
      </c>
      <c r="CD31" s="47">
        <v>40</v>
      </c>
      <c r="CF31" s="47">
        <v>25</v>
      </c>
      <c r="CH31" s="47">
        <v>25</v>
      </c>
      <c r="CJ31" s="47">
        <v>33</v>
      </c>
      <c r="CL31" s="47">
        <v>34</v>
      </c>
      <c r="CN31" s="47">
        <v>16</v>
      </c>
      <c r="CP31" s="47">
        <v>24</v>
      </c>
      <c r="CR31" s="47">
        <v>9</v>
      </c>
      <c r="CT31" s="47">
        <v>0</v>
      </c>
      <c r="CV31" s="47">
        <v>0</v>
      </c>
      <c r="CX31" s="47">
        <v>0</v>
      </c>
      <c r="CZ31" s="47">
        <v>0</v>
      </c>
      <c r="DB31" s="47">
        <v>0</v>
      </c>
      <c r="DD31" s="47">
        <v>0</v>
      </c>
      <c r="DF31" s="47">
        <v>0</v>
      </c>
      <c r="DH31" s="47">
        <v>0</v>
      </c>
      <c r="DJ31" s="47">
        <v>0</v>
      </c>
      <c r="DL31" s="47">
        <v>0</v>
      </c>
      <c r="DN31" s="47">
        <v>0</v>
      </c>
    </row>
    <row r="32" spans="2:118" x14ac:dyDescent="0.25">
      <c r="B32" s="9" t="s">
        <v>2</v>
      </c>
      <c r="C32" s="10"/>
      <c r="D32" s="10"/>
      <c r="E32" s="10"/>
      <c r="F32" s="10"/>
      <c r="G32" s="10"/>
      <c r="H32" s="10"/>
      <c r="I32" s="10"/>
      <c r="J32" s="37"/>
      <c r="K32" s="10"/>
      <c r="L32" s="37"/>
      <c r="M32" s="10"/>
      <c r="N32" s="37"/>
      <c r="O32" s="10"/>
      <c r="P32" s="37"/>
      <c r="Q32" s="10"/>
      <c r="R32" s="37"/>
      <c r="S32" s="10"/>
      <c r="T32" s="37"/>
      <c r="U32" s="10"/>
      <c r="V32" s="37"/>
      <c r="W32" s="10"/>
      <c r="X32" s="37"/>
      <c r="Y32" s="10"/>
      <c r="Z32" s="37"/>
      <c r="AA32" s="10"/>
      <c r="AB32" s="37"/>
      <c r="AC32" s="10"/>
      <c r="AD32" s="37"/>
      <c r="AE32" s="10"/>
      <c r="AF32" s="37">
        <f>SUM(J31:AF31)</f>
        <v>429</v>
      </c>
      <c r="AG32" s="10"/>
      <c r="AH32" s="37">
        <f>SUM(L31:AH31)</f>
        <v>533</v>
      </c>
      <c r="AI32" s="10"/>
      <c r="AJ32" s="37">
        <f>SUM(N31:AJ31)</f>
        <v>624</v>
      </c>
      <c r="AK32" s="10"/>
      <c r="AL32" s="37">
        <f>SUM(P31:AL31)</f>
        <v>727</v>
      </c>
      <c r="AM32" s="10"/>
      <c r="AN32" s="37">
        <f>SUM(R31:AN31)</f>
        <v>868</v>
      </c>
      <c r="AO32" s="10"/>
      <c r="AP32" s="37">
        <f>SUM(T31:AP31)</f>
        <v>1013</v>
      </c>
      <c r="AQ32" s="10"/>
      <c r="AR32" s="37">
        <f>SUM(V31:AR31)</f>
        <v>1142</v>
      </c>
      <c r="AS32" s="10"/>
      <c r="AT32" s="37">
        <f>SUM(X31:AT31)</f>
        <v>1240</v>
      </c>
      <c r="AU32" s="10"/>
      <c r="AV32" s="37">
        <f>SUM(Z31:AV31)</f>
        <v>1282</v>
      </c>
      <c r="AW32" s="10"/>
      <c r="AX32" s="37">
        <f>SUM(AB31:AX31)</f>
        <v>1216</v>
      </c>
      <c r="AY32" s="10"/>
      <c r="AZ32" s="37">
        <f>SUM(AD31:AZ31)</f>
        <v>1140</v>
      </c>
      <c r="BA32" s="10"/>
      <c r="BB32" s="37">
        <f>SUM(AF31:BB31)</f>
        <v>1081</v>
      </c>
      <c r="BC32" s="10"/>
      <c r="BD32" s="37">
        <f>SUM(AH31:BD31)</f>
        <v>1026</v>
      </c>
      <c r="BE32" s="10"/>
      <c r="BF32" s="37">
        <f>SUM(AJ31:BF31)</f>
        <v>962</v>
      </c>
      <c r="BG32" s="10"/>
      <c r="BH32" s="37">
        <f>SUM(AL31:BH31)</f>
        <v>897</v>
      </c>
      <c r="BI32" s="10"/>
      <c r="BJ32" s="37">
        <f>SUM(AN31:BJ31)</f>
        <v>822</v>
      </c>
      <c r="BK32" s="10"/>
      <c r="BL32" s="37">
        <f>SUM(AP31:BL31)</f>
        <v>722</v>
      </c>
      <c r="BM32" s="10"/>
      <c r="BN32" s="37">
        <f>SUM(AR31:BN31)</f>
        <v>610</v>
      </c>
      <c r="BO32" s="10"/>
      <c r="BP32" s="37">
        <f>SUM(AT31:BP31)</f>
        <v>504</v>
      </c>
      <c r="BQ32" s="10"/>
      <c r="BR32" s="37">
        <f>SUM(AV31:BR31)</f>
        <v>421</v>
      </c>
      <c r="BS32" s="10"/>
      <c r="BT32" s="37">
        <f>SUM(AX31:BT31)</f>
        <v>393</v>
      </c>
      <c r="BU32" s="10"/>
      <c r="BV32" s="37">
        <f>SUM(AZ31:BV31)</f>
        <v>404</v>
      </c>
      <c r="BW32" s="10"/>
      <c r="BX32" s="37">
        <f>SUM(BB31:BX31)</f>
        <v>421</v>
      </c>
      <c r="BY32" s="10"/>
      <c r="BZ32" s="37">
        <f>SUM(BD31:BZ31)</f>
        <v>405</v>
      </c>
      <c r="CA32" s="10"/>
      <c r="CB32" s="37">
        <f>SUM(BF31:CB31)</f>
        <v>386</v>
      </c>
      <c r="CC32" s="10"/>
      <c r="CD32" s="37">
        <f>SUM(BH31:CD31)</f>
        <v>386</v>
      </c>
      <c r="CE32" s="10"/>
      <c r="CF32" s="37">
        <f>SUM(BJ31:CF31)</f>
        <v>385</v>
      </c>
      <c r="CG32" s="10"/>
      <c r="CH32" s="37">
        <f>SUM(BL31:CH31)</f>
        <v>382</v>
      </c>
      <c r="CI32" s="10"/>
      <c r="CJ32" s="37">
        <f>SUM(BN31:CJ31)</f>
        <v>374</v>
      </c>
      <c r="CK32" s="10"/>
      <c r="CL32" s="37">
        <f>SUM(BP31:CL31)</f>
        <v>375</v>
      </c>
      <c r="CM32" s="10"/>
      <c r="CN32" s="37">
        <f>SUM(BR31:CN31)</f>
        <v>368</v>
      </c>
      <c r="CO32" s="10"/>
      <c r="CP32" s="37">
        <f>SUM(BT31:CP31)</f>
        <v>377</v>
      </c>
      <c r="CQ32" s="10"/>
      <c r="CR32" s="37">
        <f>SUM(BV31:CR31)</f>
        <v>358</v>
      </c>
      <c r="CS32" s="10"/>
      <c r="CT32" s="37">
        <f>SUM(BX31:CT31)</f>
        <v>303</v>
      </c>
      <c r="CU32" s="10"/>
      <c r="CV32" s="37">
        <f>SUM(BZ31:CV31)</f>
        <v>251</v>
      </c>
      <c r="CW32" s="10"/>
      <c r="CX32" s="37">
        <f>SUM(CB31:CX31)</f>
        <v>227</v>
      </c>
      <c r="CY32" s="10"/>
      <c r="CZ32" s="37">
        <f>SUM(CD31:CZ31)</f>
        <v>206</v>
      </c>
      <c r="DA32" s="10"/>
      <c r="DB32" s="37">
        <f>SUM(CF31:DB31)</f>
        <v>166</v>
      </c>
      <c r="DC32" s="10"/>
      <c r="DD32" s="37">
        <f>SUM(CH31:DD31)</f>
        <v>141</v>
      </c>
      <c r="DE32" s="10"/>
      <c r="DF32" s="37">
        <f>SUM(CJ31:DF31)</f>
        <v>116</v>
      </c>
      <c r="DG32" s="10"/>
      <c r="DH32" s="37">
        <f>SUM(CL31:DH31)</f>
        <v>83</v>
      </c>
      <c r="DI32" s="10"/>
      <c r="DJ32" s="37">
        <f>SUM(CN31:DJ31)</f>
        <v>49</v>
      </c>
      <c r="DK32" s="10"/>
      <c r="DL32" s="37">
        <f>SUM(CP31:DL31)</f>
        <v>33</v>
      </c>
      <c r="DM32" s="10"/>
      <c r="DN32" s="38">
        <f>SUM(CR31:DN31)</f>
        <v>9</v>
      </c>
    </row>
    <row r="33" spans="2:118" x14ac:dyDescent="0.25">
      <c r="B33" s="16" t="s">
        <v>133</v>
      </c>
      <c r="J33" s="47"/>
      <c r="L33" s="47"/>
      <c r="N33" s="47"/>
      <c r="P33" s="47"/>
      <c r="R33" s="47"/>
      <c r="T33" s="47"/>
      <c r="V33" s="47"/>
      <c r="X33" s="47"/>
      <c r="Z33" s="47"/>
      <c r="AB33" s="47"/>
      <c r="AD33" s="47"/>
      <c r="AF33" s="47"/>
      <c r="AH33" s="47"/>
      <c r="AJ33" s="47"/>
      <c r="AL33" s="47"/>
      <c r="AN33" s="47"/>
      <c r="AO33"/>
      <c r="AP33" s="47"/>
      <c r="AQ33"/>
      <c r="AR33" s="47"/>
      <c r="AT33" s="47"/>
      <c r="AV33" s="47"/>
      <c r="AX33" s="47"/>
      <c r="AZ33" s="47"/>
      <c r="BB33" s="47"/>
      <c r="BD33" s="47"/>
      <c r="BF33" s="47"/>
      <c r="BH33" s="47"/>
      <c r="BJ33" s="47"/>
      <c r="BL33" s="47"/>
      <c r="BN33" s="47"/>
      <c r="BP33" s="47"/>
      <c r="BR33" s="47"/>
      <c r="BT33" s="47"/>
      <c r="BV33" s="47"/>
      <c r="BX33" s="47"/>
      <c r="BZ33" s="47"/>
      <c r="CB33" s="47"/>
      <c r="CD33" s="47"/>
      <c r="CF33" s="47"/>
      <c r="CH33" s="47"/>
      <c r="CJ33" s="47"/>
      <c r="CL33" s="47"/>
      <c r="CN33" s="47"/>
      <c r="CP33" s="47"/>
      <c r="CR33" s="47"/>
      <c r="CT33" s="47"/>
      <c r="CV33" s="47"/>
      <c r="CX33" s="47"/>
      <c r="CZ33" s="47"/>
      <c r="DB33" s="47"/>
      <c r="DD33" s="47"/>
      <c r="DF33" s="47"/>
      <c r="DH33" s="47"/>
      <c r="DJ33" s="47"/>
      <c r="DL33" s="47">
        <v>23</v>
      </c>
      <c r="DN33" s="47">
        <v>21</v>
      </c>
    </row>
    <row r="34" spans="2:118" x14ac:dyDescent="0.25">
      <c r="B34" s="9" t="s">
        <v>2</v>
      </c>
      <c r="C34" s="10"/>
      <c r="D34" s="10"/>
      <c r="E34" s="10"/>
      <c r="F34" s="10"/>
      <c r="G34" s="10"/>
      <c r="H34" s="10"/>
      <c r="I34" s="10"/>
      <c r="J34" s="37"/>
      <c r="K34" s="10"/>
      <c r="L34" s="37"/>
      <c r="M34" s="10"/>
      <c r="N34" s="37"/>
      <c r="O34" s="10"/>
      <c r="P34" s="37"/>
      <c r="Q34" s="10"/>
      <c r="R34" s="37"/>
      <c r="S34" s="10"/>
      <c r="T34" s="37"/>
      <c r="U34" s="10"/>
      <c r="V34" s="37"/>
      <c r="W34" s="10"/>
      <c r="X34" s="37"/>
      <c r="Y34" s="10"/>
      <c r="Z34" s="37"/>
      <c r="AA34" s="10"/>
      <c r="AB34" s="37"/>
      <c r="AC34" s="10"/>
      <c r="AD34" s="37"/>
      <c r="AE34" s="10"/>
      <c r="AF34" s="37">
        <f>SUM(J33:AF33)</f>
        <v>0</v>
      </c>
      <c r="AG34" s="10"/>
      <c r="AH34" s="37">
        <f>SUM(L33:AH33)</f>
        <v>0</v>
      </c>
      <c r="AI34" s="10"/>
      <c r="AJ34" s="37">
        <f>SUM(N33:AJ33)</f>
        <v>0</v>
      </c>
      <c r="AK34" s="10"/>
      <c r="AL34" s="37">
        <f>SUM(P33:AL33)</f>
        <v>0</v>
      </c>
      <c r="AM34" s="10"/>
      <c r="AN34" s="37">
        <f>SUM(R33:AN33)</f>
        <v>0</v>
      </c>
      <c r="AO34" s="10"/>
      <c r="AP34" s="37">
        <f>SUM(T33:AP33)</f>
        <v>0</v>
      </c>
      <c r="AQ34" s="10"/>
      <c r="AR34" s="37">
        <f>SUM(V33:AR33)</f>
        <v>0</v>
      </c>
      <c r="AS34" s="10"/>
      <c r="AT34" s="37">
        <f>SUM(X33:AT33)</f>
        <v>0</v>
      </c>
      <c r="AU34" s="10"/>
      <c r="AV34" s="37">
        <f>SUM(Z33:AV33)</f>
        <v>0</v>
      </c>
      <c r="AW34" s="10"/>
      <c r="AX34" s="37">
        <f>SUM(AB33:AX33)</f>
        <v>0</v>
      </c>
      <c r="AY34" s="10"/>
      <c r="AZ34" s="37">
        <f>SUM(AD33:AZ33)</f>
        <v>0</v>
      </c>
      <c r="BA34" s="10"/>
      <c r="BB34" s="37">
        <f>SUM(AF33:BB33)</f>
        <v>0</v>
      </c>
      <c r="BC34" s="10"/>
      <c r="BD34" s="37">
        <f>SUM(AH33:BD33)</f>
        <v>0</v>
      </c>
      <c r="BE34" s="10"/>
      <c r="BF34" s="37">
        <f>SUM(AJ33:BF33)</f>
        <v>0</v>
      </c>
      <c r="BG34" s="10"/>
      <c r="BH34" s="37">
        <f>SUM(AL33:BH33)</f>
        <v>0</v>
      </c>
      <c r="BI34" s="10"/>
      <c r="BJ34" s="37">
        <f>SUM(AN33:BJ33)</f>
        <v>0</v>
      </c>
      <c r="BK34" s="10"/>
      <c r="BL34" s="37">
        <f>SUM(AP33:BL33)</f>
        <v>0</v>
      </c>
      <c r="BM34" s="10"/>
      <c r="BN34" s="37">
        <f>SUM(AR33:BN33)</f>
        <v>0</v>
      </c>
      <c r="BO34" s="10"/>
      <c r="BP34" s="37">
        <f>SUM(AT33:BP33)</f>
        <v>0</v>
      </c>
      <c r="BQ34" s="10"/>
      <c r="BR34" s="37">
        <f>SUM(AV33:BR33)</f>
        <v>0</v>
      </c>
      <c r="BS34" s="10"/>
      <c r="BT34" s="37">
        <f>SUM(AX33:BT33)</f>
        <v>0</v>
      </c>
      <c r="BU34" s="10"/>
      <c r="BV34" s="37">
        <f>SUM(AZ33:BV33)</f>
        <v>0</v>
      </c>
      <c r="BW34" s="10"/>
      <c r="BX34" s="37">
        <f>SUM(BB33:BX33)</f>
        <v>0</v>
      </c>
      <c r="BY34" s="10"/>
      <c r="BZ34" s="37">
        <f>SUM(BD33:BZ33)</f>
        <v>0</v>
      </c>
      <c r="CA34" s="10"/>
      <c r="CB34" s="37">
        <f>SUM(BF33:CB33)</f>
        <v>0</v>
      </c>
      <c r="CC34" s="10"/>
      <c r="CD34" s="37">
        <f>SUM(BH33:CD33)</f>
        <v>0</v>
      </c>
      <c r="CE34" s="10"/>
      <c r="CF34" s="37">
        <f>SUM(BJ33:CF33)</f>
        <v>0</v>
      </c>
      <c r="CG34" s="10"/>
      <c r="CH34" s="37">
        <f>SUM(BL33:CH33)</f>
        <v>0</v>
      </c>
      <c r="CI34" s="10"/>
      <c r="CJ34" s="37">
        <f>SUM(BN33:CJ33)</f>
        <v>0</v>
      </c>
      <c r="CK34" s="10"/>
      <c r="CL34" s="37">
        <f>SUM(BP33:CL33)</f>
        <v>0</v>
      </c>
      <c r="CM34" s="10"/>
      <c r="CN34" s="37">
        <f>SUM(BR33:CN33)</f>
        <v>0</v>
      </c>
      <c r="CO34" s="10"/>
      <c r="CP34" s="37">
        <f>SUM(BT33:CP33)</f>
        <v>0</v>
      </c>
      <c r="CQ34" s="10"/>
      <c r="CR34" s="37">
        <f>SUM(BV33:CR33)</f>
        <v>0</v>
      </c>
      <c r="CS34" s="10"/>
      <c r="CT34" s="37">
        <f>SUM(BX33:CT33)</f>
        <v>0</v>
      </c>
      <c r="CU34" s="10"/>
      <c r="CV34" s="37">
        <f>SUM(BZ33:CV33)</f>
        <v>0</v>
      </c>
      <c r="CW34" s="10"/>
      <c r="CX34" s="37">
        <f>SUM(CB33:CX33)</f>
        <v>0</v>
      </c>
      <c r="CY34" s="10"/>
      <c r="CZ34" s="37">
        <f>SUM(CD33:CZ33)</f>
        <v>0</v>
      </c>
      <c r="DA34" s="10"/>
      <c r="DB34" s="37">
        <f>SUM(CF33:DB33)</f>
        <v>0</v>
      </c>
      <c r="DC34" s="10"/>
      <c r="DD34" s="37">
        <f>SUM(CH33:DD33)</f>
        <v>0</v>
      </c>
      <c r="DE34" s="10"/>
      <c r="DF34" s="37">
        <f>SUM(CJ33:DF33)</f>
        <v>0</v>
      </c>
      <c r="DG34" s="10"/>
      <c r="DH34" s="37">
        <f>SUM(CL33:DH33)</f>
        <v>0</v>
      </c>
      <c r="DI34" s="10"/>
      <c r="DJ34" s="37">
        <f>SUM(CN33:DJ33)</f>
        <v>0</v>
      </c>
      <c r="DK34" s="10"/>
      <c r="DL34" s="37">
        <f>SUM(CP33:DL33)</f>
        <v>23</v>
      </c>
      <c r="DM34" s="10"/>
      <c r="DN34" s="38">
        <f>SUM(CR33:DN33)</f>
        <v>44</v>
      </c>
    </row>
    <row r="35" spans="2:118" x14ac:dyDescent="0.25">
      <c r="B35" s="4" t="s">
        <v>10</v>
      </c>
      <c r="J35" s="17">
        <f>J29+J31</f>
        <v>0</v>
      </c>
      <c r="L35" s="17">
        <f>L29+L31</f>
        <v>0</v>
      </c>
      <c r="N35" s="17">
        <f>N29+N31</f>
        <v>0</v>
      </c>
      <c r="P35" s="17">
        <f>P29+P31</f>
        <v>0</v>
      </c>
      <c r="R35" s="17">
        <f>R29+R31</f>
        <v>0</v>
      </c>
      <c r="T35" s="17">
        <f>T29+T31</f>
        <v>0</v>
      </c>
      <c r="V35" s="17">
        <f>V29+V31</f>
        <v>0</v>
      </c>
      <c r="X35" s="17">
        <f>X29+X31</f>
        <v>14</v>
      </c>
      <c r="Z35" s="17">
        <f>Z29+Z31</f>
        <v>134</v>
      </c>
      <c r="AB35" s="17">
        <f>AB29+AB31</f>
        <v>178</v>
      </c>
      <c r="AD35" s="17">
        <f>AD29+AD31</f>
        <v>152</v>
      </c>
      <c r="AF35" s="17">
        <f>AF29+AF31</f>
        <v>168</v>
      </c>
      <c r="AH35" s="17">
        <f>AH29+AH31</f>
        <v>188</v>
      </c>
      <c r="AJ35" s="17">
        <f>AJ29+AJ31</f>
        <v>170</v>
      </c>
      <c r="AL35" s="17">
        <f>AL29+AL31</f>
        <v>212</v>
      </c>
      <c r="AN35" s="17">
        <f>AN29+AN31</f>
        <v>209</v>
      </c>
      <c r="AO35"/>
      <c r="AP35" s="17">
        <f>AP29+AP31</f>
        <v>216</v>
      </c>
      <c r="AQ35"/>
      <c r="AR35" s="17">
        <f>AR29+AR31</f>
        <v>221</v>
      </c>
      <c r="AT35" s="17">
        <f>AT29+AT31</f>
        <v>153</v>
      </c>
      <c r="AV35" s="17">
        <f>AV29+AV31</f>
        <v>140</v>
      </c>
      <c r="AX35" s="17">
        <f>AX29+AX31</f>
        <v>126</v>
      </c>
      <c r="AZ35" s="17">
        <f>AZ29+AZ31</f>
        <v>149</v>
      </c>
      <c r="BB35" s="17">
        <f>BB29+BB31</f>
        <v>174</v>
      </c>
      <c r="BD35" s="17">
        <f>BD29+BD31</f>
        <v>134</v>
      </c>
      <c r="BF35" s="17">
        <f>BF29+BF31</f>
        <v>153</v>
      </c>
      <c r="BH35" s="17">
        <f>BH29+BH31</f>
        <v>125</v>
      </c>
      <c r="BJ35" s="17">
        <f>BJ29+BJ31</f>
        <v>159</v>
      </c>
      <c r="BL35" s="17">
        <f>BL29+BL31</f>
        <v>146</v>
      </c>
      <c r="BN35" s="17">
        <f>BN29+BN31</f>
        <v>156</v>
      </c>
      <c r="BP35" s="17">
        <f>BP29+BP31</f>
        <v>126</v>
      </c>
      <c r="BR35" s="17">
        <f>BR29+BR31</f>
        <v>103</v>
      </c>
      <c r="BT35" s="17">
        <f>BT29+BT31</f>
        <v>129</v>
      </c>
      <c r="BV35" s="17">
        <f>BV29+BV31</f>
        <v>106</v>
      </c>
      <c r="BX35" s="17">
        <f>BX29+BX31</f>
        <v>174</v>
      </c>
      <c r="BZ35" s="17">
        <f>BZ29+BZ31</f>
        <v>127</v>
      </c>
      <c r="CB35" s="17">
        <f>CB29+CB31</f>
        <v>154</v>
      </c>
      <c r="CD35" s="17">
        <f>CD29+CD31</f>
        <v>137</v>
      </c>
      <c r="CF35" s="17">
        <f>CF29+CF31</f>
        <v>147</v>
      </c>
      <c r="CH35" s="17">
        <f>CH29+CH31</f>
        <v>145</v>
      </c>
      <c r="CJ35" s="17">
        <f>CJ29+CJ31</f>
        <v>124</v>
      </c>
      <c r="CL35" s="17">
        <f>CL29+CL31</f>
        <v>122</v>
      </c>
      <c r="CN35" s="17">
        <f>CN29+CN31</f>
        <v>137</v>
      </c>
      <c r="CP35" s="17">
        <f>CP29+CP31</f>
        <v>136</v>
      </c>
      <c r="CR35" s="17">
        <f>CR29+CR31</f>
        <v>142</v>
      </c>
      <c r="CT35" s="17">
        <f>CT29+CT31</f>
        <v>111</v>
      </c>
      <c r="CV35" s="17">
        <f>CV29+CV31</f>
        <v>140</v>
      </c>
      <c r="CX35" s="17">
        <f>CX29+CX31</f>
        <v>144</v>
      </c>
      <c r="CZ35" s="17">
        <f>CZ29+CZ31</f>
        <v>129</v>
      </c>
      <c r="DB35" s="17">
        <f>DB29+DB31+DB33</f>
        <v>160</v>
      </c>
      <c r="DD35" s="17">
        <f>DD29+DD31+DD33</f>
        <v>100</v>
      </c>
      <c r="DF35" s="17">
        <f>DF29+DF31+DF33</f>
        <v>102</v>
      </c>
      <c r="DH35" s="17">
        <f>DH29+DH31+DH33</f>
        <v>105</v>
      </c>
      <c r="DJ35" s="17">
        <f>DJ29+DJ31+DJ33</f>
        <v>114</v>
      </c>
      <c r="DL35" s="17">
        <f>DL29+DL31+DL33</f>
        <v>144</v>
      </c>
      <c r="DN35" s="17">
        <f>DN29+DN31+DN33</f>
        <v>159</v>
      </c>
    </row>
    <row r="36" spans="2:118" x14ac:dyDescent="0.25">
      <c r="B36" s="9" t="s">
        <v>2</v>
      </c>
      <c r="C36" s="10"/>
      <c r="D36" s="10"/>
      <c r="E36" s="10"/>
      <c r="F36" s="10"/>
      <c r="G36" s="10"/>
      <c r="H36" s="10"/>
      <c r="I36" s="10"/>
      <c r="J36" s="37"/>
      <c r="K36" s="10"/>
      <c r="L36" s="37"/>
      <c r="M36" s="10"/>
      <c r="N36" s="37"/>
      <c r="O36" s="10"/>
      <c r="P36" s="37"/>
      <c r="Q36" s="10"/>
      <c r="R36" s="37"/>
      <c r="S36" s="10"/>
      <c r="T36" s="37"/>
      <c r="U36" s="10"/>
      <c r="V36" s="37"/>
      <c r="W36" s="10"/>
      <c r="X36" s="37"/>
      <c r="Y36" s="10"/>
      <c r="Z36" s="37"/>
      <c r="AA36" s="10"/>
      <c r="AB36" s="37"/>
      <c r="AC36" s="10"/>
      <c r="AD36" s="37"/>
      <c r="AE36" s="10"/>
      <c r="AF36" s="37">
        <f>SUM(J35:AF35)</f>
        <v>646</v>
      </c>
      <c r="AG36" s="10"/>
      <c r="AH36" s="37">
        <f>SUM(L35:AH35)</f>
        <v>834</v>
      </c>
      <c r="AI36" s="10"/>
      <c r="AJ36" s="37">
        <f>SUM(N35:AJ35)</f>
        <v>1004</v>
      </c>
      <c r="AK36" s="10"/>
      <c r="AL36" s="37">
        <f>SUM(P35:AL35)</f>
        <v>1216</v>
      </c>
      <c r="AM36" s="10"/>
      <c r="AN36" s="37">
        <f>SUM(R35:AN35)</f>
        <v>1425</v>
      </c>
      <c r="AO36" s="10"/>
      <c r="AP36" s="37">
        <f>SUM(T35:AP35)</f>
        <v>1641</v>
      </c>
      <c r="AQ36" s="10"/>
      <c r="AR36" s="37">
        <f>SUM(V35:AR35)</f>
        <v>1862</v>
      </c>
      <c r="AS36" s="10"/>
      <c r="AT36" s="37">
        <f>SUM(X35:AT35)</f>
        <v>2015</v>
      </c>
      <c r="AU36" s="10"/>
      <c r="AV36" s="37">
        <f>SUM(Z35:AV35)</f>
        <v>2141</v>
      </c>
      <c r="AW36" s="10"/>
      <c r="AX36" s="37">
        <f>SUM(AB35:AX35)</f>
        <v>2133</v>
      </c>
      <c r="AY36" s="10"/>
      <c r="AZ36" s="37">
        <f>SUM(AD35:AZ35)</f>
        <v>2104</v>
      </c>
      <c r="BA36" s="10"/>
      <c r="BB36" s="37">
        <f>SUM(AF35:BB35)</f>
        <v>2126</v>
      </c>
      <c r="BC36" s="10"/>
      <c r="BD36" s="37">
        <f>SUM(AH35:BD35)</f>
        <v>2092</v>
      </c>
      <c r="BE36" s="10"/>
      <c r="BF36" s="37">
        <f>SUM(AJ35:BF35)</f>
        <v>2057</v>
      </c>
      <c r="BG36" s="10"/>
      <c r="BH36" s="37">
        <f>SUM(AL35:BH35)</f>
        <v>2012</v>
      </c>
      <c r="BI36" s="10"/>
      <c r="BJ36" s="37">
        <f>SUM(AN35:BJ35)</f>
        <v>1959</v>
      </c>
      <c r="BK36" s="10"/>
      <c r="BL36" s="37">
        <f>SUM(AP35:BL35)</f>
        <v>1896</v>
      </c>
      <c r="BM36" s="10"/>
      <c r="BN36" s="37">
        <f>SUM(AR35:BN35)</f>
        <v>1836</v>
      </c>
      <c r="BO36" s="10"/>
      <c r="BP36" s="37">
        <f>SUM(AT35:BP35)</f>
        <v>1741</v>
      </c>
      <c r="BQ36" s="10"/>
      <c r="BR36" s="37">
        <f>SUM(AV35:BR35)</f>
        <v>1691</v>
      </c>
      <c r="BS36" s="10"/>
      <c r="BT36" s="37">
        <f>SUM(AX35:BT35)</f>
        <v>1680</v>
      </c>
      <c r="BU36" s="10"/>
      <c r="BV36" s="37">
        <f>SUM(AZ35:BV35)</f>
        <v>1660</v>
      </c>
      <c r="BW36" s="10"/>
      <c r="BX36" s="37">
        <f>SUM(BB35:BX35)</f>
        <v>1685</v>
      </c>
      <c r="BY36" s="10"/>
      <c r="BZ36" s="37">
        <f>SUM(BD35:BZ35)</f>
        <v>1638</v>
      </c>
      <c r="CA36" s="10"/>
      <c r="CB36" s="37">
        <f>SUM(BF35:CB35)</f>
        <v>1658</v>
      </c>
      <c r="CC36" s="10"/>
      <c r="CD36" s="37">
        <f>SUM(BH35:CD35)</f>
        <v>1642</v>
      </c>
      <c r="CE36" s="10"/>
      <c r="CF36" s="37">
        <f>SUM(BJ35:CF35)</f>
        <v>1664</v>
      </c>
      <c r="CG36" s="10"/>
      <c r="CH36" s="37">
        <f>SUM(BL35:CH35)</f>
        <v>1650</v>
      </c>
      <c r="CI36" s="10"/>
      <c r="CJ36" s="37">
        <f>SUM(BN35:CJ35)</f>
        <v>1628</v>
      </c>
      <c r="CK36" s="10"/>
      <c r="CL36" s="37">
        <f>SUM(BP35:CL35)</f>
        <v>1594</v>
      </c>
      <c r="CM36" s="10"/>
      <c r="CN36" s="37">
        <f>SUM(BR35:CN35)</f>
        <v>1605</v>
      </c>
      <c r="CO36" s="10"/>
      <c r="CP36" s="37">
        <f>SUM(BT35:CP35)</f>
        <v>1638</v>
      </c>
      <c r="CQ36" s="10"/>
      <c r="CR36" s="37">
        <f>SUM(BV35:CR35)</f>
        <v>1651</v>
      </c>
      <c r="CS36" s="10"/>
      <c r="CT36" s="37">
        <f>SUM(BX35:CT35)</f>
        <v>1656</v>
      </c>
      <c r="CU36" s="10"/>
      <c r="CV36" s="37">
        <f>SUM(BZ35:CV35)</f>
        <v>1622</v>
      </c>
      <c r="CW36" s="10"/>
      <c r="CX36" s="37">
        <f>SUM(CB35:CX35)</f>
        <v>1639</v>
      </c>
      <c r="CY36" s="10"/>
      <c r="CZ36" s="37">
        <f>SUM(CD35:CZ35)</f>
        <v>1614</v>
      </c>
      <c r="DA36" s="10"/>
      <c r="DB36" s="37">
        <f>SUM(CF35:DB35)</f>
        <v>1637</v>
      </c>
      <c r="DC36" s="10"/>
      <c r="DD36" s="37">
        <f>SUM(CH35:DD35)</f>
        <v>1590</v>
      </c>
      <c r="DE36" s="10"/>
      <c r="DF36" s="37">
        <f>SUM(CJ35:DF35)</f>
        <v>1547</v>
      </c>
      <c r="DG36" s="10"/>
      <c r="DH36" s="37">
        <f>SUM(CL35:DH35)</f>
        <v>1528</v>
      </c>
      <c r="DI36" s="10"/>
      <c r="DJ36" s="37">
        <f>SUM(CN35:DJ35)</f>
        <v>1520</v>
      </c>
      <c r="DK36" s="10"/>
      <c r="DL36" s="37">
        <f>SUM(CP35:DL35)</f>
        <v>1527</v>
      </c>
      <c r="DM36" s="10"/>
      <c r="DN36" s="38">
        <f>SUM(CR35:DN35)</f>
        <v>1550</v>
      </c>
    </row>
    <row r="37" spans="2:118" ht="6" customHeight="1" x14ac:dyDescent="0.25">
      <c r="AO37"/>
      <c r="AQ37"/>
    </row>
    <row r="38" spans="2:118" x14ac:dyDescent="0.25">
      <c r="B38" s="7" t="s">
        <v>8</v>
      </c>
      <c r="J38" s="47">
        <v>7</v>
      </c>
      <c r="L38" s="47">
        <v>10</v>
      </c>
      <c r="N38" s="47">
        <v>11</v>
      </c>
      <c r="P38" s="47">
        <v>27</v>
      </c>
      <c r="R38" s="47">
        <v>78</v>
      </c>
      <c r="T38" s="47">
        <v>83</v>
      </c>
      <c r="V38" s="47">
        <v>64</v>
      </c>
      <c r="X38" s="47">
        <v>5</v>
      </c>
      <c r="Z38" s="47">
        <v>2</v>
      </c>
      <c r="AB38" s="47">
        <v>6</v>
      </c>
      <c r="AD38" s="47">
        <v>1</v>
      </c>
      <c r="AF38" s="47">
        <v>0</v>
      </c>
      <c r="AH38" s="47">
        <v>19</v>
      </c>
      <c r="AJ38" s="47">
        <v>6</v>
      </c>
      <c r="AL38" s="47">
        <v>1</v>
      </c>
      <c r="AN38" s="47">
        <v>1</v>
      </c>
      <c r="AO38"/>
      <c r="AP38" s="47">
        <v>0</v>
      </c>
      <c r="AQ38"/>
      <c r="AR38" s="47">
        <v>1</v>
      </c>
      <c r="AT38" s="47">
        <v>2</v>
      </c>
      <c r="AV38" s="47">
        <v>1</v>
      </c>
      <c r="AX38" s="47">
        <v>3</v>
      </c>
      <c r="AZ38" s="47">
        <v>1</v>
      </c>
      <c r="BB38" s="95">
        <v>0</v>
      </c>
      <c r="BD38" s="95">
        <v>0</v>
      </c>
      <c r="BF38" s="95">
        <v>0</v>
      </c>
      <c r="BH38" s="95">
        <v>0</v>
      </c>
      <c r="BJ38" s="95">
        <v>0</v>
      </c>
      <c r="BL38" s="95">
        <v>0</v>
      </c>
      <c r="BN38" s="95">
        <v>0</v>
      </c>
      <c r="BP38" s="95">
        <v>0</v>
      </c>
      <c r="BR38" s="95">
        <v>0</v>
      </c>
      <c r="BT38" s="95">
        <v>0</v>
      </c>
      <c r="BV38" s="95">
        <v>0</v>
      </c>
      <c r="BX38" s="95">
        <v>0</v>
      </c>
      <c r="BZ38" s="95">
        <v>0</v>
      </c>
      <c r="CB38" s="95">
        <v>0</v>
      </c>
      <c r="CD38" s="95">
        <v>0</v>
      </c>
      <c r="CF38" s="95">
        <v>0</v>
      </c>
      <c r="CH38" s="95">
        <v>0</v>
      </c>
      <c r="CJ38" s="95">
        <v>0</v>
      </c>
      <c r="CL38" s="95">
        <v>0</v>
      </c>
      <c r="CN38" s="95">
        <v>0</v>
      </c>
      <c r="CP38" s="95">
        <v>0</v>
      </c>
      <c r="CR38" s="95">
        <v>0</v>
      </c>
      <c r="CT38" s="95">
        <v>0</v>
      </c>
      <c r="CV38" s="95">
        <v>0</v>
      </c>
      <c r="CX38" s="95">
        <v>0</v>
      </c>
      <c r="CZ38" s="95">
        <v>0</v>
      </c>
      <c r="DB38" s="95">
        <v>0</v>
      </c>
      <c r="DD38" s="95">
        <v>0</v>
      </c>
      <c r="DF38" s="95">
        <v>0</v>
      </c>
      <c r="DH38" s="95">
        <v>0</v>
      </c>
      <c r="DJ38" s="95">
        <v>0</v>
      </c>
      <c r="DL38" s="95">
        <v>0</v>
      </c>
      <c r="DN38" s="95">
        <v>0</v>
      </c>
    </row>
    <row r="39" spans="2:118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37"/>
      <c r="K39" s="10"/>
      <c r="L39" s="37"/>
      <c r="M39" s="10"/>
      <c r="N39" s="37"/>
      <c r="O39" s="10"/>
      <c r="P39" s="37"/>
      <c r="Q39" s="10"/>
      <c r="R39" s="37"/>
      <c r="S39" s="10"/>
      <c r="T39" s="37"/>
      <c r="U39" s="10"/>
      <c r="V39" s="37"/>
      <c r="W39" s="10"/>
      <c r="X39" s="37"/>
      <c r="Y39" s="10"/>
      <c r="Z39" s="37"/>
      <c r="AA39" s="10"/>
      <c r="AB39" s="37"/>
      <c r="AC39" s="10"/>
      <c r="AD39" s="37"/>
      <c r="AE39" s="10"/>
      <c r="AF39" s="37">
        <f>SUM(J38:AF38)</f>
        <v>294</v>
      </c>
      <c r="AG39" s="10"/>
      <c r="AH39" s="37">
        <f>SUM(L38:AH38)</f>
        <v>306</v>
      </c>
      <c r="AI39" s="10"/>
      <c r="AJ39" s="37">
        <f>SUM(N38:AJ38)</f>
        <v>302</v>
      </c>
      <c r="AK39" s="10"/>
      <c r="AL39" s="37">
        <f>SUM(P38:AL38)</f>
        <v>292</v>
      </c>
      <c r="AM39" s="10"/>
      <c r="AN39" s="37">
        <f>SUM(R38:AN38)</f>
        <v>266</v>
      </c>
      <c r="AO39" s="10"/>
      <c r="AP39" s="37">
        <f>SUM(T38:AP38)</f>
        <v>188</v>
      </c>
      <c r="AQ39" s="10"/>
      <c r="AR39" s="37">
        <f>SUM(V38:AR38)</f>
        <v>106</v>
      </c>
      <c r="AS39" s="10"/>
      <c r="AT39" s="37">
        <f>SUM(X38:AT38)</f>
        <v>44</v>
      </c>
      <c r="AU39" s="10"/>
      <c r="AV39" s="37">
        <f>SUM(Z38:AV38)</f>
        <v>40</v>
      </c>
      <c r="AW39" s="10"/>
      <c r="AX39" s="37">
        <f>SUM(AB38:AX38)</f>
        <v>41</v>
      </c>
      <c r="AY39" s="10"/>
      <c r="AZ39" s="37">
        <f>SUM(AD38:AZ38)</f>
        <v>36</v>
      </c>
      <c r="BA39" s="10"/>
      <c r="BB39" s="37">
        <f>SUM(AF38:BB38)</f>
        <v>35</v>
      </c>
      <c r="BC39" s="10"/>
      <c r="BD39" s="37">
        <f>SUM(AH38:BD38)</f>
        <v>35</v>
      </c>
      <c r="BE39" s="10"/>
      <c r="BF39" s="37">
        <f>SUM(AJ38:BF38)</f>
        <v>16</v>
      </c>
      <c r="BG39" s="10"/>
      <c r="BH39" s="37">
        <f>SUM(AL38:BH38)</f>
        <v>10</v>
      </c>
      <c r="BI39" s="10"/>
      <c r="BJ39" s="37">
        <f>SUM(AN38:BJ38)</f>
        <v>9</v>
      </c>
      <c r="BK39" s="10"/>
      <c r="BL39" s="37">
        <f>SUM(AP38:BL38)</f>
        <v>8</v>
      </c>
      <c r="BM39" s="10"/>
      <c r="BN39" s="37">
        <f>SUM(AR38:BN38)</f>
        <v>8</v>
      </c>
      <c r="BO39" s="10"/>
      <c r="BP39" s="37">
        <f>SUM(AT38:BP38)</f>
        <v>7</v>
      </c>
      <c r="BQ39" s="10"/>
      <c r="BR39" s="37">
        <f>SUM(AV38:BR38)</f>
        <v>5</v>
      </c>
      <c r="BS39" s="10"/>
      <c r="BT39" s="37">
        <f>SUM(AX38:BT38)</f>
        <v>4</v>
      </c>
      <c r="BU39" s="10"/>
      <c r="BV39" s="37">
        <f>SUM(AZ38:BV38)</f>
        <v>1</v>
      </c>
      <c r="BW39" s="10"/>
      <c r="BX39" s="37">
        <f>SUM(BB38:BX38)</f>
        <v>0</v>
      </c>
      <c r="BY39" s="10"/>
      <c r="BZ39" s="37">
        <f>SUM(BD38:BZ38)</f>
        <v>0</v>
      </c>
      <c r="CA39" s="10"/>
      <c r="CB39" s="37">
        <f>SUM(BF38:CB38)</f>
        <v>0</v>
      </c>
      <c r="CC39" s="10"/>
      <c r="CD39" s="37">
        <f>SUM(BH38:CD38)</f>
        <v>0</v>
      </c>
      <c r="CE39" s="10"/>
      <c r="CF39" s="37">
        <f>SUM(BJ38:CF38)</f>
        <v>0</v>
      </c>
      <c r="CG39" s="10"/>
      <c r="CH39" s="37">
        <f>SUM(BL38:CH38)</f>
        <v>0</v>
      </c>
      <c r="CI39" s="10"/>
      <c r="CJ39" s="37">
        <f>SUM(BN38:CJ38)</f>
        <v>0</v>
      </c>
      <c r="CK39" s="10"/>
      <c r="CL39" s="37">
        <f>SUM(BP38:CL38)</f>
        <v>0</v>
      </c>
      <c r="CM39" s="10"/>
      <c r="CN39" s="37">
        <f>SUM(BR38:CN38)</f>
        <v>0</v>
      </c>
      <c r="CO39" s="10"/>
      <c r="CP39" s="37">
        <f>SUM(BT38:CP38)</f>
        <v>0</v>
      </c>
      <c r="CQ39" s="10"/>
      <c r="CR39" s="37">
        <f>SUM(BV38:CR38)</f>
        <v>0</v>
      </c>
      <c r="CS39" s="10"/>
      <c r="CT39" s="37">
        <f>SUM(BX38:CT38)</f>
        <v>0</v>
      </c>
      <c r="CU39" s="10"/>
      <c r="CV39" s="37">
        <f>SUM(BZ38:CV38)</f>
        <v>0</v>
      </c>
      <c r="CW39" s="10"/>
      <c r="CX39" s="37">
        <f>SUM(CB38:CX38)</f>
        <v>0</v>
      </c>
      <c r="CY39" s="10"/>
      <c r="CZ39" s="37">
        <f>SUM(CD38:CZ38)</f>
        <v>0</v>
      </c>
      <c r="DA39" s="10"/>
      <c r="DB39" s="37">
        <f>SUM(CF38:DB38)</f>
        <v>0</v>
      </c>
      <c r="DC39" s="10"/>
      <c r="DD39" s="37">
        <f>SUM(CH38:DD38)</f>
        <v>0</v>
      </c>
      <c r="DE39" s="10"/>
      <c r="DF39" s="37">
        <f>SUM(CJ38:DF38)</f>
        <v>0</v>
      </c>
      <c r="DG39" s="10"/>
      <c r="DH39" s="37">
        <f>SUM(CL38:DH38)</f>
        <v>0</v>
      </c>
      <c r="DI39" s="10"/>
      <c r="DJ39" s="37">
        <f>SUM(CN38:DJ38)</f>
        <v>0</v>
      </c>
      <c r="DK39" s="10"/>
      <c r="DL39" s="37">
        <f>SUM(CP38:DL38)</f>
        <v>0</v>
      </c>
      <c r="DM39" s="10"/>
      <c r="DN39" s="38">
        <f>SUM(CR38:DN38)</f>
        <v>0</v>
      </c>
    </row>
    <row r="40" spans="2:118" ht="6" customHeight="1" x14ac:dyDescent="0.25">
      <c r="AO40"/>
      <c r="AQ40"/>
    </row>
    <row r="41" spans="2:118" x14ac:dyDescent="0.25">
      <c r="B41" s="7" t="s">
        <v>9</v>
      </c>
      <c r="J41" s="47">
        <v>116</v>
      </c>
      <c r="L41" s="47">
        <v>111</v>
      </c>
      <c r="N41" s="47">
        <v>134</v>
      </c>
      <c r="P41" s="47">
        <v>124</v>
      </c>
      <c r="R41" s="47">
        <v>112</v>
      </c>
      <c r="T41" s="47">
        <v>123</v>
      </c>
      <c r="V41" s="47">
        <v>113</v>
      </c>
      <c r="X41" s="47">
        <v>129</v>
      </c>
      <c r="Z41" s="47">
        <v>126</v>
      </c>
      <c r="AB41" s="47">
        <v>116</v>
      </c>
      <c r="AD41" s="47">
        <v>130</v>
      </c>
      <c r="AF41" s="47">
        <v>127</v>
      </c>
      <c r="AH41" s="47">
        <v>121</v>
      </c>
      <c r="AJ41" s="47">
        <v>121</v>
      </c>
      <c r="AL41" s="47">
        <v>142</v>
      </c>
      <c r="AN41" s="47">
        <v>100</v>
      </c>
      <c r="AO41"/>
      <c r="AP41" s="47">
        <v>101</v>
      </c>
      <c r="AQ41"/>
      <c r="AR41" s="47">
        <v>124</v>
      </c>
      <c r="AT41" s="47">
        <v>111</v>
      </c>
      <c r="AV41" s="47">
        <v>114</v>
      </c>
      <c r="AX41" s="47">
        <v>165</v>
      </c>
      <c r="AZ41" s="47">
        <v>180</v>
      </c>
      <c r="BB41" s="47">
        <v>178</v>
      </c>
      <c r="BD41" s="47">
        <v>198</v>
      </c>
      <c r="BF41" s="47">
        <v>161</v>
      </c>
      <c r="BH41" s="47">
        <v>156</v>
      </c>
      <c r="BJ41" s="47">
        <v>190</v>
      </c>
      <c r="BL41" s="47">
        <v>160</v>
      </c>
      <c r="BN41" s="47">
        <v>197</v>
      </c>
      <c r="BP41" s="47">
        <v>239</v>
      </c>
      <c r="BR41" s="47">
        <v>181</v>
      </c>
      <c r="BT41" s="47">
        <v>229</v>
      </c>
      <c r="BV41" s="47">
        <v>162</v>
      </c>
      <c r="BX41" s="47">
        <v>199</v>
      </c>
      <c r="BZ41" s="47">
        <v>206</v>
      </c>
      <c r="CB41" s="47">
        <v>199</v>
      </c>
      <c r="CD41" s="47">
        <v>101</v>
      </c>
      <c r="CF41" s="47">
        <v>196</v>
      </c>
      <c r="CH41" s="47">
        <v>235</v>
      </c>
      <c r="CJ41" s="47">
        <v>220</v>
      </c>
      <c r="CL41" s="47">
        <v>206</v>
      </c>
      <c r="CN41" s="47">
        <v>227</v>
      </c>
      <c r="CP41" s="47">
        <v>260</v>
      </c>
      <c r="CR41" s="47">
        <v>221</v>
      </c>
      <c r="CT41" s="47">
        <v>209</v>
      </c>
      <c r="CV41" s="47">
        <v>213</v>
      </c>
      <c r="CX41" s="47">
        <v>159</v>
      </c>
      <c r="CZ41" s="47">
        <v>225</v>
      </c>
      <c r="DB41" s="47">
        <v>260</v>
      </c>
      <c r="DD41" s="47">
        <v>228</v>
      </c>
      <c r="DF41" s="47">
        <v>228</v>
      </c>
      <c r="DH41" s="47">
        <v>221</v>
      </c>
      <c r="DJ41" s="47">
        <v>218</v>
      </c>
      <c r="DL41" s="47">
        <v>216</v>
      </c>
      <c r="DN41" s="47">
        <v>261</v>
      </c>
    </row>
    <row r="42" spans="2:118" x14ac:dyDescent="0.25">
      <c r="B42" s="9" t="s">
        <v>2</v>
      </c>
      <c r="C42" s="10"/>
      <c r="D42" s="10"/>
      <c r="E42" s="10"/>
      <c r="F42" s="10"/>
      <c r="G42" s="10"/>
      <c r="H42" s="10"/>
      <c r="I42" s="10"/>
      <c r="J42" s="37"/>
      <c r="K42" s="10"/>
      <c r="L42" s="37"/>
      <c r="M42" s="10"/>
      <c r="N42" s="37"/>
      <c r="O42" s="10"/>
      <c r="P42" s="37"/>
      <c r="Q42" s="10"/>
      <c r="R42" s="37"/>
      <c r="S42" s="10"/>
      <c r="T42" s="37"/>
      <c r="U42" s="10"/>
      <c r="V42" s="37"/>
      <c r="W42" s="10"/>
      <c r="X42" s="37"/>
      <c r="Y42" s="10"/>
      <c r="Z42" s="37"/>
      <c r="AA42" s="10"/>
      <c r="AB42" s="37"/>
      <c r="AC42" s="10"/>
      <c r="AD42" s="37"/>
      <c r="AE42" s="10"/>
      <c r="AF42" s="37">
        <f>SUM(J41:AF41)</f>
        <v>1461</v>
      </c>
      <c r="AG42" s="10"/>
      <c r="AH42" s="37">
        <f>SUM(L41:AH41)</f>
        <v>1466</v>
      </c>
      <c r="AI42" s="10"/>
      <c r="AJ42" s="37">
        <f>SUM(N41:AJ41)</f>
        <v>1476</v>
      </c>
      <c r="AK42" s="10"/>
      <c r="AL42" s="37">
        <f>SUM(P41:AL41)</f>
        <v>1484</v>
      </c>
      <c r="AM42" s="10"/>
      <c r="AN42" s="37">
        <f>SUM(R41:AN41)</f>
        <v>1460</v>
      </c>
      <c r="AO42" s="10"/>
      <c r="AP42" s="37">
        <f>SUM(T41:AP41)</f>
        <v>1449</v>
      </c>
      <c r="AQ42" s="10"/>
      <c r="AR42" s="37">
        <f>SUM(V41:AR41)</f>
        <v>1450</v>
      </c>
      <c r="AS42" s="10"/>
      <c r="AT42" s="37">
        <f>SUM(X41:AT41)</f>
        <v>1448</v>
      </c>
      <c r="AU42" s="10"/>
      <c r="AV42" s="37">
        <f>SUM(Z41:AV41)</f>
        <v>1433</v>
      </c>
      <c r="AW42" s="10"/>
      <c r="AX42" s="37">
        <f>SUM(AB41:AX41)</f>
        <v>1472</v>
      </c>
      <c r="AY42" s="10"/>
      <c r="AZ42" s="37">
        <f>SUM(AD41:AZ41)</f>
        <v>1536</v>
      </c>
      <c r="BA42" s="10"/>
      <c r="BB42" s="37">
        <f>SUM(AF41:BB41)</f>
        <v>1584</v>
      </c>
      <c r="BC42" s="10"/>
      <c r="BD42" s="37">
        <f>SUM(AH41:BD41)</f>
        <v>1655</v>
      </c>
      <c r="BE42" s="10"/>
      <c r="BF42" s="37">
        <f>SUM(AJ41:BF41)</f>
        <v>1695</v>
      </c>
      <c r="BG42" s="10"/>
      <c r="BH42" s="37">
        <f>SUM(AL41:BH41)</f>
        <v>1730</v>
      </c>
      <c r="BI42" s="10"/>
      <c r="BJ42" s="37">
        <f>SUM(AN41:BJ41)</f>
        <v>1778</v>
      </c>
      <c r="BK42" s="10"/>
      <c r="BL42" s="37">
        <f>SUM(AP41:BL41)</f>
        <v>1838</v>
      </c>
      <c r="BM42" s="10"/>
      <c r="BN42" s="37">
        <f>SUM(AR41:BN41)</f>
        <v>1934</v>
      </c>
      <c r="BO42" s="10"/>
      <c r="BP42" s="37">
        <f>SUM(AT41:BP41)</f>
        <v>2049</v>
      </c>
      <c r="BQ42" s="10"/>
      <c r="BR42" s="37">
        <f>SUM(AV41:BR41)</f>
        <v>2119</v>
      </c>
      <c r="BS42" s="10"/>
      <c r="BT42" s="37">
        <f>SUM(AX41:BT41)</f>
        <v>2234</v>
      </c>
      <c r="BU42" s="10"/>
      <c r="BV42" s="37">
        <f>SUM(AZ41:BV41)</f>
        <v>2231</v>
      </c>
      <c r="BW42" s="10"/>
      <c r="BX42" s="37">
        <f>SUM(BB41:BX41)</f>
        <v>2250</v>
      </c>
      <c r="BY42" s="10"/>
      <c r="BZ42" s="37">
        <f>SUM(BD41:BZ41)</f>
        <v>2278</v>
      </c>
      <c r="CA42" s="10"/>
      <c r="CB42" s="37">
        <f>SUM(BF41:CB41)</f>
        <v>2279</v>
      </c>
      <c r="CC42" s="10"/>
      <c r="CD42" s="37">
        <f>SUM(BH41:CD41)</f>
        <v>2219</v>
      </c>
      <c r="CE42" s="10"/>
      <c r="CF42" s="37">
        <f>SUM(BJ41:CF41)</f>
        <v>2259</v>
      </c>
      <c r="CG42" s="10"/>
      <c r="CH42" s="37">
        <f>SUM(BL41:CH41)</f>
        <v>2304</v>
      </c>
      <c r="CI42" s="10"/>
      <c r="CJ42" s="37">
        <f>SUM(BN41:CJ41)</f>
        <v>2364</v>
      </c>
      <c r="CK42" s="10"/>
      <c r="CL42" s="37">
        <f>SUM(BP41:CL41)</f>
        <v>2373</v>
      </c>
      <c r="CM42" s="10"/>
      <c r="CN42" s="37">
        <f>SUM(BR41:CN41)</f>
        <v>2361</v>
      </c>
      <c r="CO42" s="10"/>
      <c r="CP42" s="37">
        <f>SUM(BT41:CP41)</f>
        <v>2440</v>
      </c>
      <c r="CQ42" s="10"/>
      <c r="CR42" s="37">
        <f>SUM(BV41:CR41)</f>
        <v>2432</v>
      </c>
      <c r="CS42" s="10"/>
      <c r="CT42" s="37">
        <f>SUM(BX41:CT41)</f>
        <v>2479</v>
      </c>
      <c r="CU42" s="10"/>
      <c r="CV42" s="37">
        <f>SUM(BZ41:CV41)</f>
        <v>2493</v>
      </c>
      <c r="CW42" s="10"/>
      <c r="CX42" s="37">
        <f>SUM(CB41:CX41)</f>
        <v>2446</v>
      </c>
      <c r="CY42" s="10"/>
      <c r="CZ42" s="37">
        <f>SUM(CD41:CZ41)</f>
        <v>2472</v>
      </c>
      <c r="DA42" s="10"/>
      <c r="DB42" s="37">
        <f>SUM(CF41:DB41)</f>
        <v>2631</v>
      </c>
      <c r="DC42" s="10"/>
      <c r="DD42" s="37">
        <f>SUM(CH41:DD41)</f>
        <v>2663</v>
      </c>
      <c r="DE42" s="10"/>
      <c r="DF42" s="37">
        <f>SUM(CJ41:DF41)</f>
        <v>2656</v>
      </c>
      <c r="DG42" s="10"/>
      <c r="DH42" s="37">
        <f>SUM(CL41:DH41)</f>
        <v>2657</v>
      </c>
      <c r="DI42" s="10"/>
      <c r="DJ42" s="37">
        <f>SUM(CN41:DJ41)</f>
        <v>2669</v>
      </c>
      <c r="DK42" s="10"/>
      <c r="DL42" s="37">
        <f>SUM(CP41:DL41)</f>
        <v>2658</v>
      </c>
      <c r="DM42" s="10"/>
      <c r="DN42" s="38">
        <f>SUM(CR41:DN41)</f>
        <v>2659</v>
      </c>
    </row>
    <row r="43" spans="2:118" ht="6" customHeight="1" x14ac:dyDescent="0.25">
      <c r="J43" s="18"/>
      <c r="L43" s="18"/>
      <c r="N43" s="18"/>
      <c r="P43" s="18"/>
      <c r="R43" s="18"/>
      <c r="T43" s="18"/>
      <c r="V43" s="18"/>
      <c r="X43" s="18"/>
      <c r="Z43" s="18"/>
      <c r="AB43" s="18"/>
      <c r="AD43" s="18"/>
      <c r="AF43" s="18"/>
      <c r="AH43" s="18"/>
      <c r="AJ43" s="18"/>
      <c r="AL43" s="18"/>
      <c r="AN43" s="18"/>
      <c r="AO43"/>
      <c r="AP43" s="18"/>
      <c r="AQ43"/>
      <c r="AR43" s="18"/>
      <c r="AT43" s="18"/>
      <c r="AV43" s="18"/>
      <c r="AX43" s="18"/>
      <c r="AZ43" s="18"/>
      <c r="BB43" s="18"/>
      <c r="BD43" s="18"/>
      <c r="BF43" s="18"/>
      <c r="BH43" s="18"/>
      <c r="BJ43" s="18"/>
      <c r="BL43" s="18"/>
      <c r="BN43" s="18"/>
      <c r="BP43" s="18"/>
      <c r="BR43" s="18"/>
      <c r="BT43" s="18"/>
      <c r="BV43" s="18"/>
      <c r="BX43" s="18"/>
      <c r="BZ43" s="18"/>
      <c r="CB43" s="18"/>
      <c r="CD43" s="18"/>
      <c r="CF43" s="18"/>
      <c r="CH43" s="18"/>
      <c r="CJ43" s="18"/>
      <c r="CL43" s="18"/>
      <c r="CN43" s="18"/>
      <c r="CP43" s="18"/>
      <c r="CR43" s="18"/>
      <c r="CT43" s="18"/>
      <c r="CV43" s="18"/>
      <c r="CX43" s="18"/>
      <c r="CZ43" s="18"/>
      <c r="DB43" s="18"/>
      <c r="DD43" s="18"/>
      <c r="DF43" s="18"/>
      <c r="DH43" s="18"/>
      <c r="DJ43" s="18"/>
      <c r="DL43" s="18"/>
      <c r="DN43" s="18"/>
    </row>
    <row r="44" spans="2:118" x14ac:dyDescent="0.25">
      <c r="B44" s="7" t="s">
        <v>10</v>
      </c>
      <c r="J44" s="17">
        <f>J35+J38+J41</f>
        <v>123</v>
      </c>
      <c r="L44" s="17">
        <f>L35+L38+L41</f>
        <v>121</v>
      </c>
      <c r="N44" s="17">
        <f>N35+N38+N41</f>
        <v>145</v>
      </c>
      <c r="P44" s="17">
        <f>P35+P38+P41</f>
        <v>151</v>
      </c>
      <c r="R44" s="17">
        <f>R35+R38+R41</f>
        <v>190</v>
      </c>
      <c r="T44" s="17">
        <f>T35+T38+T41</f>
        <v>206</v>
      </c>
      <c r="V44" s="17">
        <f>V35+V38+V41</f>
        <v>177</v>
      </c>
      <c r="X44" s="17">
        <f>X35+X38+X41</f>
        <v>148</v>
      </c>
      <c r="Z44" s="17">
        <f>Z35+Z38+Z41</f>
        <v>262</v>
      </c>
      <c r="AB44" s="17">
        <f>AB35+AB38+AB41</f>
        <v>300</v>
      </c>
      <c r="AD44" s="17">
        <f>AD35+AD38+AD41</f>
        <v>283</v>
      </c>
      <c r="AF44" s="17">
        <f>AF35+AF38+AF41</f>
        <v>295</v>
      </c>
      <c r="AH44" s="17">
        <f>AH35+AH38+AH41</f>
        <v>328</v>
      </c>
      <c r="AJ44" s="17">
        <f>AJ35+AJ38+AJ41</f>
        <v>297</v>
      </c>
      <c r="AL44" s="17">
        <f>AL35+AL38+AL41</f>
        <v>355</v>
      </c>
      <c r="AN44" s="17">
        <f>AN35+AN38+AN41</f>
        <v>310</v>
      </c>
      <c r="AO44"/>
      <c r="AP44" s="17">
        <f>AP35+AP38+AP41</f>
        <v>317</v>
      </c>
      <c r="AQ44"/>
      <c r="AR44" s="17">
        <f>AR35+AR38+AR41</f>
        <v>346</v>
      </c>
      <c r="AT44" s="17">
        <f>AT35+AT38+AT41</f>
        <v>266</v>
      </c>
      <c r="AV44" s="17">
        <f>AV35+AV38+AV41</f>
        <v>255</v>
      </c>
      <c r="AX44" s="17">
        <f>AX35+AX38+AX41</f>
        <v>294</v>
      </c>
      <c r="AZ44" s="17">
        <f>AZ35+AZ38+AZ41</f>
        <v>330</v>
      </c>
      <c r="BB44" s="17">
        <f>BB35+BB38+BB41</f>
        <v>352</v>
      </c>
      <c r="BD44" s="17">
        <f>BD35+BD38+BD41</f>
        <v>332</v>
      </c>
      <c r="BF44" s="17">
        <f>BF35+BF38+BF41</f>
        <v>314</v>
      </c>
      <c r="BH44" s="17">
        <f>BH35+BH38+BH41</f>
        <v>281</v>
      </c>
      <c r="BJ44" s="17">
        <f>BJ35+BJ38+BJ41</f>
        <v>349</v>
      </c>
      <c r="BL44" s="17">
        <f>BL35+BL38+BL41</f>
        <v>306</v>
      </c>
      <c r="BN44" s="17">
        <f>BN35+BN38+BN41</f>
        <v>353</v>
      </c>
      <c r="BP44" s="17">
        <f>BP35+BP38+BP41</f>
        <v>365</v>
      </c>
      <c r="BR44" s="17">
        <f>BR35+BR38+BR41</f>
        <v>284</v>
      </c>
      <c r="BT44" s="17">
        <f>BT35+BT38+BT41</f>
        <v>358</v>
      </c>
      <c r="BV44" s="17">
        <f>BV35+BV38+BV41</f>
        <v>268</v>
      </c>
      <c r="BX44" s="17">
        <f>BX35+BX38+BX41</f>
        <v>373</v>
      </c>
      <c r="BZ44" s="17">
        <f>BZ35+BZ38+BZ41</f>
        <v>333</v>
      </c>
      <c r="CB44" s="17">
        <f>CB35+CB38+CB41</f>
        <v>353</v>
      </c>
      <c r="CD44" s="17">
        <f>CD35+CD38+CD41</f>
        <v>238</v>
      </c>
      <c r="CF44" s="17">
        <f>CF35+CF38+CF41</f>
        <v>343</v>
      </c>
      <c r="CH44" s="17">
        <f>CH35+CH38+CH41</f>
        <v>380</v>
      </c>
      <c r="CJ44" s="17">
        <f>CJ35+CJ38+CJ41</f>
        <v>344</v>
      </c>
      <c r="CL44" s="17">
        <f>CL35+CL38+CL41</f>
        <v>328</v>
      </c>
      <c r="CN44" s="17">
        <f>CN35+CN38+CN41</f>
        <v>364</v>
      </c>
      <c r="CP44" s="17">
        <f>CP35+CP38+CP41</f>
        <v>396</v>
      </c>
      <c r="CR44" s="17">
        <f>CR35+CR38+CR41</f>
        <v>363</v>
      </c>
      <c r="CT44" s="17">
        <f>CT35+CT38+CT41</f>
        <v>320</v>
      </c>
      <c r="CV44" s="17">
        <f>CV35+CV38+CV41</f>
        <v>353</v>
      </c>
      <c r="CX44" s="17">
        <f>CX35+CX38+CX41</f>
        <v>303</v>
      </c>
      <c r="CZ44" s="17">
        <f>CZ35+CZ38+CZ41</f>
        <v>354</v>
      </c>
      <c r="DB44" s="17">
        <f>DB35+DB38+DB41</f>
        <v>420</v>
      </c>
      <c r="DD44" s="17">
        <f>DD35+DD38+DD41</f>
        <v>328</v>
      </c>
      <c r="DF44" s="17">
        <f>DF35+DF38+DF41</f>
        <v>330</v>
      </c>
      <c r="DH44" s="17">
        <f>DH35+DH38+DH41</f>
        <v>326</v>
      </c>
      <c r="DJ44" s="17">
        <f>DJ35+DJ38+DJ41</f>
        <v>332</v>
      </c>
      <c r="DL44" s="17">
        <f>DL35+DL38+DL41</f>
        <v>360</v>
      </c>
      <c r="DN44" s="17">
        <f>DN35+DN38+DN41</f>
        <v>420</v>
      </c>
    </row>
    <row r="45" spans="2:118" x14ac:dyDescent="0.25">
      <c r="B45" s="9" t="s">
        <v>2</v>
      </c>
      <c r="C45" s="10"/>
      <c r="D45" s="10"/>
      <c r="E45" s="10"/>
      <c r="F45" s="10"/>
      <c r="G45" s="10"/>
      <c r="H45" s="10"/>
      <c r="I45" s="10"/>
      <c r="J45" s="37"/>
      <c r="K45" s="10"/>
      <c r="L45" s="37"/>
      <c r="M45" s="10"/>
      <c r="N45" s="37"/>
      <c r="O45" s="10"/>
      <c r="P45" s="37"/>
      <c r="Q45" s="10"/>
      <c r="R45" s="37"/>
      <c r="S45" s="10"/>
      <c r="T45" s="37"/>
      <c r="U45" s="10"/>
      <c r="V45" s="37"/>
      <c r="W45" s="10"/>
      <c r="X45" s="37"/>
      <c r="Y45" s="10"/>
      <c r="Z45" s="37"/>
      <c r="AA45" s="10"/>
      <c r="AB45" s="37"/>
      <c r="AC45" s="10"/>
      <c r="AD45" s="37"/>
      <c r="AE45" s="10"/>
      <c r="AF45" s="37">
        <f>SUM(J44:AF44)</f>
        <v>2401</v>
      </c>
      <c r="AG45" s="10"/>
      <c r="AH45" s="37">
        <f>SUM(L44:AH44)</f>
        <v>2606</v>
      </c>
      <c r="AI45" s="10"/>
      <c r="AJ45" s="37">
        <f>SUM(N44:AJ44)</f>
        <v>2782</v>
      </c>
      <c r="AK45" s="10"/>
      <c r="AL45" s="37">
        <f>SUM(P44:AL44)</f>
        <v>2992</v>
      </c>
      <c r="AM45" s="10"/>
      <c r="AN45" s="37">
        <f>SUM(R44:AN44)</f>
        <v>3151</v>
      </c>
      <c r="AO45" s="10"/>
      <c r="AP45" s="37">
        <f>SUM(T44:AP44)</f>
        <v>3278</v>
      </c>
      <c r="AQ45" s="10"/>
      <c r="AR45" s="37">
        <f>SUM(V44:AR44)</f>
        <v>3418</v>
      </c>
      <c r="AS45" s="10"/>
      <c r="AT45" s="37">
        <f>SUM(X44:AT44)</f>
        <v>3507</v>
      </c>
      <c r="AU45" s="10"/>
      <c r="AV45" s="37">
        <f>SUM(Z44:AV44)</f>
        <v>3614</v>
      </c>
      <c r="AW45" s="10"/>
      <c r="AX45" s="37">
        <f>SUM(AB44:AX44)</f>
        <v>3646</v>
      </c>
      <c r="AY45" s="10"/>
      <c r="AZ45" s="37">
        <f>SUM(AD44:AZ44)</f>
        <v>3676</v>
      </c>
      <c r="BA45" s="10"/>
      <c r="BB45" s="37">
        <f>SUM(AF44:BB44)</f>
        <v>3745</v>
      </c>
      <c r="BC45" s="10"/>
      <c r="BD45" s="37">
        <f>SUM(AH44:BD44)</f>
        <v>3782</v>
      </c>
      <c r="BE45" s="10"/>
      <c r="BF45" s="37">
        <f>SUM(AJ44:BF44)</f>
        <v>3768</v>
      </c>
      <c r="BG45" s="10"/>
      <c r="BH45" s="37">
        <f>SUM(AL44:BH44)</f>
        <v>3752</v>
      </c>
      <c r="BI45" s="10"/>
      <c r="BJ45" s="37">
        <f>SUM(AN44:BJ44)</f>
        <v>3746</v>
      </c>
      <c r="BK45" s="10"/>
      <c r="BL45" s="37">
        <f>SUM(AP44:BL44)</f>
        <v>3742</v>
      </c>
      <c r="BM45" s="10"/>
      <c r="BN45" s="37">
        <f>SUM(AR44:BN44)</f>
        <v>3778</v>
      </c>
      <c r="BO45" s="10"/>
      <c r="BP45" s="37">
        <f>SUM(AT44:BP44)</f>
        <v>3797</v>
      </c>
      <c r="BQ45" s="10"/>
      <c r="BR45" s="37">
        <f>SUM(AV44:BR44)</f>
        <v>3815</v>
      </c>
      <c r="BS45" s="10"/>
      <c r="BT45" s="37">
        <f>SUM(AX44:BT44)</f>
        <v>3918</v>
      </c>
      <c r="BU45" s="10"/>
      <c r="BV45" s="37">
        <f>SUM(AZ44:BV44)</f>
        <v>3892</v>
      </c>
      <c r="BW45" s="10"/>
      <c r="BX45" s="37">
        <f>SUM(BB44:BX44)</f>
        <v>3935</v>
      </c>
      <c r="BY45" s="10"/>
      <c r="BZ45" s="37">
        <f>SUM(BD44:BZ44)</f>
        <v>3916</v>
      </c>
      <c r="CA45" s="10"/>
      <c r="CB45" s="37">
        <f>SUM(BF44:CB44)</f>
        <v>3937</v>
      </c>
      <c r="CC45" s="10"/>
      <c r="CD45" s="37">
        <f>SUM(BH44:CD44)</f>
        <v>3861</v>
      </c>
      <c r="CE45" s="10"/>
      <c r="CF45" s="37">
        <f>SUM(BJ44:CF44)</f>
        <v>3923</v>
      </c>
      <c r="CG45" s="10"/>
      <c r="CH45" s="37">
        <f>SUM(BL44:CH44)</f>
        <v>3954</v>
      </c>
      <c r="CI45" s="10"/>
      <c r="CJ45" s="37">
        <f>SUM(BN44:CJ44)</f>
        <v>3992</v>
      </c>
      <c r="CK45" s="10"/>
      <c r="CL45" s="37">
        <f>SUM(BP44:CL44)</f>
        <v>3967</v>
      </c>
      <c r="CM45" s="10"/>
      <c r="CN45" s="37">
        <f>SUM(BR44:CN44)</f>
        <v>3966</v>
      </c>
      <c r="CO45" s="10"/>
      <c r="CP45" s="37">
        <f>SUM(BT44:CP44)</f>
        <v>4078</v>
      </c>
      <c r="CQ45" s="10"/>
      <c r="CR45" s="37">
        <f>SUM(BV44:CR44)</f>
        <v>4083</v>
      </c>
      <c r="CS45" s="10"/>
      <c r="CT45" s="37">
        <f>SUM(BX44:CT44)</f>
        <v>4135</v>
      </c>
      <c r="CU45" s="10"/>
      <c r="CV45" s="37">
        <f>SUM(BZ44:CV44)</f>
        <v>4115</v>
      </c>
      <c r="CW45" s="10"/>
      <c r="CX45" s="37">
        <f>SUM(CB44:CX44)</f>
        <v>4085</v>
      </c>
      <c r="CY45" s="10"/>
      <c r="CZ45" s="37">
        <f>SUM(CD44:CZ44)</f>
        <v>4086</v>
      </c>
      <c r="DA45" s="10"/>
      <c r="DB45" s="37">
        <f>SUM(CF44:DB44)</f>
        <v>4268</v>
      </c>
      <c r="DC45" s="10"/>
      <c r="DD45" s="37">
        <f>SUM(CH44:DD44)</f>
        <v>4253</v>
      </c>
      <c r="DE45" s="10"/>
      <c r="DF45" s="37">
        <f>SUM(CJ44:DF44)</f>
        <v>4203</v>
      </c>
      <c r="DG45" s="10"/>
      <c r="DH45" s="37">
        <f>SUM(CL44:DH44)</f>
        <v>4185</v>
      </c>
      <c r="DI45" s="10"/>
      <c r="DJ45" s="37">
        <f>SUM(CN44:DJ44)</f>
        <v>4189</v>
      </c>
      <c r="DK45" s="10"/>
      <c r="DL45" s="37">
        <f>SUM(CP44:DL44)</f>
        <v>4185</v>
      </c>
      <c r="DM45" s="10"/>
      <c r="DN45" s="38">
        <f>SUM(CR44:DN44)</f>
        <v>4209</v>
      </c>
    </row>
    <row r="46" spans="2:118" x14ac:dyDescent="0.25">
      <c r="AO46"/>
      <c r="AQ46"/>
    </row>
    <row r="47" spans="2:118" x14ac:dyDescent="0.25">
      <c r="B47" s="6" t="s">
        <v>11</v>
      </c>
      <c r="AO47"/>
      <c r="AQ47"/>
    </row>
    <row r="48" spans="2:118" x14ac:dyDescent="0.25">
      <c r="B48" s="7" t="s">
        <v>7</v>
      </c>
      <c r="AO48"/>
      <c r="AQ48"/>
    </row>
    <row r="49" spans="2:123" x14ac:dyDescent="0.25">
      <c r="B49" s="4" t="str">
        <f>$B$29</f>
        <v>Dr. Parekh</v>
      </c>
      <c r="J49" s="45">
        <v>0</v>
      </c>
      <c r="L49" s="45">
        <v>0</v>
      </c>
      <c r="N49" s="45">
        <v>0</v>
      </c>
      <c r="P49" s="45">
        <v>0</v>
      </c>
      <c r="R49" s="45">
        <v>0</v>
      </c>
      <c r="T49" s="45">
        <v>0</v>
      </c>
      <c r="V49" s="45">
        <v>0</v>
      </c>
      <c r="X49" s="45">
        <v>0</v>
      </c>
      <c r="Z49" s="45">
        <v>14776.68</v>
      </c>
      <c r="AB49" s="45">
        <v>40114.22</v>
      </c>
      <c r="AD49" s="45">
        <v>36314.93</v>
      </c>
      <c r="AF49" s="45">
        <v>54323.61</v>
      </c>
      <c r="AH49" s="45">
        <v>62567.14</v>
      </c>
      <c r="AJ49" s="45">
        <v>74790.98</v>
      </c>
      <c r="AL49" s="45">
        <v>88421.63</v>
      </c>
      <c r="AN49" s="45">
        <v>47065.16</v>
      </c>
      <c r="AO49"/>
      <c r="AP49" s="45">
        <v>57734.87</v>
      </c>
      <c r="AQ49"/>
      <c r="AR49" s="45">
        <v>65179.9</v>
      </c>
      <c r="AT49" s="45">
        <v>66689.320000000007</v>
      </c>
      <c r="AV49" s="45">
        <v>76671</v>
      </c>
      <c r="AX49" s="45">
        <v>40344.480000000003</v>
      </c>
      <c r="AZ49" s="45">
        <v>92421.4</v>
      </c>
      <c r="BB49" s="45">
        <v>66192.88</v>
      </c>
      <c r="BD49" s="45">
        <v>69684.5</v>
      </c>
      <c r="BF49" s="45">
        <v>88274</v>
      </c>
      <c r="BH49" s="45">
        <v>78518.7</v>
      </c>
      <c r="BJ49" s="45">
        <v>106863.22</v>
      </c>
      <c r="BL49" s="45">
        <v>78283.23</v>
      </c>
      <c r="BN49" s="45">
        <v>76397.289999999994</v>
      </c>
      <c r="BP49" s="45">
        <v>82637.78</v>
      </c>
      <c r="BR49" s="45">
        <v>64567</v>
      </c>
      <c r="BT49" s="45">
        <v>75295.899999999994</v>
      </c>
      <c r="BV49" s="45">
        <v>18692.439999999999</v>
      </c>
      <c r="BX49" s="45">
        <v>92151.08</v>
      </c>
      <c r="BZ49" s="45">
        <v>78836.14</v>
      </c>
      <c r="CB49" s="45">
        <v>82462.48</v>
      </c>
      <c r="CD49" s="45">
        <v>77133.119999999995</v>
      </c>
      <c r="CF49" s="45">
        <v>86159.34</v>
      </c>
      <c r="CH49" s="45">
        <v>74756.86</v>
      </c>
      <c r="CJ49" s="45">
        <v>76075.8</v>
      </c>
      <c r="CL49" s="45">
        <v>67586.55</v>
      </c>
      <c r="CN49" s="45">
        <v>73184.63</v>
      </c>
      <c r="CP49" s="45">
        <v>68136.25</v>
      </c>
      <c r="CR49" s="45">
        <v>84739.96</v>
      </c>
      <c r="CT49" s="45">
        <v>93557.98</v>
      </c>
      <c r="CV49" s="45">
        <v>104285.22</v>
      </c>
      <c r="CX49" s="45">
        <v>107096.39</v>
      </c>
      <c r="CZ49" s="45">
        <v>90550.2</v>
      </c>
      <c r="DB49" s="45">
        <v>89107.21</v>
      </c>
      <c r="DD49" s="45">
        <v>60504.79</v>
      </c>
      <c r="DF49" s="45">
        <v>74730.45</v>
      </c>
      <c r="DH49" s="45">
        <v>72438.259999999995</v>
      </c>
      <c r="DJ49" s="45">
        <v>91018.08</v>
      </c>
      <c r="DL49" s="45">
        <v>106418</v>
      </c>
      <c r="DN49" s="45">
        <v>112839.2</v>
      </c>
    </row>
    <row r="50" spans="2:123" x14ac:dyDescent="0.25">
      <c r="B50" s="9" t="s">
        <v>20</v>
      </c>
      <c r="C50" s="10"/>
      <c r="D50" s="10"/>
      <c r="E50" s="10"/>
      <c r="F50" s="10"/>
      <c r="G50" s="10"/>
      <c r="H50" s="10"/>
      <c r="I50" s="10"/>
      <c r="J50" s="11"/>
      <c r="K50" s="12"/>
      <c r="L50" s="11"/>
      <c r="M50" s="12"/>
      <c r="N50" s="11"/>
      <c r="O50" s="12"/>
      <c r="P50" s="11"/>
      <c r="Q50" s="12"/>
      <c r="R50" s="11"/>
      <c r="S50" s="12"/>
      <c r="T50" s="11"/>
      <c r="U50" s="12"/>
      <c r="V50" s="11"/>
      <c r="W50" s="12"/>
      <c r="X50" s="11"/>
      <c r="Y50" s="12"/>
      <c r="Z50" s="11"/>
      <c r="AA50" s="12"/>
      <c r="AB50" s="11"/>
      <c r="AC50" s="12"/>
      <c r="AD50" s="11"/>
      <c r="AE50" s="10"/>
      <c r="AF50" s="11">
        <f>SUM(J49:AF49)</f>
        <v>145529.44</v>
      </c>
      <c r="AG50" s="10"/>
      <c r="AH50" s="11">
        <f>SUM(L49:AH49)</f>
        <v>208096.58000000002</v>
      </c>
      <c r="AI50" s="10"/>
      <c r="AJ50" s="11">
        <f>SUM(N49:AJ49)</f>
        <v>282887.56</v>
      </c>
      <c r="AK50" s="10"/>
      <c r="AL50" s="11">
        <f>SUM(P49:AL49)</f>
        <v>371309.19</v>
      </c>
      <c r="AM50" s="10"/>
      <c r="AN50" s="11">
        <f>SUM(R49:AN49)</f>
        <v>418374.35</v>
      </c>
      <c r="AO50" s="10"/>
      <c r="AP50" s="11">
        <f>SUM(T49:AP49)</f>
        <v>476109.22</v>
      </c>
      <c r="AQ50" s="10"/>
      <c r="AR50" s="11">
        <f>SUM(V49:AR49)</f>
        <v>541289.12</v>
      </c>
      <c r="AS50" s="12"/>
      <c r="AT50" s="11">
        <f>SUM(X49:AT49)</f>
        <v>607978.43999999994</v>
      </c>
      <c r="AU50" s="10"/>
      <c r="AV50" s="11">
        <f>SUM(Z49:AV49)</f>
        <v>684649.44</v>
      </c>
      <c r="AW50" s="10"/>
      <c r="AX50" s="11">
        <f>SUM(AB49:AX49)</f>
        <v>710217.24</v>
      </c>
      <c r="AY50" s="10"/>
      <c r="AZ50" s="11">
        <f>SUM(AD49:AZ49)</f>
        <v>762524.42</v>
      </c>
      <c r="BA50" s="10"/>
      <c r="BB50" s="11">
        <f>SUM(AF49:BB49)</f>
        <v>792402.37000000011</v>
      </c>
      <c r="BC50" s="10"/>
      <c r="BD50" s="11">
        <f>SUM(AH49:BD49)</f>
        <v>807763.26</v>
      </c>
      <c r="BE50" s="10"/>
      <c r="BF50" s="11">
        <f>SUM(AJ49:BF49)</f>
        <v>833470.12</v>
      </c>
      <c r="BG50" s="10"/>
      <c r="BH50" s="11">
        <f>SUM(AL49:BH49)</f>
        <v>837197.84</v>
      </c>
      <c r="BI50" s="10"/>
      <c r="BJ50" s="11">
        <f>SUM(AN49:BJ49)</f>
        <v>855639.42999999993</v>
      </c>
      <c r="BK50" s="10"/>
      <c r="BL50" s="11">
        <f>SUM(AP49:BL49)</f>
        <v>886857.49999999988</v>
      </c>
      <c r="BM50" s="10"/>
      <c r="BN50" s="11">
        <f>SUM(AR49:BN49)</f>
        <v>905519.91999999993</v>
      </c>
      <c r="BO50" s="10"/>
      <c r="BP50" s="11">
        <f>SUM(AT49:BP49)</f>
        <v>922977.8</v>
      </c>
      <c r="BQ50" s="10"/>
      <c r="BR50" s="11">
        <f>SUM(AV49:BR49)</f>
        <v>920855.4800000001</v>
      </c>
      <c r="BS50" s="10"/>
      <c r="BT50" s="11">
        <f>SUM(AX49:BT49)</f>
        <v>919480.38000000012</v>
      </c>
      <c r="BU50" s="10"/>
      <c r="BV50" s="11">
        <f>SUM(AZ49:BV49)</f>
        <v>897828.34000000008</v>
      </c>
      <c r="BW50" s="10"/>
      <c r="BX50" s="11">
        <f>SUM(BB49:BX49)</f>
        <v>897558.02</v>
      </c>
      <c r="BY50" s="10"/>
      <c r="BZ50" s="11">
        <f>SUM(BD49:BZ49)</f>
        <v>910201.27999999991</v>
      </c>
      <c r="CA50" s="10"/>
      <c r="CB50" s="11">
        <f>SUM(BF49:CB49)</f>
        <v>922979.25999999989</v>
      </c>
      <c r="CC50" s="10"/>
      <c r="CD50" s="11">
        <f>SUM(BH49:CD49)</f>
        <v>911838.37999999989</v>
      </c>
      <c r="CE50" s="10"/>
      <c r="CF50" s="11">
        <f>SUM(BJ49:CF49)</f>
        <v>919479.02</v>
      </c>
      <c r="CG50" s="10"/>
      <c r="CH50" s="11">
        <f>SUM(BL49:CH49)</f>
        <v>887372.65999999992</v>
      </c>
      <c r="CI50" s="10"/>
      <c r="CJ50" s="11">
        <f>SUM(BN49:CJ49)</f>
        <v>885165.23</v>
      </c>
      <c r="CK50" s="10"/>
      <c r="CL50" s="11">
        <f>SUM(BP49:CL49)</f>
        <v>876354.49</v>
      </c>
      <c r="CM50" s="10"/>
      <c r="CN50" s="11">
        <f>SUM(BR49:CN49)</f>
        <v>866901.34000000008</v>
      </c>
      <c r="CO50" s="10"/>
      <c r="CP50" s="11">
        <f>SUM(BT49:CP49)</f>
        <v>870470.59000000008</v>
      </c>
      <c r="CQ50" s="10"/>
      <c r="CR50" s="11">
        <f>SUM(BV49:CR49)</f>
        <v>879914.65</v>
      </c>
      <c r="CS50" s="10"/>
      <c r="CT50" s="11">
        <f>SUM(BX49:CT49)</f>
        <v>954780.19000000006</v>
      </c>
      <c r="CU50" s="10"/>
      <c r="CV50" s="11">
        <f>SUM(BZ49:CV49)</f>
        <v>966914.32999999984</v>
      </c>
      <c r="CW50" s="10"/>
      <c r="CX50" s="11">
        <f>SUM(CB49:CX49)</f>
        <v>995174.58</v>
      </c>
      <c r="CY50" s="10"/>
      <c r="CZ50" s="11">
        <f>SUM(CD49:CZ49)</f>
        <v>1003262.2999999999</v>
      </c>
      <c r="DA50" s="10"/>
      <c r="DB50" s="11">
        <f>SUM(CF49:DB49)</f>
        <v>1015236.3899999999</v>
      </c>
      <c r="DC50" s="10"/>
      <c r="DD50" s="11">
        <f>SUM(CH49:DD49)</f>
        <v>989581.84</v>
      </c>
      <c r="DE50" s="10"/>
      <c r="DF50" s="11">
        <f>SUM(CJ49:DF49)</f>
        <v>989555.42999999993</v>
      </c>
      <c r="DG50" s="10"/>
      <c r="DH50" s="11">
        <f>SUM(CL49:DH49)</f>
        <v>985917.8899999999</v>
      </c>
      <c r="DI50" s="10"/>
      <c r="DJ50" s="11">
        <f>SUM(CN49:DJ49)</f>
        <v>1009349.4199999999</v>
      </c>
      <c r="DK50" s="10"/>
      <c r="DL50" s="11">
        <f>SUM(CP49:DL49)</f>
        <v>1042582.7899999999</v>
      </c>
      <c r="DM50" s="10"/>
      <c r="DN50" s="13">
        <f>SUM(CR49:DN49)</f>
        <v>1087285.74</v>
      </c>
    </row>
    <row r="51" spans="2:123" x14ac:dyDescent="0.25">
      <c r="B51" s="4" t="str">
        <f>$B$31</f>
        <v>Dr. Peterson</v>
      </c>
      <c r="J51" s="46">
        <v>0</v>
      </c>
      <c r="L51" s="46">
        <v>0</v>
      </c>
      <c r="N51" s="46">
        <v>0</v>
      </c>
      <c r="P51" s="46">
        <v>0</v>
      </c>
      <c r="R51" s="46">
        <v>0</v>
      </c>
      <c r="T51" s="46">
        <v>0</v>
      </c>
      <c r="V51" s="46">
        <v>0</v>
      </c>
      <c r="X51" s="46">
        <v>8447</v>
      </c>
      <c r="Z51" s="46">
        <v>27910.3</v>
      </c>
      <c r="AB51" s="46">
        <v>41333.699999999997</v>
      </c>
      <c r="AD51" s="46">
        <v>23870.400000000001</v>
      </c>
      <c r="AF51" s="46">
        <v>25037.1</v>
      </c>
      <c r="AH51" s="46">
        <v>24862.1</v>
      </c>
      <c r="AJ51" s="46">
        <v>32999.599999999999</v>
      </c>
      <c r="AL51" s="46">
        <v>20532.5</v>
      </c>
      <c r="AN51" s="46">
        <v>46155</v>
      </c>
      <c r="AO51"/>
      <c r="AP51" s="46">
        <v>26263.5</v>
      </c>
      <c r="AQ51"/>
      <c r="AR51" s="46">
        <v>30734.05</v>
      </c>
      <c r="AT51" s="46">
        <v>20596.5</v>
      </c>
      <c r="AV51" s="46">
        <v>20072.53</v>
      </c>
      <c r="AX51" s="46">
        <v>26228</v>
      </c>
      <c r="AZ51" s="46">
        <v>21930.5</v>
      </c>
      <c r="BB51" s="46">
        <v>17449</v>
      </c>
      <c r="BD51" s="46">
        <v>17901.5</v>
      </c>
      <c r="BF51" s="46">
        <v>28148.2</v>
      </c>
      <c r="BH51" s="46">
        <v>11120.7</v>
      </c>
      <c r="BJ51" s="46">
        <v>22027.23</v>
      </c>
      <c r="BL51" s="46">
        <v>19701.900000000001</v>
      </c>
      <c r="BN51" s="46">
        <v>14335.65</v>
      </c>
      <c r="BP51" s="46">
        <v>6147.98</v>
      </c>
      <c r="BR51" s="46">
        <v>18502.38</v>
      </c>
      <c r="BT51" s="46">
        <v>8712.34</v>
      </c>
      <c r="BV51" s="46">
        <v>30703.93</v>
      </c>
      <c r="BX51" s="46">
        <v>18568.2</v>
      </c>
      <c r="BZ51" s="46">
        <v>681.25</v>
      </c>
      <c r="CB51" s="46">
        <v>3503.5</v>
      </c>
      <c r="CD51" s="46">
        <v>32193.64</v>
      </c>
      <c r="CF51" s="46">
        <v>14084</v>
      </c>
      <c r="CH51" s="46">
        <v>10538.3</v>
      </c>
      <c r="CJ51" s="46">
        <v>22630.1</v>
      </c>
      <c r="CL51" s="46">
        <v>14132.74</v>
      </c>
      <c r="CN51" s="46">
        <v>8640.4</v>
      </c>
      <c r="CP51" s="46">
        <v>13593.75</v>
      </c>
      <c r="CR51" s="46">
        <v>5937.8</v>
      </c>
      <c r="CT51" s="46">
        <v>0</v>
      </c>
      <c r="CV51" s="46">
        <v>0</v>
      </c>
      <c r="CX51" s="46">
        <v>0</v>
      </c>
      <c r="CZ51" s="46">
        <v>0</v>
      </c>
      <c r="DB51" s="46">
        <v>0</v>
      </c>
      <c r="DD51" s="46">
        <v>45</v>
      </c>
      <c r="DF51" s="46">
        <v>0</v>
      </c>
      <c r="DH51" s="46">
        <v>0</v>
      </c>
      <c r="DJ51" s="46">
        <v>0</v>
      </c>
      <c r="DL51" s="46">
        <v>0</v>
      </c>
      <c r="DN51" s="46">
        <v>0</v>
      </c>
    </row>
    <row r="52" spans="2:123" x14ac:dyDescent="0.25">
      <c r="B52" s="9" t="s">
        <v>20</v>
      </c>
      <c r="C52" s="10"/>
      <c r="D52" s="10"/>
      <c r="E52" s="10"/>
      <c r="F52" s="10"/>
      <c r="G52" s="10"/>
      <c r="H52" s="10"/>
      <c r="I52" s="10"/>
      <c r="J52" s="11"/>
      <c r="K52" s="12"/>
      <c r="L52" s="11"/>
      <c r="M52" s="12"/>
      <c r="N52" s="11"/>
      <c r="O52" s="12"/>
      <c r="P52" s="11"/>
      <c r="Q52" s="12"/>
      <c r="R52" s="11"/>
      <c r="S52" s="12"/>
      <c r="T52" s="11"/>
      <c r="U52" s="12"/>
      <c r="V52" s="11"/>
      <c r="W52" s="12"/>
      <c r="X52" s="11"/>
      <c r="Y52" s="12"/>
      <c r="Z52" s="11"/>
      <c r="AA52" s="12"/>
      <c r="AB52" s="11"/>
      <c r="AC52" s="12"/>
      <c r="AD52" s="11"/>
      <c r="AE52" s="10"/>
      <c r="AF52" s="11">
        <f>SUM(J51:AF51)</f>
        <v>126598.5</v>
      </c>
      <c r="AG52" s="10"/>
      <c r="AH52" s="11">
        <f>SUM(L51:AH51)</f>
        <v>151460.6</v>
      </c>
      <c r="AI52" s="10"/>
      <c r="AJ52" s="11">
        <f>SUM(N51:AJ51)</f>
        <v>184460.2</v>
      </c>
      <c r="AK52" s="10"/>
      <c r="AL52" s="11">
        <f>SUM(P51:AL51)</f>
        <v>204992.7</v>
      </c>
      <c r="AM52" s="10"/>
      <c r="AN52" s="11">
        <f>SUM(R51:AN51)</f>
        <v>251147.7</v>
      </c>
      <c r="AO52" s="10"/>
      <c r="AP52" s="11">
        <f>SUM(T51:AP51)</f>
        <v>277411.20000000001</v>
      </c>
      <c r="AQ52" s="10"/>
      <c r="AR52" s="11">
        <f>SUM(V51:AR51)</f>
        <v>308145.25</v>
      </c>
      <c r="AS52" s="12"/>
      <c r="AT52" s="11">
        <f>SUM(X51:AT51)</f>
        <v>328741.75</v>
      </c>
      <c r="AU52" s="10"/>
      <c r="AV52" s="11">
        <f>SUM(Z51:AV51)</f>
        <v>340367.28</v>
      </c>
      <c r="AW52" s="10"/>
      <c r="AX52" s="11">
        <f>SUM(AB51:AX51)</f>
        <v>338684.98</v>
      </c>
      <c r="AY52" s="10"/>
      <c r="AZ52" s="11">
        <f>SUM(AD51:AZ51)</f>
        <v>319281.78000000003</v>
      </c>
      <c r="BA52" s="10"/>
      <c r="BB52" s="11">
        <f>SUM(AF51:BB51)</f>
        <v>312860.38</v>
      </c>
      <c r="BC52" s="10"/>
      <c r="BD52" s="11">
        <f>SUM(AH51:BD51)</f>
        <v>305724.78000000003</v>
      </c>
      <c r="BE52" s="10"/>
      <c r="BF52" s="11">
        <f>SUM(AJ51:BF51)</f>
        <v>309010.88</v>
      </c>
      <c r="BG52" s="10"/>
      <c r="BH52" s="11">
        <f>SUM(AL51:BH51)</f>
        <v>287131.98</v>
      </c>
      <c r="BI52" s="10"/>
      <c r="BJ52" s="11">
        <f>SUM(AN51:BJ51)</f>
        <v>288626.71000000002</v>
      </c>
      <c r="BK52" s="10"/>
      <c r="BL52" s="11">
        <f>SUM(AP51:BL51)</f>
        <v>262173.61000000004</v>
      </c>
      <c r="BM52" s="10"/>
      <c r="BN52" s="11">
        <f>SUM(AR51:BN51)</f>
        <v>250245.76000000004</v>
      </c>
      <c r="BO52" s="10"/>
      <c r="BP52" s="11">
        <f>SUM(AT51:BP51)</f>
        <v>225659.69000000003</v>
      </c>
      <c r="BQ52" s="10"/>
      <c r="BR52" s="11">
        <f>SUM(AV51:BR51)</f>
        <v>223565.57000000004</v>
      </c>
      <c r="BS52" s="10"/>
      <c r="BT52" s="11">
        <f>SUM(AX51:BT51)</f>
        <v>212205.38</v>
      </c>
      <c r="BU52" s="10"/>
      <c r="BV52" s="11">
        <f>SUM(AZ51:BV51)</f>
        <v>216681.31</v>
      </c>
      <c r="BW52" s="10"/>
      <c r="BX52" s="11">
        <f>SUM(BB51:BX51)</f>
        <v>213319.01</v>
      </c>
      <c r="BY52" s="10"/>
      <c r="BZ52" s="11">
        <f>SUM(BD51:BZ51)</f>
        <v>196551.25999999998</v>
      </c>
      <c r="CA52" s="10"/>
      <c r="CB52" s="11">
        <f>SUM(BF51:CB51)</f>
        <v>182153.26</v>
      </c>
      <c r="CC52" s="10"/>
      <c r="CD52" s="11">
        <f>SUM(BH51:CD51)</f>
        <v>186198.7</v>
      </c>
      <c r="CE52" s="10"/>
      <c r="CF52" s="11">
        <f>SUM(BJ51:CF51)</f>
        <v>189162</v>
      </c>
      <c r="CG52" s="10"/>
      <c r="CH52" s="11">
        <f>SUM(BL51:CH51)</f>
        <v>177673.06999999998</v>
      </c>
      <c r="CI52" s="10"/>
      <c r="CJ52" s="11">
        <f>SUM(BN51:CJ51)</f>
        <v>180601.27</v>
      </c>
      <c r="CK52" s="10"/>
      <c r="CL52" s="11">
        <f>SUM(BP51:CL51)</f>
        <v>180398.36</v>
      </c>
      <c r="CM52" s="10"/>
      <c r="CN52" s="11">
        <f>SUM(BR51:CN51)</f>
        <v>182890.78</v>
      </c>
      <c r="CO52" s="10"/>
      <c r="CP52" s="11">
        <f>SUM(BT51:CP51)</f>
        <v>177982.15</v>
      </c>
      <c r="CQ52" s="10"/>
      <c r="CR52" s="11">
        <f>SUM(BV51:CR51)</f>
        <v>175207.61</v>
      </c>
      <c r="CS52" s="10"/>
      <c r="CT52" s="11">
        <f>SUM(BX51:CT51)</f>
        <v>144503.67999999999</v>
      </c>
      <c r="CU52" s="10"/>
      <c r="CV52" s="11">
        <f>SUM(BZ51:CV51)</f>
        <v>125935.48000000001</v>
      </c>
      <c r="CW52" s="10"/>
      <c r="CX52" s="11">
        <f>SUM(CB51:CX51)</f>
        <v>125254.23000000001</v>
      </c>
      <c r="CY52" s="10"/>
      <c r="CZ52" s="11">
        <f>SUM(CD51:CZ51)</f>
        <v>121750.73000000001</v>
      </c>
      <c r="DA52" s="10"/>
      <c r="DB52" s="11">
        <f>SUM(CF51:DB51)</f>
        <v>89557.09</v>
      </c>
      <c r="DC52" s="10"/>
      <c r="DD52" s="11">
        <f>SUM(CH51:DD51)</f>
        <v>75518.09</v>
      </c>
      <c r="DE52" s="10"/>
      <c r="DF52" s="11">
        <f>SUM(CJ51:DF51)</f>
        <v>64979.79</v>
      </c>
      <c r="DG52" s="10"/>
      <c r="DH52" s="11">
        <f>SUM(CL51:DH51)</f>
        <v>42349.69</v>
      </c>
      <c r="DI52" s="10"/>
      <c r="DJ52" s="11">
        <f>SUM(CN51:DJ51)</f>
        <v>28216.95</v>
      </c>
      <c r="DK52" s="10"/>
      <c r="DL52" s="11">
        <f>SUM(CP51:DL51)</f>
        <v>19576.55</v>
      </c>
      <c r="DM52" s="10"/>
      <c r="DN52" s="13">
        <f>SUM(CR51:DN51)</f>
        <v>5982.8</v>
      </c>
    </row>
    <row r="53" spans="2:123" x14ac:dyDescent="0.25">
      <c r="B53" s="4" t="str">
        <f>$B$33</f>
        <v>Dr. Salehi</v>
      </c>
      <c r="J53" s="46"/>
      <c r="L53" s="46"/>
      <c r="N53" s="46"/>
      <c r="P53" s="46"/>
      <c r="R53" s="46"/>
      <c r="T53" s="46"/>
      <c r="V53" s="46"/>
      <c r="X53" s="46"/>
      <c r="Z53" s="46"/>
      <c r="AB53" s="46"/>
      <c r="AD53" s="46"/>
      <c r="AF53" s="46"/>
      <c r="AH53" s="46"/>
      <c r="AJ53" s="46"/>
      <c r="AL53" s="46"/>
      <c r="AN53" s="46"/>
      <c r="AO53"/>
      <c r="AP53" s="46"/>
      <c r="AQ53"/>
      <c r="AR53" s="46"/>
      <c r="AT53" s="46"/>
      <c r="AV53" s="46"/>
      <c r="AX53" s="46"/>
      <c r="AZ53" s="46"/>
      <c r="BB53" s="46"/>
      <c r="BD53" s="46"/>
      <c r="BF53" s="46"/>
      <c r="BH53" s="46"/>
      <c r="BJ53" s="46"/>
      <c r="BL53" s="46"/>
      <c r="BN53" s="46"/>
      <c r="BP53" s="46"/>
      <c r="BR53" s="46"/>
      <c r="BT53" s="46"/>
      <c r="BV53" s="46"/>
      <c r="BX53" s="46"/>
      <c r="BZ53" s="46"/>
      <c r="CB53" s="46"/>
      <c r="CD53" s="46"/>
      <c r="CF53" s="46"/>
      <c r="CH53" s="46"/>
      <c r="CJ53" s="46"/>
      <c r="CL53" s="46"/>
      <c r="CN53" s="46"/>
      <c r="CP53" s="46"/>
      <c r="CR53" s="46"/>
      <c r="CT53" s="46"/>
      <c r="CV53" s="46"/>
      <c r="CX53" s="46"/>
      <c r="CZ53" s="46"/>
      <c r="DB53" s="46"/>
      <c r="DD53" s="46"/>
      <c r="DF53" s="46"/>
      <c r="DH53" s="46"/>
      <c r="DJ53" s="46"/>
      <c r="DL53" s="46">
        <v>14420.52</v>
      </c>
      <c r="DN53" s="46">
        <v>14388.5</v>
      </c>
    </row>
    <row r="54" spans="2:123" x14ac:dyDescent="0.25">
      <c r="B54" s="9" t="s">
        <v>20</v>
      </c>
      <c r="C54" s="10"/>
      <c r="D54" s="10"/>
      <c r="E54" s="10"/>
      <c r="F54" s="10"/>
      <c r="G54" s="10"/>
      <c r="H54" s="10"/>
      <c r="I54" s="10"/>
      <c r="J54" s="11"/>
      <c r="K54" s="12"/>
      <c r="L54" s="11"/>
      <c r="M54" s="12"/>
      <c r="N54" s="11"/>
      <c r="O54" s="12"/>
      <c r="P54" s="11"/>
      <c r="Q54" s="12"/>
      <c r="R54" s="11"/>
      <c r="S54" s="12"/>
      <c r="T54" s="11"/>
      <c r="U54" s="12"/>
      <c r="V54" s="11"/>
      <c r="W54" s="12"/>
      <c r="X54" s="11"/>
      <c r="Y54" s="12"/>
      <c r="Z54" s="11"/>
      <c r="AA54" s="12"/>
      <c r="AB54" s="11"/>
      <c r="AC54" s="12"/>
      <c r="AD54" s="11"/>
      <c r="AE54" s="10"/>
      <c r="AF54" s="11">
        <f>SUM(J53:AF53)</f>
        <v>0</v>
      </c>
      <c r="AG54" s="10"/>
      <c r="AH54" s="11">
        <f>SUM(L53:AH53)</f>
        <v>0</v>
      </c>
      <c r="AI54" s="10"/>
      <c r="AJ54" s="11">
        <f>SUM(N53:AJ53)</f>
        <v>0</v>
      </c>
      <c r="AK54" s="10"/>
      <c r="AL54" s="11">
        <f>SUM(P53:AL53)</f>
        <v>0</v>
      </c>
      <c r="AM54" s="10"/>
      <c r="AN54" s="11">
        <f>SUM(R53:AN53)</f>
        <v>0</v>
      </c>
      <c r="AO54" s="10"/>
      <c r="AP54" s="11">
        <f>SUM(T53:AP53)</f>
        <v>0</v>
      </c>
      <c r="AQ54" s="10"/>
      <c r="AR54" s="11">
        <f>SUM(V53:AR53)</f>
        <v>0</v>
      </c>
      <c r="AS54" s="12"/>
      <c r="AT54" s="11">
        <f>SUM(X53:AT53)</f>
        <v>0</v>
      </c>
      <c r="AU54" s="10"/>
      <c r="AV54" s="11">
        <f>SUM(Z53:AV53)</f>
        <v>0</v>
      </c>
      <c r="AW54" s="10"/>
      <c r="AX54" s="11">
        <f>SUM(AB53:AX53)</f>
        <v>0</v>
      </c>
      <c r="AY54" s="10"/>
      <c r="AZ54" s="11">
        <f>SUM(AD53:AZ53)</f>
        <v>0</v>
      </c>
      <c r="BA54" s="10"/>
      <c r="BB54" s="11">
        <f>SUM(AF53:BB53)</f>
        <v>0</v>
      </c>
      <c r="BC54" s="10"/>
      <c r="BD54" s="11">
        <f>SUM(AH53:BD53)</f>
        <v>0</v>
      </c>
      <c r="BE54" s="10"/>
      <c r="BF54" s="11">
        <f>SUM(AJ53:BF53)</f>
        <v>0</v>
      </c>
      <c r="BG54" s="10"/>
      <c r="BH54" s="11">
        <f>SUM(AL53:BH53)</f>
        <v>0</v>
      </c>
      <c r="BI54" s="10"/>
      <c r="BJ54" s="11">
        <f>SUM(AN53:BJ53)</f>
        <v>0</v>
      </c>
      <c r="BK54" s="10"/>
      <c r="BL54" s="11">
        <f>SUM(AP53:BL53)</f>
        <v>0</v>
      </c>
      <c r="BM54" s="10"/>
      <c r="BN54" s="11">
        <f>SUM(AR53:BN53)</f>
        <v>0</v>
      </c>
      <c r="BO54" s="10"/>
      <c r="BP54" s="11">
        <f>SUM(AT53:BP53)</f>
        <v>0</v>
      </c>
      <c r="BQ54" s="10"/>
      <c r="BR54" s="11">
        <f>SUM(AV53:BR53)</f>
        <v>0</v>
      </c>
      <c r="BS54" s="10"/>
      <c r="BT54" s="11">
        <f>SUM(AX53:BT53)</f>
        <v>0</v>
      </c>
      <c r="BU54" s="10"/>
      <c r="BV54" s="11">
        <f>SUM(AZ53:BV53)</f>
        <v>0</v>
      </c>
      <c r="BW54" s="10"/>
      <c r="BX54" s="11">
        <f>SUM(BB53:BX53)</f>
        <v>0</v>
      </c>
      <c r="BY54" s="10"/>
      <c r="BZ54" s="11">
        <f>SUM(BD53:BZ53)</f>
        <v>0</v>
      </c>
      <c r="CA54" s="10"/>
      <c r="CB54" s="11">
        <f>SUM(BF53:CB53)</f>
        <v>0</v>
      </c>
      <c r="CC54" s="10"/>
      <c r="CD54" s="11">
        <f>SUM(BH53:CD53)</f>
        <v>0</v>
      </c>
      <c r="CE54" s="10"/>
      <c r="CF54" s="11">
        <f>SUM(BJ53:CF53)</f>
        <v>0</v>
      </c>
      <c r="CG54" s="10"/>
      <c r="CH54" s="11">
        <f>SUM(BL53:CH53)</f>
        <v>0</v>
      </c>
      <c r="CI54" s="10"/>
      <c r="CJ54" s="11">
        <f>SUM(BN53:CJ53)</f>
        <v>0</v>
      </c>
      <c r="CK54" s="10"/>
      <c r="CL54" s="11">
        <f>SUM(BP53:CL53)</f>
        <v>0</v>
      </c>
      <c r="CM54" s="10"/>
      <c r="CN54" s="11">
        <f>SUM(BR53:CN53)</f>
        <v>0</v>
      </c>
      <c r="CO54" s="10"/>
      <c r="CP54" s="11">
        <f>SUM(BT53:CP53)</f>
        <v>0</v>
      </c>
      <c r="CQ54" s="10"/>
      <c r="CR54" s="11">
        <f>SUM(BV53:CR53)</f>
        <v>0</v>
      </c>
      <c r="CS54" s="10"/>
      <c r="CT54" s="11">
        <f>SUM(BX53:CT53)</f>
        <v>0</v>
      </c>
      <c r="CU54" s="10"/>
      <c r="CV54" s="11">
        <f>SUM(BZ53:CV53)</f>
        <v>0</v>
      </c>
      <c r="CW54" s="10"/>
      <c r="CX54" s="11">
        <f>SUM(CB53:CX53)</f>
        <v>0</v>
      </c>
      <c r="CY54" s="10"/>
      <c r="CZ54" s="11">
        <f>SUM(CD53:CZ53)</f>
        <v>0</v>
      </c>
      <c r="DA54" s="10"/>
      <c r="DB54" s="11">
        <f>SUM(CF53:DB53)</f>
        <v>0</v>
      </c>
      <c r="DC54" s="10"/>
      <c r="DD54" s="11">
        <f>SUM(CH53:DD53)</f>
        <v>0</v>
      </c>
      <c r="DE54" s="10"/>
      <c r="DF54" s="11">
        <f>SUM(CJ53:DF53)</f>
        <v>0</v>
      </c>
      <c r="DG54" s="10"/>
      <c r="DH54" s="11">
        <f>SUM(CL53:DH53)</f>
        <v>0</v>
      </c>
      <c r="DI54" s="10"/>
      <c r="DJ54" s="11">
        <f>SUM(CN53:DJ53)</f>
        <v>0</v>
      </c>
      <c r="DK54" s="10"/>
      <c r="DL54" s="11">
        <f>SUM(CP53:DL53)</f>
        <v>14420.52</v>
      </c>
      <c r="DM54" s="10"/>
      <c r="DN54" s="13">
        <f>SUM(CR53:DN53)</f>
        <v>28809.02</v>
      </c>
    </row>
    <row r="55" spans="2:123" x14ac:dyDescent="0.25">
      <c r="B55" s="7"/>
      <c r="AO55"/>
      <c r="AQ55"/>
      <c r="DO55"/>
      <c r="DP55"/>
      <c r="DQ55"/>
      <c r="DR55"/>
      <c r="DS55"/>
    </row>
    <row r="56" spans="2:123" x14ac:dyDescent="0.25">
      <c r="B56" s="6" t="s">
        <v>39</v>
      </c>
      <c r="AO56"/>
      <c r="AQ56"/>
      <c r="DO56"/>
      <c r="DP56"/>
      <c r="DQ56"/>
      <c r="DR56"/>
      <c r="DS56"/>
    </row>
    <row r="57" spans="2:123" x14ac:dyDescent="0.25">
      <c r="B57" s="7" t="s">
        <v>7</v>
      </c>
      <c r="AO57"/>
      <c r="AQ57"/>
      <c r="DO57"/>
      <c r="DP57"/>
      <c r="DQ57"/>
      <c r="DR57"/>
      <c r="DS57"/>
    </row>
    <row r="58" spans="2:123" x14ac:dyDescent="0.25">
      <c r="B58" s="4" t="str">
        <f>$B$29</f>
        <v>Dr. Parekh</v>
      </c>
      <c r="J58" s="19"/>
      <c r="L58" s="19"/>
      <c r="N58" s="19"/>
      <c r="P58" s="19"/>
      <c r="R58" s="19"/>
      <c r="T58" s="19"/>
      <c r="V58" s="19"/>
      <c r="X58" s="19"/>
      <c r="Z58" s="19"/>
      <c r="AB58" s="19"/>
      <c r="AD58" s="19"/>
      <c r="AF58" s="19">
        <f t="shared" ref="AF58:AF63" si="31">AF49/AF29</f>
        <v>744.15904109589042</v>
      </c>
      <c r="AH58" s="19">
        <f t="shared" ref="AH58:AH63" si="32">AH49/AH29</f>
        <v>744.84690476190474</v>
      </c>
      <c r="AJ58" s="19">
        <f t="shared" ref="AJ58:AJ63" si="33">AJ49/AJ29</f>
        <v>946.72126582278474</v>
      </c>
      <c r="AL58" s="19">
        <f t="shared" ref="AL58:AL63" si="34">AL49/AL29</f>
        <v>811.20761467889918</v>
      </c>
      <c r="AN58" s="19">
        <f t="shared" ref="AN58:AN63" si="35">AN49/AN29</f>
        <v>692.13470588235305</v>
      </c>
      <c r="AO58"/>
      <c r="AP58" s="19">
        <f t="shared" ref="AP58:AP63" si="36">AP49/AP29</f>
        <v>813.16718309859164</v>
      </c>
      <c r="AQ58"/>
      <c r="AR58" s="19">
        <f t="shared" ref="AR58:AR63" si="37">AR49/AR29</f>
        <v>708.47717391304354</v>
      </c>
      <c r="AT58" s="19">
        <f t="shared" ref="AT58:AT63" si="38">AT49/AT29</f>
        <v>1212.533090909091</v>
      </c>
      <c r="AV58" s="19">
        <f t="shared" ref="AV58:AV63" si="39">AV49/AV29</f>
        <v>912.75</v>
      </c>
      <c r="AX58" s="19">
        <f t="shared" ref="AX58:AX63" si="40">AX49/AX29</f>
        <v>492.00585365853664</v>
      </c>
      <c r="AZ58" s="19">
        <f t="shared" ref="AZ58:AZ63" si="41">AZ49/AZ29</f>
        <v>810.71403508771925</v>
      </c>
      <c r="BB58" s="19">
        <f t="shared" ref="BB58:BB63" si="42">BB49/BB29</f>
        <v>493.9767164179105</v>
      </c>
      <c r="BD58" s="19">
        <f t="shared" ref="BD58:BD63" si="43">BD49/BD29</f>
        <v>741.32446808510633</v>
      </c>
      <c r="BF58" s="19">
        <f t="shared" ref="BF58:BF63" si="44">IF(ISERROR(BF49/BF29),0,BF49/BF29)</f>
        <v>781.18584070796464</v>
      </c>
      <c r="BH58" s="19">
        <f t="shared" ref="BH58:BH63" si="45">IF(ISERROR(BH49/BH29),0,BH49/BH29)</f>
        <v>793.11818181818182</v>
      </c>
      <c r="BJ58" s="19">
        <f t="shared" ref="BJ58:BJ63" si="46">IF(ISERROR(BJ49/BJ29),0,BJ49/BJ29)</f>
        <v>815.74977099236639</v>
      </c>
      <c r="BL58" s="19">
        <f t="shared" ref="BL58:BL63" si="47">IF(ISERROR(BL49/BL29),0,BL49/BL29)</f>
        <v>745.55457142857142</v>
      </c>
      <c r="BN58" s="19">
        <f t="shared" ref="BN58:BN63" si="48">IF(ISERROR(BN49/BN29),0,BN49/BN29)</f>
        <v>621.11617886178851</v>
      </c>
      <c r="BP58" s="19">
        <f t="shared" ref="BP58:BP63" si="49">IF(ISERROR(BP49/BP29),0,BP49/BP29)</f>
        <v>802.30854368932035</v>
      </c>
      <c r="BR58" s="19">
        <f t="shared" ref="BR58:BR63" si="50">IF(ISERROR(BR49/BR29),0,BR49/BR29)</f>
        <v>733.71590909090912</v>
      </c>
      <c r="BT58" s="19">
        <f t="shared" ref="BT58:BT63" si="51">IF(ISERROR(BT49/BT29),0,BT49/BT29)</f>
        <v>745.50396039603959</v>
      </c>
      <c r="BV58" s="19">
        <f t="shared" ref="BV58:BV63" si="52">IF(ISERROR(BV49/BV29),0,BV49/BV29)</f>
        <v>366.518431372549</v>
      </c>
      <c r="BX58" s="19">
        <f t="shared" ref="BX58:BX63" si="53">IF(ISERROR(BX49/BX29),0,BX49/BX29)</f>
        <v>755.33672131147546</v>
      </c>
      <c r="BZ58" s="19">
        <f t="shared" ref="BZ58:BZ63" si="54">IF(ISERROR(BZ49/BZ29),0,BZ49/BZ29)</f>
        <v>765.39941747572811</v>
      </c>
      <c r="CB58" s="19">
        <f t="shared" ref="CB58:CB63" si="55">IF(ISERROR(CB49/CB29),0,CB49/CB29)</f>
        <v>620.01864661654133</v>
      </c>
      <c r="CD58" s="19">
        <f t="shared" ref="CD58:CD63" si="56">IF(ISERROR(CD49/CD29),0,CD49/CD29)</f>
        <v>795.18680412371134</v>
      </c>
      <c r="CF58" s="19">
        <f t="shared" ref="CF58:CF63" si="57">IF(ISERROR(CF49/CF29),0,CF49/CF29)</f>
        <v>706.22409836065572</v>
      </c>
      <c r="CH58" s="19">
        <f t="shared" ref="CH58:CH63" si="58">IF(ISERROR(CH49/CH29),0,CH49/CH29)</f>
        <v>622.97383333333335</v>
      </c>
      <c r="CJ58" s="19">
        <f t="shared" ref="CJ58:CJ63" si="59">IF(ISERROR(CJ49/CJ29),0,CJ49/CJ29)</f>
        <v>835.99780219780223</v>
      </c>
      <c r="CL58" s="19">
        <f t="shared" ref="CL58:CL63" si="60">IF(ISERROR(CL49/CL29),0,CL49/CL29)</f>
        <v>768.02897727272727</v>
      </c>
      <c r="CN58" s="19">
        <f t="shared" ref="CN58:CN63" si="61">IF(ISERROR(CN49/CN29),0,CN49/CN29)</f>
        <v>604.83165289256203</v>
      </c>
      <c r="CP58" s="19">
        <f t="shared" ref="CP58:CP63" si="62">IF(ISERROR(CP49/CP29),0,CP49/CP29)</f>
        <v>608.359375</v>
      </c>
      <c r="CR58" s="19">
        <f t="shared" ref="CR58:CR63" si="63">IF(ISERROR(CR49/CR29),0,CR49/CR29)</f>
        <v>637.14255639097746</v>
      </c>
      <c r="CT58" s="19">
        <f t="shared" ref="CT58:CT63" si="64">IF(ISERROR(CT49/CT29),0,CT49/CT29)</f>
        <v>842.86468468468468</v>
      </c>
      <c r="CV58" s="19">
        <f t="shared" ref="CV58:CV63" si="65">IF(ISERROR(CV49/CV29),0,CV49/CV29)</f>
        <v>744.89442857142853</v>
      </c>
      <c r="CX58" s="19">
        <f t="shared" ref="CX58:CX63" si="66">IF(ISERROR(CX49/CX29),0,CX49/CX29)</f>
        <v>743.7249305555556</v>
      </c>
      <c r="CZ58" s="19">
        <f t="shared" ref="CZ58:CZ63" si="67">IF(ISERROR(CZ49/CZ29),0,CZ49/CZ29)</f>
        <v>701.93953488372085</v>
      </c>
      <c r="DB58" s="19">
        <f t="shared" ref="DB58:DB63" si="68">IF(ISERROR(DB49/DB29),0,DB49/DB29)</f>
        <v>556.92006250000009</v>
      </c>
      <c r="DD58" s="19">
        <f t="shared" ref="DD58:DD63" si="69">IF(ISERROR(DD49/DD29),0,DD49/DD29)</f>
        <v>605.04790000000003</v>
      </c>
      <c r="DF58" s="19">
        <f t="shared" ref="DF58:DF63" si="70">IF(ISERROR(DF49/DF29),0,DF49/DF29)</f>
        <v>732.65147058823527</v>
      </c>
      <c r="DH58" s="19">
        <f t="shared" ref="DH58:DJ63" si="71">IF(ISERROR(DH49/DH29),0,DH49/DH29)</f>
        <v>689.8881904761904</v>
      </c>
      <c r="DJ58" s="19">
        <f t="shared" si="71"/>
        <v>798.40421052631575</v>
      </c>
      <c r="DL58" s="19">
        <f t="shared" ref="DL58:DN58" si="72">IF(ISERROR(DL49/DL29),0,DL49/DL29)</f>
        <v>879.48760330578511</v>
      </c>
      <c r="DN58" s="19">
        <f t="shared" si="72"/>
        <v>817.6753623188406</v>
      </c>
      <c r="DP58"/>
      <c r="DQ58"/>
      <c r="DR58"/>
      <c r="DS58"/>
    </row>
    <row r="59" spans="2:123" x14ac:dyDescent="0.25">
      <c r="B59" s="9" t="s">
        <v>2</v>
      </c>
      <c r="C59" s="10"/>
      <c r="D59" s="10"/>
      <c r="E59" s="10"/>
      <c r="F59" s="10"/>
      <c r="G59" s="10"/>
      <c r="H59" s="10"/>
      <c r="I59" s="10"/>
      <c r="J59" s="11"/>
      <c r="K59" s="10"/>
      <c r="L59" s="11"/>
      <c r="M59" s="10"/>
      <c r="N59" s="11"/>
      <c r="O59" s="10"/>
      <c r="P59" s="11"/>
      <c r="Q59" s="10"/>
      <c r="R59" s="11"/>
      <c r="S59" s="10"/>
      <c r="T59" s="11"/>
      <c r="U59" s="10"/>
      <c r="V59" s="11"/>
      <c r="W59" s="10"/>
      <c r="X59" s="11"/>
      <c r="Y59" s="10"/>
      <c r="Z59" s="11"/>
      <c r="AA59" s="10"/>
      <c r="AB59" s="11"/>
      <c r="AC59" s="10"/>
      <c r="AD59" s="11"/>
      <c r="AE59" s="10"/>
      <c r="AF59" s="11">
        <f t="shared" si="31"/>
        <v>670.64258064516127</v>
      </c>
      <c r="AG59" s="10"/>
      <c r="AH59" s="11">
        <f t="shared" si="32"/>
        <v>691.35076411960142</v>
      </c>
      <c r="AI59" s="10"/>
      <c r="AJ59" s="11">
        <f t="shared" si="33"/>
        <v>744.44094736842101</v>
      </c>
      <c r="AK59" s="10"/>
      <c r="AL59" s="11">
        <f t="shared" si="34"/>
        <v>759.32349693251535</v>
      </c>
      <c r="AM59" s="10"/>
      <c r="AN59" s="11">
        <f t="shared" si="35"/>
        <v>751.12091561938951</v>
      </c>
      <c r="AO59" s="10"/>
      <c r="AP59" s="11">
        <f t="shared" si="36"/>
        <v>758.1357006369426</v>
      </c>
      <c r="AQ59" s="10"/>
      <c r="AR59" s="11">
        <f t="shared" si="37"/>
        <v>751.79044444444446</v>
      </c>
      <c r="AS59" s="10"/>
      <c r="AT59" s="11">
        <f t="shared" si="38"/>
        <v>784.48830967741924</v>
      </c>
      <c r="AU59" s="10"/>
      <c r="AV59" s="11">
        <f t="shared" si="39"/>
        <v>797.0307799767171</v>
      </c>
      <c r="AW59" s="10"/>
      <c r="AX59" s="11">
        <f t="shared" si="40"/>
        <v>774.50080697928024</v>
      </c>
      <c r="AY59" s="10"/>
      <c r="AZ59" s="11">
        <f t="shared" si="41"/>
        <v>791.0004356846473</v>
      </c>
      <c r="BA59" s="10"/>
      <c r="BB59" s="11">
        <f t="shared" si="42"/>
        <v>758.27977990430634</v>
      </c>
      <c r="BC59" s="10"/>
      <c r="BD59" s="11">
        <f t="shared" si="43"/>
        <v>757.75165103189499</v>
      </c>
      <c r="BE59" s="10"/>
      <c r="BF59" s="11">
        <f t="shared" si="44"/>
        <v>761.15992694063925</v>
      </c>
      <c r="BG59" s="10"/>
      <c r="BH59" s="11">
        <f t="shared" si="45"/>
        <v>750.85008071748871</v>
      </c>
      <c r="BI59" s="10"/>
      <c r="BJ59" s="11">
        <f t="shared" si="46"/>
        <v>752.5412752858399</v>
      </c>
      <c r="BK59" s="10"/>
      <c r="BL59" s="11">
        <f t="shared" si="47"/>
        <v>755.41524701873925</v>
      </c>
      <c r="BM59" s="10"/>
      <c r="BN59" s="11">
        <f t="shared" si="48"/>
        <v>738.59699836867856</v>
      </c>
      <c r="BO59" s="10"/>
      <c r="BP59" s="11">
        <f t="shared" si="49"/>
        <v>746.14211802748594</v>
      </c>
      <c r="BQ59" s="10"/>
      <c r="BR59" s="11">
        <f t="shared" si="50"/>
        <v>725.08305511811034</v>
      </c>
      <c r="BS59" s="10"/>
      <c r="BT59" s="11">
        <f t="shared" si="51"/>
        <v>714.43696969696975</v>
      </c>
      <c r="BU59" s="10"/>
      <c r="BV59" s="11">
        <f t="shared" si="52"/>
        <v>714.83148089171982</v>
      </c>
      <c r="BW59" s="10"/>
      <c r="BX59" s="11">
        <f t="shared" si="53"/>
        <v>710.09337025316461</v>
      </c>
      <c r="BY59" s="10"/>
      <c r="BZ59" s="11">
        <f t="shared" si="54"/>
        <v>738.20055150040548</v>
      </c>
      <c r="CA59" s="10"/>
      <c r="CB59" s="11">
        <f t="shared" si="55"/>
        <v>725.61262578616345</v>
      </c>
      <c r="CC59" s="10"/>
      <c r="CD59" s="11">
        <f t="shared" si="56"/>
        <v>725.98597133757949</v>
      </c>
      <c r="CE59" s="10"/>
      <c r="CF59" s="11">
        <f t="shared" si="57"/>
        <v>718.90462861610638</v>
      </c>
      <c r="CG59" s="10"/>
      <c r="CH59" s="11">
        <f t="shared" si="58"/>
        <v>699.82070977917977</v>
      </c>
      <c r="CI59" s="10"/>
      <c r="CJ59" s="11">
        <f t="shared" si="59"/>
        <v>705.87338915470491</v>
      </c>
      <c r="CK59" s="10"/>
      <c r="CL59" s="11">
        <f t="shared" si="60"/>
        <v>718.91262510254307</v>
      </c>
      <c r="CM59" s="10"/>
      <c r="CN59" s="11">
        <f t="shared" si="61"/>
        <v>700.80949070331451</v>
      </c>
      <c r="CO59" s="10"/>
      <c r="CP59" s="11">
        <f t="shared" si="62"/>
        <v>690.30181601903257</v>
      </c>
      <c r="CQ59" s="10"/>
      <c r="CR59" s="11">
        <f t="shared" si="63"/>
        <v>680.52177107501939</v>
      </c>
      <c r="CS59" s="10"/>
      <c r="CT59" s="11">
        <f t="shared" si="64"/>
        <v>705.67641537324471</v>
      </c>
      <c r="CU59" s="10"/>
      <c r="CV59" s="11">
        <f t="shared" si="65"/>
        <v>705.26209336250895</v>
      </c>
      <c r="CW59" s="10"/>
      <c r="CX59" s="11">
        <f t="shared" si="66"/>
        <v>704.79786118980167</v>
      </c>
      <c r="CY59" s="10"/>
      <c r="CZ59" s="11">
        <f t="shared" si="67"/>
        <v>712.5442471590909</v>
      </c>
      <c r="DA59" s="10"/>
      <c r="DB59" s="11">
        <f t="shared" si="68"/>
        <v>690.16749830047581</v>
      </c>
      <c r="DC59" s="10"/>
      <c r="DD59" s="11">
        <f t="shared" si="69"/>
        <v>682.94122843340233</v>
      </c>
      <c r="DE59" s="10"/>
      <c r="DF59" s="11">
        <f t="shared" si="70"/>
        <v>691.51322851153031</v>
      </c>
      <c r="DG59" s="10"/>
      <c r="DH59" s="11">
        <f t="shared" si="71"/>
        <v>682.29611764705874</v>
      </c>
      <c r="DI59" s="10"/>
      <c r="DJ59" s="11">
        <f t="shared" si="71"/>
        <v>686.16547926580552</v>
      </c>
      <c r="DK59" s="10"/>
      <c r="DL59" s="11">
        <f t="shared" ref="DL59:DN59" si="73">IF(ISERROR(DL50/DL30),0,DL50/DL30)</f>
        <v>708.75784500339898</v>
      </c>
      <c r="DM59" s="10"/>
      <c r="DN59" s="13">
        <f t="shared" si="73"/>
        <v>726.30977955911828</v>
      </c>
      <c r="DO59"/>
      <c r="DP59"/>
      <c r="DQ59"/>
      <c r="DR59"/>
      <c r="DS59"/>
    </row>
    <row r="60" spans="2:123" x14ac:dyDescent="0.25">
      <c r="B60" s="4" t="str">
        <f>$B$31</f>
        <v>Dr. Peterson</v>
      </c>
      <c r="J60" s="20"/>
      <c r="L60" s="20"/>
      <c r="N60" s="20"/>
      <c r="P60" s="20"/>
      <c r="R60" s="20"/>
      <c r="T60" s="20"/>
      <c r="V60" s="20"/>
      <c r="X60" s="20"/>
      <c r="Z60" s="20"/>
      <c r="AB60" s="20"/>
      <c r="AD60" s="20"/>
      <c r="AF60" s="20">
        <f t="shared" si="31"/>
        <v>263.54842105263157</v>
      </c>
      <c r="AH60" s="20">
        <f t="shared" si="32"/>
        <v>239.05865384615385</v>
      </c>
      <c r="AJ60" s="20">
        <f t="shared" si="33"/>
        <v>362.63296703296703</v>
      </c>
      <c r="AL60" s="20">
        <f t="shared" si="34"/>
        <v>199.34466019417476</v>
      </c>
      <c r="AN60" s="20">
        <f t="shared" si="35"/>
        <v>327.34042553191489</v>
      </c>
      <c r="AO60"/>
      <c r="AP60" s="20">
        <f t="shared" si="36"/>
        <v>181.12758620689655</v>
      </c>
      <c r="AQ60"/>
      <c r="AR60" s="20">
        <f t="shared" si="37"/>
        <v>238.24844961240311</v>
      </c>
      <c r="AT60" s="20">
        <f t="shared" si="38"/>
        <v>210.16836734693877</v>
      </c>
      <c r="AV60" s="20">
        <f t="shared" si="39"/>
        <v>358.43803571428572</v>
      </c>
      <c r="AX60" s="20">
        <f t="shared" si="40"/>
        <v>596.09090909090912</v>
      </c>
      <c r="AZ60" s="20">
        <f t="shared" si="41"/>
        <v>626.58571428571429</v>
      </c>
      <c r="BB60" s="20">
        <f t="shared" si="42"/>
        <v>436.22500000000002</v>
      </c>
      <c r="BD60" s="20">
        <f t="shared" si="43"/>
        <v>447.53750000000002</v>
      </c>
      <c r="BF60" s="20">
        <f t="shared" si="44"/>
        <v>703.70500000000004</v>
      </c>
      <c r="BH60" s="20">
        <f t="shared" si="45"/>
        <v>427.71923076923082</v>
      </c>
      <c r="BJ60" s="20">
        <f t="shared" si="46"/>
        <v>786.68678571428575</v>
      </c>
      <c r="BL60" s="20">
        <f t="shared" si="47"/>
        <v>480.53414634146344</v>
      </c>
      <c r="BN60" s="20">
        <f t="shared" si="48"/>
        <v>434.41363636363633</v>
      </c>
      <c r="BP60" s="20">
        <f t="shared" si="49"/>
        <v>267.30347826086955</v>
      </c>
      <c r="BR60" s="20">
        <f t="shared" si="50"/>
        <v>1233.492</v>
      </c>
      <c r="BT60" s="20">
        <f t="shared" si="51"/>
        <v>311.15500000000003</v>
      </c>
      <c r="BV60" s="20">
        <f t="shared" si="52"/>
        <v>558.2532727272727</v>
      </c>
      <c r="BX60" s="20">
        <f t="shared" si="53"/>
        <v>357.08076923076925</v>
      </c>
      <c r="BZ60" s="20">
        <f t="shared" si="54"/>
        <v>28.385416666666668</v>
      </c>
      <c r="CB60" s="20">
        <f t="shared" si="55"/>
        <v>166.83333333333334</v>
      </c>
      <c r="CD60" s="20">
        <f t="shared" si="56"/>
        <v>804.84100000000001</v>
      </c>
      <c r="CF60" s="20">
        <f t="shared" si="57"/>
        <v>563.36</v>
      </c>
      <c r="CH60" s="20">
        <f t="shared" si="58"/>
        <v>421.53199999999998</v>
      </c>
      <c r="CJ60" s="20">
        <f t="shared" si="59"/>
        <v>685.76060606060605</v>
      </c>
      <c r="CL60" s="20">
        <f t="shared" si="60"/>
        <v>415.66882352941178</v>
      </c>
      <c r="CN60" s="20">
        <f t="shared" si="61"/>
        <v>540.02499999999998</v>
      </c>
      <c r="CP60" s="20">
        <f t="shared" si="62"/>
        <v>566.40625</v>
      </c>
      <c r="CR60" s="20">
        <f t="shared" si="63"/>
        <v>659.75555555555559</v>
      </c>
      <c r="CT60" s="20">
        <f t="shared" si="64"/>
        <v>0</v>
      </c>
      <c r="CV60" s="20">
        <f t="shared" si="65"/>
        <v>0</v>
      </c>
      <c r="CX60" s="20">
        <f t="shared" si="66"/>
        <v>0</v>
      </c>
      <c r="CZ60" s="20">
        <f t="shared" si="67"/>
        <v>0</v>
      </c>
      <c r="DB60" s="20">
        <f t="shared" si="68"/>
        <v>0</v>
      </c>
      <c r="DD60" s="20">
        <f t="shared" si="69"/>
        <v>0</v>
      </c>
      <c r="DF60" s="20">
        <f t="shared" si="70"/>
        <v>0</v>
      </c>
      <c r="DH60" s="20">
        <f t="shared" si="71"/>
        <v>0</v>
      </c>
      <c r="DJ60" s="20">
        <f t="shared" si="71"/>
        <v>0</v>
      </c>
      <c r="DL60" s="20">
        <f t="shared" ref="DL60:DN60" si="74">IF(ISERROR(DL51/DL31),0,DL51/DL31)</f>
        <v>0</v>
      </c>
      <c r="DN60" s="20">
        <f t="shared" si="74"/>
        <v>0</v>
      </c>
      <c r="DO60"/>
      <c r="DP60"/>
      <c r="DQ60"/>
      <c r="DR60"/>
      <c r="DS60"/>
    </row>
    <row r="61" spans="2:123" x14ac:dyDescent="0.25">
      <c r="B61" s="9" t="s">
        <v>2</v>
      </c>
      <c r="C61" s="10"/>
      <c r="D61" s="10"/>
      <c r="E61" s="10"/>
      <c r="F61" s="10"/>
      <c r="G61" s="10"/>
      <c r="H61" s="10"/>
      <c r="I61" s="10"/>
      <c r="J61" s="11"/>
      <c r="K61" s="10"/>
      <c r="L61" s="11"/>
      <c r="M61" s="10"/>
      <c r="N61" s="11"/>
      <c r="O61" s="10"/>
      <c r="P61" s="11"/>
      <c r="Q61" s="10"/>
      <c r="R61" s="11"/>
      <c r="S61" s="10"/>
      <c r="T61" s="11"/>
      <c r="U61" s="10"/>
      <c r="V61" s="11"/>
      <c r="W61" s="10"/>
      <c r="X61" s="11"/>
      <c r="Y61" s="10"/>
      <c r="Z61" s="11"/>
      <c r="AA61" s="10"/>
      <c r="AB61" s="11"/>
      <c r="AC61" s="10"/>
      <c r="AD61" s="11"/>
      <c r="AE61" s="10"/>
      <c r="AF61" s="11">
        <f t="shared" si="31"/>
        <v>295.10139860139861</v>
      </c>
      <c r="AG61" s="10"/>
      <c r="AH61" s="11">
        <f t="shared" si="32"/>
        <v>284.16622889305819</v>
      </c>
      <c r="AI61" s="10"/>
      <c r="AJ61" s="11">
        <f t="shared" si="33"/>
        <v>295.60929487179487</v>
      </c>
      <c r="AK61" s="10"/>
      <c r="AL61" s="11">
        <f t="shared" si="34"/>
        <v>281.97070151306741</v>
      </c>
      <c r="AM61" s="10"/>
      <c r="AN61" s="11">
        <f t="shared" si="35"/>
        <v>289.34066820276502</v>
      </c>
      <c r="AO61" s="10"/>
      <c r="AP61" s="11">
        <f t="shared" si="36"/>
        <v>273.8511352418559</v>
      </c>
      <c r="AQ61" s="10"/>
      <c r="AR61" s="11">
        <f t="shared" si="37"/>
        <v>269.82946584938702</v>
      </c>
      <c r="AS61" s="10"/>
      <c r="AT61" s="11">
        <f t="shared" si="38"/>
        <v>265.11431451612901</v>
      </c>
      <c r="AU61" s="10"/>
      <c r="AV61" s="11">
        <f t="shared" si="39"/>
        <v>265.49709828393139</v>
      </c>
      <c r="AW61" s="10"/>
      <c r="AX61" s="11">
        <f t="shared" si="40"/>
        <v>278.52383223684211</v>
      </c>
      <c r="AY61" s="10"/>
      <c r="AZ61" s="11">
        <f t="shared" si="41"/>
        <v>280.07173684210528</v>
      </c>
      <c r="BA61" s="10"/>
      <c r="BB61" s="11">
        <f t="shared" si="42"/>
        <v>289.41755781683628</v>
      </c>
      <c r="BC61" s="10"/>
      <c r="BD61" s="11">
        <f t="shared" si="43"/>
        <v>297.97736842105263</v>
      </c>
      <c r="BE61" s="10"/>
      <c r="BF61" s="11">
        <f t="shared" si="44"/>
        <v>321.21713097713098</v>
      </c>
      <c r="BG61" s="10"/>
      <c r="BH61" s="11">
        <f t="shared" si="45"/>
        <v>320.10254180602004</v>
      </c>
      <c r="BI61" s="10"/>
      <c r="BJ61" s="11">
        <f t="shared" si="46"/>
        <v>351.12738442822388</v>
      </c>
      <c r="BK61" s="10"/>
      <c r="BL61" s="11">
        <f t="shared" si="47"/>
        <v>363.12134349030475</v>
      </c>
      <c r="BM61" s="10"/>
      <c r="BN61" s="11">
        <f t="shared" si="48"/>
        <v>410.2389508196722</v>
      </c>
      <c r="BO61" s="10"/>
      <c r="BP61" s="11">
        <f t="shared" si="49"/>
        <v>447.73748015873019</v>
      </c>
      <c r="BQ61" s="10"/>
      <c r="BR61" s="11">
        <f t="shared" si="50"/>
        <v>531.03460807600959</v>
      </c>
      <c r="BS61" s="10"/>
      <c r="BT61" s="11">
        <f t="shared" si="51"/>
        <v>539.96279898218836</v>
      </c>
      <c r="BU61" s="10"/>
      <c r="BV61" s="11">
        <f t="shared" si="52"/>
        <v>536.3398762376238</v>
      </c>
      <c r="BW61" s="10"/>
      <c r="BX61" s="11">
        <f t="shared" si="53"/>
        <v>506.69598574821856</v>
      </c>
      <c r="BY61" s="10"/>
      <c r="BZ61" s="11">
        <f t="shared" si="54"/>
        <v>485.31175308641969</v>
      </c>
      <c r="CA61" s="10"/>
      <c r="CB61" s="11">
        <f t="shared" si="55"/>
        <v>471.89963730569951</v>
      </c>
      <c r="CC61" s="10"/>
      <c r="CD61" s="11">
        <f t="shared" si="56"/>
        <v>482.38005181347154</v>
      </c>
      <c r="CE61" s="10"/>
      <c r="CF61" s="11">
        <f t="shared" si="57"/>
        <v>491.32987012987013</v>
      </c>
      <c r="CG61" s="10"/>
      <c r="CH61" s="11">
        <f t="shared" si="58"/>
        <v>465.1127486910994</v>
      </c>
      <c r="CI61" s="10"/>
      <c r="CJ61" s="11">
        <f t="shared" si="59"/>
        <v>482.89109625668448</v>
      </c>
      <c r="CK61" s="10"/>
      <c r="CL61" s="11">
        <f t="shared" si="60"/>
        <v>481.06229333333329</v>
      </c>
      <c r="CM61" s="10"/>
      <c r="CN61" s="11">
        <f t="shared" si="61"/>
        <v>496.98581521739129</v>
      </c>
      <c r="CO61" s="10"/>
      <c r="CP61" s="11">
        <f t="shared" si="62"/>
        <v>472.10119363395222</v>
      </c>
      <c r="CQ61" s="10"/>
      <c r="CR61" s="11">
        <f t="shared" si="63"/>
        <v>489.40673184357536</v>
      </c>
      <c r="CS61" s="10"/>
      <c r="CT61" s="11">
        <f t="shared" si="64"/>
        <v>476.90983498349834</v>
      </c>
      <c r="CU61" s="10"/>
      <c r="CV61" s="11">
        <f t="shared" si="65"/>
        <v>501.73498007968129</v>
      </c>
      <c r="CW61" s="10"/>
      <c r="CX61" s="11">
        <f t="shared" si="66"/>
        <v>551.78074889867844</v>
      </c>
      <c r="CY61" s="10"/>
      <c r="CZ61" s="11">
        <f t="shared" si="67"/>
        <v>591.02296116504863</v>
      </c>
      <c r="DA61" s="10"/>
      <c r="DB61" s="11">
        <f t="shared" si="68"/>
        <v>539.50054216867466</v>
      </c>
      <c r="DC61" s="10"/>
      <c r="DD61" s="11">
        <f t="shared" si="69"/>
        <v>535.58929078014182</v>
      </c>
      <c r="DE61" s="10"/>
      <c r="DF61" s="11">
        <f t="shared" si="70"/>
        <v>560.17060344827587</v>
      </c>
      <c r="DG61" s="10"/>
      <c r="DH61" s="11">
        <f t="shared" si="71"/>
        <v>510.23722891566268</v>
      </c>
      <c r="DI61" s="10"/>
      <c r="DJ61" s="11">
        <f t="shared" si="71"/>
        <v>575.85612244897959</v>
      </c>
      <c r="DK61" s="10"/>
      <c r="DL61" s="11">
        <f t="shared" ref="DL61:DN61" si="75">IF(ISERROR(DL52/DL32),0,DL52/DL32)</f>
        <v>593.2287878787879</v>
      </c>
      <c r="DM61" s="10"/>
      <c r="DN61" s="13">
        <f t="shared" si="75"/>
        <v>664.75555555555559</v>
      </c>
      <c r="DO61"/>
      <c r="DP61"/>
      <c r="DQ61"/>
      <c r="DR61"/>
      <c r="DS61"/>
    </row>
    <row r="62" spans="2:123" x14ac:dyDescent="0.25">
      <c r="B62" s="4" t="str">
        <f>$B$33</f>
        <v>Dr. Salehi</v>
      </c>
      <c r="J62" s="20"/>
      <c r="L62" s="20"/>
      <c r="N62" s="20"/>
      <c r="P62" s="20"/>
      <c r="R62" s="20"/>
      <c r="T62" s="20"/>
      <c r="V62" s="20"/>
      <c r="X62" s="20"/>
      <c r="Z62" s="20"/>
      <c r="AB62" s="20"/>
      <c r="AD62" s="20"/>
      <c r="AF62" s="20" t="e">
        <f t="shared" si="31"/>
        <v>#DIV/0!</v>
      </c>
      <c r="AH62" s="20" t="e">
        <f t="shared" si="32"/>
        <v>#DIV/0!</v>
      </c>
      <c r="AJ62" s="20" t="e">
        <f t="shared" si="33"/>
        <v>#DIV/0!</v>
      </c>
      <c r="AL62" s="20" t="e">
        <f t="shared" si="34"/>
        <v>#DIV/0!</v>
      </c>
      <c r="AN62" s="20" t="e">
        <f t="shared" si="35"/>
        <v>#DIV/0!</v>
      </c>
      <c r="AO62"/>
      <c r="AP62" s="20" t="e">
        <f t="shared" si="36"/>
        <v>#DIV/0!</v>
      </c>
      <c r="AQ62"/>
      <c r="AR62" s="20" t="e">
        <f t="shared" si="37"/>
        <v>#DIV/0!</v>
      </c>
      <c r="AT62" s="20" t="e">
        <f t="shared" si="38"/>
        <v>#DIV/0!</v>
      </c>
      <c r="AV62" s="20" t="e">
        <f t="shared" si="39"/>
        <v>#DIV/0!</v>
      </c>
      <c r="AX62" s="20" t="e">
        <f t="shared" si="40"/>
        <v>#DIV/0!</v>
      </c>
      <c r="AZ62" s="20" t="e">
        <f t="shared" si="41"/>
        <v>#DIV/0!</v>
      </c>
      <c r="BB62" s="20" t="e">
        <f t="shared" si="42"/>
        <v>#DIV/0!</v>
      </c>
      <c r="BD62" s="20" t="e">
        <f t="shared" si="43"/>
        <v>#DIV/0!</v>
      </c>
      <c r="BF62" s="20">
        <f t="shared" si="44"/>
        <v>0</v>
      </c>
      <c r="BH62" s="20">
        <f t="shared" si="45"/>
        <v>0</v>
      </c>
      <c r="BJ62" s="20">
        <f t="shared" si="46"/>
        <v>0</v>
      </c>
      <c r="BL62" s="20">
        <f t="shared" si="47"/>
        <v>0</v>
      </c>
      <c r="BN62" s="20">
        <f t="shared" si="48"/>
        <v>0</v>
      </c>
      <c r="BP62" s="20">
        <f t="shared" si="49"/>
        <v>0</v>
      </c>
      <c r="BR62" s="20">
        <f t="shared" si="50"/>
        <v>0</v>
      </c>
      <c r="BT62" s="20">
        <f t="shared" si="51"/>
        <v>0</v>
      </c>
      <c r="BV62" s="20">
        <f t="shared" si="52"/>
        <v>0</v>
      </c>
      <c r="BX62" s="20">
        <f t="shared" si="53"/>
        <v>0</v>
      </c>
      <c r="BZ62" s="20">
        <f t="shared" si="54"/>
        <v>0</v>
      </c>
      <c r="CB62" s="20">
        <f t="shared" si="55"/>
        <v>0</v>
      </c>
      <c r="CD62" s="20">
        <f t="shared" si="56"/>
        <v>0</v>
      </c>
      <c r="CF62" s="20">
        <f t="shared" si="57"/>
        <v>0</v>
      </c>
      <c r="CH62" s="20">
        <f t="shared" si="58"/>
        <v>0</v>
      </c>
      <c r="CJ62" s="20">
        <f t="shared" si="59"/>
        <v>0</v>
      </c>
      <c r="CL62" s="20">
        <f t="shared" si="60"/>
        <v>0</v>
      </c>
      <c r="CN62" s="20">
        <f t="shared" si="61"/>
        <v>0</v>
      </c>
      <c r="CP62" s="20">
        <f t="shared" si="62"/>
        <v>0</v>
      </c>
      <c r="CR62" s="20">
        <f t="shared" si="63"/>
        <v>0</v>
      </c>
      <c r="CT62" s="20">
        <f t="shared" si="64"/>
        <v>0</v>
      </c>
      <c r="CV62" s="20">
        <f t="shared" si="65"/>
        <v>0</v>
      </c>
      <c r="CX62" s="20">
        <f t="shared" si="66"/>
        <v>0</v>
      </c>
      <c r="CZ62" s="20">
        <f t="shared" si="67"/>
        <v>0</v>
      </c>
      <c r="DB62" s="20">
        <f t="shared" si="68"/>
        <v>0</v>
      </c>
      <c r="DD62" s="20">
        <f t="shared" si="69"/>
        <v>0</v>
      </c>
      <c r="DF62" s="20">
        <f t="shared" si="70"/>
        <v>0</v>
      </c>
      <c r="DH62" s="20">
        <f t="shared" si="71"/>
        <v>0</v>
      </c>
      <c r="DJ62" s="20">
        <f t="shared" si="71"/>
        <v>0</v>
      </c>
      <c r="DL62" s="20">
        <f t="shared" ref="DL62:DN62" si="76">IF(ISERROR(DL53/DL33),0,DL53/DL33)</f>
        <v>626.97913043478263</v>
      </c>
      <c r="DN62" s="20">
        <f t="shared" si="76"/>
        <v>685.16666666666663</v>
      </c>
      <c r="DO62"/>
      <c r="DP62"/>
      <c r="DQ62"/>
      <c r="DR62"/>
      <c r="DS62"/>
    </row>
    <row r="63" spans="2:123" x14ac:dyDescent="0.25">
      <c r="B63" s="9" t="s">
        <v>2</v>
      </c>
      <c r="C63" s="10"/>
      <c r="D63" s="10"/>
      <c r="E63" s="10"/>
      <c r="F63" s="10"/>
      <c r="G63" s="10"/>
      <c r="H63" s="10"/>
      <c r="I63" s="10"/>
      <c r="J63" s="11"/>
      <c r="K63" s="10"/>
      <c r="L63" s="11"/>
      <c r="M63" s="10"/>
      <c r="N63" s="11"/>
      <c r="O63" s="10"/>
      <c r="P63" s="11"/>
      <c r="Q63" s="10"/>
      <c r="R63" s="11"/>
      <c r="S63" s="10"/>
      <c r="T63" s="11"/>
      <c r="U63" s="10"/>
      <c r="V63" s="11"/>
      <c r="W63" s="10"/>
      <c r="X63" s="11"/>
      <c r="Y63" s="10"/>
      <c r="Z63" s="11"/>
      <c r="AA63" s="10"/>
      <c r="AB63" s="11"/>
      <c r="AC63" s="10"/>
      <c r="AD63" s="11"/>
      <c r="AE63" s="10"/>
      <c r="AF63" s="11" t="e">
        <f t="shared" si="31"/>
        <v>#DIV/0!</v>
      </c>
      <c r="AG63" s="10"/>
      <c r="AH63" s="11" t="e">
        <f t="shared" si="32"/>
        <v>#DIV/0!</v>
      </c>
      <c r="AI63" s="10"/>
      <c r="AJ63" s="11" t="e">
        <f t="shared" si="33"/>
        <v>#DIV/0!</v>
      </c>
      <c r="AK63" s="10"/>
      <c r="AL63" s="11" t="e">
        <f t="shared" si="34"/>
        <v>#DIV/0!</v>
      </c>
      <c r="AM63" s="10"/>
      <c r="AN63" s="11" t="e">
        <f t="shared" si="35"/>
        <v>#DIV/0!</v>
      </c>
      <c r="AO63" s="10"/>
      <c r="AP63" s="11" t="e">
        <f t="shared" si="36"/>
        <v>#DIV/0!</v>
      </c>
      <c r="AQ63" s="10"/>
      <c r="AR63" s="11" t="e">
        <f t="shared" si="37"/>
        <v>#DIV/0!</v>
      </c>
      <c r="AS63" s="10"/>
      <c r="AT63" s="11" t="e">
        <f t="shared" si="38"/>
        <v>#DIV/0!</v>
      </c>
      <c r="AU63" s="10"/>
      <c r="AV63" s="11" t="e">
        <f t="shared" si="39"/>
        <v>#DIV/0!</v>
      </c>
      <c r="AW63" s="10"/>
      <c r="AX63" s="11" t="e">
        <f t="shared" si="40"/>
        <v>#DIV/0!</v>
      </c>
      <c r="AY63" s="10"/>
      <c r="AZ63" s="11" t="e">
        <f t="shared" si="41"/>
        <v>#DIV/0!</v>
      </c>
      <c r="BA63" s="10"/>
      <c r="BB63" s="11" t="e">
        <f t="shared" si="42"/>
        <v>#DIV/0!</v>
      </c>
      <c r="BC63" s="10"/>
      <c r="BD63" s="11" t="e">
        <f t="shared" si="43"/>
        <v>#DIV/0!</v>
      </c>
      <c r="BE63" s="10"/>
      <c r="BF63" s="11">
        <f t="shared" si="44"/>
        <v>0</v>
      </c>
      <c r="BG63" s="10"/>
      <c r="BH63" s="11">
        <f t="shared" si="45"/>
        <v>0</v>
      </c>
      <c r="BI63" s="10"/>
      <c r="BJ63" s="11">
        <f t="shared" si="46"/>
        <v>0</v>
      </c>
      <c r="BK63" s="10"/>
      <c r="BL63" s="11">
        <f t="shared" si="47"/>
        <v>0</v>
      </c>
      <c r="BM63" s="10"/>
      <c r="BN63" s="11">
        <f t="shared" si="48"/>
        <v>0</v>
      </c>
      <c r="BO63" s="10"/>
      <c r="BP63" s="11">
        <f t="shared" si="49"/>
        <v>0</v>
      </c>
      <c r="BQ63" s="10"/>
      <c r="BR63" s="11">
        <f t="shared" si="50"/>
        <v>0</v>
      </c>
      <c r="BS63" s="10"/>
      <c r="BT63" s="11">
        <f t="shared" si="51"/>
        <v>0</v>
      </c>
      <c r="BU63" s="10"/>
      <c r="BV63" s="11">
        <f t="shared" si="52"/>
        <v>0</v>
      </c>
      <c r="BW63" s="10"/>
      <c r="BX63" s="11">
        <f t="shared" si="53"/>
        <v>0</v>
      </c>
      <c r="BY63" s="10"/>
      <c r="BZ63" s="11">
        <f t="shared" si="54"/>
        <v>0</v>
      </c>
      <c r="CA63" s="10"/>
      <c r="CB63" s="11">
        <f t="shared" si="55"/>
        <v>0</v>
      </c>
      <c r="CC63" s="10"/>
      <c r="CD63" s="11">
        <f t="shared" si="56"/>
        <v>0</v>
      </c>
      <c r="CE63" s="10"/>
      <c r="CF63" s="11">
        <f t="shared" si="57"/>
        <v>0</v>
      </c>
      <c r="CG63" s="10"/>
      <c r="CH63" s="11">
        <f t="shared" si="58"/>
        <v>0</v>
      </c>
      <c r="CI63" s="10"/>
      <c r="CJ63" s="11">
        <f t="shared" si="59"/>
        <v>0</v>
      </c>
      <c r="CK63" s="10"/>
      <c r="CL63" s="11">
        <f t="shared" si="60"/>
        <v>0</v>
      </c>
      <c r="CM63" s="10"/>
      <c r="CN63" s="11">
        <f t="shared" si="61"/>
        <v>0</v>
      </c>
      <c r="CO63" s="10"/>
      <c r="CP63" s="11">
        <f t="shared" si="62"/>
        <v>0</v>
      </c>
      <c r="CQ63" s="10"/>
      <c r="CR63" s="11">
        <f t="shared" si="63"/>
        <v>0</v>
      </c>
      <c r="CS63" s="10"/>
      <c r="CT63" s="11">
        <f t="shared" si="64"/>
        <v>0</v>
      </c>
      <c r="CU63" s="10"/>
      <c r="CV63" s="11">
        <f t="shared" si="65"/>
        <v>0</v>
      </c>
      <c r="CW63" s="10"/>
      <c r="CX63" s="11">
        <f t="shared" si="66"/>
        <v>0</v>
      </c>
      <c r="CY63" s="10"/>
      <c r="CZ63" s="11">
        <f t="shared" si="67"/>
        <v>0</v>
      </c>
      <c r="DA63" s="10"/>
      <c r="DB63" s="11">
        <f t="shared" si="68"/>
        <v>0</v>
      </c>
      <c r="DC63" s="10"/>
      <c r="DD63" s="11">
        <f t="shared" si="69"/>
        <v>0</v>
      </c>
      <c r="DE63" s="10"/>
      <c r="DF63" s="11">
        <f t="shared" si="70"/>
        <v>0</v>
      </c>
      <c r="DG63" s="10"/>
      <c r="DH63" s="11">
        <f t="shared" si="71"/>
        <v>0</v>
      </c>
      <c r="DI63" s="10"/>
      <c r="DJ63" s="11">
        <f t="shared" si="71"/>
        <v>0</v>
      </c>
      <c r="DK63" s="10"/>
      <c r="DL63" s="11">
        <f t="shared" ref="DL63:DN63" si="77">IF(ISERROR(DL54/DL34),0,DL54/DL34)</f>
        <v>626.97913043478263</v>
      </c>
      <c r="DM63" s="10"/>
      <c r="DN63" s="13">
        <f t="shared" si="77"/>
        <v>654.75045454545455</v>
      </c>
      <c r="DO63"/>
      <c r="DP63"/>
      <c r="DQ63"/>
      <c r="DR63"/>
      <c r="DS63"/>
    </row>
    <row r="64" spans="2:123" x14ac:dyDescent="0.25">
      <c r="B64" s="4" t="s">
        <v>10</v>
      </c>
      <c r="J64" s="20"/>
      <c r="L64" s="20"/>
      <c r="N64" s="20"/>
      <c r="P64" s="20"/>
      <c r="R64" s="20"/>
      <c r="T64" s="20"/>
      <c r="V64" s="20"/>
      <c r="X64" s="20"/>
      <c r="Z64" s="20"/>
      <c r="AB64" s="20"/>
      <c r="AD64" s="20"/>
      <c r="AF64" s="20">
        <f>AF10/AF35</f>
        <v>388.74458333333331</v>
      </c>
      <c r="AH64" s="20">
        <f>AH10/AH35</f>
        <v>530.15739361702128</v>
      </c>
      <c r="AJ64" s="20">
        <f>AJ10/AJ35</f>
        <v>650.6643529411765</v>
      </c>
      <c r="AL64" s="20">
        <f>AL10/AL35</f>
        <v>490.28462264150943</v>
      </c>
      <c r="AN64" s="20">
        <f>AN10/AN35</f>
        <v>445.58497607655499</v>
      </c>
      <c r="AO64"/>
      <c r="AP64" s="20">
        <f>AP10/AP35</f>
        <v>388.83407407407407</v>
      </c>
      <c r="AQ64"/>
      <c r="AR64" s="20">
        <f>AR10/AR35</f>
        <v>434.56411764705882</v>
      </c>
      <c r="AT64" s="20">
        <f>AT10/AT35</f>
        <v>571.42758169934643</v>
      </c>
      <c r="AV64" s="20">
        <f>AV10/AV35</f>
        <v>696.68821428571437</v>
      </c>
      <c r="AX64" s="20">
        <f>AX10/AX35</f>
        <v>528.94825396825388</v>
      </c>
      <c r="AZ64" s="20">
        <f>AZ10/AZ35</f>
        <v>767.46241610738252</v>
      </c>
      <c r="BB64" s="20">
        <f>BB10/BB35</f>
        <v>483.44252873563221</v>
      </c>
      <c r="BD64" s="20">
        <f>BD10/BD35</f>
        <v>653.62686567164178</v>
      </c>
      <c r="BF64" s="20">
        <f>IF(ISERROR(BF10/BF35),0,BF10/BF35)</f>
        <v>765.70333333333338</v>
      </c>
      <c r="BH64" s="20">
        <f>IF(ISERROR(BH10/BH35),0,BH10/BH35)</f>
        <v>717.11519999999996</v>
      </c>
      <c r="BJ64" s="20">
        <f>IF(ISERROR(BJ10/BJ35),0,BJ10/BJ35)</f>
        <v>810.63238993710695</v>
      </c>
      <c r="BL64" s="20">
        <f>IF(ISERROR(BL10/BL35),0,BL10/BL35)</f>
        <v>671.13102739726025</v>
      </c>
      <c r="BN64" s="20">
        <f>IF(ISERROR(BN10/BN35),0,BN10/BN35)</f>
        <v>581.62141025641029</v>
      </c>
      <c r="BP64" s="20">
        <f>IF(ISERROR(BP10/BP35),0,BP10/BP35)</f>
        <v>704.64888888888879</v>
      </c>
      <c r="BR64" s="20">
        <f>IF(ISERROR(BR10/BR35),0,BR10/BR35)</f>
        <v>806.49883495145639</v>
      </c>
      <c r="BT64" s="20">
        <f>IF(ISERROR(BT10/BT35),0,BT10/BT35)</f>
        <v>630.2034108527132</v>
      </c>
      <c r="BV64" s="20">
        <f>IF(ISERROR(BV10/BV35),0,BV10/BV35)</f>
        <v>466.00349056603778</v>
      </c>
      <c r="BX64" s="20">
        <f>IF(ISERROR(BX10/BX35),0,BX10/BX35)</f>
        <v>636.31770114942526</v>
      </c>
      <c r="BZ64" s="20">
        <f>IF(ISERROR(BZ10/BZ35),0,BZ10/BZ35)</f>
        <v>626.12118110236224</v>
      </c>
      <c r="CB64" s="20">
        <f>IF(ISERROR(CB10/CB35),0,CB10/CB35)</f>
        <v>558.2206493506493</v>
      </c>
      <c r="CD64" s="20">
        <f>IF(ISERROR(CD10/CD35),0,CD10/CD35)</f>
        <v>798.00554744525539</v>
      </c>
      <c r="CF64" s="20">
        <f>IF(ISERROR(CF10/CF35),0,CF10/CF35)</f>
        <v>681.92748299319726</v>
      </c>
      <c r="CH64" s="20">
        <f>IF(ISERROR(CH10/CH35),0,CH10/CH35)</f>
        <v>588.24248275862067</v>
      </c>
      <c r="CJ64" s="20">
        <f>IF(ISERROR(CJ10/CJ35),0,CJ10/CJ35)</f>
        <v>795.80564516129027</v>
      </c>
      <c r="CL64" s="20">
        <f>IF(ISERROR(CL10/CL35),0,CL10/CL35)</f>
        <v>678.25647540983596</v>
      </c>
      <c r="CN64" s="20">
        <f>IF(ISERROR(CN10/CN35),0,CN10/CN35)</f>
        <v>597.26299270072991</v>
      </c>
      <c r="CP64" s="20">
        <f>IF(ISERROR(CP10/CP35),0,CP10/CP35)</f>
        <v>601.19117647058829</v>
      </c>
      <c r="CR64" s="20">
        <f>IF(ISERROR(CR10/CR35),0,CR10/CR35)</f>
        <v>638.57577464788733</v>
      </c>
      <c r="CT64" s="20">
        <f>IF(ISERROR(CT10/CT35),0,CT10/CT35)</f>
        <v>842.86468468468468</v>
      </c>
      <c r="CV64" s="20">
        <f>IF(ISERROR(CV10/CV35),0,CV10/CV35)</f>
        <v>730.45014285714285</v>
      </c>
      <c r="CX64" s="20">
        <f>IF(ISERROR(CX10/CX35),0,CX10/CX35)</f>
        <v>743.7249305555556</v>
      </c>
      <c r="CZ64" s="20">
        <f>IF(ISERROR(CZ10/CZ35),0,CZ10/CZ35)</f>
        <v>701.737984496124</v>
      </c>
      <c r="DB64" s="20">
        <f>IF(ISERROR(DB10/DB35),0,DB10/DB35)</f>
        <v>556.92006250000009</v>
      </c>
      <c r="DD64" s="20">
        <f>IF(ISERROR(DD10/DD35),0,DD10/DD35)</f>
        <v>605.49789999999996</v>
      </c>
      <c r="DF64" s="20">
        <f>IF(ISERROR(DF10/DF35),0,DF10/DF35)</f>
        <v>1072.0863725490196</v>
      </c>
      <c r="DH64" s="20">
        <f>IF(ISERROR(DH10/DH35),0,DH10/DH35)</f>
        <v>1359.6996190476191</v>
      </c>
      <c r="DJ64" s="20">
        <f>IF(ISERROR(DJ10/DJ35),0,DJ10/DJ35)</f>
        <v>909.5866666666667</v>
      </c>
      <c r="DL64" s="20">
        <f>IF(ISERROR(DL10/DL35),0,DL10/DL35)</f>
        <v>839.15638888888896</v>
      </c>
      <c r="DN64" s="20">
        <f>IF(ISERROR(DN10/DN35),0,DN10/DN35)</f>
        <v>804.51635220125786</v>
      </c>
      <c r="DO64"/>
      <c r="DP64"/>
      <c r="DQ64"/>
      <c r="DR64"/>
      <c r="DS64"/>
    </row>
    <row r="65" spans="2:123" x14ac:dyDescent="0.25">
      <c r="B65" s="9" t="s">
        <v>2</v>
      </c>
      <c r="C65" s="10"/>
      <c r="D65" s="10"/>
      <c r="E65" s="10"/>
      <c r="F65" s="10"/>
      <c r="G65" s="10"/>
      <c r="H65" s="10"/>
      <c r="I65" s="10"/>
      <c r="J65" s="11"/>
      <c r="K65" s="10"/>
      <c r="L65" s="11"/>
      <c r="M65" s="10"/>
      <c r="N65" s="11"/>
      <c r="O65" s="10"/>
      <c r="P65" s="11"/>
      <c r="Q65" s="10"/>
      <c r="R65" s="11"/>
      <c r="S65" s="10"/>
      <c r="T65" s="11"/>
      <c r="U65" s="10"/>
      <c r="V65" s="11"/>
      <c r="W65" s="10"/>
      <c r="X65" s="11"/>
      <c r="Y65" s="10"/>
      <c r="Z65" s="11"/>
      <c r="AA65" s="10"/>
      <c r="AB65" s="11"/>
      <c r="AC65" s="10"/>
      <c r="AD65" s="11"/>
      <c r="AE65" s="10"/>
      <c r="AF65" s="11">
        <f>AF14/AF36</f>
        <v>927.16405572755411</v>
      </c>
      <c r="AG65" s="10"/>
      <c r="AH65" s="11">
        <f>AH14/AH36</f>
        <v>778.09263788968815</v>
      </c>
      <c r="AI65" s="10"/>
      <c r="AJ65" s="11">
        <f>AJ14/AJ36</f>
        <v>708.94009960159349</v>
      </c>
      <c r="AK65" s="10"/>
      <c r="AL65" s="11">
        <f>AL14/AL36</f>
        <v>636.42147203947354</v>
      </c>
      <c r="AM65" s="10"/>
      <c r="AN65" s="11">
        <f>AN14/AN36</f>
        <v>582.44247017543853</v>
      </c>
      <c r="AO65" s="10"/>
      <c r="AP65" s="11">
        <f>AP14/AP36</f>
        <v>544.02290067032288</v>
      </c>
      <c r="AQ65" s="10"/>
      <c r="AR65" s="11">
        <f>AR14/AR36</f>
        <v>521.88536519871104</v>
      </c>
      <c r="AS65" s="10"/>
      <c r="AT65" s="11">
        <f>AT14/AT36</f>
        <v>517.26262531017369</v>
      </c>
      <c r="AU65" s="10"/>
      <c r="AV65" s="11">
        <f>AV14/AV36</f>
        <v>506.9989023820645</v>
      </c>
      <c r="AW65" s="10"/>
      <c r="AX65" s="11">
        <f>AX14/AX36</f>
        <v>503.57499296765127</v>
      </c>
      <c r="AY65" s="10"/>
      <c r="AZ65" s="11">
        <f>AZ14/AZ36</f>
        <v>522.13541825095058</v>
      </c>
      <c r="BA65" s="10"/>
      <c r="BB65" s="11">
        <f>BB14/BB36</f>
        <v>518.70611476952035</v>
      </c>
      <c r="BC65" s="10"/>
      <c r="BD65" s="11">
        <f>BD14/BD36</f>
        <v>537.78494741873806</v>
      </c>
      <c r="BE65" s="10"/>
      <c r="BF65" s="11">
        <f>IF(ISERROR(BF14/BF36),0,BF14/BF36)</f>
        <v>555.43467671366056</v>
      </c>
      <c r="BG65" s="10"/>
      <c r="BH65" s="11">
        <f>IF(ISERROR(BH14/BH36),0,BH14/BH36)</f>
        <v>557.43319582504967</v>
      </c>
      <c r="BI65" s="10"/>
      <c r="BJ65" s="11">
        <f>IF(ISERROR(BJ14/BJ36),0,BJ14/BJ36)</f>
        <v>585.25053598774889</v>
      </c>
      <c r="BK65" s="10"/>
      <c r="BL65" s="11">
        <f>IF(ISERROR(BL14/BL36),0,BL14/BL36)</f>
        <v>607.25931962025311</v>
      </c>
      <c r="BM65" s="10"/>
      <c r="BN65" s="11">
        <f>IF(ISERROR(BN14/BN36),0,BN14/BN36)</f>
        <v>630.77802287581699</v>
      </c>
      <c r="BO65" s="10"/>
      <c r="BP65" s="11">
        <f>IF(ISERROR(BP14/BP36),0,BP14/BP36)</f>
        <v>661.03132682366459</v>
      </c>
      <c r="BQ65" s="10"/>
      <c r="BR65" s="11">
        <f>IF(ISERROR(BR14/BR36),0,BR14/BR36)</f>
        <v>677.99911295091658</v>
      </c>
      <c r="BS65" s="10"/>
      <c r="BT65" s="11">
        <f>IF(ISERROR(BT14/BT36),0,BT14/BT36)</f>
        <v>672.77166071428564</v>
      </c>
      <c r="BU65" s="10"/>
      <c r="BV65" s="11">
        <f>IF(ISERROR(BV14/BV36),0,BV14/BV36)</f>
        <v>670.48510843373515</v>
      </c>
      <c r="BW65" s="10"/>
      <c r="BX65" s="11">
        <f>IF(ISERROR(BX14/BX36),0,BX14/BX36)</f>
        <v>658.38140059347177</v>
      </c>
      <c r="BY65" s="10"/>
      <c r="BZ65" s="11">
        <f>IF(ISERROR(BZ14/BZ36),0,BZ14/BZ36)</f>
        <v>674.46340048840057</v>
      </c>
      <c r="CA65" s="10"/>
      <c r="CB65" s="11">
        <f>IF(ISERROR(CB14/CB36),0,CB14/CB36)</f>
        <v>665.3504402895054</v>
      </c>
      <c r="CC65" s="10"/>
      <c r="CD65" s="11">
        <f>IF(ISERROR(CD14/CD36),0,CD14/CD36)</f>
        <v>667.06771010962234</v>
      </c>
      <c r="CE65" s="10"/>
      <c r="CF65" s="11">
        <f>IF(ISERROR(CF14/CF36),0,CF14/CF36)</f>
        <v>664.6208653846154</v>
      </c>
      <c r="CG65" s="10"/>
      <c r="CH65" s="11">
        <f>IF(ISERROR(CH14/CH36),0,CH14/CH36)</f>
        <v>643.8386242424242</v>
      </c>
      <c r="CI65" s="10"/>
      <c r="CJ65" s="11">
        <f>IF(ISERROR(CJ14/CJ36),0,CJ14/CJ36)</f>
        <v>652.96590909090912</v>
      </c>
      <c r="CK65" s="10"/>
      <c r="CL65" s="11">
        <f>IF(ISERROR(CL14/CL36),0,CL14/CL36)</f>
        <v>661.8838456712673</v>
      </c>
      <c r="CM65" s="10"/>
      <c r="CN65" s="11">
        <f>IF(ISERROR(CN14/CN36),0,CN14/CN36)</f>
        <v>653.01066666666668</v>
      </c>
      <c r="CO65" s="10"/>
      <c r="CP65" s="11">
        <f>IF(ISERROR(CP14/CP36),0,CP14/CP36)</f>
        <v>639.05661782661787</v>
      </c>
      <c r="CQ65" s="10"/>
      <c r="CR65" s="11">
        <f>IF(ISERROR(CR14/CR36),0,CR14/CR36)</f>
        <v>639.7070018170806</v>
      </c>
      <c r="CS65" s="10"/>
      <c r="CT65" s="11">
        <f>IF(ISERROR(CT14/CT36),0,CT14/CT36)</f>
        <v>664.44315821256043</v>
      </c>
      <c r="CU65" s="10"/>
      <c r="CV65" s="11">
        <f>IF(ISERROR(CV14/CV36),0,CV14/CV36)</f>
        <v>673.15758939580769</v>
      </c>
      <c r="CW65" s="10"/>
      <c r="CX65" s="11">
        <f>IF(ISERROR(CX14/CX36),0,CX14/CX36)</f>
        <v>683.00220256253817</v>
      </c>
      <c r="CY65" s="10"/>
      <c r="CZ65" s="11">
        <f>IF(ISERROR(CZ14/CZ36),0,CZ14/CZ36)</f>
        <v>696.40571871127634</v>
      </c>
      <c r="DA65" s="10"/>
      <c r="DB65" s="11">
        <f>IF(ISERROR(DB14/DB36),0,DB14/DB36)</f>
        <v>674.26956627978007</v>
      </c>
      <c r="DC65" s="10"/>
      <c r="DD65" s="11">
        <f>IF(ISERROR(DD14/DD36),0,DD14/DD36)</f>
        <v>669.23630817610058</v>
      </c>
      <c r="DE65" s="10"/>
      <c r="DF65" s="11">
        <f>IF(ISERROR(DF14/DF36),0,DF14/DF36)</f>
        <v>703.38938590820942</v>
      </c>
      <c r="DG65" s="10"/>
      <c r="DH65" s="11">
        <f>IF(ISERROR(DH14/DH36),0,DH14/DH36)</f>
        <v>740.98948952879573</v>
      </c>
      <c r="DI65" s="10"/>
      <c r="DJ65" s="11">
        <f>IF(ISERROR(DJ14/DJ36),0,DJ14/DJ36)</f>
        <v>758.66942763157886</v>
      </c>
      <c r="DK65" s="10"/>
      <c r="DL65" s="11">
        <f>IF(ISERROR(DL14/DL36),0,DL14/DL36)</f>
        <v>780.74068107400137</v>
      </c>
      <c r="DM65" s="10"/>
      <c r="DN65" s="13">
        <f>IF(ISERROR(DN14/DN36),0,DN14/DN36)</f>
        <v>798.93362580645169</v>
      </c>
      <c r="DO65"/>
      <c r="DP65"/>
      <c r="DQ65"/>
      <c r="DR65"/>
      <c r="DS65"/>
    </row>
    <row r="66" spans="2:123" ht="6" customHeight="1" x14ac:dyDescent="0.25">
      <c r="AO66"/>
      <c r="AQ66"/>
      <c r="DO66"/>
      <c r="DP66"/>
      <c r="DQ66"/>
      <c r="DR66"/>
      <c r="DS66"/>
    </row>
    <row r="67" spans="2:123" x14ac:dyDescent="0.25">
      <c r="B67" s="7" t="s">
        <v>8</v>
      </c>
      <c r="AO67"/>
      <c r="AQ67"/>
      <c r="DO67"/>
      <c r="DP67"/>
      <c r="DQ67"/>
      <c r="DR67"/>
      <c r="DS67"/>
    </row>
    <row r="68" spans="2:123" x14ac:dyDescent="0.25">
      <c r="B68" s="4" t="s">
        <v>10</v>
      </c>
      <c r="J68" s="19">
        <f>J11/J38</f>
        <v>1106.5142857142857</v>
      </c>
      <c r="L68" s="19">
        <f>L11/L38</f>
        <v>440.61</v>
      </c>
      <c r="N68" s="19">
        <f>N11/N38</f>
        <v>762.90909090909088</v>
      </c>
      <c r="P68" s="19">
        <f>P11/P38</f>
        <v>1226.3296296296296</v>
      </c>
      <c r="R68" s="19">
        <f>R11/R38</f>
        <v>764.98128205128205</v>
      </c>
      <c r="T68" s="19">
        <f>T11/T38</f>
        <v>449.32060240963858</v>
      </c>
      <c r="V68" s="19">
        <f>V11/V38</f>
        <v>500.34531249999998</v>
      </c>
      <c r="X68" s="19">
        <f>X11/X38</f>
        <v>1770.9279999999999</v>
      </c>
      <c r="Z68" s="19">
        <f>Z11/Z38</f>
        <v>-829.75</v>
      </c>
      <c r="AB68" s="19">
        <f>AB11/AB38</f>
        <v>-215.89</v>
      </c>
      <c r="AD68" s="19">
        <f>AD11/AD38</f>
        <v>-1322.26</v>
      </c>
      <c r="AF68" s="19">
        <f>IF(ISERROR(AF11/AF38),0,AF11/AF38)</f>
        <v>0</v>
      </c>
      <c r="AH68" s="19">
        <f>AH11/AH38</f>
        <v>-132.03157894736842</v>
      </c>
      <c r="AJ68" s="19">
        <f>AJ11/AJ38</f>
        <v>-9.3166666666666664</v>
      </c>
      <c r="AL68" s="19">
        <f>AL11/AL38</f>
        <v>-527.79999999999995</v>
      </c>
      <c r="AN68" s="19">
        <f>AN11/AN38</f>
        <v>-630</v>
      </c>
      <c r="AO68"/>
      <c r="AP68" s="19">
        <f>IF(ISERROR(AP11/AP38),0,(AP11/AP38))</f>
        <v>0</v>
      </c>
      <c r="AQ68"/>
      <c r="AR68" s="19">
        <f>AR11/AR38</f>
        <v>0</v>
      </c>
      <c r="AT68" s="19">
        <f>AT11/AT38</f>
        <v>0</v>
      </c>
      <c r="AV68" s="19">
        <f>IF(ISERROR(AV11/AV38),0,AV11/AV38)</f>
        <v>0</v>
      </c>
      <c r="AX68" s="19">
        <f>AX11/AX38</f>
        <v>36.333333333333336</v>
      </c>
      <c r="AZ68" s="19">
        <f>AZ11/AZ38</f>
        <v>0</v>
      </c>
      <c r="BB68" s="19">
        <f>IF(ISERROR(BB11/BB38),0,(BB11/BB38))</f>
        <v>0</v>
      </c>
      <c r="BD68" s="19">
        <f>IF(ISERROR(BD11/BD38),0,(BD11/BD38))</f>
        <v>0</v>
      </c>
      <c r="BF68" s="19">
        <f>IF(ISERROR(BF11/BF38),0,(BF11/BF38))</f>
        <v>0</v>
      </c>
      <c r="BH68" s="19">
        <f>IF(ISERROR(BH11/BH38),0,(BH11/BH38))</f>
        <v>0</v>
      </c>
      <c r="BJ68" s="19">
        <f>IF(ISERROR(BJ11/BJ38),0,(BJ11/BJ38))</f>
        <v>0</v>
      </c>
      <c r="BL68" s="19">
        <f>IF(ISERROR(BL11/BL38),0,(BL11/BL38))</f>
        <v>0</v>
      </c>
      <c r="BN68" s="19">
        <f>IF(ISERROR(BN11/BN38),0,(BN11/BN38))</f>
        <v>0</v>
      </c>
      <c r="BP68" s="19">
        <f>IF(ISERROR(BP11/BP38),0,(BP11/BP38))</f>
        <v>0</v>
      </c>
      <c r="BR68" s="19">
        <f>IF(ISERROR(BR11/BR38),0,(BR11/BR38))</f>
        <v>0</v>
      </c>
      <c r="BT68" s="19">
        <f>IF(ISERROR(BT11/BT38),0,(BT11/BT38))</f>
        <v>0</v>
      </c>
      <c r="BV68" s="19">
        <f>IF(ISERROR(BV11/BV38),0,(BV11/BV38))</f>
        <v>0</v>
      </c>
      <c r="BX68" s="19">
        <f>IF(ISERROR(BX11/BX38),0,(BX11/BX38))</f>
        <v>0</v>
      </c>
      <c r="BZ68" s="19">
        <f>IF(ISERROR(BZ11/BZ38),0,(BZ11/BZ38))</f>
        <v>0</v>
      </c>
      <c r="CB68" s="19">
        <f>IF(ISERROR(CB11/CB38),0,(CB11/CB38))</f>
        <v>0</v>
      </c>
      <c r="CD68" s="19">
        <f>IF(ISERROR(CD11/CD38),0,(CD11/CD38))</f>
        <v>0</v>
      </c>
      <c r="CF68" s="19">
        <f>IF(ISERROR(CF11/CF38),0,(CF11/CF38))</f>
        <v>0</v>
      </c>
      <c r="CH68" s="19">
        <f>IF(ISERROR(CH11/CH38),0,(CH11/CH38))</f>
        <v>0</v>
      </c>
      <c r="CJ68" s="19">
        <f>IF(ISERROR(CJ11/CJ38),0,(CJ11/CJ38))</f>
        <v>0</v>
      </c>
      <c r="CL68" s="19">
        <f>IF(ISERROR(CL11/CL38),0,(CL11/CL38))</f>
        <v>0</v>
      </c>
      <c r="CN68" s="19">
        <f>IF(ISERROR(CN11/CN38),0,(CN11/CN38))</f>
        <v>0</v>
      </c>
      <c r="CP68" s="19">
        <f>IF(ISERROR(CP11/CP38),0,(CP11/CP38))</f>
        <v>0</v>
      </c>
      <c r="CR68" s="19">
        <f>IF(ISERROR(CR11/CR38),0,(CR11/CR38))</f>
        <v>0</v>
      </c>
      <c r="CT68" s="19">
        <f>IF(ISERROR(CT11/CT38),0,(CT11/CT38))</f>
        <v>0</v>
      </c>
      <c r="CV68" s="19">
        <f>IF(ISERROR(CV11/CV38),0,(CV11/CV38))</f>
        <v>0</v>
      </c>
      <c r="CX68" s="19">
        <f>IF(ISERROR(CX11/CX38),0,(CX11/CX38))</f>
        <v>0</v>
      </c>
      <c r="CZ68" s="19">
        <f>IF(ISERROR(CZ11/CZ38),0,(CZ11/CZ38))</f>
        <v>0</v>
      </c>
      <c r="DB68" s="19">
        <f>IF(ISERROR(DB11/DB38),0,(DB11/DB38))</f>
        <v>0</v>
      </c>
      <c r="DD68" s="19">
        <f>IF(ISERROR(DD11/DD38),0,(DD11/DD38))</f>
        <v>0</v>
      </c>
      <c r="DF68" s="19">
        <f>IF(ISERROR(DF11/DF38),0,(DF11/DF38))</f>
        <v>0</v>
      </c>
      <c r="DH68" s="19">
        <f>IF(ISERROR(DH11/DH38),0,(DH11/DH38))</f>
        <v>0</v>
      </c>
      <c r="DJ68" s="19">
        <f>IF(ISERROR(DJ11/DJ38),0,(DJ11/DJ38))</f>
        <v>0</v>
      </c>
      <c r="DL68" s="19">
        <f>IF(ISERROR(DL11/DL38),0,(DL11/DL38))</f>
        <v>0</v>
      </c>
      <c r="DN68" s="19">
        <f>IF(ISERROR(DN11/DN38),0,(DN11/DN38))</f>
        <v>0</v>
      </c>
      <c r="DO68"/>
      <c r="DP68"/>
      <c r="DQ68"/>
      <c r="DR68"/>
      <c r="DS68"/>
    </row>
    <row r="69" spans="2:123" x14ac:dyDescent="0.25">
      <c r="B69" s="9" t="s">
        <v>2</v>
      </c>
      <c r="C69" s="10"/>
      <c r="D69" s="10"/>
      <c r="E69" s="10"/>
      <c r="F69" s="10"/>
      <c r="G69" s="10"/>
      <c r="H69" s="10"/>
      <c r="I69" s="10"/>
      <c r="J69" s="39"/>
      <c r="K69" s="10"/>
      <c r="L69" s="39"/>
      <c r="M69" s="10"/>
      <c r="N69" s="39"/>
      <c r="O69" s="10"/>
      <c r="P69" s="39"/>
      <c r="Q69" s="10"/>
      <c r="R69" s="39"/>
      <c r="S69" s="10"/>
      <c r="T69" s="39"/>
      <c r="U69" s="10"/>
      <c r="V69" s="39"/>
      <c r="W69" s="10"/>
      <c r="X69" s="39"/>
      <c r="Y69" s="10"/>
      <c r="Z69" s="39"/>
      <c r="AA69" s="10"/>
      <c r="AB69" s="39"/>
      <c r="AC69" s="10"/>
      <c r="AD69" s="39"/>
      <c r="AE69" s="10"/>
      <c r="AF69" s="39">
        <f>AF15/AF39</f>
        <v>638.26799319727888</v>
      </c>
      <c r="AG69" s="10"/>
      <c r="AH69" s="39">
        <f>AH15/AH39</f>
        <v>579.72741830065354</v>
      </c>
      <c r="AI69" s="10"/>
      <c r="AJ69" s="39">
        <f>AJ15/AJ39</f>
        <v>572.63109271523172</v>
      </c>
      <c r="AK69" s="10"/>
      <c r="AL69" s="39">
        <f>AL15/AL39</f>
        <v>561.69448630136981</v>
      </c>
      <c r="AM69" s="10"/>
      <c r="AN69" s="39">
        <f>AN15/AN39</f>
        <v>489.75146616541355</v>
      </c>
      <c r="AO69" s="10"/>
      <c r="AP69" s="39">
        <f>AP15/AP39</f>
        <v>375.56037234042549</v>
      </c>
      <c r="AQ69" s="10"/>
      <c r="AR69" s="39">
        <f>AR15/AR39</f>
        <v>314.2616981132075</v>
      </c>
      <c r="AS69" s="10"/>
      <c r="AT69" s="39">
        <f>AT15/AT39</f>
        <v>29.30999999999997</v>
      </c>
      <c r="AU69" s="10"/>
      <c r="AV69" s="39">
        <f>AV15/AV39</f>
        <v>-189.125</v>
      </c>
      <c r="AW69" s="10"/>
      <c r="AX69" s="39">
        <f>AX15/AX39</f>
        <v>-141.37804878048777</v>
      </c>
      <c r="AY69" s="10"/>
      <c r="AZ69" s="39">
        <f>AZ15/AZ39</f>
        <v>-125.03222222222222</v>
      </c>
      <c r="BA69" s="10"/>
      <c r="BB69" s="39">
        <f>BB15/BB39</f>
        <v>-90.82571428571427</v>
      </c>
      <c r="BC69" s="10"/>
      <c r="BD69" s="39">
        <f>BD15/BD39</f>
        <v>-103.23714285714286</v>
      </c>
      <c r="BE69" s="10"/>
      <c r="BF69" s="39">
        <f>IF(ISERROR(BF15/BF39),0,BF15/BF39)</f>
        <v>-69.043749999999989</v>
      </c>
      <c r="BG69" s="10"/>
      <c r="BH69" s="39">
        <f>IF(ISERROR(BH15/BH39),0,BH15/BH39)</f>
        <v>-104.88</v>
      </c>
      <c r="BI69" s="10"/>
      <c r="BJ69" s="39">
        <f>IF(ISERROR(BJ15/BJ39),0,BJ15/BJ39)</f>
        <v>-57.888888888888886</v>
      </c>
      <c r="BK69" s="10"/>
      <c r="BL69" s="39">
        <f>IF(ISERROR(BL15/BL39),0,BL15/BL39)</f>
        <v>13.625</v>
      </c>
      <c r="BM69" s="10"/>
      <c r="BN69" s="39">
        <f>IF(ISERROR(BN15/BN39),0,BN15/BN39)</f>
        <v>13.625</v>
      </c>
      <c r="BO69" s="10"/>
      <c r="BP69" s="39">
        <f>IF(ISERROR(BP15/BP39),0,BP15/BP39)</f>
        <v>15.571428571428571</v>
      </c>
      <c r="BQ69" s="10"/>
      <c r="BR69" s="39">
        <f>IF(ISERROR(BR15/BR39),0,BR15/BR39)</f>
        <v>21.8</v>
      </c>
      <c r="BS69" s="10"/>
      <c r="BT69" s="39">
        <f>IF(ISERROR(BT15/BT39),0,BT15/BT39)</f>
        <v>27.25</v>
      </c>
      <c r="BU69" s="10"/>
      <c r="BV69" s="39">
        <f>IF(ISERROR(BV15/BV39),0,BV15/BV39)</f>
        <v>0</v>
      </c>
      <c r="BW69" s="10"/>
      <c r="BX69" s="39">
        <f>IF(ISERROR(BX15/BX39),0,BX15/BX39)</f>
        <v>0</v>
      </c>
      <c r="BY69" s="10"/>
      <c r="BZ69" s="39">
        <f>IF(ISERROR(BZ15/BZ39),0,BZ15/BZ39)</f>
        <v>0</v>
      </c>
      <c r="CA69" s="10"/>
      <c r="CB69" s="39">
        <f>IF(ISERROR(CB15/CB39),0,CB15/CB39)</f>
        <v>0</v>
      </c>
      <c r="CC69" s="10"/>
      <c r="CD69" s="39">
        <f>IF(ISERROR(CD15/CD39),0,CD15/CD39)</f>
        <v>0</v>
      </c>
      <c r="CE69" s="10"/>
      <c r="CF69" s="39">
        <f>IF(ISERROR(CF15/CF39),0,CF15/CF39)</f>
        <v>0</v>
      </c>
      <c r="CG69" s="10"/>
      <c r="CH69" s="39">
        <f>IF(ISERROR(CH15/CH39),0,CH15/CH39)</f>
        <v>0</v>
      </c>
      <c r="CI69" s="10"/>
      <c r="CJ69" s="39">
        <f>IF(ISERROR(CJ15/CJ39),0,CJ15/CJ39)</f>
        <v>0</v>
      </c>
      <c r="CK69" s="10"/>
      <c r="CL69" s="39">
        <f>IF(ISERROR(CL15/CL39),0,CL15/CL39)</f>
        <v>0</v>
      </c>
      <c r="CM69" s="10"/>
      <c r="CN69" s="39">
        <f>IF(ISERROR(CN15/CN39),0,CN15/CN39)</f>
        <v>0</v>
      </c>
      <c r="CO69" s="10"/>
      <c r="CP69" s="39">
        <f>IF(ISERROR(CP15/CP39),0,CP15/CP39)</f>
        <v>0</v>
      </c>
      <c r="CQ69" s="10"/>
      <c r="CR69" s="39">
        <f>IF(ISERROR(CR15/CR39),0,CR15/CR39)</f>
        <v>0</v>
      </c>
      <c r="CS69" s="10"/>
      <c r="CT69" s="39">
        <f>IF(ISERROR(CT15/CT39),0,CT15/CT39)</f>
        <v>0</v>
      </c>
      <c r="CU69" s="10"/>
      <c r="CV69" s="39">
        <f>IF(ISERROR(CV15/CV39),0,CV15/CV39)</f>
        <v>0</v>
      </c>
      <c r="CW69" s="10"/>
      <c r="CX69" s="39">
        <f>IF(ISERROR(CX15/CX39),0,CX15/CX39)</f>
        <v>0</v>
      </c>
      <c r="CY69" s="10"/>
      <c r="CZ69" s="39">
        <f>IF(ISERROR(CZ15/CZ39),0,CZ15/CZ39)</f>
        <v>0</v>
      </c>
      <c r="DA69" s="10"/>
      <c r="DB69" s="39">
        <f>IF(ISERROR(DB15/DB39),0,DB15/DB39)</f>
        <v>0</v>
      </c>
      <c r="DC69" s="10"/>
      <c r="DD69" s="39">
        <f>IF(ISERROR(DD15/DD39),0,DD15/DD39)</f>
        <v>0</v>
      </c>
      <c r="DE69" s="10"/>
      <c r="DF69" s="39">
        <f>IF(ISERROR(DF15/DF39),0,DF15/DF39)</f>
        <v>0</v>
      </c>
      <c r="DG69" s="10"/>
      <c r="DH69" s="39">
        <f>IF(ISERROR(DH15/DH39),0,DH15/DH39)</f>
        <v>0</v>
      </c>
      <c r="DI69" s="10"/>
      <c r="DJ69" s="39">
        <f>IF(ISERROR(DJ15/DJ39),0,DJ15/DJ39)</f>
        <v>0</v>
      </c>
      <c r="DK69" s="10"/>
      <c r="DL69" s="39">
        <f>IF(ISERROR(DL15/DL39),0,DL15/DL39)</f>
        <v>0</v>
      </c>
      <c r="DM69" s="10"/>
      <c r="DN69" s="40">
        <f>IF(ISERROR(DN15/DN39),0,DN15/DN39)</f>
        <v>0</v>
      </c>
      <c r="DO69"/>
      <c r="DP69"/>
      <c r="DQ69"/>
      <c r="DR69"/>
      <c r="DS69"/>
    </row>
    <row r="70" spans="2:123" ht="6" customHeight="1" x14ac:dyDescent="0.25">
      <c r="AO70"/>
      <c r="AQ70"/>
      <c r="DO70"/>
      <c r="DP70"/>
      <c r="DQ70"/>
      <c r="DR70"/>
      <c r="DS70"/>
    </row>
    <row r="71" spans="2:123" x14ac:dyDescent="0.25">
      <c r="B71" s="7" t="s">
        <v>9</v>
      </c>
      <c r="AO71"/>
      <c r="AQ71"/>
      <c r="DO71"/>
      <c r="DP71"/>
      <c r="DQ71"/>
      <c r="DR71"/>
      <c r="DS71"/>
    </row>
    <row r="72" spans="2:123" x14ac:dyDescent="0.25">
      <c r="B72" s="4" t="s">
        <v>10</v>
      </c>
      <c r="J72" s="19">
        <f>J12/J41</f>
        <v>132.4848275862069</v>
      </c>
      <c r="L72" s="19">
        <f>L12/L41</f>
        <v>128.13621621621621</v>
      </c>
      <c r="N72" s="19">
        <f>N12/N41</f>
        <v>137.39097014925372</v>
      </c>
      <c r="P72" s="19">
        <f>P12/P41</f>
        <v>135.72258064516129</v>
      </c>
      <c r="R72" s="19">
        <f>R12/R41</f>
        <v>141.41089285714287</v>
      </c>
      <c r="T72" s="19">
        <f>T12/T41</f>
        <v>127.46276422764228</v>
      </c>
      <c r="V72" s="19">
        <f>V12/V41</f>
        <v>166.04902654867257</v>
      </c>
      <c r="X72" s="19">
        <f>X12/X41</f>
        <v>150.67643410852713</v>
      </c>
      <c r="Z72" s="19">
        <f>Z12/Z41</f>
        <v>130.63436507936507</v>
      </c>
      <c r="AB72" s="19">
        <f>AB12/AB41</f>
        <v>115.57689655172413</v>
      </c>
      <c r="AD72" s="19">
        <f>AD12/AD41</f>
        <v>122.46146153846153</v>
      </c>
      <c r="AF72" s="19">
        <f>AF12/AF41</f>
        <v>128.56606299212598</v>
      </c>
      <c r="AH72" s="19">
        <f>AH12/AH41</f>
        <v>85.407851239669426</v>
      </c>
      <c r="AJ72" s="19">
        <f>AJ12/AJ41</f>
        <v>118.56107438016528</v>
      </c>
      <c r="AL72" s="19">
        <f>AL12/AL41</f>
        <v>126.2512676056338</v>
      </c>
      <c r="AN72" s="19">
        <f>AN12/AN41</f>
        <v>108.1044</v>
      </c>
      <c r="AO72"/>
      <c r="AP72" s="19">
        <f>AP12/AP41</f>
        <v>136.63118811881188</v>
      </c>
      <c r="AQ72"/>
      <c r="AR72" s="19">
        <f>AR12/AR41</f>
        <v>158.25862903225806</v>
      </c>
      <c r="AT72" s="19">
        <f>AT12/AT41</f>
        <v>152.72693693693694</v>
      </c>
      <c r="AV72" s="19">
        <f>AV12/AV41</f>
        <v>140.7982456140351</v>
      </c>
      <c r="AX72" s="19">
        <f>AX12/AX41</f>
        <v>109.42587878787879</v>
      </c>
      <c r="AZ72" s="19">
        <f>AZ12/AZ41</f>
        <v>126.37222222222222</v>
      </c>
      <c r="BB72" s="19">
        <f>BB12/BB41</f>
        <v>90.676853932584265</v>
      </c>
      <c r="BD72" s="19">
        <f>BD12/BD41</f>
        <v>97.992424242424249</v>
      </c>
      <c r="BF72" s="19">
        <f>IF(ISERROR(BF12/BF41),0,BF12/BF41)</f>
        <v>118.57745341614907</v>
      </c>
      <c r="BH72" s="19">
        <f>IF(ISERROR(BH12/BH41),0,BH12/BH41)</f>
        <v>102.03871794871796</v>
      </c>
      <c r="BJ72" s="19">
        <f>IF(ISERROR(BJ12/BJ41),0,BJ12/BJ41)</f>
        <v>117.04631578947368</v>
      </c>
      <c r="BL72" s="19">
        <f>IF(ISERROR(BL12/BL41),0,BL12/BL41)</f>
        <v>98.470624999999998</v>
      </c>
      <c r="BN72" s="19">
        <f>IF(ISERROR(BN12/BN41),0,BN12/BN41)</f>
        <v>97.873350253807104</v>
      </c>
      <c r="BP72" s="19">
        <f>IF(ISERROR(BP12/BP41),0,BP12/BP41)</f>
        <v>132.61514644351465</v>
      </c>
      <c r="BR72" s="19">
        <f>IF(ISERROR(BR12/BR41),0,BR12/BR41)</f>
        <v>126.80348066298343</v>
      </c>
      <c r="BT72" s="19">
        <f>IF(ISERROR(BT12/BT41),0,BT12/BT41)</f>
        <v>112.03803493449782</v>
      </c>
      <c r="BV72" s="19">
        <f>IF(ISERROR(BV12/BV41),0,BV12/BV41)</f>
        <v>127.50827160493827</v>
      </c>
      <c r="BX72" s="19">
        <f>IF(ISERROR(BX12/BX41),0,BX12/BX41)</f>
        <v>122.27743718592964</v>
      </c>
      <c r="BZ72" s="19">
        <f>IF(ISERROR(BZ12/BZ41),0,BZ12/BZ41)</f>
        <v>127.2030582524272</v>
      </c>
      <c r="CB72" s="19">
        <f>IF(ISERROR(CB12/CB41),0,CB12/CB41)</f>
        <v>142.18648241206031</v>
      </c>
      <c r="CD72" s="19">
        <f>IF(ISERROR(CD12/CD41),0,CD12/CD41)</f>
        <v>300.13554455445541</v>
      </c>
      <c r="CF72" s="19">
        <f>IF(ISERROR(CF12/CF41),0,CF12/CF41)</f>
        <v>121.36168367346939</v>
      </c>
      <c r="CH72" s="19">
        <f>IF(ISERROR(CH12/CH41),0,CH12/CH41)</f>
        <v>145.21276595744681</v>
      </c>
      <c r="CJ72" s="19">
        <f>IF(ISERROR(CJ12/CJ41),0,CJ12/CJ41)</f>
        <v>145.63963636363636</v>
      </c>
      <c r="CL72" s="19">
        <f>IF(ISERROR(CL12/CL41),0,CL12/CL41)</f>
        <v>124.90723300970873</v>
      </c>
      <c r="CN72" s="19">
        <f>IF(ISERROR(CN12/CN41),0,CN12/CN41)</f>
        <v>117.07066079295154</v>
      </c>
      <c r="CP72" s="19">
        <f>IF(ISERROR(CP12/CP41),0,CP12/CP41)</f>
        <v>108.80742307692307</v>
      </c>
      <c r="CR72" s="19">
        <f>IF(ISERROR(CR12/CR41),0,CR12/CR41)</f>
        <v>120.94484162895928</v>
      </c>
      <c r="CT72" s="19">
        <f>IF(ISERROR(CT12/CT41),0,CT12/CT41)</f>
        <v>126.14023923444977</v>
      </c>
      <c r="CV72" s="19">
        <f>IF(ISERROR(CV12/CV41),0,CV12/CV41)</f>
        <v>123.10577464788732</v>
      </c>
      <c r="CX72" s="19">
        <f>IF(ISERROR(CX12/CX41),0,CX12/CX41)</f>
        <v>110.8448427672956</v>
      </c>
      <c r="CZ72" s="19">
        <f>IF(ISERROR(CZ12/CZ41),0,CZ12/CZ41)</f>
        <v>81.039333333333332</v>
      </c>
      <c r="DB72" s="19">
        <f>IF(ISERROR(DB12/DB41),0,DB12/DB41)</f>
        <v>99.904538461538465</v>
      </c>
      <c r="DD72" s="19">
        <f>IF(ISERROR(DD12/DD41),0,DD12/DD41)</f>
        <v>144.59482456140353</v>
      </c>
      <c r="DF72" s="19">
        <f>IF(ISERROR(DF12/DF41),0,DF12/DF41)</f>
        <v>145.76004385964913</v>
      </c>
      <c r="DH72" s="19">
        <f>IF(ISERROR(DH12/DH41),0,DH12/DH41)</f>
        <v>169.82013574660633</v>
      </c>
      <c r="DJ72" s="19">
        <f>IF(ISERROR(DJ12/DJ41),0,DJ12/DJ41)</f>
        <v>183.77729357798165</v>
      </c>
      <c r="DL72" s="19">
        <f>IF(ISERROR(DL12/DL41),0,DL12/DL41)</f>
        <v>164.12148148148148</v>
      </c>
      <c r="DN72" s="19">
        <f>IF(ISERROR(DN12/DN41),0,DN12/DN41)</f>
        <v>157.48490421455938</v>
      </c>
      <c r="DO72"/>
      <c r="DP72"/>
      <c r="DQ72"/>
      <c r="DR72"/>
      <c r="DS72"/>
    </row>
    <row r="73" spans="2:123" x14ac:dyDescent="0.25">
      <c r="B73" s="9" t="s">
        <v>2</v>
      </c>
      <c r="C73" s="10"/>
      <c r="D73" s="10"/>
      <c r="E73" s="10"/>
      <c r="F73" s="10"/>
      <c r="G73" s="10"/>
      <c r="H73" s="10"/>
      <c r="I73" s="10"/>
      <c r="J73" s="39"/>
      <c r="K73" s="10"/>
      <c r="L73" s="39"/>
      <c r="M73" s="10"/>
      <c r="N73" s="39"/>
      <c r="O73" s="10"/>
      <c r="P73" s="39"/>
      <c r="Q73" s="10"/>
      <c r="R73" s="39"/>
      <c r="S73" s="10"/>
      <c r="T73" s="39"/>
      <c r="U73" s="10"/>
      <c r="V73" s="39"/>
      <c r="W73" s="10"/>
      <c r="X73" s="39"/>
      <c r="Y73" s="10"/>
      <c r="Z73" s="39"/>
      <c r="AA73" s="10"/>
      <c r="AB73" s="39"/>
      <c r="AC73" s="10"/>
      <c r="AD73" s="39"/>
      <c r="AE73" s="10"/>
      <c r="AF73" s="39">
        <f>AF16/AF42</f>
        <v>134.6083641341547</v>
      </c>
      <c r="AG73" s="10"/>
      <c r="AH73" s="39">
        <f>AH16/AH42</f>
        <v>130.71550477489771</v>
      </c>
      <c r="AI73" s="10"/>
      <c r="AJ73" s="39">
        <f>AJ16/AJ42</f>
        <v>129.91307588075881</v>
      </c>
      <c r="AK73" s="10"/>
      <c r="AL73" s="39">
        <f>AL16/AL42</f>
        <v>128.88745956873314</v>
      </c>
      <c r="AM73" s="10"/>
      <c r="AN73" s="39">
        <f>AN16/AN42</f>
        <v>126.88344520547946</v>
      </c>
      <c r="AO73" s="10"/>
      <c r="AP73" s="39">
        <f>AP16/AP42</f>
        <v>126.44</v>
      </c>
      <c r="AQ73" s="10"/>
      <c r="AR73" s="39">
        <f>AR16/AR42</f>
        <v>129.07428275862071</v>
      </c>
      <c r="AS73" s="10"/>
      <c r="AT73" s="39">
        <f>AT16/AT42</f>
        <v>128.00197513812157</v>
      </c>
      <c r="AU73" s="10"/>
      <c r="AV73" s="39">
        <f>AV16/AV42</f>
        <v>126.9787857641312</v>
      </c>
      <c r="AW73" s="10"/>
      <c r="AX73" s="39">
        <f>AX16/AX42</f>
        <v>124.69832880434782</v>
      </c>
      <c r="AY73" s="10"/>
      <c r="AZ73" s="39">
        <f>AZ16/AZ42</f>
        <v>125.58334635416666</v>
      </c>
      <c r="BA73" s="10"/>
      <c r="BB73" s="39">
        <f>BB16/BB42</f>
        <v>121.91698863636364</v>
      </c>
      <c r="BC73" s="10"/>
      <c r="BD73" s="39">
        <f>BD16/BD42</f>
        <v>118.5444833836858</v>
      </c>
      <c r="BE73" s="10"/>
      <c r="BF73" s="39">
        <f>IF(ISERROR(BF16/BF42),0,BF16/BF42)</f>
        <v>120.91312094395282</v>
      </c>
      <c r="BG73" s="10"/>
      <c r="BH73" s="39">
        <f>IF(ISERROR(BH16/BH42),0,BH16/BH42)</f>
        <v>119.3756589595376</v>
      </c>
      <c r="BI73" s="10"/>
      <c r="BJ73" s="39">
        <f>IF(ISERROR(BJ16/BJ42),0,BJ16/BJ42)</f>
        <v>118.57762092238471</v>
      </c>
      <c r="BK73" s="10"/>
      <c r="BL73" s="39">
        <f>IF(ISERROR(BL16/BL42),0,BL16/BL42)</f>
        <v>117.39710010881393</v>
      </c>
      <c r="BM73" s="10"/>
      <c r="BN73" s="39">
        <f>IF(ISERROR(BN16/BN42),0,BN16/BN42)</f>
        <v>114.40391416752841</v>
      </c>
      <c r="BO73" s="10"/>
      <c r="BP73" s="39">
        <f>IF(ISERROR(BP16/BP42),0,BP16/BP42)</f>
        <v>113.87414348462663</v>
      </c>
      <c r="BQ73" s="10"/>
      <c r="BR73" s="39">
        <f>IF(ISERROR(BR16/BR42),0,BR16/BR42)</f>
        <v>112.94330344502121</v>
      </c>
      <c r="BS73" s="10"/>
      <c r="BT73" s="39">
        <f>IF(ISERROR(BT16/BT42),0,BT16/BT42)</f>
        <v>111.42908236347357</v>
      </c>
      <c r="BU73" s="10"/>
      <c r="BV73" s="39">
        <f>IF(ISERROR(BV16/BV42),0,BV16/BV42)</f>
        <v>112.74479605558044</v>
      </c>
      <c r="BW73" s="10"/>
      <c r="BX73" s="39">
        <f>IF(ISERROR(BX16/BX42),0,BX16/BX42)</f>
        <v>112.4977111111111</v>
      </c>
      <c r="BY73" s="10"/>
      <c r="BZ73" s="39">
        <f>IF(ISERROR(BZ16/BZ42),0,BZ16/BZ42)</f>
        <v>115.53257243195783</v>
      </c>
      <c r="CA73" s="10"/>
      <c r="CB73" s="39">
        <f>IF(ISERROR(CB16/CB42),0,CB16/CB42)</f>
        <v>119.38385695480474</v>
      </c>
      <c r="CC73" s="10"/>
      <c r="CD73" s="39">
        <f>IF(ISERROR(CD16/CD42),0,CD16/CD42)</f>
        <v>127.66945921586299</v>
      </c>
      <c r="CE73" s="10"/>
      <c r="CF73" s="39">
        <f>IF(ISERROR(CF16/CF42),0,CF16/CF42)</f>
        <v>128.8921558211598</v>
      </c>
      <c r="CG73" s="10"/>
      <c r="CH73" s="39">
        <f>IF(ISERROR(CH16/CH42),0,CH16/CH42)</f>
        <v>131.53367187499998</v>
      </c>
      <c r="CI73" s="10"/>
      <c r="CJ73" s="39">
        <f>IF(ISERROR(CJ16/CJ42),0,CJ16/CJ42)</f>
        <v>135.08417935702201</v>
      </c>
      <c r="CK73" s="10"/>
      <c r="CL73" s="39">
        <f>IF(ISERROR(CL16/CL42),0,CL16/CL42)</f>
        <v>137.28986093552464</v>
      </c>
      <c r="CM73" s="10"/>
      <c r="CN73" s="39">
        <f>IF(ISERROR(CN16/CN42),0,CN16/CN42)</f>
        <v>135.81908513341807</v>
      </c>
      <c r="CO73" s="10"/>
      <c r="CP73" s="39">
        <f>IF(ISERROR(CP16/CP42),0,CP16/CP42)</f>
        <v>133.60957377049181</v>
      </c>
      <c r="CQ73" s="10"/>
      <c r="CR73" s="39">
        <f>IF(ISERROR(CR16/CR42),0,CR16/CR42)</f>
        <v>134.48990953947367</v>
      </c>
      <c r="CS73" s="10"/>
      <c r="CT73" s="39">
        <f>IF(ISERROR(CT16/CT42),0,CT16/CT42)</f>
        <v>134.24220653489309</v>
      </c>
      <c r="CU73" s="10"/>
      <c r="CV73" s="39">
        <f>IF(ISERROR(CV16/CV42),0,CV16/CV42)</f>
        <v>134.24578820697954</v>
      </c>
      <c r="CW73" s="10"/>
      <c r="CX73" s="39">
        <f>IF(ISERROR(CX16/CX42),0,CX16/CX42)</f>
        <v>133.31776369582994</v>
      </c>
      <c r="CY73" s="10"/>
      <c r="CZ73" s="39">
        <f>IF(ISERROR(CZ16/CZ42),0,CZ16/CZ42)</f>
        <v>127.84546521035598</v>
      </c>
      <c r="DA73" s="10"/>
      <c r="DB73" s="39">
        <f>IF(ISERROR(DB16/DB42),0,DB16/DB42)</f>
        <v>118.47034587609274</v>
      </c>
      <c r="DC73" s="10"/>
      <c r="DD73" s="39">
        <f>IF(ISERROR(DD16/DD42),0,DD16/DD42)</f>
        <v>120.49425835523846</v>
      </c>
      <c r="DE73" s="10"/>
      <c r="DF73" s="39">
        <f>IF(ISERROR(DF16/DF42),0,DF16/DF42)</f>
        <v>120.47609186746988</v>
      </c>
      <c r="DG73" s="10"/>
      <c r="DH73" s="39">
        <f>IF(ISERROR(DH16/DH42),0,DH16/DH42)</f>
        <v>122.496812194204</v>
      </c>
      <c r="DI73" s="10"/>
      <c r="DJ73" s="39">
        <f>IF(ISERROR(DJ16/DJ42),0,DJ16/DJ42)</f>
        <v>127.31606968902211</v>
      </c>
      <c r="DK73" s="10"/>
      <c r="DL73" s="39">
        <f>IF(ISERROR(DL16/DL42),0,DL16/DL42)</f>
        <v>131.18201279157259</v>
      </c>
      <c r="DM73" s="10"/>
      <c r="DN73" s="40">
        <f>IF(ISERROR(DN16/DN42),0,DN16/DN42)</f>
        <v>135.95164347499059</v>
      </c>
      <c r="DO73"/>
      <c r="DP73"/>
      <c r="DQ73"/>
      <c r="DR73"/>
      <c r="DS73"/>
    </row>
    <row r="74" spans="2:123" ht="6" customHeight="1" x14ac:dyDescent="0.25">
      <c r="B74" s="7"/>
      <c r="AO74"/>
      <c r="AQ74"/>
    </row>
    <row r="75" spans="2:123" x14ac:dyDescent="0.25">
      <c r="B75" s="7" t="s">
        <v>10</v>
      </c>
      <c r="J75" s="19">
        <f>J13/J44</f>
        <v>591.88739837398373</v>
      </c>
      <c r="L75" s="19">
        <f>L13/L44</f>
        <v>548.72363636363639</v>
      </c>
      <c r="N75" s="19">
        <f>N13/N44</f>
        <v>473.31089655172417</v>
      </c>
      <c r="P75" s="19">
        <f>P13/P44</f>
        <v>575.99834437086088</v>
      </c>
      <c r="R75" s="19">
        <f>R13/R44</f>
        <v>509.12452631578947</v>
      </c>
      <c r="T75" s="19">
        <f>T13/T44</f>
        <v>339.81179611650481</v>
      </c>
      <c r="V75" s="19">
        <f>V13/V44</f>
        <v>382.37525423728812</v>
      </c>
      <c r="X75" s="19">
        <f>X13/X44</f>
        <v>558.29587837837835</v>
      </c>
      <c r="Z75" s="19">
        <f>Z13/Z44</f>
        <v>354.22557251908398</v>
      </c>
      <c r="AB75" s="19">
        <f>AB13/AB44</f>
        <v>340.05340000000001</v>
      </c>
      <c r="AD75" s="19">
        <f>AD13/AD44</f>
        <v>333.99452296819794</v>
      </c>
      <c r="AF75" s="19">
        <f>AF13/AF44</f>
        <v>278.20806779661012</v>
      </c>
      <c r="AH75" s="19">
        <f>AH13/AH44</f>
        <v>327.72969512195118</v>
      </c>
      <c r="AJ75" s="19">
        <f>AJ13/AJ44</f>
        <v>420.54858585858591</v>
      </c>
      <c r="AL75" s="19">
        <f>AL13/AL44</f>
        <v>341.8034366197183</v>
      </c>
      <c r="AN75" s="19">
        <f>AN13/AN44</f>
        <v>333.25064516129032</v>
      </c>
      <c r="AO75"/>
      <c r="AP75" s="19">
        <f>AP13/AP44</f>
        <v>308.47921135646686</v>
      </c>
      <c r="AQ75"/>
      <c r="AR75" s="19">
        <f>AR13/AR44</f>
        <v>334.28537572254334</v>
      </c>
      <c r="AT75" s="19">
        <f>AT13/AT44</f>
        <v>392.41018796992483</v>
      </c>
      <c r="AV75" s="19">
        <f>AV13/AV44</f>
        <v>445.44058823529411</v>
      </c>
      <c r="AX75" s="19">
        <f>AX13/AX44</f>
        <v>288.4753401360544</v>
      </c>
      <c r="AZ75" s="19">
        <f>AZ13/AZ44</f>
        <v>415.45121212121211</v>
      </c>
      <c r="BB75" s="19">
        <f>BB13/BB44</f>
        <v>284.8280681818182</v>
      </c>
      <c r="BD75" s="19">
        <f>BD13/BD44</f>
        <v>322.25451807228916</v>
      </c>
      <c r="BF75" s="19">
        <f>IF(ISERROR(BF13/BF44),0,BF13/BF44)</f>
        <v>433.89675159235674</v>
      </c>
      <c r="BH75" s="19">
        <f>IF(ISERROR(BH13/BH44),0,BH13/BH44)</f>
        <v>375.64925266903913</v>
      </c>
      <c r="BJ75" s="19">
        <f>IF(ISERROR(BJ13/BJ44),0,BJ13/BJ44)</f>
        <v>433.03538681948424</v>
      </c>
      <c r="BL75" s="19">
        <f>IF(ISERROR(BL13/BL44),0,BL13/BL44)</f>
        <v>371.70075163398695</v>
      </c>
      <c r="BN75" s="19">
        <f>IF(ISERROR(BN13/BN44),0,BN13/BN44)</f>
        <v>311.65436260623233</v>
      </c>
      <c r="BP75" s="19">
        <f>IF(ISERROR(BP13/BP44),0,BP13/BP44)</f>
        <v>330.08432876712328</v>
      </c>
      <c r="BR75" s="19">
        <f>IF(ISERROR(BR13/BR44),0,BR13/BR44)</f>
        <v>373.31271126760561</v>
      </c>
      <c r="BT75" s="19">
        <f>IF(ISERROR(BT13/BT44),0,BT13/BT44)</f>
        <v>298.75125698324024</v>
      </c>
      <c r="BV75" s="19">
        <f>IF(ISERROR(BV13/BV44),0,BV13/BV44)</f>
        <v>261.39070895522389</v>
      </c>
      <c r="BX75" s="19">
        <f>IF(ISERROR(BX13/BX44),0,BX13/BX44)</f>
        <v>362.07101876675603</v>
      </c>
      <c r="BZ75" s="19">
        <f>IF(ISERROR(BZ13/BZ44),0,BZ13/BZ44)</f>
        <v>317.48114114114117</v>
      </c>
      <c r="CB75" s="19">
        <f>IF(ISERROR(CB13/CB44),0,CB13/CB44)</f>
        <v>323.68580736543908</v>
      </c>
      <c r="CD75" s="19">
        <f>IF(ISERROR(CD13/CD44),0,CD13/CD44)</f>
        <v>586.72457983193272</v>
      </c>
      <c r="CF75" s="19">
        <f>IF(ISERROR(CF13/CF44),0,CF13/CF44)</f>
        <v>361.60416909620989</v>
      </c>
      <c r="CH75" s="19">
        <f>IF(ISERROR(CH13/CH44),0,CH13/CH44)</f>
        <v>314.26357894736844</v>
      </c>
      <c r="CJ75" s="19">
        <f>IF(ISERROR(CJ13/CJ44),0,CJ13/CJ44)</f>
        <v>380.00180232558137</v>
      </c>
      <c r="CL75" s="19">
        <f>IF(ISERROR(CL13/CL44),0,CL13/CL44)</f>
        <v>330.72615853658533</v>
      </c>
      <c r="CN75" s="19">
        <f>IF(ISERROR(CN13/CN44),0,CN13/CN44)</f>
        <v>297.80239010989015</v>
      </c>
      <c r="CP75" s="19">
        <f>IF(ISERROR(CP13/CP44),0,CP13/CP44)</f>
        <v>277.90891414141413</v>
      </c>
      <c r="CR75" s="19">
        <f>IF(ISERROR(CR13/CR44),0,CR13/CR44)</f>
        <v>323.43407713498618</v>
      </c>
      <c r="CT75" s="19">
        <f>IF(ISERROR(CT13/CT44),0,CT13/CT44)</f>
        <v>374.75403124999997</v>
      </c>
      <c r="CV75" s="19">
        <f>IF(ISERROR(CV13/CV44),0,CV13/CV44)</f>
        <v>363.97889518413598</v>
      </c>
      <c r="CX75" s="19">
        <f>IF(ISERROR(CX13/CX44),0,CX13/CX44)</f>
        <v>411.61953795379537</v>
      </c>
      <c r="CZ75" s="19">
        <f>IF(ISERROR(CZ13/CZ44),0,CZ13/CZ44)</f>
        <v>307.22612994350277</v>
      </c>
      <c r="DB75" s="19">
        <f>IF(ISERROR(DB13/DB44),0,DB13/DB44)</f>
        <v>274.00569047619052</v>
      </c>
      <c r="DD75" s="19">
        <f>IF(ISERROR(DD13/DD44),0,DD13/DD44)</f>
        <v>285.11405487804882</v>
      </c>
      <c r="DF75" s="19">
        <f>IF(ISERROR(DF13/DF44),0,DF13/DF44)</f>
        <v>432.07909090909095</v>
      </c>
      <c r="DH75" s="19">
        <f>IF(ISERROR(DH13/DH44),0,DH13/DH44)</f>
        <v>553.06352760736195</v>
      </c>
      <c r="DJ75" s="19">
        <f>IF(ISERROR(DJ13/DJ44),0,DJ13/DJ44)</f>
        <v>433.00099397590367</v>
      </c>
      <c r="DL75" s="19">
        <f>IF(ISERROR(DL13/DL44),0,DL13/DL44)</f>
        <v>434.13544444444449</v>
      </c>
      <c r="DN75" s="19">
        <f>IF(ISERROR(DN13/DN44),0,DN13/DN44)</f>
        <v>402.43252380952384</v>
      </c>
    </row>
    <row r="76" spans="2:123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39"/>
      <c r="K76" s="10"/>
      <c r="L76" s="39"/>
      <c r="M76" s="10"/>
      <c r="N76" s="39"/>
      <c r="O76" s="10"/>
      <c r="P76" s="39"/>
      <c r="Q76" s="10"/>
      <c r="R76" s="39"/>
      <c r="S76" s="10"/>
      <c r="T76" s="39"/>
      <c r="U76" s="10"/>
      <c r="V76" s="39"/>
      <c r="W76" s="10"/>
      <c r="X76" s="39"/>
      <c r="Y76" s="10"/>
      <c r="Z76" s="39"/>
      <c r="AA76" s="10"/>
      <c r="AB76" s="39"/>
      <c r="AC76" s="10"/>
      <c r="AD76" s="39"/>
      <c r="AE76" s="10"/>
      <c r="AF76" s="39">
        <f>AF17/AF45</f>
        <v>409.52169512703045</v>
      </c>
      <c r="AG76" s="10"/>
      <c r="AH76" s="39">
        <f>AH17/AH45</f>
        <v>390.61963929393704</v>
      </c>
      <c r="AI76" s="10"/>
      <c r="AJ76" s="39">
        <f>AJ17/AJ45</f>
        <v>386.93822789360172</v>
      </c>
      <c r="AK76" s="10"/>
      <c r="AL76" s="39">
        <f>AL17/AL45</f>
        <v>377.39715574866301</v>
      </c>
      <c r="AM76" s="10"/>
      <c r="AN76" s="39">
        <f>AN17/AN45</f>
        <v>363.53673119644554</v>
      </c>
      <c r="AO76" s="10"/>
      <c r="AP76" s="39">
        <f>AP17/AP45</f>
        <v>349.77379194630868</v>
      </c>
      <c r="AQ76" s="10"/>
      <c r="AR76" s="39">
        <f>AR17/AR45</f>
        <v>348.80631948507897</v>
      </c>
      <c r="AS76" s="10"/>
      <c r="AT76" s="39">
        <f>AT17/AT45</f>
        <v>350.41935842600509</v>
      </c>
      <c r="AU76" s="10"/>
      <c r="AV76" s="39">
        <f>AV17/AV45</f>
        <v>348.61102656336476</v>
      </c>
      <c r="AW76" s="10"/>
      <c r="AX76" s="39">
        <f>AX17/AX45</f>
        <v>343.35844761382339</v>
      </c>
      <c r="AY76" s="10"/>
      <c r="AZ76" s="39">
        <f>AZ17/AZ45</f>
        <v>350.10004896626771</v>
      </c>
      <c r="BA76" s="10"/>
      <c r="BB76" s="39">
        <f>BB17/BB45</f>
        <v>345.18205874499341</v>
      </c>
      <c r="BC76" s="10"/>
      <c r="BD76" s="39">
        <f>BD17/BD45</f>
        <v>348.3934241142253</v>
      </c>
      <c r="BE76" s="10"/>
      <c r="BF76" s="39">
        <f>IF(ISERROR(BF17/BF45),0,BF17/BF45)</f>
        <v>357.31745488322713</v>
      </c>
      <c r="BG76" s="10"/>
      <c r="BH76" s="39">
        <f>IF(ISERROR(BH17/BH45),0,BH17/BH45)</f>
        <v>353.68514925373131</v>
      </c>
      <c r="BI76" s="10"/>
      <c r="BJ76" s="39">
        <f>IF(ISERROR(BJ17/BJ45),0,BJ17/BJ45)</f>
        <v>362.20390016017086</v>
      </c>
      <c r="BK76" s="10"/>
      <c r="BL76" s="39">
        <f>IF(ISERROR(BL17/BL45),0,BL17/BL45)</f>
        <v>365.37908605024052</v>
      </c>
      <c r="BM76" s="10"/>
      <c r="BN76" s="39">
        <f>IF(ISERROR(BN17/BN45),0,BN17/BN45)</f>
        <v>365.13356802541023</v>
      </c>
      <c r="BO76" s="10"/>
      <c r="BP76" s="39">
        <f>IF(ISERROR(BP17/BP45),0,BP17/BP45)</f>
        <v>364.57536476165393</v>
      </c>
      <c r="BQ76" s="10"/>
      <c r="BR76" s="39">
        <f>IF(ISERROR(BR17/BR45),0,BR17/BR45)</f>
        <v>363.28502228047176</v>
      </c>
      <c r="BS76" s="10"/>
      <c r="BT76" s="39">
        <f>IF(ISERROR(BT17/BT45),0,BT17/BT45)</f>
        <v>352.04133741704953</v>
      </c>
      <c r="BU76" s="10"/>
      <c r="BV76" s="39">
        <f>IF(ISERROR(BV17/BV45),0,BV17/BV45)</f>
        <v>350.60095580678319</v>
      </c>
      <c r="BW76" s="10"/>
      <c r="BX76" s="39">
        <f>IF(ISERROR(BX17/BX45),0,BX17/BX45)</f>
        <v>346.2496848792884</v>
      </c>
      <c r="BY76" s="10"/>
      <c r="BZ76" s="39">
        <f>IF(ISERROR(BZ17/BZ45),0,BZ17/BZ45)</f>
        <v>349.32437436159347</v>
      </c>
      <c r="CA76" s="10"/>
      <c r="CB76" s="39">
        <f>IF(ISERROR(CB17/CB45),0,CB17/CB45)</f>
        <v>349.308315976632</v>
      </c>
      <c r="CC76" s="10"/>
      <c r="CD76" s="39">
        <f>IF(ISERROR(CD17/CD45),0,CD17/CD45)</f>
        <v>357.06389795389794</v>
      </c>
      <c r="CE76" s="10"/>
      <c r="CF76" s="39">
        <f>IF(ISERROR(CF17/CF45),0,CF17/CF45)</f>
        <v>356.12962018863112</v>
      </c>
      <c r="CG76" s="10"/>
      <c r="CH76" s="39">
        <f>IF(ISERROR(CH17/CH45),0,CH17/CH45)</f>
        <v>345.31798431967627</v>
      </c>
      <c r="CI76" s="10"/>
      <c r="CJ76" s="39">
        <f>IF(ISERROR(CJ17/CJ45),0,CJ17/CJ45)</f>
        <v>346.28444388777552</v>
      </c>
      <c r="CK76" s="10"/>
      <c r="CL76" s="39">
        <f>IF(ISERROR(CL17/CL45),0,CL17/CL45)</f>
        <v>348.07957902697251</v>
      </c>
      <c r="CM76" s="10"/>
      <c r="CN76" s="39">
        <f>IF(ISERROR(CN17/CN45),0,CN17/CN45)</f>
        <v>345.12127584467981</v>
      </c>
      <c r="CO76" s="10"/>
      <c r="CP76" s="39">
        <f>IF(ISERROR(CP17/CP45),0,CP17/CP45)</f>
        <v>336.63121628249144</v>
      </c>
      <c r="CQ76" s="10"/>
      <c r="CR76" s="39">
        <f>IF(ISERROR(CR17/CR45),0,CR17/CR45)</f>
        <v>338.77926034778346</v>
      </c>
      <c r="CS76" s="10"/>
      <c r="CT76" s="39">
        <f>IF(ISERROR(CT17/CT45),0,CT17/CT45)</f>
        <v>346.57903264812575</v>
      </c>
      <c r="CU76" s="10"/>
      <c r="CV76" s="39">
        <f>IF(ISERROR(CV17/CV45),0,CV17/CV45)</f>
        <v>346.66740218712033</v>
      </c>
      <c r="CW76" s="10"/>
      <c r="CX76" s="39">
        <f>IF(ISERROR(CX17/CX45),0,CX17/CX45)</f>
        <v>353.86434761321914</v>
      </c>
      <c r="CY76" s="10"/>
      <c r="CZ76" s="39">
        <f>IF(ISERROR(CZ17/CZ45),0,CZ17/CZ45)</f>
        <v>352.43093979442</v>
      </c>
      <c r="DA76" s="10"/>
      <c r="DB76" s="39">
        <f>IF(ISERROR(DB17/DB45),0,DB17/DB45)</f>
        <v>331.64825679475166</v>
      </c>
      <c r="DC76" s="10"/>
      <c r="DD76" s="39">
        <f>IF(ISERROR(DD17/DD45),0,DD17/DD45)</f>
        <v>325.64353162473549</v>
      </c>
      <c r="DE76" s="10"/>
      <c r="DF76" s="39">
        <f>IF(ISERROR(DF17/DF45),0,DF17/DF45)</f>
        <v>335.02923625981441</v>
      </c>
      <c r="DG76" s="10"/>
      <c r="DH76" s="39">
        <f>IF(ISERROR(DH17/DH45),0,DH17/DH45)</f>
        <v>348.31683870967743</v>
      </c>
      <c r="DI76" s="10"/>
      <c r="DJ76" s="39">
        <f>IF(ISERROR(DJ17/DJ45),0,DJ17/DJ45)</f>
        <v>356.40585342563855</v>
      </c>
      <c r="DK76" s="10"/>
      <c r="DL76" s="39">
        <f>IF(ISERROR(DL17/DL45),0,DL17/DL45)</f>
        <v>368.18944086021509</v>
      </c>
      <c r="DM76" s="10"/>
      <c r="DN76" s="40">
        <f>IF(ISERROR(DN17/DN45),0,DN17/DN45)</f>
        <v>380.10038964124499</v>
      </c>
    </row>
    <row r="77" spans="2:123" x14ac:dyDescent="0.25">
      <c r="AO77"/>
      <c r="AQ77"/>
    </row>
    <row r="78" spans="2:123" x14ac:dyDescent="0.25">
      <c r="B78" s="7" t="s">
        <v>27</v>
      </c>
      <c r="AO78"/>
      <c r="AQ78"/>
    </row>
    <row r="79" spans="2:123" x14ac:dyDescent="0.25">
      <c r="B79" s="7" t="str">
        <f>$B$29</f>
        <v>Dr. Parekh</v>
      </c>
      <c r="AO79"/>
      <c r="AQ79"/>
    </row>
    <row r="80" spans="2:123" x14ac:dyDescent="0.25">
      <c r="B80" s="4" t="s">
        <v>26</v>
      </c>
      <c r="J80" s="46">
        <v>0</v>
      </c>
      <c r="L80" s="46">
        <v>0</v>
      </c>
      <c r="N80" s="46">
        <v>0</v>
      </c>
      <c r="P80" s="46">
        <v>0</v>
      </c>
      <c r="R80" s="46">
        <v>0</v>
      </c>
      <c r="T80" s="46">
        <v>0</v>
      </c>
      <c r="V80" s="46">
        <v>0</v>
      </c>
      <c r="X80" s="46">
        <v>0</v>
      </c>
      <c r="Z80" s="46">
        <v>22816</v>
      </c>
      <c r="AB80" s="46">
        <v>76651.44</v>
      </c>
      <c r="AD80" s="46">
        <v>171927</v>
      </c>
      <c r="AF80" s="46">
        <v>128621.15</v>
      </c>
      <c r="AH80" s="46">
        <v>166660.57999999999</v>
      </c>
      <c r="AJ80" s="46">
        <v>164546.5</v>
      </c>
      <c r="AL80" s="46">
        <v>133358</v>
      </c>
      <c r="AN80" s="46">
        <v>114027</v>
      </c>
      <c r="AO80"/>
      <c r="AP80" s="46">
        <v>119535</v>
      </c>
      <c r="AQ80"/>
      <c r="AR80" s="46">
        <v>104188</v>
      </c>
      <c r="AT80" s="46">
        <v>133781</v>
      </c>
      <c r="AV80" s="46">
        <v>169855</v>
      </c>
      <c r="AX80" s="46">
        <v>236431</v>
      </c>
      <c r="AZ80" s="46">
        <v>218532</v>
      </c>
      <c r="BB80" s="46">
        <v>192750</v>
      </c>
      <c r="BD80" s="46">
        <v>147752</v>
      </c>
      <c r="BF80" s="46">
        <v>242572</v>
      </c>
      <c r="BH80" s="46">
        <v>166178</v>
      </c>
      <c r="BJ80" s="46">
        <v>273374</v>
      </c>
      <c r="BL80" s="46">
        <v>202228</v>
      </c>
      <c r="BN80" s="46">
        <v>244746.9</v>
      </c>
      <c r="BP80" s="46">
        <v>240359.43</v>
      </c>
      <c r="BR80" s="46">
        <v>145184.51</v>
      </c>
      <c r="BT80" s="46">
        <v>152675.70000000001</v>
      </c>
      <c r="BV80" s="46">
        <v>49294.85</v>
      </c>
      <c r="BX80" s="46">
        <v>224197.65</v>
      </c>
      <c r="BZ80" s="46">
        <v>238219.26</v>
      </c>
      <c r="CB80" s="46">
        <v>321280.09999999998</v>
      </c>
      <c r="CD80" s="46">
        <v>185640.7</v>
      </c>
      <c r="CF80" s="46">
        <v>271762.15000000002</v>
      </c>
      <c r="CH80" s="46">
        <v>187665.6</v>
      </c>
      <c r="CJ80" s="46">
        <v>161848.88</v>
      </c>
      <c r="CL80" s="46">
        <v>204462.95</v>
      </c>
      <c r="CN80" s="46">
        <v>221128</v>
      </c>
      <c r="CP80" s="46">
        <v>255018.31</v>
      </c>
      <c r="CR80" s="46">
        <v>279065.45</v>
      </c>
      <c r="CT80" s="46">
        <v>228001.95</v>
      </c>
      <c r="CV80" s="46">
        <v>228001.95</v>
      </c>
      <c r="CX80" s="46">
        <v>141952.5</v>
      </c>
      <c r="CZ80" s="46">
        <v>226097.68</v>
      </c>
      <c r="DB80" s="46">
        <v>275974.7</v>
      </c>
      <c r="DD80" s="46">
        <v>143704</v>
      </c>
      <c r="DF80" s="46">
        <v>289333.92</v>
      </c>
      <c r="DH80" s="46">
        <v>210321.7</v>
      </c>
      <c r="DJ80" s="46">
        <v>276450.65000000002</v>
      </c>
      <c r="DL80" s="46">
        <v>229812.11</v>
      </c>
      <c r="DN80" s="46">
        <v>244891.47</v>
      </c>
    </row>
    <row r="81" spans="2:118" x14ac:dyDescent="0.25">
      <c r="B81" s="9" t="s">
        <v>20</v>
      </c>
      <c r="C81" s="10"/>
      <c r="D81" s="10"/>
      <c r="E81" s="10"/>
      <c r="F81" s="10"/>
      <c r="G81" s="10"/>
      <c r="H81" s="10"/>
      <c r="I81" s="10"/>
      <c r="J81" s="11"/>
      <c r="K81" s="12"/>
      <c r="L81" s="11"/>
      <c r="M81" s="12"/>
      <c r="N81" s="11"/>
      <c r="O81" s="12"/>
      <c r="P81" s="11"/>
      <c r="Q81" s="12"/>
      <c r="R81" s="11"/>
      <c r="S81" s="12"/>
      <c r="T81" s="11"/>
      <c r="U81" s="12"/>
      <c r="V81" s="11"/>
      <c r="W81" s="12"/>
      <c r="X81" s="11"/>
      <c r="Y81" s="12"/>
      <c r="Z81" s="11"/>
      <c r="AA81" s="12"/>
      <c r="AB81" s="11"/>
      <c r="AC81" s="12"/>
      <c r="AD81" s="11"/>
      <c r="AE81" s="10"/>
      <c r="AF81" s="11">
        <f>SUM(J80:AF80)</f>
        <v>400015.58999999997</v>
      </c>
      <c r="AG81" s="10"/>
      <c r="AH81" s="11">
        <f>SUM(L80:AH80)</f>
        <v>566676.16999999993</v>
      </c>
      <c r="AI81" s="10"/>
      <c r="AJ81" s="11">
        <f>SUM(N80:AJ80)</f>
        <v>731222.66999999993</v>
      </c>
      <c r="AK81" s="10"/>
      <c r="AL81" s="11">
        <f>SUM(P80:AL80)</f>
        <v>864580.66999999993</v>
      </c>
      <c r="AM81" s="10"/>
      <c r="AN81" s="11">
        <f>SUM(R80:AN80)</f>
        <v>978607.66999999993</v>
      </c>
      <c r="AO81" s="10"/>
      <c r="AP81" s="11">
        <f>SUM(T80:AP80)</f>
        <v>1098142.67</v>
      </c>
      <c r="AQ81" s="10"/>
      <c r="AR81" s="11">
        <f>SUM(V80:AR80)</f>
        <v>1202330.67</v>
      </c>
      <c r="AS81" s="12"/>
      <c r="AT81" s="11">
        <f>SUM(X80:AT80)</f>
        <v>1336111.67</v>
      </c>
      <c r="AU81" s="10"/>
      <c r="AV81" s="11">
        <f>SUM(Z80:AV80)</f>
        <v>1505966.67</v>
      </c>
      <c r="AW81" s="10"/>
      <c r="AX81" s="11">
        <f>SUM(AB80:AX80)</f>
        <v>1719581.67</v>
      </c>
      <c r="AY81" s="10"/>
      <c r="AZ81" s="11">
        <f>SUM(AD80:AZ80)</f>
        <v>1861462.23</v>
      </c>
      <c r="BA81" s="10"/>
      <c r="BB81" s="11">
        <f>SUM(AF80:BB80)</f>
        <v>1882285.23</v>
      </c>
      <c r="BC81" s="10"/>
      <c r="BD81" s="11">
        <f>SUM(AH80:BD80)</f>
        <v>1901416.08</v>
      </c>
      <c r="BE81" s="10"/>
      <c r="BF81" s="11">
        <f>SUM(AJ80:BF80)</f>
        <v>1977327.5</v>
      </c>
      <c r="BG81" s="10"/>
      <c r="BH81" s="11">
        <f>SUM(AL80:BH80)</f>
        <v>1978959</v>
      </c>
      <c r="BI81" s="10"/>
      <c r="BJ81" s="11">
        <f>SUM(AN80:BJ80)</f>
        <v>2118975</v>
      </c>
      <c r="BK81" s="10"/>
      <c r="BL81" s="11">
        <f>SUM(AP80:BL80)</f>
        <v>2207176</v>
      </c>
      <c r="BM81" s="10"/>
      <c r="BN81" s="11">
        <f>SUM(AR80:BN80)</f>
        <v>2332387.9</v>
      </c>
      <c r="BO81" s="10"/>
      <c r="BP81" s="11">
        <f>SUM(AT80:BP80)</f>
        <v>2468559.33</v>
      </c>
      <c r="BQ81" s="10"/>
      <c r="BR81" s="11">
        <f>SUM(AV80:BR80)</f>
        <v>2479962.84</v>
      </c>
      <c r="BS81" s="10"/>
      <c r="BT81" s="11">
        <f>SUM(AX80:BT80)</f>
        <v>2462783.54</v>
      </c>
      <c r="BU81" s="10"/>
      <c r="BV81" s="11">
        <f>SUM(AZ80:BV80)</f>
        <v>2275647.39</v>
      </c>
      <c r="BW81" s="10"/>
      <c r="BX81" s="11">
        <f>SUM(BB80:BX80)</f>
        <v>2281313.04</v>
      </c>
      <c r="BY81" s="10"/>
      <c r="BZ81" s="11">
        <f>SUM(BD80:BZ80)</f>
        <v>2326782.2999999998</v>
      </c>
      <c r="CA81" s="10"/>
      <c r="CB81" s="11">
        <f>SUM(BF80:CB80)</f>
        <v>2500310.4</v>
      </c>
      <c r="CC81" s="10"/>
      <c r="CD81" s="11">
        <f>SUM(BH80:CD80)</f>
        <v>2443379.1</v>
      </c>
      <c r="CE81" s="10"/>
      <c r="CF81" s="11">
        <f>SUM(BJ80:CF80)</f>
        <v>2548963.25</v>
      </c>
      <c r="CG81" s="10"/>
      <c r="CH81" s="11">
        <f>SUM(BL80:CH80)</f>
        <v>2463254.85</v>
      </c>
      <c r="CI81" s="10"/>
      <c r="CJ81" s="11">
        <f>SUM(BN80:CJ80)</f>
        <v>2422875.73</v>
      </c>
      <c r="CK81" s="10"/>
      <c r="CL81" s="11">
        <f>SUM(BP80:CL80)</f>
        <v>2382591.7800000003</v>
      </c>
      <c r="CM81" s="10"/>
      <c r="CN81" s="11">
        <f>SUM(BR80:CN80)</f>
        <v>2363360.35</v>
      </c>
      <c r="CO81" s="10"/>
      <c r="CP81" s="11">
        <f>SUM(BT80:CP80)</f>
        <v>2473194.15</v>
      </c>
      <c r="CQ81" s="10"/>
      <c r="CR81" s="11">
        <f>SUM(BV80:CR80)</f>
        <v>2599583.9</v>
      </c>
      <c r="CS81" s="10"/>
      <c r="CT81" s="11">
        <f>SUM(BX80:CT80)</f>
        <v>2778291</v>
      </c>
      <c r="CU81" s="10"/>
      <c r="CV81" s="11">
        <f>SUM(BZ80:CV80)</f>
        <v>2782095.3000000003</v>
      </c>
      <c r="CW81" s="10"/>
      <c r="CX81" s="11">
        <f>SUM(CB80:CX80)</f>
        <v>2685828.54</v>
      </c>
      <c r="CY81" s="10"/>
      <c r="CZ81" s="11">
        <f>SUM(CD80:CZ80)</f>
        <v>2590646.12</v>
      </c>
      <c r="DA81" s="10"/>
      <c r="DB81" s="11">
        <f>SUM(CF80:DB80)</f>
        <v>2680980.1200000006</v>
      </c>
      <c r="DC81" s="10"/>
      <c r="DD81" s="11">
        <f>SUM(CH80:DD80)</f>
        <v>2552921.9700000002</v>
      </c>
      <c r="DE81" s="10"/>
      <c r="DF81" s="11">
        <f>SUM(CJ80:DF80)</f>
        <v>2654590.29</v>
      </c>
      <c r="DG81" s="10"/>
      <c r="DH81" s="11">
        <f>SUM(CL80:DH80)</f>
        <v>2703063.11</v>
      </c>
      <c r="DI81" s="10"/>
      <c r="DJ81" s="11">
        <f>SUM(CN80:DJ80)</f>
        <v>2775050.81</v>
      </c>
      <c r="DK81" s="10"/>
      <c r="DL81" s="11">
        <f>SUM(CP80:DL80)</f>
        <v>2783734.9199999995</v>
      </c>
      <c r="DM81" s="10"/>
      <c r="DN81" s="13">
        <f>SUM(CR80:DN80)</f>
        <v>2773608.08</v>
      </c>
    </row>
    <row r="82" spans="2:118" x14ac:dyDescent="0.25">
      <c r="B82" s="50" t="s">
        <v>40</v>
      </c>
      <c r="C82" s="51"/>
      <c r="D82" s="51"/>
      <c r="E82" s="51"/>
      <c r="F82" s="51"/>
      <c r="G82" s="51"/>
      <c r="H82" s="51"/>
      <c r="I82" s="51"/>
      <c r="J82" s="53"/>
      <c r="K82" s="52"/>
      <c r="L82" s="53"/>
      <c r="M82" s="52"/>
      <c r="N82" s="53"/>
      <c r="O82" s="52"/>
      <c r="P82" s="53"/>
      <c r="Q82" s="52"/>
      <c r="R82" s="53"/>
      <c r="S82" s="52"/>
      <c r="T82" s="53"/>
      <c r="U82" s="52"/>
      <c r="V82" s="53"/>
      <c r="W82" s="52"/>
      <c r="X82" s="53"/>
      <c r="Y82" s="52"/>
      <c r="Z82" s="53"/>
      <c r="AA82" s="52"/>
      <c r="AB82" s="53"/>
      <c r="AC82" s="52"/>
      <c r="AD82" s="53"/>
      <c r="AE82" s="51"/>
      <c r="AF82" s="53">
        <f>AF81/AF30</f>
        <v>1843.3898156682026</v>
      </c>
      <c r="AG82" s="51"/>
      <c r="AH82" s="53">
        <f>AH81/AH30</f>
        <v>1882.6450830564781</v>
      </c>
      <c r="AI82" s="51"/>
      <c r="AJ82" s="53">
        <f>AJ81/AJ30</f>
        <v>1924.2701842105262</v>
      </c>
      <c r="AK82" s="51"/>
      <c r="AL82" s="53">
        <f>AL81/AL30</f>
        <v>1768.0586298568505</v>
      </c>
      <c r="AM82" s="51"/>
      <c r="AN82" s="53">
        <f>AN81/AN30</f>
        <v>1756.9257989228006</v>
      </c>
      <c r="AO82" s="51"/>
      <c r="AP82" s="53">
        <f>AP81/AP30</f>
        <v>1748.6348248407642</v>
      </c>
      <c r="AQ82" s="51"/>
      <c r="AR82" s="53">
        <f>AR81/AR30</f>
        <v>1669.9037083333333</v>
      </c>
      <c r="AS82" s="52"/>
      <c r="AT82" s="53">
        <f>AT81/AT30</f>
        <v>1724.0150580645161</v>
      </c>
      <c r="AU82" s="51"/>
      <c r="AV82" s="53">
        <f>AV81/AV30</f>
        <v>1753.1625960419092</v>
      </c>
      <c r="AW82" s="51"/>
      <c r="AX82" s="53">
        <f>AX81/AX30</f>
        <v>1875.2253762268265</v>
      </c>
      <c r="AY82" s="51"/>
      <c r="AZ82" s="53">
        <f>AZ81/AZ30</f>
        <v>1930.9774170124481</v>
      </c>
      <c r="BA82" s="51"/>
      <c r="BB82" s="53">
        <f>BB81/BB30</f>
        <v>1801.2298851674641</v>
      </c>
      <c r="BC82" s="51"/>
      <c r="BD82" s="53">
        <f>BD81/BD30</f>
        <v>1783.692382739212</v>
      </c>
      <c r="BE82" s="51"/>
      <c r="BF82" s="53">
        <f>IF(ISERROR(BF81/BF30),0,BF81/BF30)</f>
        <v>1805.7785388127854</v>
      </c>
      <c r="BG82" s="51"/>
      <c r="BH82" s="53">
        <f>IF(ISERROR(BH81/BH30),0,BH81/BH30)</f>
        <v>1774.8511210762331</v>
      </c>
      <c r="BI82" s="51"/>
      <c r="BJ82" s="53">
        <f>IF(ISERROR(BJ81/BJ30),0,BJ81/BJ30)</f>
        <v>1863.6543535620053</v>
      </c>
      <c r="BK82" s="51"/>
      <c r="BL82" s="53">
        <f>IF(ISERROR(BL81/BL30),0,BL81/BL30)</f>
        <v>1880.0477001703578</v>
      </c>
      <c r="BM82" s="51"/>
      <c r="BN82" s="53">
        <f>IF(ISERROR(BN81/BN30),0,BN81/BN30)</f>
        <v>1902.4371125611744</v>
      </c>
      <c r="BO82" s="51"/>
      <c r="BP82" s="53">
        <f>IF(ISERROR(BP81/BP30),0,BP81/BP30)</f>
        <v>1995.6017219078417</v>
      </c>
      <c r="BQ82" s="51"/>
      <c r="BR82" s="53">
        <f>IF(ISERROR(BR81/BR30),0,BR81/BR30)</f>
        <v>1952.7266456692912</v>
      </c>
      <c r="BS82" s="51"/>
      <c r="BT82" s="53">
        <f>IF(ISERROR(BT81/BT30),0,BT81/BT30)</f>
        <v>1913.5847241647241</v>
      </c>
      <c r="BU82" s="51"/>
      <c r="BV82" s="53">
        <f>IF(ISERROR(BV81/BV30),0,BV81/BV30)</f>
        <v>1811.8211703821657</v>
      </c>
      <c r="BW82" s="51"/>
      <c r="BX82" s="53">
        <f>IF(ISERROR(BX81/BX30),0,BX81/BX30)</f>
        <v>1804.8362658227848</v>
      </c>
      <c r="BY82" s="51"/>
      <c r="BZ82" s="53">
        <f>IF(ISERROR(BZ81/BZ30),0,BZ81/BZ30)</f>
        <v>1887.0902676399025</v>
      </c>
      <c r="CA82" s="51"/>
      <c r="CB82" s="53">
        <f>IF(ISERROR(CB81/CB30),0,CB81/CB30)</f>
        <v>1965.6528301886792</v>
      </c>
      <c r="CC82" s="51"/>
      <c r="CD82" s="53">
        <f>IF(ISERROR(CD81/CD30),0,CD81/CD30)</f>
        <v>1945.365525477707</v>
      </c>
      <c r="CE82" s="51"/>
      <c r="CF82" s="53">
        <f>IF(ISERROR(CF81/CF30),0,CF81/CF30)</f>
        <v>1992.9345191555904</v>
      </c>
      <c r="CG82" s="51"/>
      <c r="CH82" s="53">
        <f>IF(ISERROR(CH81/CH30),0,CH81/CH30)</f>
        <v>1942.6300078864354</v>
      </c>
      <c r="CI82" s="51"/>
      <c r="CJ82" s="53">
        <f>IF(ISERROR(CJ81/CJ30),0,CJ81/CJ30)</f>
        <v>1932.1178070175438</v>
      </c>
      <c r="CK82" s="51"/>
      <c r="CL82" s="53">
        <f>IF(ISERROR(CL81/CL30),0,CL81/CL30)</f>
        <v>1954.5461689909764</v>
      </c>
      <c r="CM82" s="51"/>
      <c r="CN82" s="53">
        <f>IF(ISERROR(CN81/CN30),0,CN81/CN30)</f>
        <v>1910.5580840743735</v>
      </c>
      <c r="CO82" s="51"/>
      <c r="CP82" s="53">
        <f>IF(ISERROR(CP81/CP30),0,CP81/CP30)</f>
        <v>1961.2959159397303</v>
      </c>
      <c r="CQ82" s="51"/>
      <c r="CR82" s="53">
        <f>IF(ISERROR(CR81/CR30),0,CR81/CR30)</f>
        <v>2010.5057231245166</v>
      </c>
      <c r="CS82" s="51"/>
      <c r="CT82" s="53">
        <f>IF(ISERROR(CT81/CT30),0,CT81/CT30)</f>
        <v>2053.4301552106431</v>
      </c>
      <c r="CU82" s="51"/>
      <c r="CV82" s="53">
        <f>IF(ISERROR(CV81/CV30),0,CV81/CV30)</f>
        <v>2029.2452954048142</v>
      </c>
      <c r="CW82" s="51"/>
      <c r="CX82" s="53">
        <f>IF(ISERROR(CX81/CX30),0,CX81/CX30)</f>
        <v>1902.1448583569406</v>
      </c>
      <c r="CY82" s="51"/>
      <c r="CZ82" s="53">
        <f>IF(ISERROR(CZ81/CZ30),0,CZ81/CZ30)</f>
        <v>1839.9475284090911</v>
      </c>
      <c r="DA82" s="51"/>
      <c r="DB82" s="53">
        <f>IF(ISERROR(DB81/DB30),0,DB81/DB30)</f>
        <v>1822.5561658735558</v>
      </c>
      <c r="DC82" s="51"/>
      <c r="DD82" s="53">
        <f>IF(ISERROR(DD81/DD30),0,DD81/DD30)</f>
        <v>1761.8509109730851</v>
      </c>
      <c r="DE82" s="51"/>
      <c r="DF82" s="53">
        <f>IF(ISERROR(DF81/DF30),0,DF81/DF30)</f>
        <v>1855.059601677149</v>
      </c>
      <c r="DG82" s="51"/>
      <c r="DH82" s="53">
        <f>IF(ISERROR(DH81/DH30),0,DH81/DH30)</f>
        <v>1870.631910034602</v>
      </c>
      <c r="DI82" s="51"/>
      <c r="DJ82" s="53">
        <f>IF(ISERROR(DJ81/DJ30),0,DJ81/DJ30)</f>
        <v>1886.5063290278722</v>
      </c>
      <c r="DK82" s="51"/>
      <c r="DL82" s="53">
        <f>IF(ISERROR(DL81/DL30),0,DL81/DL30)</f>
        <v>1892.4098708361655</v>
      </c>
      <c r="DM82" s="51"/>
      <c r="DN82" s="54">
        <f>IF(ISERROR(DN81/DN30),0,DN81/DN30)</f>
        <v>1852.7776085504343</v>
      </c>
    </row>
    <row r="83" spans="2:118" x14ac:dyDescent="0.25">
      <c r="B83" s="4" t="s">
        <v>28</v>
      </c>
      <c r="J83" s="46">
        <v>0</v>
      </c>
      <c r="L83" s="46">
        <v>0</v>
      </c>
      <c r="N83" s="46">
        <v>0</v>
      </c>
      <c r="P83" s="46">
        <v>0</v>
      </c>
      <c r="R83" s="46">
        <v>0</v>
      </c>
      <c r="T83" s="46">
        <v>0</v>
      </c>
      <c r="V83" s="46">
        <v>0</v>
      </c>
      <c r="X83" s="46">
        <v>0</v>
      </c>
      <c r="Z83" s="46">
        <v>7709</v>
      </c>
      <c r="AB83" s="46">
        <v>28773.439999999999</v>
      </c>
      <c r="AD83" s="46">
        <v>26527</v>
      </c>
      <c r="AF83" s="46">
        <v>56361.15</v>
      </c>
      <c r="AH83" s="46">
        <v>58706.58</v>
      </c>
      <c r="AJ83" s="46">
        <v>54577.5</v>
      </c>
      <c r="AL83" s="46">
        <v>64709</v>
      </c>
      <c r="AN83" s="46">
        <v>24386</v>
      </c>
      <c r="AO83"/>
      <c r="AP83" s="46">
        <v>58670</v>
      </c>
      <c r="AQ83"/>
      <c r="AR83" s="46">
        <v>37828</v>
      </c>
      <c r="AT83" s="46">
        <v>38513</v>
      </c>
      <c r="AV83" s="46">
        <v>57950</v>
      </c>
      <c r="AX83" s="46">
        <v>56667</v>
      </c>
      <c r="AZ83" s="46">
        <v>63551</v>
      </c>
      <c r="BB83" s="46">
        <v>50491</v>
      </c>
      <c r="BD83" s="46">
        <v>36367</v>
      </c>
      <c r="BF83" s="46">
        <v>58952</v>
      </c>
      <c r="BH83" s="46">
        <v>54935</v>
      </c>
      <c r="BJ83" s="46">
        <v>58381</v>
      </c>
      <c r="BL83" s="46">
        <v>45288</v>
      </c>
      <c r="BN83" s="46">
        <v>87744.45</v>
      </c>
      <c r="BP83" s="46">
        <v>83082.87</v>
      </c>
      <c r="BR83" s="46">
        <v>44123.75</v>
      </c>
      <c r="BT83" s="46">
        <v>40004.15</v>
      </c>
      <c r="BV83" s="46">
        <v>12487</v>
      </c>
      <c r="BX83" s="46">
        <v>35043.9</v>
      </c>
      <c r="BZ83" s="46">
        <v>37247.01</v>
      </c>
      <c r="CB83" s="46">
        <v>53605.15</v>
      </c>
      <c r="CD83" s="46">
        <v>32519.200000000001</v>
      </c>
      <c r="CF83" s="46">
        <v>48804.7</v>
      </c>
      <c r="CH83" s="46">
        <v>25199.45</v>
      </c>
      <c r="CJ83" s="46">
        <v>37643.5</v>
      </c>
      <c r="CL83" s="46">
        <v>17489</v>
      </c>
      <c r="CN83" s="46">
        <v>27881.7</v>
      </c>
      <c r="CP83" s="46">
        <v>28913.919999999998</v>
      </c>
      <c r="CR83" s="46">
        <v>47772</v>
      </c>
      <c r="CT83" s="46">
        <v>38346.5</v>
      </c>
      <c r="CV83" s="46">
        <v>38346.5</v>
      </c>
      <c r="CX83" s="46">
        <v>30903</v>
      </c>
      <c r="CZ83" s="46">
        <v>44866.13</v>
      </c>
      <c r="DB83" s="46">
        <v>38286.400000000001</v>
      </c>
      <c r="DD83" s="46">
        <v>27904</v>
      </c>
      <c r="DF83" s="46">
        <v>32111.35</v>
      </c>
      <c r="DH83" s="46">
        <v>21294</v>
      </c>
      <c r="DJ83" s="46">
        <v>18578</v>
      </c>
      <c r="DL83" s="46">
        <v>14200</v>
      </c>
      <c r="DN83" s="46">
        <v>16108.76</v>
      </c>
    </row>
    <row r="84" spans="2:118" x14ac:dyDescent="0.25">
      <c r="B84" s="9" t="s">
        <v>20</v>
      </c>
      <c r="C84" s="10"/>
      <c r="D84" s="10"/>
      <c r="E84" s="10"/>
      <c r="F84" s="10"/>
      <c r="G84" s="10"/>
      <c r="H84" s="10"/>
      <c r="I84" s="10"/>
      <c r="J84" s="11"/>
      <c r="K84" s="12"/>
      <c r="L84" s="11"/>
      <c r="M84" s="12"/>
      <c r="N84" s="11"/>
      <c r="O84" s="12"/>
      <c r="P84" s="11"/>
      <c r="Q84" s="12"/>
      <c r="R84" s="11"/>
      <c r="S84" s="12"/>
      <c r="T84" s="11"/>
      <c r="U84" s="12"/>
      <c r="V84" s="11"/>
      <c r="W84" s="12"/>
      <c r="X84" s="11"/>
      <c r="Y84" s="12"/>
      <c r="Z84" s="11"/>
      <c r="AA84" s="12"/>
      <c r="AB84" s="11"/>
      <c r="AC84" s="12"/>
      <c r="AD84" s="11"/>
      <c r="AE84" s="10"/>
      <c r="AF84" s="11">
        <f>SUM(J83:AF83)</f>
        <v>119370.59</v>
      </c>
      <c r="AG84" s="10"/>
      <c r="AH84" s="11">
        <f>SUM(L83:AH83)</f>
        <v>178077.16999999998</v>
      </c>
      <c r="AI84" s="10"/>
      <c r="AJ84" s="11">
        <f>SUM(N83:AJ83)</f>
        <v>232654.66999999998</v>
      </c>
      <c r="AK84" s="10"/>
      <c r="AL84" s="11">
        <f>SUM(P83:AL83)</f>
        <v>297363.67</v>
      </c>
      <c r="AM84" s="10"/>
      <c r="AN84" s="11">
        <f>SUM(R83:AN83)</f>
        <v>321749.67</v>
      </c>
      <c r="AO84" s="10"/>
      <c r="AP84" s="11">
        <f>SUM(T83:AP83)</f>
        <v>380419.67</v>
      </c>
      <c r="AQ84" s="10"/>
      <c r="AR84" s="11">
        <f>SUM(V83:AR83)</f>
        <v>418247.67</v>
      </c>
      <c r="AS84" s="12"/>
      <c r="AT84" s="11">
        <f>SUM(X83:AT83)</f>
        <v>456760.67</v>
      </c>
      <c r="AU84" s="10"/>
      <c r="AV84" s="11">
        <f>SUM(Z83:AV83)</f>
        <v>514710.67</v>
      </c>
      <c r="AW84" s="10"/>
      <c r="AX84" s="11">
        <f>SUM(AB83:AX83)</f>
        <v>563668.66999999993</v>
      </c>
      <c r="AY84" s="10"/>
      <c r="AZ84" s="11">
        <f>SUM(AD83:AZ83)</f>
        <v>598446.23</v>
      </c>
      <c r="BA84" s="10"/>
      <c r="BB84" s="11">
        <f>SUM(AF83:BB83)</f>
        <v>622410.23</v>
      </c>
      <c r="BC84" s="10"/>
      <c r="BD84" s="11">
        <f>SUM(AH83:BD83)</f>
        <v>602416.08000000007</v>
      </c>
      <c r="BE84" s="10"/>
      <c r="BF84" s="11">
        <f>SUM(AJ83:BF83)</f>
        <v>602661.5</v>
      </c>
      <c r="BG84" s="10"/>
      <c r="BH84" s="11">
        <f>SUM(AL83:BH83)</f>
        <v>603019</v>
      </c>
      <c r="BI84" s="10"/>
      <c r="BJ84" s="11">
        <f>SUM(AN83:BJ83)</f>
        <v>596691</v>
      </c>
      <c r="BK84" s="10"/>
      <c r="BL84" s="11">
        <f>SUM(AP83:BL83)</f>
        <v>617593</v>
      </c>
      <c r="BM84" s="10"/>
      <c r="BN84" s="11">
        <f>SUM(AR83:BN83)</f>
        <v>646667.44999999995</v>
      </c>
      <c r="BO84" s="10"/>
      <c r="BP84" s="11">
        <f>SUM(AT83:BP83)</f>
        <v>691922.32</v>
      </c>
      <c r="BQ84" s="10"/>
      <c r="BR84" s="11">
        <f>SUM(AV83:BR83)</f>
        <v>697533.07</v>
      </c>
      <c r="BS84" s="10"/>
      <c r="BT84" s="11">
        <f>SUM(AX83:BT83)</f>
        <v>679587.22000000009</v>
      </c>
      <c r="BU84" s="10"/>
      <c r="BV84" s="11">
        <f>SUM(AZ83:BV83)</f>
        <v>635407.22000000009</v>
      </c>
      <c r="BW84" s="10"/>
      <c r="BX84" s="11">
        <f>SUM(BB83:BX83)</f>
        <v>606900.12</v>
      </c>
      <c r="BY84" s="10"/>
      <c r="BZ84" s="11">
        <f>SUM(BD83:BZ83)</f>
        <v>593656.13</v>
      </c>
      <c r="CA84" s="10"/>
      <c r="CB84" s="11">
        <f>SUM(BF83:CB83)</f>
        <v>610894.28</v>
      </c>
      <c r="CC84" s="10"/>
      <c r="CD84" s="11">
        <f>SUM(BH83:CD83)</f>
        <v>584461.48</v>
      </c>
      <c r="CE84" s="10"/>
      <c r="CF84" s="11">
        <f>SUM(BJ83:CF83)</f>
        <v>578331.18000000005</v>
      </c>
      <c r="CG84" s="10"/>
      <c r="CH84" s="11">
        <f>SUM(BL83:CH83)</f>
        <v>545149.63000000012</v>
      </c>
      <c r="CI84" s="10"/>
      <c r="CJ84" s="11">
        <f>SUM(BN83:CJ83)</f>
        <v>537505.13000000012</v>
      </c>
      <c r="CK84" s="10"/>
      <c r="CL84" s="11">
        <f>SUM(BP83:CL83)</f>
        <v>467249.68000000005</v>
      </c>
      <c r="CM84" s="10"/>
      <c r="CN84" s="11">
        <f>SUM(BR83:CN83)</f>
        <v>412048.51</v>
      </c>
      <c r="CO84" s="10"/>
      <c r="CP84" s="11">
        <f>SUM(BT83:CP83)</f>
        <v>396838.68</v>
      </c>
      <c r="CQ84" s="10"/>
      <c r="CR84" s="11">
        <f>SUM(BV83:CR83)</f>
        <v>404606.53</v>
      </c>
      <c r="CS84" s="10"/>
      <c r="CT84" s="11">
        <f>SUM(BX83:CT83)</f>
        <v>430466.03</v>
      </c>
      <c r="CU84" s="10"/>
      <c r="CV84" s="11">
        <f>SUM(BZ83:CV83)</f>
        <v>433768.63</v>
      </c>
      <c r="CW84" s="10"/>
      <c r="CX84" s="11">
        <f>SUM(CB83:CX83)</f>
        <v>427424.62</v>
      </c>
      <c r="CY84" s="10"/>
      <c r="CZ84" s="11">
        <f>SUM(CD83:CZ83)</f>
        <v>418685.6</v>
      </c>
      <c r="DA84" s="10"/>
      <c r="DB84" s="11">
        <f>SUM(CF83:DB83)</f>
        <v>424452.80000000005</v>
      </c>
      <c r="DC84" s="10"/>
      <c r="DD84" s="11">
        <f>SUM(CH83:DD83)</f>
        <v>403552.10000000003</v>
      </c>
      <c r="DE84" s="10"/>
      <c r="DF84" s="11">
        <f>SUM(CJ83:DF83)</f>
        <v>410464</v>
      </c>
      <c r="DG84" s="10"/>
      <c r="DH84" s="11">
        <f>SUM(CL83:DH83)</f>
        <v>394114.5</v>
      </c>
      <c r="DI84" s="10"/>
      <c r="DJ84" s="11">
        <f>SUM(CN83:DJ83)</f>
        <v>395203.5</v>
      </c>
      <c r="DK84" s="10"/>
      <c r="DL84" s="11">
        <f>SUM(CP83:DL83)</f>
        <v>381521.8</v>
      </c>
      <c r="DM84" s="10"/>
      <c r="DN84" s="13">
        <f>SUM(CR83:DN83)</f>
        <v>368716.64</v>
      </c>
    </row>
    <row r="85" spans="2:118" x14ac:dyDescent="0.25">
      <c r="B85" s="4" t="s">
        <v>29</v>
      </c>
      <c r="J85" s="15"/>
      <c r="L85" s="15"/>
      <c r="N85" s="15"/>
      <c r="P85" s="15"/>
      <c r="R85" s="15"/>
      <c r="T85" s="15"/>
      <c r="V85" s="15"/>
      <c r="X85" s="15"/>
      <c r="Z85" s="15"/>
      <c r="AB85" s="15"/>
      <c r="AD85" s="15"/>
      <c r="AF85" s="15">
        <f>AF83/AF80</f>
        <v>0.43819504024027156</v>
      </c>
      <c r="AH85" s="15">
        <f>AH83/AH80</f>
        <v>0.35225234425561225</v>
      </c>
      <c r="AJ85" s="15">
        <f>AJ83/AJ80</f>
        <v>0.33168435670160107</v>
      </c>
      <c r="AL85" s="15">
        <f>AL83/AL80</f>
        <v>0.48522773286941917</v>
      </c>
      <c r="AN85" s="15">
        <f>AN83/AN80</f>
        <v>0.21386162926324467</v>
      </c>
      <c r="AO85"/>
      <c r="AP85" s="15">
        <f>AP83/AP80</f>
        <v>0.49081858869787093</v>
      </c>
      <c r="AQ85"/>
      <c r="AR85" s="15">
        <f>AR83/AR80</f>
        <v>0.36307444235420588</v>
      </c>
      <c r="AT85" s="15">
        <f>AT83/AT80</f>
        <v>0.28788093974480683</v>
      </c>
      <c r="AV85" s="15">
        <f>AV83/AV80</f>
        <v>0.34117335374289837</v>
      </c>
      <c r="AX85" s="15">
        <f>AX83/AX80</f>
        <v>0.23967669214273932</v>
      </c>
      <c r="AZ85" s="15">
        <f>AZ83/AZ80</f>
        <v>0.29080866875331757</v>
      </c>
      <c r="BB85" s="15">
        <f>BB83/BB80</f>
        <v>0.26195071335927367</v>
      </c>
      <c r="BD85" s="15">
        <f>BD83/BD80</f>
        <v>0.24613541610265852</v>
      </c>
      <c r="BF85" s="15">
        <f t="shared" ref="BF85" si="78">IF(ISERROR(BF83/BF80),0,BF83/BF80)</f>
        <v>0.24302887390135713</v>
      </c>
      <c r="BH85" s="15">
        <f t="shared" ref="BH85" si="79">IF(ISERROR(BH83/BH80),0,BH83/BH80)</f>
        <v>0.33057925838558655</v>
      </c>
      <c r="BJ85" s="15">
        <f t="shared" ref="BJ85" si="80">IF(ISERROR(BJ83/BJ80),0,BJ83/BJ80)</f>
        <v>0.21355725123823041</v>
      </c>
      <c r="BL85" s="15">
        <f t="shared" ref="BL85" si="81">IF(ISERROR(BL83/BL80),0,BL83/BL80)</f>
        <v>0.22394524991593648</v>
      </c>
      <c r="BN85" s="15">
        <f t="shared" ref="BN85" si="82">IF(ISERROR(BN83/BN80),0,BN83/BN80)</f>
        <v>0.35851097603279142</v>
      </c>
      <c r="BP85" s="15">
        <f t="shared" ref="BP85" si="83">IF(ISERROR(BP83/BP80),0,BP83/BP80)</f>
        <v>0.34566095451299744</v>
      </c>
      <c r="BR85" s="15">
        <f t="shared" ref="BR85" si="84">IF(ISERROR(BR83/BR80),0,BR83/BR80)</f>
        <v>0.30391499754347068</v>
      </c>
      <c r="BT85" s="15">
        <f t="shared" ref="BT85" si="85">IF(ISERROR(BT83/BT80),0,BT83/BT80)</f>
        <v>0.26202041320262492</v>
      </c>
      <c r="BV85" s="15">
        <f t="shared" ref="BV85" si="86">IF(ISERROR(BV83/BV80),0,BV83/BV80)</f>
        <v>0.25331246570382099</v>
      </c>
      <c r="BX85" s="15">
        <f t="shared" ref="BX85" si="87">IF(ISERROR(BX83/BX80),0,BX83/BX80)</f>
        <v>0.15630806121295207</v>
      </c>
      <c r="BZ85" s="15">
        <f t="shared" ref="BZ85" si="88">IF(ISERROR(BZ83/BZ80),0,BZ83/BZ80)</f>
        <v>0.15635599741179618</v>
      </c>
      <c r="CB85" s="15">
        <f t="shared" ref="CB85" si="89">IF(ISERROR(CB83/CB80),0,CB83/CB80)</f>
        <v>0.16684864702171098</v>
      </c>
      <c r="CD85" s="15">
        <f t="shared" ref="CD85" si="90">IF(ISERROR(CD83/CD80),0,CD83/CD80)</f>
        <v>0.17517279346608797</v>
      </c>
      <c r="CF85" s="15">
        <f t="shared" ref="CF85" si="91">IF(ISERROR(CF83/CF80),0,CF83/CF80)</f>
        <v>0.17958608290374503</v>
      </c>
      <c r="CH85" s="15">
        <f t="shared" ref="CH85" si="92">IF(ISERROR(CH83/CH80),0,CH83/CH80)</f>
        <v>0.13427847192026668</v>
      </c>
      <c r="CJ85" s="15">
        <f t="shared" ref="CJ85" si="93">IF(ISERROR(CJ83/CJ80),0,CJ83/CJ80)</f>
        <v>0.23258424772540903</v>
      </c>
      <c r="CL85" s="15">
        <f t="shared" ref="CL85" si="94">IF(ISERROR(CL83/CL80),0,CL83/CL80)</f>
        <v>8.5536279311239513E-2</v>
      </c>
      <c r="CN85" s="15">
        <f t="shared" ref="CN85" si="95">IF(ISERROR(CN83/CN80),0,CN83/CN80)</f>
        <v>0.12608850982236533</v>
      </c>
      <c r="CP85" s="15">
        <f t="shared" ref="CP85" si="96">IF(ISERROR(CP83/CP80),0,CP83/CP80)</f>
        <v>0.11337978045576413</v>
      </c>
      <c r="CR85" s="15">
        <f t="shared" ref="CR85" si="97">IF(ISERROR(CR83/CR80),0,CR83/CR80)</f>
        <v>0.17118564838463521</v>
      </c>
      <c r="CT85" s="15">
        <f t="shared" ref="CT85" si="98">IF(ISERROR(CT83/CT80),0,CT83/CT80)</f>
        <v>0.16818496508472844</v>
      </c>
      <c r="CV85" s="15">
        <f>IF(ISERROR(CV83/CV80),0,CV83/CV80)</f>
        <v>0.16818496508472844</v>
      </c>
      <c r="CX85" s="15">
        <f>IF(ISERROR(CX83/CX80),0,CX83/CX80)</f>
        <v>0.21769958260685793</v>
      </c>
      <c r="CZ85" s="15">
        <f>IF(ISERROR(CZ83/CZ80),0,CZ83/CZ80)</f>
        <v>0.19843693221443051</v>
      </c>
      <c r="DB85" s="15">
        <f>IF(ISERROR(DB83/DB80),0,DB83/DB80)</f>
        <v>0.1387315576391604</v>
      </c>
      <c r="DD85" s="15">
        <f>IF(ISERROR(DD83/DD80),0,DD83/DD80)</f>
        <v>0.19417691922284697</v>
      </c>
      <c r="DF85" s="15">
        <f>IF(ISERROR(DF83/DF80),0,DF83/DF80)</f>
        <v>0.11098370353534767</v>
      </c>
      <c r="DH85" s="15">
        <f>IF(ISERROR(DH83/DH80),0,DH83/DH80)</f>
        <v>0.10124490245181547</v>
      </c>
      <c r="DJ85" s="15">
        <f>IF(ISERROR(DJ83/DJ80),0,DJ83/DJ80)</f>
        <v>6.7201867675116697E-2</v>
      </c>
      <c r="DL85" s="15">
        <f>IF(ISERROR(DL83/DL80),0,DL83/DL80)</f>
        <v>6.1789607170831866E-2</v>
      </c>
      <c r="DN85" s="15">
        <f>IF(ISERROR(DN83/DN80),0,DN83/DN80)</f>
        <v>6.5779179650479455E-2</v>
      </c>
    </row>
    <row r="86" spans="2:118" x14ac:dyDescent="0.25">
      <c r="B86" s="9" t="s">
        <v>2</v>
      </c>
      <c r="C86" s="10"/>
      <c r="D86" s="10"/>
      <c r="E86" s="10"/>
      <c r="F86" s="10"/>
      <c r="G86" s="10"/>
      <c r="H86" s="10"/>
      <c r="I86" s="10"/>
      <c r="J86" s="41"/>
      <c r="K86" s="10"/>
      <c r="L86" s="41"/>
      <c r="M86" s="10"/>
      <c r="N86" s="41"/>
      <c r="O86" s="10"/>
      <c r="P86" s="41"/>
      <c r="Q86" s="10"/>
      <c r="R86" s="41"/>
      <c r="S86" s="10"/>
      <c r="T86" s="41"/>
      <c r="U86" s="10"/>
      <c r="V86" s="41"/>
      <c r="W86" s="10"/>
      <c r="X86" s="41"/>
      <c r="Y86" s="10"/>
      <c r="Z86" s="41"/>
      <c r="AA86" s="10"/>
      <c r="AB86" s="41"/>
      <c r="AC86" s="10"/>
      <c r="AD86" s="41"/>
      <c r="AE86" s="10"/>
      <c r="AF86" s="41">
        <f>AF84/AF81</f>
        <v>0.29841484428144416</v>
      </c>
      <c r="AG86" s="10"/>
      <c r="AH86" s="41">
        <f>AH84/AH81</f>
        <v>0.31424855927857354</v>
      </c>
      <c r="AI86" s="10"/>
      <c r="AJ86" s="41">
        <f>AJ84/AJ81</f>
        <v>0.31817212395780892</v>
      </c>
      <c r="AK86" s="10"/>
      <c r="AL86" s="41">
        <f>AL84/AL81</f>
        <v>0.34393976215082395</v>
      </c>
      <c r="AM86" s="10"/>
      <c r="AN86" s="41">
        <f>AN84/AN81</f>
        <v>0.32878310671732219</v>
      </c>
      <c r="AO86" s="10"/>
      <c r="AP86" s="41">
        <f>AP84/AP81</f>
        <v>0.34642098917802733</v>
      </c>
      <c r="AQ86" s="10"/>
      <c r="AR86" s="41">
        <f>AR84/AR81</f>
        <v>0.3478640946587514</v>
      </c>
      <c r="AS86" s="10"/>
      <c r="AT86" s="41">
        <f>AT84/AT81</f>
        <v>0.34185815471546627</v>
      </c>
      <c r="AU86" s="10"/>
      <c r="AV86" s="41">
        <f>AV84/AV81</f>
        <v>0.34178091736917393</v>
      </c>
      <c r="AW86" s="10"/>
      <c r="AX86" s="41">
        <f>AX84/AX81</f>
        <v>0.32779406749549728</v>
      </c>
      <c r="AY86" s="10"/>
      <c r="AZ86" s="41">
        <f>AZ84/AZ81</f>
        <v>0.32149254513748582</v>
      </c>
      <c r="BA86" s="10"/>
      <c r="BB86" s="41">
        <f>BB84/BB81</f>
        <v>0.33066732930800291</v>
      </c>
      <c r="BC86" s="10"/>
      <c r="BD86" s="41">
        <f>BD84/BD81</f>
        <v>0.31682496342410232</v>
      </c>
      <c r="BE86" s="10"/>
      <c r="BF86" s="41">
        <f t="shared" ref="BF86" si="99">IF(ISERROR(BF84/BF81),0,BF84/BF81)</f>
        <v>0.30478587891990577</v>
      </c>
      <c r="BG86" s="10"/>
      <c r="BH86" s="41">
        <f t="shared" ref="BH86" si="100">IF(ISERROR(BH84/BH81),0,BH84/BH81)</f>
        <v>0.30471525685979345</v>
      </c>
      <c r="BI86" s="10"/>
      <c r="BJ86" s="41">
        <f t="shared" ref="BJ86" si="101">IF(ISERROR(BJ84/BJ81),0,BJ84/BJ81)</f>
        <v>0.281594166991116</v>
      </c>
      <c r="BK86" s="10"/>
      <c r="BL86" s="41">
        <f t="shared" ref="BL86" si="102">IF(ISERROR(BL84/BL81),0,BL84/BL81)</f>
        <v>0.27981139700685403</v>
      </c>
      <c r="BM86" s="10"/>
      <c r="BN86" s="41">
        <f t="shared" ref="BN86" si="103">IF(ISERROR(BN84/BN81),0,BN84/BN81)</f>
        <v>0.2772555328382556</v>
      </c>
      <c r="BO86" s="10"/>
      <c r="BP86" s="41">
        <f t="shared" ref="BP86" si="104">IF(ISERROR(BP84/BP81),0,BP84/BP81)</f>
        <v>0.28029398021395741</v>
      </c>
      <c r="BQ86" s="10"/>
      <c r="BR86" s="41">
        <f t="shared" ref="BR86" si="105">IF(ISERROR(BR84/BR81),0,BR84/BR81)</f>
        <v>0.28126754915408331</v>
      </c>
      <c r="BS86" s="10"/>
      <c r="BT86" s="41">
        <f t="shared" ref="BT86" si="106">IF(ISERROR(BT84/BT81),0,BT84/BT81)</f>
        <v>0.27594273266906766</v>
      </c>
      <c r="BU86" s="10"/>
      <c r="BV86" s="41">
        <f t="shared" ref="BV86" si="107">IF(ISERROR(BV84/BV81),0,BV84/BV81)</f>
        <v>0.27922041999661468</v>
      </c>
      <c r="BW86" s="10"/>
      <c r="BX86" s="41">
        <f t="shared" ref="BX86" si="108">IF(ISERROR(BX84/BX81),0,BX84/BX81)</f>
        <v>0.26603105727217513</v>
      </c>
      <c r="BY86" s="10"/>
      <c r="BZ86" s="41">
        <f t="shared" ref="BZ86" si="109">IF(ISERROR(BZ84/BZ81),0,BZ84/BZ81)</f>
        <v>0.25514038421213708</v>
      </c>
      <c r="CA86" s="10"/>
      <c r="CB86" s="41">
        <f t="shared" ref="CB86" si="110">IF(ISERROR(CB84/CB81),0,CB84/CB81)</f>
        <v>0.24432737631295701</v>
      </c>
      <c r="CC86" s="10"/>
      <c r="CD86" s="41">
        <f t="shared" ref="CD86" si="111">IF(ISERROR(CD84/CD81),0,CD84/CD81)</f>
        <v>0.23920212790557141</v>
      </c>
      <c r="CE86" s="10"/>
      <c r="CF86" s="41">
        <f t="shared" ref="CF86" si="112">IF(ISERROR(CF84/CF81),0,CF84/CF81)</f>
        <v>0.22688878703920115</v>
      </c>
      <c r="CG86" s="10"/>
      <c r="CH86" s="41">
        <f t="shared" ref="CH86" si="113">IF(ISERROR(CH84/CH81),0,CH84/CH81)</f>
        <v>0.22131271963191307</v>
      </c>
      <c r="CI86" s="10"/>
      <c r="CJ86" s="41">
        <f t="shared" ref="CJ86" si="114">IF(ISERROR(CJ84/CJ81),0,CJ84/CJ81)</f>
        <v>0.22184593429395577</v>
      </c>
      <c r="CK86" s="10"/>
      <c r="CL86" s="41">
        <f t="shared" ref="CL86" si="115">IF(ISERROR(CL84/CL81),0,CL84/CL81)</f>
        <v>0.19610983464401946</v>
      </c>
      <c r="CM86" s="10"/>
      <c r="CN86" s="41">
        <f t="shared" ref="CN86" si="116">IF(ISERROR(CN84/CN81),0,CN84/CN81)</f>
        <v>0.17434857532411424</v>
      </c>
      <c r="CO86" s="10"/>
      <c r="CP86" s="41">
        <f t="shared" ref="CP86" si="117">IF(ISERROR(CP84/CP81),0,CP84/CP81)</f>
        <v>0.16045593509106432</v>
      </c>
      <c r="CQ86" s="10"/>
      <c r="CR86" s="41">
        <f t="shared" ref="CR86" si="118">IF(ISERROR(CR84/CR81),0,CR84/CR81)</f>
        <v>0.15564280498890612</v>
      </c>
      <c r="CS86" s="10"/>
      <c r="CT86" s="41">
        <f t="shared" ref="CT86" si="119">IF(ISERROR(CT84/CT81),0,CT84/CT81)</f>
        <v>0.15493914424370955</v>
      </c>
      <c r="CU86" s="10"/>
      <c r="CV86" s="41">
        <f>IF(ISERROR(CV84/CV81),0,CV84/CV81)</f>
        <v>0.15591436785073465</v>
      </c>
      <c r="CW86" s="10"/>
      <c r="CX86" s="41">
        <f>IF(ISERROR(CX84/CX81),0,CX84/CX81)</f>
        <v>0.15914069481144169</v>
      </c>
      <c r="CY86" s="10"/>
      <c r="CZ86" s="41">
        <f>IF(ISERROR(CZ84/CZ81),0,CZ84/CZ81)</f>
        <v>0.16161435433721066</v>
      </c>
      <c r="DA86" s="10"/>
      <c r="DB86" s="41">
        <f>IF(ISERROR(DB84/DB81),0,DB84/DB81)</f>
        <v>0.15832001022073972</v>
      </c>
      <c r="DC86" s="10"/>
      <c r="DD86" s="41">
        <f>IF(ISERROR(DD84/DD81),0,DD84/DD81)</f>
        <v>0.15807459246394437</v>
      </c>
      <c r="DE86" s="10"/>
      <c r="DF86" s="41">
        <f>IF(ISERROR(DF84/DF81),0,DF84/DF81)</f>
        <v>0.15462423770110301</v>
      </c>
      <c r="DG86" s="10"/>
      <c r="DH86" s="41">
        <f>IF(ISERROR(DH84/DH81),0,DH84/DH81)</f>
        <v>0.14580292207827883</v>
      </c>
      <c r="DI86" s="10"/>
      <c r="DJ86" s="41">
        <f>IF(ISERROR(DJ84/DJ81),0,DJ84/DJ81)</f>
        <v>0.14241306810522866</v>
      </c>
      <c r="DK86" s="10"/>
      <c r="DL86" s="41">
        <f>IF(ISERROR(DL84/DL81),0,DL84/DL81)</f>
        <v>0.13705392609724495</v>
      </c>
      <c r="DM86" s="10"/>
      <c r="DN86" s="42">
        <f>IF(ISERROR(DN84/DN81),0,DN84/DN81)</f>
        <v>0.13293754177410674</v>
      </c>
    </row>
    <row r="87" spans="2:118" x14ac:dyDescent="0.25">
      <c r="J87" s="14"/>
      <c r="L87" s="14"/>
      <c r="N87" s="14"/>
      <c r="P87" s="14"/>
      <c r="R87" s="14"/>
      <c r="T87" s="14"/>
      <c r="V87" s="14"/>
      <c r="X87" s="14"/>
      <c r="Z87" s="14"/>
      <c r="AB87" s="14"/>
      <c r="AD87" s="14"/>
      <c r="AF87" s="14"/>
      <c r="AH87" s="14"/>
      <c r="AJ87" s="14"/>
      <c r="AL87" s="14"/>
      <c r="AN87" s="14"/>
      <c r="AP87" s="14"/>
      <c r="AR87" s="14"/>
      <c r="AT87" s="14"/>
      <c r="AV87" s="14"/>
      <c r="AX87" s="14"/>
      <c r="AZ87" s="14"/>
      <c r="BB87" s="14"/>
      <c r="BD87" s="14"/>
      <c r="BF87" s="14"/>
      <c r="BH87" s="14"/>
      <c r="BJ87" s="14"/>
      <c r="BL87" s="14"/>
      <c r="BN87" s="14"/>
      <c r="BP87" s="14"/>
      <c r="BR87" s="14"/>
      <c r="BT87" s="14"/>
      <c r="BV87" s="14"/>
      <c r="BX87" s="14"/>
      <c r="BZ87" s="14"/>
      <c r="CB87" s="14"/>
      <c r="CD87" s="14"/>
      <c r="CF87" s="14"/>
      <c r="CH87" s="14"/>
      <c r="CJ87" s="14"/>
      <c r="CL87" s="14"/>
      <c r="CN87" s="14"/>
      <c r="CP87" s="14"/>
      <c r="CR87" s="14"/>
      <c r="CT87" s="14"/>
      <c r="CV87" s="14"/>
      <c r="CX87" s="14"/>
      <c r="CZ87" s="14"/>
      <c r="DB87" s="14"/>
      <c r="DD87" s="14"/>
      <c r="DF87" s="14"/>
      <c r="DH87" s="14"/>
      <c r="DJ87" s="14"/>
      <c r="DL87" s="14"/>
      <c r="DN87" s="14"/>
    </row>
    <row r="88" spans="2:118" x14ac:dyDescent="0.25">
      <c r="B88" s="7" t="str">
        <f>$B$31</f>
        <v>Dr. Peterson</v>
      </c>
      <c r="AO88"/>
      <c r="AQ88"/>
    </row>
    <row r="89" spans="2:118" x14ac:dyDescent="0.25">
      <c r="B89" s="4" t="s">
        <v>26</v>
      </c>
      <c r="J89" s="46">
        <v>0</v>
      </c>
      <c r="L89" s="46">
        <v>0</v>
      </c>
      <c r="N89" s="46">
        <v>0</v>
      </c>
      <c r="P89" s="46">
        <v>0</v>
      </c>
      <c r="R89" s="46">
        <v>0</v>
      </c>
      <c r="T89" s="46">
        <v>0</v>
      </c>
      <c r="V89" s="46">
        <v>0</v>
      </c>
      <c r="X89" s="46">
        <v>1875</v>
      </c>
      <c r="Z89" s="46">
        <v>10732.5</v>
      </c>
      <c r="AB89" s="46">
        <v>14519</v>
      </c>
      <c r="AD89" s="46">
        <v>9569</v>
      </c>
      <c r="AF89" s="46">
        <v>21723</v>
      </c>
      <c r="AH89" s="46">
        <v>14464.5</v>
      </c>
      <c r="AJ89" s="46">
        <v>43068</v>
      </c>
      <c r="AL89" s="46">
        <v>21835.5</v>
      </c>
      <c r="AN89" s="46">
        <v>27619</v>
      </c>
      <c r="AO89"/>
      <c r="AP89" s="46">
        <v>37525</v>
      </c>
      <c r="AQ89"/>
      <c r="AR89" s="46">
        <v>32809</v>
      </c>
      <c r="AT89" s="46">
        <v>37234</v>
      </c>
      <c r="AV89" s="46">
        <v>39736</v>
      </c>
      <c r="AX89" s="46">
        <v>64332</v>
      </c>
      <c r="AZ89" s="46">
        <v>50526</v>
      </c>
      <c r="BB89" s="46">
        <v>73255</v>
      </c>
      <c r="BD89" s="46">
        <v>49540</v>
      </c>
      <c r="BF89" s="46">
        <v>44347</v>
      </c>
      <c r="BH89" s="46">
        <v>16149</v>
      </c>
      <c r="BJ89" s="46">
        <v>17386</v>
      </c>
      <c r="BL89" s="46">
        <v>28406.55</v>
      </c>
      <c r="BN89" s="46">
        <v>21883.35</v>
      </c>
      <c r="BP89" s="46">
        <v>45185.55</v>
      </c>
      <c r="BR89" s="46">
        <v>17012.38</v>
      </c>
      <c r="BT89" s="46">
        <v>13183.25</v>
      </c>
      <c r="BV89" s="46">
        <v>50297.599999999999</v>
      </c>
      <c r="BX89" s="46">
        <v>187976.85</v>
      </c>
      <c r="BZ89" s="46">
        <v>24275.200000000001</v>
      </c>
      <c r="CB89" s="46">
        <v>23043.200000000001</v>
      </c>
      <c r="CD89" s="46">
        <v>51772.29</v>
      </c>
      <c r="CF89" s="46">
        <v>47800.800000000003</v>
      </c>
      <c r="CH89" s="46">
        <v>42660</v>
      </c>
      <c r="CJ89" s="46">
        <v>61558.5</v>
      </c>
      <c r="CL89" s="46">
        <v>34220.199999999997</v>
      </c>
      <c r="CN89" s="46">
        <v>14748.6</v>
      </c>
      <c r="CP89" s="46">
        <v>33112.800000000003</v>
      </c>
      <c r="CR89" s="46">
        <v>851.56</v>
      </c>
      <c r="CT89" s="46">
        <v>0</v>
      </c>
      <c r="CV89" s="46">
        <v>0</v>
      </c>
      <c r="CX89" s="46">
        <v>0</v>
      </c>
      <c r="CZ89" s="46">
        <v>0</v>
      </c>
      <c r="DB89" s="46">
        <v>0</v>
      </c>
      <c r="DD89" s="46">
        <v>0</v>
      </c>
      <c r="DF89" s="46">
        <v>0</v>
      </c>
      <c r="DH89" s="46">
        <v>0</v>
      </c>
      <c r="DJ89" s="46">
        <v>0</v>
      </c>
      <c r="DL89" s="46">
        <v>0</v>
      </c>
      <c r="DN89" s="46">
        <v>0</v>
      </c>
    </row>
    <row r="90" spans="2:118" x14ac:dyDescent="0.25">
      <c r="B90" s="9" t="s">
        <v>20</v>
      </c>
      <c r="C90" s="10"/>
      <c r="D90" s="10"/>
      <c r="E90" s="10"/>
      <c r="F90" s="10"/>
      <c r="G90" s="10"/>
      <c r="H90" s="10"/>
      <c r="I90" s="10"/>
      <c r="J90" s="11"/>
      <c r="K90" s="12"/>
      <c r="L90" s="11"/>
      <c r="M90" s="12"/>
      <c r="N90" s="11"/>
      <c r="O90" s="12"/>
      <c r="P90" s="11"/>
      <c r="Q90" s="12"/>
      <c r="R90" s="11"/>
      <c r="S90" s="12"/>
      <c r="T90" s="11"/>
      <c r="U90" s="12"/>
      <c r="V90" s="11"/>
      <c r="W90" s="12"/>
      <c r="X90" s="11"/>
      <c r="Y90" s="12"/>
      <c r="Z90" s="11"/>
      <c r="AA90" s="12"/>
      <c r="AB90" s="11"/>
      <c r="AC90" s="12"/>
      <c r="AD90" s="11"/>
      <c r="AE90" s="10"/>
      <c r="AF90" s="11">
        <f>SUM(J89:AF89)</f>
        <v>58418.5</v>
      </c>
      <c r="AG90" s="10"/>
      <c r="AH90" s="11">
        <f>SUM(L89:AH89)</f>
        <v>72883</v>
      </c>
      <c r="AI90" s="10"/>
      <c r="AJ90" s="11">
        <f>SUM(N89:AJ89)</f>
        <v>115951</v>
      </c>
      <c r="AK90" s="10"/>
      <c r="AL90" s="11">
        <f>SUM(P89:AL89)</f>
        <v>137786.5</v>
      </c>
      <c r="AM90" s="10"/>
      <c r="AN90" s="11">
        <f>SUM(R89:AN89)</f>
        <v>165405.5</v>
      </c>
      <c r="AO90" s="10"/>
      <c r="AP90" s="11">
        <f>SUM(T89:AP89)</f>
        <v>202930.5</v>
      </c>
      <c r="AQ90" s="10"/>
      <c r="AR90" s="11">
        <f>SUM(V89:AR89)</f>
        <v>235739.5</v>
      </c>
      <c r="AS90" s="12"/>
      <c r="AT90" s="11">
        <f>SUM(X89:AT89)</f>
        <v>272973.5</v>
      </c>
      <c r="AU90" s="10"/>
      <c r="AV90" s="11">
        <f>SUM(Z89:AV89)</f>
        <v>310834.5</v>
      </c>
      <c r="AW90" s="10"/>
      <c r="AX90" s="11">
        <f>SUM(AB89:AX89)</f>
        <v>364434</v>
      </c>
      <c r="AY90" s="10"/>
      <c r="AZ90" s="11">
        <f>SUM(AD89:AZ89)</f>
        <v>400441</v>
      </c>
      <c r="BA90" s="10"/>
      <c r="BB90" s="11">
        <f>SUM(AF89:BB89)</f>
        <v>464127</v>
      </c>
      <c r="BC90" s="10"/>
      <c r="BD90" s="11">
        <f>SUM(AH89:BD89)</f>
        <v>491944</v>
      </c>
      <c r="BE90" s="10"/>
      <c r="BF90" s="11">
        <f>SUM(AJ89:BF89)</f>
        <v>521826.5</v>
      </c>
      <c r="BG90" s="10"/>
      <c r="BH90" s="11">
        <f>SUM(AL89:BH89)</f>
        <v>494907.5</v>
      </c>
      <c r="BI90" s="10"/>
      <c r="BJ90" s="11">
        <f>SUM(AN89:BJ89)</f>
        <v>490458</v>
      </c>
      <c r="BK90" s="10"/>
      <c r="BL90" s="11">
        <f>SUM(AP89:BL89)</f>
        <v>491245.55</v>
      </c>
      <c r="BM90" s="10"/>
      <c r="BN90" s="11">
        <f>SUM(AR89:BN89)</f>
        <v>475603.89999999997</v>
      </c>
      <c r="BO90" s="10"/>
      <c r="BP90" s="11">
        <f>SUM(AT89:BP89)</f>
        <v>487980.44999999995</v>
      </c>
      <c r="BQ90" s="10"/>
      <c r="BR90" s="11">
        <f>SUM(AV89:BR89)</f>
        <v>467758.82999999996</v>
      </c>
      <c r="BS90" s="10"/>
      <c r="BT90" s="11">
        <f>SUM(AX89:BT89)</f>
        <v>441206.07999999996</v>
      </c>
      <c r="BU90" s="10"/>
      <c r="BV90" s="11">
        <f>SUM(AZ89:BV89)</f>
        <v>427171.67999999993</v>
      </c>
      <c r="BW90" s="10"/>
      <c r="BX90" s="11">
        <f>SUM(BB89:BX89)</f>
        <v>564622.53</v>
      </c>
      <c r="BY90" s="10"/>
      <c r="BZ90" s="11">
        <f>SUM(BD89:BZ89)</f>
        <v>515642.73000000004</v>
      </c>
      <c r="CA90" s="10"/>
      <c r="CB90" s="11">
        <f>SUM(BF89:CB89)</f>
        <v>489145.93000000005</v>
      </c>
      <c r="CC90" s="10"/>
      <c r="CD90" s="11">
        <f>SUM(BH89:CD89)</f>
        <v>496571.22000000003</v>
      </c>
      <c r="CE90" s="10"/>
      <c r="CF90" s="11">
        <f>SUM(BJ89:CF89)</f>
        <v>528223.02</v>
      </c>
      <c r="CG90" s="10"/>
      <c r="CH90" s="11">
        <f>SUM(BL89:CH89)</f>
        <v>553497.02</v>
      </c>
      <c r="CI90" s="10"/>
      <c r="CJ90" s="11">
        <f>SUM(BN89:CJ89)</f>
        <v>586648.97</v>
      </c>
      <c r="CK90" s="10"/>
      <c r="CL90" s="11">
        <f>SUM(BP89:CL89)</f>
        <v>598985.81999999995</v>
      </c>
      <c r="CM90" s="10"/>
      <c r="CN90" s="11">
        <f>SUM(BR89:CN89)</f>
        <v>568548.87</v>
      </c>
      <c r="CO90" s="10"/>
      <c r="CP90" s="11">
        <f>SUM(BT89:CP89)</f>
        <v>584649.29</v>
      </c>
      <c r="CQ90" s="10"/>
      <c r="CR90" s="11">
        <f>SUM(BV89:CR89)</f>
        <v>572317.60000000009</v>
      </c>
      <c r="CS90" s="10"/>
      <c r="CT90" s="11">
        <f>SUM(BX89:CT89)</f>
        <v>522020</v>
      </c>
      <c r="CU90" s="10"/>
      <c r="CV90" s="11">
        <f>SUM(BZ89:CV89)</f>
        <v>334043.14999999997</v>
      </c>
      <c r="CW90" s="10"/>
      <c r="CX90" s="11">
        <f>SUM(CB89:CX89)</f>
        <v>309767.94999999995</v>
      </c>
      <c r="CY90" s="10"/>
      <c r="CZ90" s="11">
        <f>SUM(CD89:CZ89)</f>
        <v>286724.75</v>
      </c>
      <c r="DA90" s="10"/>
      <c r="DB90" s="11">
        <f>SUM(CF89:DB89)</f>
        <v>234952.46000000002</v>
      </c>
      <c r="DC90" s="10"/>
      <c r="DD90" s="11">
        <f>SUM(CH89:DD89)</f>
        <v>187151.66000000003</v>
      </c>
      <c r="DE90" s="10"/>
      <c r="DF90" s="11">
        <f>SUM(CJ89:DF89)</f>
        <v>144491.66</v>
      </c>
      <c r="DG90" s="10"/>
      <c r="DH90" s="11">
        <f>SUM(CL89:DH89)</f>
        <v>82933.16</v>
      </c>
      <c r="DI90" s="10"/>
      <c r="DJ90" s="11">
        <f>SUM(CN89:DJ89)</f>
        <v>48712.959999999999</v>
      </c>
      <c r="DK90" s="10"/>
      <c r="DL90" s="11">
        <f>SUM(CP89:DL89)</f>
        <v>33964.36</v>
      </c>
      <c r="DM90" s="10"/>
      <c r="DN90" s="13">
        <f>SUM(CR89:DN89)</f>
        <v>851.56</v>
      </c>
    </row>
    <row r="91" spans="2:118" x14ac:dyDescent="0.25">
      <c r="B91" s="50" t="s">
        <v>40</v>
      </c>
      <c r="C91" s="51"/>
      <c r="D91" s="51"/>
      <c r="E91" s="51"/>
      <c r="F91" s="51"/>
      <c r="G91" s="51"/>
      <c r="H91" s="51"/>
      <c r="I91" s="51"/>
      <c r="J91" s="53"/>
      <c r="K91" s="52"/>
      <c r="L91" s="53"/>
      <c r="M91" s="52"/>
      <c r="N91" s="53"/>
      <c r="O91" s="52"/>
      <c r="P91" s="53"/>
      <c r="Q91" s="52"/>
      <c r="R91" s="53"/>
      <c r="S91" s="52"/>
      <c r="T91" s="53"/>
      <c r="U91" s="52"/>
      <c r="V91" s="53"/>
      <c r="W91" s="52"/>
      <c r="X91" s="53"/>
      <c r="Y91" s="52"/>
      <c r="Z91" s="53"/>
      <c r="AA91" s="52"/>
      <c r="AB91" s="53"/>
      <c r="AC91" s="52"/>
      <c r="AD91" s="53"/>
      <c r="AE91" s="51"/>
      <c r="AF91" s="53">
        <f>AF90/AF32</f>
        <v>136.17365967365967</v>
      </c>
      <c r="AG91" s="51"/>
      <c r="AH91" s="53">
        <f>AH90/AH32</f>
        <v>136.74108818011257</v>
      </c>
      <c r="AI91" s="51"/>
      <c r="AJ91" s="53">
        <f>AJ90/AJ32</f>
        <v>185.81891025641025</v>
      </c>
      <c r="AK91" s="51"/>
      <c r="AL91" s="53">
        <f>AL90/AL32</f>
        <v>189.52751031636865</v>
      </c>
      <c r="AM91" s="51"/>
      <c r="AN91" s="53">
        <f>AN90/AN32</f>
        <v>190.55933179723502</v>
      </c>
      <c r="AO91" s="51"/>
      <c r="AP91" s="53">
        <f>AP90/AP32</f>
        <v>200.32625863770977</v>
      </c>
      <c r="AQ91" s="51"/>
      <c r="AR91" s="53">
        <f>AR90/AR32</f>
        <v>206.4268826619965</v>
      </c>
      <c r="AS91" s="52"/>
      <c r="AT91" s="53">
        <f>AT90/AT32</f>
        <v>220.1399193548387</v>
      </c>
      <c r="AU91" s="51"/>
      <c r="AV91" s="53">
        <f>AV90/AV32</f>
        <v>242.46060842433698</v>
      </c>
      <c r="AW91" s="51"/>
      <c r="AX91" s="53">
        <f>AX90/AX32</f>
        <v>299.69901315789474</v>
      </c>
      <c r="AY91" s="51"/>
      <c r="AZ91" s="53">
        <f>AZ90/AZ32</f>
        <v>351.26403508771932</v>
      </c>
      <c r="BA91" s="51"/>
      <c r="BB91" s="53">
        <f>BB90/BB32</f>
        <v>429.34967622571691</v>
      </c>
      <c r="BC91" s="51"/>
      <c r="BD91" s="53">
        <f>BD90/BD32</f>
        <v>479.47758284600388</v>
      </c>
      <c r="BE91" s="51"/>
      <c r="BF91" s="53">
        <f>IF(ISERROR(BF90/BF32),0,BF90/BF32)</f>
        <v>542.43918918918916</v>
      </c>
      <c r="BG91" s="51"/>
      <c r="BH91" s="53">
        <f>IF(ISERROR(BH90/BH32),0,BH90/BH32)</f>
        <v>551.7363433667781</v>
      </c>
      <c r="BI91" s="51"/>
      <c r="BJ91" s="53">
        <f>IF(ISERROR(BJ90/BJ32),0,BJ90/BJ32)</f>
        <v>596.66423357664235</v>
      </c>
      <c r="BK91" s="51"/>
      <c r="BL91" s="53">
        <f>IF(ISERROR(BL90/BL32),0,BL90/BL32)</f>
        <v>680.39549861495846</v>
      </c>
      <c r="BM91" s="51"/>
      <c r="BN91" s="53">
        <f>IF(ISERROR(BN90/BN32),0,BN90/BN32)</f>
        <v>779.67852459016387</v>
      </c>
      <c r="BO91" s="51"/>
      <c r="BP91" s="53">
        <f>IF(ISERROR(BP90/BP32),0,BP90/BP32)</f>
        <v>968.21517857142851</v>
      </c>
      <c r="BQ91" s="51"/>
      <c r="BR91" s="53">
        <f>IF(ISERROR(BR90/BR32),0,BR90/BR32)</f>
        <v>1111.0661045130641</v>
      </c>
      <c r="BS91" s="51"/>
      <c r="BT91" s="53">
        <f>IF(ISERROR(BT90/BT32),0,BT90/BT32)</f>
        <v>1122.6617811704834</v>
      </c>
      <c r="BU91" s="51"/>
      <c r="BV91" s="53">
        <f>IF(ISERROR(BV90/BV32),0,BV90/BV32)</f>
        <v>1057.3556435643563</v>
      </c>
      <c r="BW91" s="51"/>
      <c r="BX91" s="53">
        <f>IF(ISERROR(BX90/BX32),0,BX90/BX32)</f>
        <v>1341.1461520190023</v>
      </c>
      <c r="BY91" s="51"/>
      <c r="BZ91" s="53">
        <f>IF(ISERROR(BZ90/BZ32),0,BZ90/BZ32)</f>
        <v>1273.1919259259259</v>
      </c>
      <c r="CA91" s="51"/>
      <c r="CB91" s="53">
        <f>IF(ISERROR(CB90/CB32),0,CB90/CB32)</f>
        <v>1267.2174352331608</v>
      </c>
      <c r="CC91" s="51"/>
      <c r="CD91" s="53">
        <f>IF(ISERROR(CD90/CD32),0,CD90/CD32)</f>
        <v>1286.4539378238342</v>
      </c>
      <c r="CE91" s="51"/>
      <c r="CF91" s="53">
        <f>IF(ISERROR(CF90/CF32),0,CF90/CF32)</f>
        <v>1372.0078441558442</v>
      </c>
      <c r="CG91" s="51"/>
      <c r="CH91" s="53">
        <f>IF(ISERROR(CH90/CH32),0,CH90/CH32)</f>
        <v>1448.9450785340314</v>
      </c>
      <c r="CI91" s="51"/>
      <c r="CJ91" s="53">
        <f>IF(ISERROR(CJ90/CJ32),0,CJ90/CJ32)</f>
        <v>1568.5801336898394</v>
      </c>
      <c r="CK91" s="51"/>
      <c r="CL91" s="53">
        <f>IF(ISERROR(CL90/CL32),0,CL90/CL32)</f>
        <v>1597.2955199999999</v>
      </c>
      <c r="CM91" s="51"/>
      <c r="CN91" s="53">
        <f>IF(ISERROR(CN90/CN32),0,CN90/CN32)</f>
        <v>1544.9697554347827</v>
      </c>
      <c r="CO91" s="51"/>
      <c r="CP91" s="53">
        <f>IF(ISERROR(CP90/CP32),0,CP90/CP32)</f>
        <v>1550.7938726790451</v>
      </c>
      <c r="CQ91" s="51"/>
      <c r="CR91" s="53">
        <f>IF(ISERROR(CR90/CR32),0,CR90/CR32)</f>
        <v>1598.6525139664807</v>
      </c>
      <c r="CS91" s="51"/>
      <c r="CT91" s="53">
        <f>IF(ISERROR(CT90/CT32),0,CT90/CT32)</f>
        <v>1722.8382838283828</v>
      </c>
      <c r="CU91" s="51"/>
      <c r="CV91" s="53">
        <f>IF(ISERROR(CV90/CV32),0,CV90/CV32)</f>
        <v>1330.8492031872509</v>
      </c>
      <c r="CW91" s="51"/>
      <c r="CX91" s="53">
        <f>IF(ISERROR(CX90/CX32),0,CX90/CX32)</f>
        <v>1364.6165198237884</v>
      </c>
      <c r="CY91" s="51"/>
      <c r="CZ91" s="53">
        <f>IF(ISERROR(CZ90/CZ32),0,CZ90/CZ32)</f>
        <v>1391.8677184466019</v>
      </c>
      <c r="DA91" s="51"/>
      <c r="DB91" s="53">
        <f>IF(ISERROR(DB90/DB32),0,DB90/DB32)</f>
        <v>1415.3762650602412</v>
      </c>
      <c r="DC91" s="51"/>
      <c r="DD91" s="53">
        <f>IF(ISERROR(DD90/DD32),0,DD90/DD32)</f>
        <v>1327.3167375886528</v>
      </c>
      <c r="DE91" s="51"/>
      <c r="DF91" s="53">
        <f>IF(ISERROR(DF90/DF32),0,DF90/DF32)</f>
        <v>1245.6177586206898</v>
      </c>
      <c r="DG91" s="51"/>
      <c r="DH91" s="53">
        <f>IF(ISERROR(DH90/DH32),0,DH90/DH32)</f>
        <v>999.19469879518078</v>
      </c>
      <c r="DI91" s="51"/>
      <c r="DJ91" s="53">
        <f>IF(ISERROR(DJ90/DJ32),0,DJ90/DJ32)</f>
        <v>994.14204081632647</v>
      </c>
      <c r="DK91" s="51"/>
      <c r="DL91" s="53">
        <f>IF(ISERROR(DL90/DL32),0,DL90/DL32)</f>
        <v>1029.2230303030303</v>
      </c>
      <c r="DM91" s="51"/>
      <c r="DN91" s="54">
        <f>IF(ISERROR(DN90/DN32),0,DN90/DN32)</f>
        <v>94.617777777777775</v>
      </c>
    </row>
    <row r="92" spans="2:118" x14ac:dyDescent="0.25">
      <c r="B92" s="4" t="s">
        <v>28</v>
      </c>
      <c r="J92" s="46">
        <v>0</v>
      </c>
      <c r="L92" s="46">
        <v>0</v>
      </c>
      <c r="N92" s="46">
        <v>0</v>
      </c>
      <c r="P92" s="46">
        <v>0</v>
      </c>
      <c r="R92" s="46">
        <v>0</v>
      </c>
      <c r="T92" s="46">
        <v>0</v>
      </c>
      <c r="V92" s="46">
        <v>0</v>
      </c>
      <c r="X92" s="46">
        <v>0</v>
      </c>
      <c r="Z92" s="46">
        <v>0</v>
      </c>
      <c r="AB92" s="46">
        <v>0</v>
      </c>
      <c r="AD92" s="46">
        <v>40</v>
      </c>
      <c r="AF92" s="46">
        <v>380</v>
      </c>
      <c r="AH92" s="46">
        <v>0</v>
      </c>
      <c r="AJ92" s="46">
        <v>1500</v>
      </c>
      <c r="AL92" s="46">
        <v>170</v>
      </c>
      <c r="AN92" s="46">
        <v>3043</v>
      </c>
      <c r="AO92"/>
      <c r="AP92" s="46">
        <v>0</v>
      </c>
      <c r="AQ92"/>
      <c r="AR92" s="46">
        <v>9103</v>
      </c>
      <c r="AT92" s="46">
        <v>12058</v>
      </c>
      <c r="AV92" s="46">
        <v>13449</v>
      </c>
      <c r="AX92" s="46">
        <v>25103</v>
      </c>
      <c r="AZ92" s="46">
        <v>13554</v>
      </c>
      <c r="BB92" s="46">
        <v>26357</v>
      </c>
      <c r="BD92" s="46">
        <v>13747</v>
      </c>
      <c r="BF92" s="46">
        <v>19442</v>
      </c>
      <c r="BH92" s="46">
        <v>6921</v>
      </c>
      <c r="BJ92" s="46">
        <v>8972</v>
      </c>
      <c r="BL92" s="46">
        <v>10373</v>
      </c>
      <c r="BN92" s="46">
        <v>9744.5</v>
      </c>
      <c r="BP92" s="46">
        <v>7561.8</v>
      </c>
      <c r="BR92" s="46">
        <v>5070.78</v>
      </c>
      <c r="BT92" s="46">
        <v>4923.3</v>
      </c>
      <c r="BV92" s="46">
        <v>13853.75</v>
      </c>
      <c r="BX92" s="46">
        <v>12758.55</v>
      </c>
      <c r="BZ92" s="46">
        <v>1419</v>
      </c>
      <c r="CB92" s="46">
        <v>1797</v>
      </c>
      <c r="CD92" s="46">
        <v>15570.5</v>
      </c>
      <c r="CF92" s="46">
        <v>7707</v>
      </c>
      <c r="CH92" s="46">
        <v>4707</v>
      </c>
      <c r="CJ92" s="46">
        <v>14189.3</v>
      </c>
      <c r="CL92" s="46">
        <v>2918</v>
      </c>
      <c r="CN92" s="46">
        <v>5560</v>
      </c>
      <c r="CP92" s="46">
        <v>5695.2</v>
      </c>
      <c r="CR92" s="46">
        <v>447.3</v>
      </c>
      <c r="CT92" s="46">
        <v>0</v>
      </c>
      <c r="CV92" s="46">
        <v>55560</v>
      </c>
      <c r="CX92" s="46">
        <v>0</v>
      </c>
      <c r="CZ92" s="46">
        <v>0</v>
      </c>
      <c r="DB92" s="46">
        <v>0</v>
      </c>
      <c r="DD92" s="46">
        <v>0</v>
      </c>
      <c r="DF92" s="46">
        <v>0</v>
      </c>
      <c r="DH92" s="46">
        <v>0</v>
      </c>
      <c r="DJ92" s="46">
        <v>0</v>
      </c>
      <c r="DL92" s="46">
        <v>0</v>
      </c>
      <c r="DN92" s="46">
        <v>0</v>
      </c>
    </row>
    <row r="93" spans="2:118" x14ac:dyDescent="0.25">
      <c r="B93" s="9" t="s">
        <v>20</v>
      </c>
      <c r="C93" s="10"/>
      <c r="D93" s="10"/>
      <c r="E93" s="10"/>
      <c r="F93" s="10"/>
      <c r="G93" s="10"/>
      <c r="H93" s="10"/>
      <c r="I93" s="10"/>
      <c r="J93" s="11"/>
      <c r="K93" s="12"/>
      <c r="L93" s="11"/>
      <c r="M93" s="12"/>
      <c r="N93" s="11"/>
      <c r="O93" s="12"/>
      <c r="P93" s="11"/>
      <c r="Q93" s="12"/>
      <c r="R93" s="11"/>
      <c r="S93" s="12"/>
      <c r="T93" s="11"/>
      <c r="U93" s="12"/>
      <c r="V93" s="11"/>
      <c r="W93" s="12"/>
      <c r="X93" s="11"/>
      <c r="Y93" s="12"/>
      <c r="Z93" s="11"/>
      <c r="AA93" s="12"/>
      <c r="AB93" s="11"/>
      <c r="AC93" s="12"/>
      <c r="AD93" s="11"/>
      <c r="AE93" s="10"/>
      <c r="AF93" s="11">
        <f>SUM(J92:AF92)</f>
        <v>420</v>
      </c>
      <c r="AG93" s="10"/>
      <c r="AH93" s="11">
        <f>SUM(L92:AH92)</f>
        <v>420</v>
      </c>
      <c r="AI93" s="10"/>
      <c r="AJ93" s="11">
        <f>SUM(N92:AJ92)</f>
        <v>1920</v>
      </c>
      <c r="AK93" s="10"/>
      <c r="AL93" s="11">
        <f>SUM(P92:AL92)</f>
        <v>2090</v>
      </c>
      <c r="AM93" s="10"/>
      <c r="AN93" s="11">
        <f>SUM(R92:AN92)</f>
        <v>5133</v>
      </c>
      <c r="AO93" s="10"/>
      <c r="AP93" s="11">
        <f>SUM(T92:AP92)</f>
        <v>5133</v>
      </c>
      <c r="AQ93" s="10"/>
      <c r="AR93" s="11">
        <f>SUM(V92:AR92)</f>
        <v>14236</v>
      </c>
      <c r="AS93" s="12"/>
      <c r="AT93" s="11">
        <f>SUM(X92:AT92)</f>
        <v>26294</v>
      </c>
      <c r="AU93" s="10"/>
      <c r="AV93" s="11">
        <f>SUM(Z92:AV92)</f>
        <v>39743</v>
      </c>
      <c r="AW93" s="10"/>
      <c r="AX93" s="11">
        <f>SUM(AB92:AX92)</f>
        <v>64846</v>
      </c>
      <c r="AY93" s="10"/>
      <c r="AZ93" s="11">
        <f>SUM(AD92:AZ92)</f>
        <v>78400</v>
      </c>
      <c r="BA93" s="10"/>
      <c r="BB93" s="11">
        <f>SUM(AF92:BB92)</f>
        <v>104717</v>
      </c>
      <c r="BC93" s="10"/>
      <c r="BD93" s="11">
        <f>SUM(AH92:BD92)</f>
        <v>118084</v>
      </c>
      <c r="BE93" s="10"/>
      <c r="BF93" s="11">
        <f>SUM(AJ92:BF92)</f>
        <v>137526</v>
      </c>
      <c r="BG93" s="10"/>
      <c r="BH93" s="11">
        <f>SUM(AL92:BH92)</f>
        <v>142947</v>
      </c>
      <c r="BI93" s="10"/>
      <c r="BJ93" s="11">
        <f>SUM(AN92:BJ92)</f>
        <v>151749</v>
      </c>
      <c r="BK93" s="10"/>
      <c r="BL93" s="11">
        <f>SUM(AP92:BL92)</f>
        <v>159079</v>
      </c>
      <c r="BM93" s="10"/>
      <c r="BN93" s="11">
        <f>SUM(AR92:BN92)</f>
        <v>168823.5</v>
      </c>
      <c r="BO93" s="10"/>
      <c r="BP93" s="11">
        <f>SUM(AT92:BP92)</f>
        <v>167282.29999999999</v>
      </c>
      <c r="BQ93" s="10"/>
      <c r="BR93" s="11">
        <f>SUM(AV92:BR92)</f>
        <v>160295.07999999999</v>
      </c>
      <c r="BS93" s="10"/>
      <c r="BT93" s="11">
        <f>SUM(AX92:BT92)</f>
        <v>151769.37999999998</v>
      </c>
      <c r="BU93" s="10"/>
      <c r="BV93" s="11">
        <f>SUM(AZ92:BV92)</f>
        <v>140520.13</v>
      </c>
      <c r="BW93" s="10"/>
      <c r="BX93" s="11">
        <f>SUM(BB92:BX92)</f>
        <v>139724.68</v>
      </c>
      <c r="BY93" s="10"/>
      <c r="BZ93" s="11">
        <f>SUM(BD92:BZ92)</f>
        <v>114786.68000000001</v>
      </c>
      <c r="CA93" s="10"/>
      <c r="CB93" s="11">
        <f>SUM(BF92:CB92)</f>
        <v>102836.68000000001</v>
      </c>
      <c r="CC93" s="10"/>
      <c r="CD93" s="11">
        <f>SUM(BH92:CD92)</f>
        <v>98965.180000000008</v>
      </c>
      <c r="CE93" s="10"/>
      <c r="CF93" s="11">
        <f>SUM(BJ92:CF92)</f>
        <v>99751.180000000008</v>
      </c>
      <c r="CG93" s="10"/>
      <c r="CH93" s="11">
        <f>SUM(BL92:CH92)</f>
        <v>95486.18</v>
      </c>
      <c r="CI93" s="10"/>
      <c r="CJ93" s="11">
        <f>SUM(BN92:CJ92)</f>
        <v>99302.48</v>
      </c>
      <c r="CK93" s="10"/>
      <c r="CL93" s="11">
        <f>SUM(BP92:CL92)</f>
        <v>92475.98</v>
      </c>
      <c r="CM93" s="10"/>
      <c r="CN93" s="11">
        <f>SUM(BR92:CN92)</f>
        <v>90474.180000000008</v>
      </c>
      <c r="CO93" s="10"/>
      <c r="CP93" s="11">
        <f>SUM(BT92:CP92)</f>
        <v>91098.599999999991</v>
      </c>
      <c r="CQ93" s="10"/>
      <c r="CR93" s="11">
        <f>SUM(BV92:CR92)</f>
        <v>86622.6</v>
      </c>
      <c r="CS93" s="10"/>
      <c r="CT93" s="11">
        <f>SUM(BX92:CT92)</f>
        <v>72768.850000000006</v>
      </c>
      <c r="CU93" s="10"/>
      <c r="CV93" s="11">
        <f>SUM(BZ92:CV92)</f>
        <v>115570.3</v>
      </c>
      <c r="CW93" s="10"/>
      <c r="CX93" s="11">
        <f>SUM(CB92:CX92)</f>
        <v>114151.3</v>
      </c>
      <c r="CY93" s="10"/>
      <c r="CZ93" s="11">
        <f>SUM(CD92:CZ92)</f>
        <v>112354.3</v>
      </c>
      <c r="DA93" s="10"/>
      <c r="DB93" s="11">
        <f>SUM(CF92:DB92)</f>
        <v>96783.8</v>
      </c>
      <c r="DC93" s="10"/>
      <c r="DD93" s="11">
        <f>SUM(CH92:DD92)</f>
        <v>89076.800000000003</v>
      </c>
      <c r="DE93" s="10"/>
      <c r="DF93" s="11">
        <f>SUM(CJ92:DF92)</f>
        <v>84369.8</v>
      </c>
      <c r="DG93" s="10"/>
      <c r="DH93" s="11">
        <f>SUM(CL92:DH92)</f>
        <v>70180.5</v>
      </c>
      <c r="DI93" s="10"/>
      <c r="DJ93" s="11">
        <f>SUM(CN92:DJ92)</f>
        <v>67262.5</v>
      </c>
      <c r="DK93" s="10"/>
      <c r="DL93" s="11">
        <f>SUM(CP92:DL92)</f>
        <v>61702.5</v>
      </c>
      <c r="DM93" s="10"/>
      <c r="DN93" s="13">
        <f>SUM(CR92:DN92)</f>
        <v>56007.3</v>
      </c>
    </row>
    <row r="94" spans="2:118" x14ac:dyDescent="0.25">
      <c r="B94" s="4" t="s">
        <v>29</v>
      </c>
      <c r="J94" s="15"/>
      <c r="L94" s="15"/>
      <c r="N94" s="15"/>
      <c r="P94" s="15"/>
      <c r="R94" s="15"/>
      <c r="T94" s="15"/>
      <c r="V94" s="15"/>
      <c r="X94" s="15"/>
      <c r="Z94" s="15"/>
      <c r="AB94" s="15"/>
      <c r="AD94" s="15"/>
      <c r="AF94" s="15">
        <f>AF92/AF89</f>
        <v>1.7492979791004927E-2</v>
      </c>
      <c r="AH94" s="15">
        <f>AH92/AH89</f>
        <v>0</v>
      </c>
      <c r="AJ94" s="15">
        <f>AJ92/AJ89</f>
        <v>3.4828643076065757E-2</v>
      </c>
      <c r="AL94" s="15">
        <f>AL92/AL89</f>
        <v>7.7854869364108901E-3</v>
      </c>
      <c r="AN94" s="15">
        <f>AN92/AN89</f>
        <v>0.1101777761685796</v>
      </c>
      <c r="AO94"/>
      <c r="AP94" s="15">
        <f>AP92/AP89</f>
        <v>0</v>
      </c>
      <c r="AQ94"/>
      <c r="AR94" s="15">
        <f>AR92/AR89</f>
        <v>0.2774543570361791</v>
      </c>
      <c r="AT94" s="15">
        <f>AT92/AT89</f>
        <v>0.32384379867862706</v>
      </c>
      <c r="AV94" s="15">
        <f>AV92/AV89</f>
        <v>0.33845882826655926</v>
      </c>
      <c r="AX94" s="15">
        <f>AX92/AX89</f>
        <v>0.39021015979605794</v>
      </c>
      <c r="AZ94" s="15">
        <f>AZ92/AZ89</f>
        <v>0.26825792661204134</v>
      </c>
      <c r="BB94" s="15">
        <f>BB92/BB89</f>
        <v>0.35979796600914615</v>
      </c>
      <c r="BD94" s="15">
        <f>BD92/BD89</f>
        <v>0.27749293500201855</v>
      </c>
      <c r="BF94" s="15">
        <f>IF(ISERROR(BF92/BF89),0,BF92/BF89)</f>
        <v>0.43840620560579069</v>
      </c>
      <c r="BH94" s="15">
        <f t="shared" ref="BH94" si="120">IF(ISERROR(BH92/BH89),0,BH92/BH89)</f>
        <v>0.42857142857142855</v>
      </c>
      <c r="BJ94" s="15">
        <f t="shared" ref="BJ94" si="121">IF(ISERROR(BJ92/BJ89),0,BJ92/BJ89)</f>
        <v>0.51604739445530889</v>
      </c>
      <c r="BL94" s="15">
        <f t="shared" ref="BL94" si="122">IF(ISERROR(BL92/BL89),0,BL92/BL89)</f>
        <v>0.36516226011254449</v>
      </c>
      <c r="BN94" s="15">
        <f t="shared" ref="BN94" si="123">IF(ISERROR(BN92/BN89),0,BN92/BN89)</f>
        <v>0.44529288248828452</v>
      </c>
      <c r="BP94" s="15">
        <f t="shared" ref="BP94" si="124">IF(ISERROR(BP92/BP89),0,BP92/BP89)</f>
        <v>0.1673499603302383</v>
      </c>
      <c r="BR94" s="15">
        <f t="shared" ref="BR94" si="125">IF(ISERROR(BR92/BR89),0,BR92/BR89)</f>
        <v>0.29806411566165342</v>
      </c>
      <c r="BT94" s="15">
        <f t="shared" ref="BT94" si="126">IF(ISERROR(BT92/BT89),0,BT92/BT89)</f>
        <v>0.37345115961542108</v>
      </c>
      <c r="BV94" s="15">
        <f t="shared" ref="BV94" si="127">IF(ISERROR(BV92/BV89),0,BV92/BV89)</f>
        <v>0.27543560726555544</v>
      </c>
      <c r="BX94" s="15">
        <f t="shared" ref="BX94" si="128">IF(ISERROR(BX92/BX89),0,BX92/BX89)</f>
        <v>6.7872985423471019E-2</v>
      </c>
      <c r="BZ94" s="15">
        <f t="shared" ref="BZ94" si="129">IF(ISERROR(BZ92/BZ89),0,BZ92/BZ89)</f>
        <v>5.8454719219615078E-2</v>
      </c>
      <c r="CB94" s="15">
        <f t="shared" ref="CB94" si="130">IF(ISERROR(CB92/CB89),0,CB92/CB89)</f>
        <v>7.7983960561033183E-2</v>
      </c>
      <c r="CD94" s="15">
        <f t="shared" ref="CD94" si="131">IF(ISERROR(CD92/CD89),0,CD92/CD89)</f>
        <v>0.30074968675328057</v>
      </c>
      <c r="CF94" s="15">
        <f t="shared" ref="CF94" si="132">IF(ISERROR(CF92/CF89),0,CF92/CF89)</f>
        <v>0.16123161118642365</v>
      </c>
      <c r="CH94" s="15">
        <f t="shared" ref="CH94" si="133">IF(ISERROR(CH92/CH89),0,CH92/CH89)</f>
        <v>0.11033755274261603</v>
      </c>
      <c r="CJ94" s="15">
        <f t="shared" ref="CJ94" si="134">IF(ISERROR(CJ92/CJ89),0,CJ92/CJ89)</f>
        <v>0.23050106808970328</v>
      </c>
      <c r="CL94" s="15">
        <f t="shared" ref="CL94" si="135">IF(ISERROR(CL92/CL89),0,CL92/CL89)</f>
        <v>8.5271272523246511E-2</v>
      </c>
      <c r="CN94" s="15">
        <f t="shared" ref="CN94" si="136">IF(ISERROR(CN92/CN89),0,CN92/CN89)</f>
        <v>0.37698493416324258</v>
      </c>
      <c r="CP94" s="15">
        <f t="shared" ref="CP94" si="137">IF(ISERROR(CP92/CP89),0,CP92/CP89)</f>
        <v>0.17199391171993911</v>
      </c>
      <c r="CR94" s="15">
        <f t="shared" ref="CR94" si="138">IF(ISERROR(CR92/CR89),0,CR92/CR89)</f>
        <v>0.52527126685142567</v>
      </c>
      <c r="CT94" s="15">
        <f t="shared" ref="CT94" si="139">IF(ISERROR(CT92/CT89),0,CT92/CT89)</f>
        <v>0</v>
      </c>
      <c r="CV94" s="15">
        <f t="shared" ref="CV94:CX94" si="140">IF(ISERROR(CV92/CV89),0,CV92/CV89)</f>
        <v>0</v>
      </c>
      <c r="CX94" s="15">
        <f t="shared" si="140"/>
        <v>0</v>
      </c>
      <c r="CZ94" s="15">
        <f t="shared" ref="CZ94:DB94" si="141">IF(ISERROR(CZ92/CZ89),0,CZ92/CZ89)</f>
        <v>0</v>
      </c>
      <c r="DB94" s="15">
        <f t="shared" si="141"/>
        <v>0</v>
      </c>
      <c r="DD94" s="15">
        <f t="shared" ref="DD94:DF94" si="142">IF(ISERROR(DD92/DD89),0,DD92/DD89)</f>
        <v>0</v>
      </c>
      <c r="DF94" s="15">
        <f t="shared" si="142"/>
        <v>0</v>
      </c>
      <c r="DH94" s="15">
        <f t="shared" ref="DH94:DJ94" si="143">IF(ISERROR(DH92/DH89),0,DH92/DH89)</f>
        <v>0</v>
      </c>
      <c r="DJ94" s="15">
        <f t="shared" si="143"/>
        <v>0</v>
      </c>
      <c r="DL94" s="15">
        <f t="shared" ref="DL94:DN94" si="144">IF(ISERROR(DL92/DL89),0,DL92/DL89)</f>
        <v>0</v>
      </c>
      <c r="DN94" s="15">
        <f t="shared" si="144"/>
        <v>0</v>
      </c>
    </row>
    <row r="95" spans="2:118" x14ac:dyDescent="0.25">
      <c r="B95" s="9" t="s">
        <v>2</v>
      </c>
      <c r="C95" s="10"/>
      <c r="D95" s="10"/>
      <c r="E95" s="10"/>
      <c r="F95" s="10"/>
      <c r="G95" s="10"/>
      <c r="H95" s="10"/>
      <c r="I95" s="10"/>
      <c r="J95" s="41"/>
      <c r="K95" s="10"/>
      <c r="L95" s="41"/>
      <c r="M95" s="10"/>
      <c r="N95" s="41"/>
      <c r="O95" s="10"/>
      <c r="P95" s="41"/>
      <c r="Q95" s="10"/>
      <c r="R95" s="41"/>
      <c r="S95" s="10"/>
      <c r="T95" s="41"/>
      <c r="U95" s="10"/>
      <c r="V95" s="41"/>
      <c r="W95" s="10"/>
      <c r="X95" s="41"/>
      <c r="Y95" s="10"/>
      <c r="Z95" s="41"/>
      <c r="AA95" s="10"/>
      <c r="AB95" s="41"/>
      <c r="AC95" s="10"/>
      <c r="AD95" s="41"/>
      <c r="AE95" s="10"/>
      <c r="AF95" s="41">
        <f>AF93/AF90</f>
        <v>7.1895033251452882E-3</v>
      </c>
      <c r="AG95" s="10"/>
      <c r="AH95" s="41">
        <f>AH93/AH90</f>
        <v>5.7626607027701929E-3</v>
      </c>
      <c r="AI95" s="10"/>
      <c r="AJ95" s="41">
        <f>AJ93/AJ90</f>
        <v>1.6558718769135238E-2</v>
      </c>
      <c r="AK95" s="10"/>
      <c r="AL95" s="41">
        <f>AL93/AL90</f>
        <v>1.516839458147206E-2</v>
      </c>
      <c r="AM95" s="10"/>
      <c r="AN95" s="41">
        <f>AN93/AN90</f>
        <v>3.1032825389724041E-2</v>
      </c>
      <c r="AO95" s="10"/>
      <c r="AP95" s="41">
        <f>AP93/AP90</f>
        <v>2.5294374182293938E-2</v>
      </c>
      <c r="AQ95" s="10"/>
      <c r="AR95" s="41">
        <f>AR93/AR90</f>
        <v>6.0388691755094079E-2</v>
      </c>
      <c r="AS95" s="10"/>
      <c r="AT95" s="41">
        <f>AT93/AT90</f>
        <v>9.632436848265491E-2</v>
      </c>
      <c r="AU95" s="10"/>
      <c r="AV95" s="41">
        <f>AV93/AV90</f>
        <v>0.12785903752640071</v>
      </c>
      <c r="AW95" s="10"/>
      <c r="AX95" s="41">
        <f>AX93/AX90</f>
        <v>0.17793619695198581</v>
      </c>
      <c r="AY95" s="10"/>
      <c r="AZ95" s="41">
        <f>AZ93/AZ90</f>
        <v>0.1957841479768555</v>
      </c>
      <c r="BA95" s="10"/>
      <c r="BB95" s="41">
        <f>BB93/BB90</f>
        <v>0.2256214355122628</v>
      </c>
      <c r="BC95" s="10"/>
      <c r="BD95" s="41">
        <f>BD93/BD90</f>
        <v>0.24003545118956629</v>
      </c>
      <c r="BE95" s="10"/>
      <c r="BF95" s="41">
        <f>IF(ISERROR(BF93/BF90),0,BF93/BF90)</f>
        <v>0.26354736679720175</v>
      </c>
      <c r="BG95" s="10"/>
      <c r="BH95" s="41">
        <f t="shared" ref="BH95" si="145">IF(ISERROR(BH93/BH90),0,BH93/BH90)</f>
        <v>0.28883579254709213</v>
      </c>
      <c r="BI95" s="10"/>
      <c r="BJ95" s="41">
        <f t="shared" ref="BJ95" si="146">IF(ISERROR(BJ93/BJ90),0,BJ93/BJ90)</f>
        <v>0.30940263998140516</v>
      </c>
      <c r="BK95" s="10"/>
      <c r="BL95" s="41">
        <f t="shared" ref="BL95" si="147">IF(ISERROR(BL93/BL90),0,BL93/BL90)</f>
        <v>0.32382786978935485</v>
      </c>
      <c r="BM95" s="10"/>
      <c r="BN95" s="41">
        <f t="shared" ref="BN95" si="148">IF(ISERROR(BN93/BN90),0,BN93/BN90)</f>
        <v>0.35496660140928199</v>
      </c>
      <c r="BO95" s="10"/>
      <c r="BP95" s="41">
        <f t="shared" ref="BP95" si="149">IF(ISERROR(BP93/BP90),0,BP93/BP90)</f>
        <v>0.34280533164801991</v>
      </c>
      <c r="BQ95" s="10"/>
      <c r="BR95" s="41">
        <f t="shared" ref="BR95" si="150">IF(ISERROR(BR93/BR90),0,BR93/BR90)</f>
        <v>0.34268744857259026</v>
      </c>
      <c r="BS95" s="10"/>
      <c r="BT95" s="41">
        <f t="shared" ref="BT95" si="151">IF(ISERROR(BT93/BT90),0,BT93/BT90)</f>
        <v>0.34398750805972572</v>
      </c>
      <c r="BU95" s="10"/>
      <c r="BV95" s="41">
        <f t="shared" ref="BV95" si="152">IF(ISERROR(BV93/BV90),0,BV93/BV90)</f>
        <v>0.32895469568581892</v>
      </c>
      <c r="BW95" s="10"/>
      <c r="BX95" s="41">
        <f t="shared" ref="BX95" si="153">IF(ISERROR(BX93/BX90),0,BX93/BX90)</f>
        <v>0.24746564753623981</v>
      </c>
      <c r="BY95" s="10"/>
      <c r="BZ95" s="41">
        <f t="shared" ref="BZ95" si="154">IF(ISERROR(BZ93/BZ90),0,BZ93/BZ90)</f>
        <v>0.2226089370056667</v>
      </c>
      <c r="CA95" s="10"/>
      <c r="CB95" s="41">
        <f t="shared" ref="CB95" si="155">IF(ISERROR(CB93/CB90),0,CB93/CB90)</f>
        <v>0.21023721898289124</v>
      </c>
      <c r="CC95" s="10"/>
      <c r="CD95" s="41">
        <f t="shared" ref="CD95" si="156">IF(ISERROR(CD93/CD90),0,CD93/CD90)</f>
        <v>0.19929705148840482</v>
      </c>
      <c r="CE95" s="10"/>
      <c r="CF95" s="41">
        <f t="shared" ref="CF95" si="157">IF(ISERROR(CF93/CF90),0,CF93/CF90)</f>
        <v>0.18884292471766945</v>
      </c>
      <c r="CG95" s="10"/>
      <c r="CH95" s="41">
        <f t="shared" ref="CH95" si="158">IF(ISERROR(CH93/CH90),0,CH93/CH90)</f>
        <v>0.17251435247112981</v>
      </c>
      <c r="CI95" s="10"/>
      <c r="CJ95" s="41">
        <f t="shared" ref="CJ95" si="159">IF(ISERROR(CJ93/CJ90),0,CJ93/CJ90)</f>
        <v>0.16927069692119293</v>
      </c>
      <c r="CK95" s="10"/>
      <c r="CL95" s="41">
        <f t="shared" ref="CL95" si="160">IF(ISERROR(CL93/CL90),0,CL93/CL90)</f>
        <v>0.15438759468462876</v>
      </c>
      <c r="CM95" s="10"/>
      <c r="CN95" s="41">
        <f t="shared" ref="CN95" si="161">IF(ISERROR(CN93/CN90),0,CN93/CN90)</f>
        <v>0.15913175590341075</v>
      </c>
      <c r="CO95" s="10"/>
      <c r="CP95" s="41">
        <f t="shared" ref="CP95" si="162">IF(ISERROR(CP93/CP90),0,CP93/CP90)</f>
        <v>0.15581751583072989</v>
      </c>
      <c r="CQ95" s="10"/>
      <c r="CR95" s="41">
        <f t="shared" ref="CR95" si="163">IF(ISERROR(CR93/CR90),0,CR93/CR90)</f>
        <v>0.15135407333270895</v>
      </c>
      <c r="CS95" s="10"/>
      <c r="CT95" s="41">
        <f t="shared" ref="CT95" si="164">IF(ISERROR(CT93/CT90),0,CT93/CT90)</f>
        <v>0.1393985862610628</v>
      </c>
      <c r="CU95" s="10"/>
      <c r="CV95" s="41">
        <f t="shared" ref="CV95:CX95" si="165">IF(ISERROR(CV93/CV90),0,CV93/CV90)</f>
        <v>0.34597416531367287</v>
      </c>
      <c r="CW95" s="10"/>
      <c r="CX95" s="41">
        <f t="shared" si="165"/>
        <v>0.36850584445550294</v>
      </c>
      <c r="CY95" s="10"/>
      <c r="CZ95" s="41">
        <f t="shared" ref="CZ95:DB95" si="166">IF(ISERROR(CZ93/CZ90),0,CZ93/CZ90)</f>
        <v>0.39185420860947651</v>
      </c>
      <c r="DA95" s="10"/>
      <c r="DB95" s="41">
        <f t="shared" si="166"/>
        <v>0.41192928986570304</v>
      </c>
      <c r="DC95" s="10"/>
      <c r="DD95" s="41">
        <f t="shared" ref="DD95:DF95" si="167">IF(ISERROR(DD93/DD90),0,DD93/DD90)</f>
        <v>0.47596051245284166</v>
      </c>
      <c r="DE95" s="10"/>
      <c r="DF95" s="41">
        <f t="shared" si="167"/>
        <v>0.58390774941612544</v>
      </c>
      <c r="DG95" s="10"/>
      <c r="DH95" s="41">
        <f t="shared" ref="DH95:DJ95" si="168">IF(ISERROR(DH93/DH90),0,DH93/DH90)</f>
        <v>0.8462296625378799</v>
      </c>
      <c r="DI95" s="10"/>
      <c r="DJ95" s="41">
        <f t="shared" si="168"/>
        <v>1.3807927089628715</v>
      </c>
      <c r="DK95" s="10"/>
      <c r="DL95" s="41">
        <f t="shared" ref="DL95:DN95" si="169">IF(ISERROR(DL93/DL90),0,DL93/DL90)</f>
        <v>1.8166837237622024</v>
      </c>
      <c r="DM95" s="10"/>
      <c r="DN95" s="42">
        <f t="shared" si="169"/>
        <v>65.770233453896381</v>
      </c>
    </row>
    <row r="96" spans="2:118" x14ac:dyDescent="0.25">
      <c r="AO96"/>
      <c r="AQ96"/>
    </row>
    <row r="97" spans="2:118" x14ac:dyDescent="0.25">
      <c r="B97" s="7" t="str">
        <f>$B$33</f>
        <v>Dr. Salehi</v>
      </c>
      <c r="AO97"/>
      <c r="AQ97"/>
    </row>
    <row r="98" spans="2:118" x14ac:dyDescent="0.25">
      <c r="B98" s="4" t="s">
        <v>26</v>
      </c>
      <c r="J98" s="46"/>
      <c r="L98" s="46"/>
      <c r="N98" s="46"/>
      <c r="P98" s="46"/>
      <c r="R98" s="46"/>
      <c r="T98" s="46"/>
      <c r="V98" s="46"/>
      <c r="X98" s="46"/>
      <c r="Z98" s="46"/>
      <c r="AB98" s="46"/>
      <c r="AD98" s="46"/>
      <c r="AF98" s="46"/>
      <c r="AH98" s="46"/>
      <c r="AJ98" s="46"/>
      <c r="AL98" s="46"/>
      <c r="AN98" s="46"/>
      <c r="AO98"/>
      <c r="AP98" s="46"/>
      <c r="AQ98"/>
      <c r="AR98" s="46"/>
      <c r="AT98" s="46"/>
      <c r="AV98" s="46"/>
      <c r="AX98" s="46"/>
      <c r="AZ98" s="46"/>
      <c r="BB98" s="46"/>
      <c r="BD98" s="46"/>
      <c r="BF98" s="46"/>
      <c r="BH98" s="46"/>
      <c r="BJ98" s="46"/>
      <c r="BL98" s="46"/>
      <c r="BN98" s="46"/>
      <c r="BP98" s="46"/>
      <c r="BR98" s="46"/>
      <c r="BT98" s="46"/>
      <c r="BV98" s="46"/>
      <c r="BX98" s="46"/>
      <c r="BZ98" s="46"/>
      <c r="CB98" s="46"/>
      <c r="CD98" s="46"/>
      <c r="CF98" s="46"/>
      <c r="CH98" s="46"/>
      <c r="CJ98" s="46"/>
      <c r="CL98" s="46"/>
      <c r="CN98" s="46"/>
      <c r="CP98" s="46"/>
      <c r="CR98" s="46"/>
      <c r="CT98" s="46"/>
      <c r="CV98" s="46"/>
      <c r="CX98" s="46"/>
      <c r="CZ98" s="46"/>
      <c r="DB98" s="46"/>
      <c r="DD98" s="46"/>
      <c r="DF98" s="46"/>
      <c r="DH98" s="46"/>
      <c r="DJ98" s="46"/>
      <c r="DL98" s="46">
        <v>30145.25</v>
      </c>
      <c r="DN98" s="46">
        <v>18410.2</v>
      </c>
    </row>
    <row r="99" spans="2:118" x14ac:dyDescent="0.25">
      <c r="B99" s="9" t="s">
        <v>20</v>
      </c>
      <c r="C99" s="10"/>
      <c r="D99" s="10"/>
      <c r="E99" s="10"/>
      <c r="F99" s="10"/>
      <c r="G99" s="10"/>
      <c r="H99" s="10"/>
      <c r="I99" s="10"/>
      <c r="J99" s="11"/>
      <c r="K99" s="12"/>
      <c r="L99" s="11"/>
      <c r="M99" s="12"/>
      <c r="N99" s="11"/>
      <c r="O99" s="12"/>
      <c r="P99" s="11"/>
      <c r="Q99" s="12"/>
      <c r="R99" s="11"/>
      <c r="S99" s="12"/>
      <c r="T99" s="11"/>
      <c r="U99" s="12"/>
      <c r="V99" s="11"/>
      <c r="W99" s="12"/>
      <c r="X99" s="11"/>
      <c r="Y99" s="12"/>
      <c r="Z99" s="11"/>
      <c r="AA99" s="12"/>
      <c r="AB99" s="11"/>
      <c r="AC99" s="12"/>
      <c r="AD99" s="11"/>
      <c r="AE99" s="10"/>
      <c r="AF99" s="11">
        <f>SUM(J98:AF98)</f>
        <v>0</v>
      </c>
      <c r="AG99" s="10"/>
      <c r="AH99" s="11">
        <f>SUM(L98:AH98)</f>
        <v>0</v>
      </c>
      <c r="AI99" s="10"/>
      <c r="AJ99" s="11">
        <f>SUM(N98:AJ98)</f>
        <v>0</v>
      </c>
      <c r="AK99" s="10"/>
      <c r="AL99" s="11">
        <f>SUM(P98:AL98)</f>
        <v>0</v>
      </c>
      <c r="AM99" s="10"/>
      <c r="AN99" s="11">
        <f>SUM(R98:AN98)</f>
        <v>0</v>
      </c>
      <c r="AO99" s="10"/>
      <c r="AP99" s="11">
        <f>SUM(T98:AP98)</f>
        <v>0</v>
      </c>
      <c r="AQ99" s="10"/>
      <c r="AR99" s="11">
        <f>SUM(V98:AR98)</f>
        <v>0</v>
      </c>
      <c r="AS99" s="12"/>
      <c r="AT99" s="11">
        <f>SUM(X98:AT98)</f>
        <v>0</v>
      </c>
      <c r="AU99" s="10"/>
      <c r="AV99" s="11">
        <f>SUM(Z98:AV98)</f>
        <v>0</v>
      </c>
      <c r="AW99" s="10"/>
      <c r="AX99" s="11">
        <f>SUM(AB98:AX98)</f>
        <v>0</v>
      </c>
      <c r="AY99" s="10"/>
      <c r="AZ99" s="11">
        <f>SUM(AD98:AZ98)</f>
        <v>0</v>
      </c>
      <c r="BA99" s="10"/>
      <c r="BB99" s="11">
        <f>SUM(AF98:BB98)</f>
        <v>0</v>
      </c>
      <c r="BC99" s="10"/>
      <c r="BD99" s="11">
        <f>SUM(AH98:BD98)</f>
        <v>0</v>
      </c>
      <c r="BE99" s="10"/>
      <c r="BF99" s="11">
        <f>SUM(AJ98:BF98)</f>
        <v>0</v>
      </c>
      <c r="BG99" s="10"/>
      <c r="BH99" s="11">
        <f>SUM(AL98:BH98)</f>
        <v>0</v>
      </c>
      <c r="BI99" s="10"/>
      <c r="BJ99" s="11">
        <f>SUM(AN98:BJ98)</f>
        <v>0</v>
      </c>
      <c r="BK99" s="10"/>
      <c r="BL99" s="11">
        <f>SUM(AP98:BL98)</f>
        <v>0</v>
      </c>
      <c r="BM99" s="10"/>
      <c r="BN99" s="11">
        <f>SUM(AR98:BN98)</f>
        <v>0</v>
      </c>
      <c r="BO99" s="10"/>
      <c r="BP99" s="11">
        <f>SUM(AT98:BP98)</f>
        <v>0</v>
      </c>
      <c r="BQ99" s="10"/>
      <c r="BR99" s="11">
        <f>SUM(AV98:BR98)</f>
        <v>0</v>
      </c>
      <c r="BS99" s="10"/>
      <c r="BT99" s="11">
        <f>SUM(AX98:BT98)</f>
        <v>0</v>
      </c>
      <c r="BU99" s="10"/>
      <c r="BV99" s="11">
        <f>SUM(AZ98:BV98)</f>
        <v>0</v>
      </c>
      <c r="BW99" s="10"/>
      <c r="BX99" s="11">
        <f>SUM(BB98:BX98)</f>
        <v>0</v>
      </c>
      <c r="BY99" s="10"/>
      <c r="BZ99" s="11">
        <f>SUM(BD98:BZ98)</f>
        <v>0</v>
      </c>
      <c r="CA99" s="10"/>
      <c r="CB99" s="11">
        <f>SUM(BF98:CB98)</f>
        <v>0</v>
      </c>
      <c r="CC99" s="10"/>
      <c r="CD99" s="11">
        <f>SUM(BH98:CD98)</f>
        <v>0</v>
      </c>
      <c r="CE99" s="10"/>
      <c r="CF99" s="11">
        <f>SUM(BJ98:CF98)</f>
        <v>0</v>
      </c>
      <c r="CG99" s="10"/>
      <c r="CH99" s="11">
        <f>SUM(BL98:CH98)</f>
        <v>0</v>
      </c>
      <c r="CI99" s="10"/>
      <c r="CJ99" s="11">
        <f>SUM(BN98:CJ98)</f>
        <v>0</v>
      </c>
      <c r="CK99" s="10"/>
      <c r="CL99" s="11">
        <f>SUM(BP98:CL98)</f>
        <v>0</v>
      </c>
      <c r="CM99" s="10"/>
      <c r="CN99" s="11">
        <f>SUM(BR98:CN98)</f>
        <v>0</v>
      </c>
      <c r="CO99" s="10"/>
      <c r="CP99" s="11">
        <f>SUM(BT98:CP98)</f>
        <v>0</v>
      </c>
      <c r="CQ99" s="10"/>
      <c r="CR99" s="11">
        <f>SUM(BV98:CR98)</f>
        <v>0</v>
      </c>
      <c r="CS99" s="10"/>
      <c r="CT99" s="11">
        <f>SUM(BX98:CT98)</f>
        <v>0</v>
      </c>
      <c r="CU99" s="10"/>
      <c r="CV99" s="11">
        <f>SUM(BZ98:CV98)</f>
        <v>0</v>
      </c>
      <c r="CW99" s="10"/>
      <c r="CX99" s="11">
        <f>SUM(CB98:CX98)</f>
        <v>0</v>
      </c>
      <c r="CY99" s="10"/>
      <c r="CZ99" s="11">
        <f>SUM(CD98:CZ98)</f>
        <v>0</v>
      </c>
      <c r="DA99" s="10"/>
      <c r="DB99" s="11">
        <f>SUM(CF98:DB98)</f>
        <v>0</v>
      </c>
      <c r="DC99" s="10"/>
      <c r="DD99" s="11">
        <f>SUM(CH98:DD98)</f>
        <v>0</v>
      </c>
      <c r="DE99" s="10"/>
      <c r="DF99" s="11">
        <f>SUM(CJ98:DF98)</f>
        <v>0</v>
      </c>
      <c r="DG99" s="10"/>
      <c r="DH99" s="11">
        <f>SUM(CL98:DH98)</f>
        <v>0</v>
      </c>
      <c r="DI99" s="10"/>
      <c r="DJ99" s="11">
        <f>SUM(CN98:DJ98)</f>
        <v>0</v>
      </c>
      <c r="DK99" s="10"/>
      <c r="DL99" s="11">
        <f>SUM(CP98:DL98)</f>
        <v>30145.25</v>
      </c>
      <c r="DM99" s="10"/>
      <c r="DN99" s="13">
        <f>SUM(CR98:DN98)</f>
        <v>48555.45</v>
      </c>
    </row>
    <row r="100" spans="2:118" x14ac:dyDescent="0.25">
      <c r="B100" s="50" t="s">
        <v>40</v>
      </c>
      <c r="C100" s="51"/>
      <c r="D100" s="51"/>
      <c r="E100" s="51"/>
      <c r="F100" s="51"/>
      <c r="G100" s="51"/>
      <c r="H100" s="51"/>
      <c r="I100" s="51"/>
      <c r="J100" s="53"/>
      <c r="K100" s="52"/>
      <c r="L100" s="53"/>
      <c r="M100" s="52"/>
      <c r="N100" s="53"/>
      <c r="O100" s="52"/>
      <c r="P100" s="53"/>
      <c r="Q100" s="52"/>
      <c r="R100" s="53"/>
      <c r="S100" s="52"/>
      <c r="T100" s="53"/>
      <c r="U100" s="52"/>
      <c r="V100" s="53"/>
      <c r="W100" s="52"/>
      <c r="X100" s="53"/>
      <c r="Y100" s="52"/>
      <c r="Z100" s="53"/>
      <c r="AA100" s="52"/>
      <c r="AB100" s="53"/>
      <c r="AC100" s="52"/>
      <c r="AD100" s="53"/>
      <c r="AE100" s="51"/>
      <c r="AF100" s="53">
        <f>AF99/AF41</f>
        <v>0</v>
      </c>
      <c r="AG100" s="51"/>
      <c r="AH100" s="53">
        <f>AH99/AH41</f>
        <v>0</v>
      </c>
      <c r="AI100" s="51"/>
      <c r="AJ100" s="53">
        <f>AJ99/AJ41</f>
        <v>0</v>
      </c>
      <c r="AK100" s="51"/>
      <c r="AL100" s="53">
        <f>AL99/AL41</f>
        <v>0</v>
      </c>
      <c r="AM100" s="51"/>
      <c r="AN100" s="53">
        <f>AN99/AN41</f>
        <v>0</v>
      </c>
      <c r="AO100" s="51"/>
      <c r="AP100" s="53">
        <f>AP99/AP41</f>
        <v>0</v>
      </c>
      <c r="AQ100" s="51"/>
      <c r="AR100" s="53">
        <f>AR99/AR41</f>
        <v>0</v>
      </c>
      <c r="AS100" s="52"/>
      <c r="AT100" s="53">
        <f>AT99/AT41</f>
        <v>0</v>
      </c>
      <c r="AU100" s="51"/>
      <c r="AV100" s="53">
        <f>AV99/AV41</f>
        <v>0</v>
      </c>
      <c r="AW100" s="51"/>
      <c r="AX100" s="53">
        <f>AX99/AX41</f>
        <v>0</v>
      </c>
      <c r="AY100" s="51"/>
      <c r="AZ100" s="53">
        <f>AZ99/AZ41</f>
        <v>0</v>
      </c>
      <c r="BA100" s="51"/>
      <c r="BB100" s="53">
        <f>BB99/BB41</f>
        <v>0</v>
      </c>
      <c r="BC100" s="51"/>
      <c r="BD100" s="53">
        <f>BD99/BD41</f>
        <v>0</v>
      </c>
      <c r="BE100" s="51"/>
      <c r="BF100" s="53">
        <f>IF(ISERROR(BF99/BF41),0,BF99/BF41)</f>
        <v>0</v>
      </c>
      <c r="BG100" s="51"/>
      <c r="BH100" s="53">
        <f>IF(ISERROR(BH99/BH41),0,BH99/BH41)</f>
        <v>0</v>
      </c>
      <c r="BI100" s="51"/>
      <c r="BJ100" s="53">
        <f>IF(ISERROR(BJ99/BJ41),0,BJ99/BJ41)</f>
        <v>0</v>
      </c>
      <c r="BK100" s="51"/>
      <c r="BL100" s="53">
        <f>IF(ISERROR(BL99/BL41),0,BL99/BL41)</f>
        <v>0</v>
      </c>
      <c r="BM100" s="51"/>
      <c r="BN100" s="53">
        <f>IF(ISERROR(BN99/BN41),0,BN99/BN41)</f>
        <v>0</v>
      </c>
      <c r="BO100" s="51"/>
      <c r="BP100" s="53">
        <f>IF(ISERROR(BP99/BP41),0,BP99/BP41)</f>
        <v>0</v>
      </c>
      <c r="BQ100" s="51"/>
      <c r="BR100" s="53">
        <f>IF(ISERROR(BR99/BR41),0,BR99/BR41)</f>
        <v>0</v>
      </c>
      <c r="BS100" s="51"/>
      <c r="BT100" s="53">
        <f>IF(ISERROR(BT99/BT41),0,BT99/BT41)</f>
        <v>0</v>
      </c>
      <c r="BU100" s="51"/>
      <c r="BV100" s="53">
        <f>IF(ISERROR(BV99/BV41),0,BV99/BV41)</f>
        <v>0</v>
      </c>
      <c r="BW100" s="51"/>
      <c r="BX100" s="53">
        <f>IF(ISERROR(BX99/BX41),0,BX99/BX41)</f>
        <v>0</v>
      </c>
      <c r="BY100" s="51"/>
      <c r="BZ100" s="53">
        <f>IF(ISERROR(BZ99/BZ41),0,BZ99/BZ41)</f>
        <v>0</v>
      </c>
      <c r="CA100" s="51"/>
      <c r="CB100" s="53">
        <f>IF(ISERROR(CB99/CB41),0,CB99/CB41)</f>
        <v>0</v>
      </c>
      <c r="CC100" s="51"/>
      <c r="CD100" s="53">
        <f>IF(ISERROR(CD99/CD41),0,CD99/CD41)</f>
        <v>0</v>
      </c>
      <c r="CE100" s="51"/>
      <c r="CF100" s="53">
        <f>IF(ISERROR(CF99/CF41),0,CF99/CF41)</f>
        <v>0</v>
      </c>
      <c r="CG100" s="51"/>
      <c r="CH100" s="53">
        <f>IF(ISERROR(CH99/CH41),0,CH99/CH41)</f>
        <v>0</v>
      </c>
      <c r="CI100" s="51"/>
      <c r="CJ100" s="53">
        <f>IF(ISERROR(CJ99/CJ41),0,CJ99/CJ41)</f>
        <v>0</v>
      </c>
      <c r="CK100" s="51"/>
      <c r="CL100" s="53">
        <f>IF(ISERROR(CL99/CL41),0,CL99/CL41)</f>
        <v>0</v>
      </c>
      <c r="CM100" s="51"/>
      <c r="CN100" s="53">
        <f>IF(ISERROR(CN99/CN41),0,CN99/CN41)</f>
        <v>0</v>
      </c>
      <c r="CO100" s="51"/>
      <c r="CP100" s="53">
        <f>IF(ISERROR(CP99/CP41),0,CP99/CP41)</f>
        <v>0</v>
      </c>
      <c r="CQ100" s="51"/>
      <c r="CR100" s="53">
        <f>IF(ISERROR(CR99/CR41),0,CR99/CR41)</f>
        <v>0</v>
      </c>
      <c r="CS100" s="51"/>
      <c r="CT100" s="53">
        <f>IF(ISERROR(CT99/CT41),0,CT99/CT41)</f>
        <v>0</v>
      </c>
      <c r="CU100" s="51"/>
      <c r="CV100" s="53">
        <f>IF(ISERROR(CV99/CV41),0,CV99/CV41)</f>
        <v>0</v>
      </c>
      <c r="CW100" s="51"/>
      <c r="CX100" s="53">
        <f>IF(ISERROR(CX99/CX41),0,CX99/CX41)</f>
        <v>0</v>
      </c>
      <c r="CY100" s="51"/>
      <c r="CZ100" s="53">
        <f>IF(ISERROR(CZ99/CZ41),0,CZ99/CZ41)</f>
        <v>0</v>
      </c>
      <c r="DA100" s="51"/>
      <c r="DB100" s="53">
        <f>IF(ISERROR(DB99/DB41),0,DB99/DB41)</f>
        <v>0</v>
      </c>
      <c r="DC100" s="51"/>
      <c r="DD100" s="53">
        <f>IF(ISERROR(DD99/DD41),0,DD99/DD41)</f>
        <v>0</v>
      </c>
      <c r="DE100" s="51"/>
      <c r="DF100" s="53">
        <f>IF(ISERROR(DF99/DF41),0,DF99/DF41)</f>
        <v>0</v>
      </c>
      <c r="DG100" s="51"/>
      <c r="DH100" s="53">
        <f>IF(ISERROR(DH99/DH41),0,DH99/DH41)</f>
        <v>0</v>
      </c>
      <c r="DI100" s="51"/>
      <c r="DJ100" s="53">
        <f>IF(ISERROR(DJ99/DJ41),0,DJ99/DJ41)</f>
        <v>0</v>
      </c>
      <c r="DK100" s="51"/>
      <c r="DL100" s="53">
        <f>IF(ISERROR(DL99/DL41),0,DL99/DL41)</f>
        <v>139.56134259259258</v>
      </c>
      <c r="DM100" s="51"/>
      <c r="DN100" s="54">
        <f>IF(ISERROR(DN99/DN41),0,DN99/DN41)</f>
        <v>186.0362068965517</v>
      </c>
    </row>
    <row r="101" spans="2:118" x14ac:dyDescent="0.25">
      <c r="B101" s="4" t="s">
        <v>28</v>
      </c>
      <c r="J101" s="46"/>
      <c r="L101" s="46"/>
      <c r="N101" s="46"/>
      <c r="P101" s="46"/>
      <c r="R101" s="46"/>
      <c r="T101" s="46"/>
      <c r="V101" s="46"/>
      <c r="X101" s="46"/>
      <c r="Z101" s="46"/>
      <c r="AB101" s="46"/>
      <c r="AD101" s="46"/>
      <c r="AF101" s="46"/>
      <c r="AH101" s="46"/>
      <c r="AJ101" s="46"/>
      <c r="AL101" s="46"/>
      <c r="AN101" s="46"/>
      <c r="AO101"/>
      <c r="AP101" s="46"/>
      <c r="AQ101"/>
      <c r="AR101" s="46"/>
      <c r="AT101" s="46"/>
      <c r="AV101" s="46"/>
      <c r="AX101" s="46"/>
      <c r="AZ101" s="46"/>
      <c r="BB101" s="46"/>
      <c r="BD101" s="46"/>
      <c r="BF101" s="46"/>
      <c r="BH101" s="46"/>
      <c r="BJ101" s="46"/>
      <c r="BL101" s="46"/>
      <c r="BN101" s="46"/>
      <c r="BP101" s="46"/>
      <c r="BR101" s="46"/>
      <c r="BT101" s="46"/>
      <c r="BV101" s="46"/>
      <c r="BX101" s="46"/>
      <c r="BZ101" s="46"/>
      <c r="CB101" s="46"/>
      <c r="CD101" s="46"/>
      <c r="CF101" s="46"/>
      <c r="CH101" s="46"/>
      <c r="CJ101" s="46"/>
      <c r="CL101" s="46"/>
      <c r="CN101" s="46"/>
      <c r="CP101" s="46"/>
      <c r="CR101" s="46"/>
      <c r="CT101" s="46"/>
      <c r="CV101" s="46"/>
      <c r="CX101" s="46"/>
      <c r="CZ101" s="46"/>
      <c r="DB101" s="46"/>
      <c r="DD101" s="46"/>
      <c r="DF101" s="46"/>
      <c r="DH101" s="46"/>
      <c r="DJ101" s="46"/>
      <c r="DL101" s="46">
        <v>5198.2</v>
      </c>
      <c r="DN101" s="46">
        <v>2196</v>
      </c>
    </row>
    <row r="102" spans="2:118" x14ac:dyDescent="0.25">
      <c r="B102" s="9" t="s">
        <v>20</v>
      </c>
      <c r="C102" s="10"/>
      <c r="D102" s="10"/>
      <c r="E102" s="10"/>
      <c r="F102" s="10"/>
      <c r="G102" s="10"/>
      <c r="H102" s="10"/>
      <c r="I102" s="10"/>
      <c r="J102" s="11"/>
      <c r="K102" s="12"/>
      <c r="L102" s="11"/>
      <c r="M102" s="12"/>
      <c r="N102" s="11"/>
      <c r="O102" s="12"/>
      <c r="P102" s="11"/>
      <c r="Q102" s="12"/>
      <c r="R102" s="11"/>
      <c r="S102" s="12"/>
      <c r="T102" s="11"/>
      <c r="U102" s="12"/>
      <c r="V102" s="11"/>
      <c r="W102" s="12"/>
      <c r="X102" s="11"/>
      <c r="Y102" s="12"/>
      <c r="Z102" s="11"/>
      <c r="AA102" s="12"/>
      <c r="AB102" s="11"/>
      <c r="AC102" s="12"/>
      <c r="AD102" s="11"/>
      <c r="AE102" s="10"/>
      <c r="AF102" s="11">
        <f>SUM(J101:AF101)</f>
        <v>0</v>
      </c>
      <c r="AG102" s="10"/>
      <c r="AH102" s="11">
        <f>SUM(L101:AH101)</f>
        <v>0</v>
      </c>
      <c r="AI102" s="10"/>
      <c r="AJ102" s="11">
        <f>SUM(N101:AJ101)</f>
        <v>0</v>
      </c>
      <c r="AK102" s="10"/>
      <c r="AL102" s="11">
        <f>SUM(P101:AL101)</f>
        <v>0</v>
      </c>
      <c r="AM102" s="10"/>
      <c r="AN102" s="11">
        <f>SUM(R101:AN101)</f>
        <v>0</v>
      </c>
      <c r="AO102" s="10"/>
      <c r="AP102" s="11">
        <f>SUM(T101:AP101)</f>
        <v>0</v>
      </c>
      <c r="AQ102" s="10"/>
      <c r="AR102" s="11">
        <f>SUM(V101:AR101)</f>
        <v>0</v>
      </c>
      <c r="AS102" s="12"/>
      <c r="AT102" s="11">
        <f>SUM(X101:AT101)</f>
        <v>0</v>
      </c>
      <c r="AU102" s="10"/>
      <c r="AV102" s="11">
        <f>SUM(Z101:AV101)</f>
        <v>0</v>
      </c>
      <c r="AW102" s="10"/>
      <c r="AX102" s="11">
        <f>SUM(AB101:AX101)</f>
        <v>0</v>
      </c>
      <c r="AY102" s="10"/>
      <c r="AZ102" s="11">
        <f>SUM(AD101:AZ101)</f>
        <v>0</v>
      </c>
      <c r="BA102" s="10"/>
      <c r="BB102" s="11">
        <f>SUM(AF101:BB101)</f>
        <v>0</v>
      </c>
      <c r="BC102" s="10"/>
      <c r="BD102" s="11">
        <f>SUM(AH101:BD101)</f>
        <v>0</v>
      </c>
      <c r="BE102" s="10"/>
      <c r="BF102" s="11">
        <f>SUM(AJ101:BF101)</f>
        <v>0</v>
      </c>
      <c r="BG102" s="10"/>
      <c r="BH102" s="11">
        <f>SUM(AL101:BH101)</f>
        <v>0</v>
      </c>
      <c r="BI102" s="10"/>
      <c r="BJ102" s="11">
        <f>SUM(AN101:BJ101)</f>
        <v>0</v>
      </c>
      <c r="BK102" s="10"/>
      <c r="BL102" s="11">
        <f>SUM(AP101:BL101)</f>
        <v>0</v>
      </c>
      <c r="BM102" s="10"/>
      <c r="BN102" s="11">
        <f>SUM(AR101:BN101)</f>
        <v>0</v>
      </c>
      <c r="BO102" s="10"/>
      <c r="BP102" s="11">
        <f>SUM(AT101:BP101)</f>
        <v>0</v>
      </c>
      <c r="BQ102" s="10"/>
      <c r="BR102" s="11">
        <f>SUM(AV101:BR101)</f>
        <v>0</v>
      </c>
      <c r="BS102" s="10"/>
      <c r="BT102" s="11">
        <f>SUM(AX101:BT101)</f>
        <v>0</v>
      </c>
      <c r="BU102" s="10"/>
      <c r="BV102" s="11">
        <f>SUM(AZ101:BV101)</f>
        <v>0</v>
      </c>
      <c r="BW102" s="10"/>
      <c r="BX102" s="11">
        <f>SUM(BB101:BX101)</f>
        <v>0</v>
      </c>
      <c r="BY102" s="10"/>
      <c r="BZ102" s="11">
        <f>SUM(BD101:BZ101)</f>
        <v>0</v>
      </c>
      <c r="CA102" s="10"/>
      <c r="CB102" s="11">
        <f>SUM(BF101:CB101)</f>
        <v>0</v>
      </c>
      <c r="CC102" s="10"/>
      <c r="CD102" s="11">
        <f>SUM(BH101:CD101)</f>
        <v>0</v>
      </c>
      <c r="CE102" s="10"/>
      <c r="CF102" s="11">
        <f>SUM(BJ101:CF101)</f>
        <v>0</v>
      </c>
      <c r="CG102" s="10"/>
      <c r="CH102" s="11">
        <f>SUM(BL101:CH101)</f>
        <v>0</v>
      </c>
      <c r="CI102" s="10"/>
      <c r="CJ102" s="11">
        <f>SUM(BN101:CJ101)</f>
        <v>0</v>
      </c>
      <c r="CK102" s="10"/>
      <c r="CL102" s="11">
        <f>SUM(BP101:CL101)</f>
        <v>0</v>
      </c>
      <c r="CM102" s="10"/>
      <c r="CN102" s="11">
        <f>SUM(BR101:CN101)</f>
        <v>0</v>
      </c>
      <c r="CO102" s="10"/>
      <c r="CP102" s="11">
        <f>SUM(BT101:CP101)</f>
        <v>0</v>
      </c>
      <c r="CQ102" s="10"/>
      <c r="CR102" s="11">
        <f>SUM(BV101:CR101)</f>
        <v>0</v>
      </c>
      <c r="CS102" s="10"/>
      <c r="CT102" s="11">
        <f>SUM(BX101:CT101)</f>
        <v>0</v>
      </c>
      <c r="CU102" s="10"/>
      <c r="CV102" s="11">
        <f>SUM(BZ101:CV101)</f>
        <v>0</v>
      </c>
      <c r="CW102" s="10"/>
      <c r="CX102" s="11">
        <f>SUM(CB101:CX101)</f>
        <v>0</v>
      </c>
      <c r="CY102" s="10"/>
      <c r="CZ102" s="11">
        <f>SUM(CD101:CZ101)</f>
        <v>0</v>
      </c>
      <c r="DA102" s="10"/>
      <c r="DB102" s="11">
        <f>SUM(CF101:DB101)</f>
        <v>0</v>
      </c>
      <c r="DC102" s="10"/>
      <c r="DD102" s="11">
        <f>SUM(CH101:DD101)</f>
        <v>0</v>
      </c>
      <c r="DE102" s="10"/>
      <c r="DF102" s="11">
        <f>SUM(CJ101:DF101)</f>
        <v>0</v>
      </c>
      <c r="DG102" s="10"/>
      <c r="DH102" s="11">
        <f>SUM(CL101:DH101)</f>
        <v>0</v>
      </c>
      <c r="DI102" s="10"/>
      <c r="DJ102" s="11">
        <f>SUM(CN101:DJ101)</f>
        <v>0</v>
      </c>
      <c r="DK102" s="10"/>
      <c r="DL102" s="11">
        <f>SUM(CP101:DL101)</f>
        <v>5198.2</v>
      </c>
      <c r="DM102" s="10"/>
      <c r="DN102" s="13">
        <f>SUM(CR101:DN101)</f>
        <v>7394.2</v>
      </c>
    </row>
    <row r="103" spans="2:118" x14ac:dyDescent="0.25">
      <c r="B103" s="4" t="s">
        <v>29</v>
      </c>
      <c r="J103" s="15"/>
      <c r="L103" s="15"/>
      <c r="N103" s="15"/>
      <c r="P103" s="15"/>
      <c r="R103" s="15"/>
      <c r="T103" s="15"/>
      <c r="V103" s="15"/>
      <c r="X103" s="15"/>
      <c r="Z103" s="15"/>
      <c r="AB103" s="15"/>
      <c r="AD103" s="15"/>
      <c r="AF103" s="15" t="e">
        <f>AF101/AF98</f>
        <v>#DIV/0!</v>
      </c>
      <c r="AH103" s="15" t="e">
        <f>AH101/AH98</f>
        <v>#DIV/0!</v>
      </c>
      <c r="AJ103" s="15" t="e">
        <f>AJ101/AJ98</f>
        <v>#DIV/0!</v>
      </c>
      <c r="AL103" s="15" t="e">
        <f>AL101/AL98</f>
        <v>#DIV/0!</v>
      </c>
      <c r="AN103" s="15" t="e">
        <f>AN101/AN98</f>
        <v>#DIV/0!</v>
      </c>
      <c r="AO103"/>
      <c r="AP103" s="15" t="e">
        <f>AP101/AP98</f>
        <v>#DIV/0!</v>
      </c>
      <c r="AQ103"/>
      <c r="AR103" s="15" t="e">
        <f>AR101/AR98</f>
        <v>#DIV/0!</v>
      </c>
      <c r="AT103" s="15" t="e">
        <f>AT101/AT98</f>
        <v>#DIV/0!</v>
      </c>
      <c r="AV103" s="15" t="e">
        <f>AV101/AV98</f>
        <v>#DIV/0!</v>
      </c>
      <c r="AX103" s="15" t="e">
        <f>AX101/AX98</f>
        <v>#DIV/0!</v>
      </c>
      <c r="AZ103" s="15" t="e">
        <f>AZ101/AZ98</f>
        <v>#DIV/0!</v>
      </c>
      <c r="BB103" s="15" t="e">
        <f>BB101/BB98</f>
        <v>#DIV/0!</v>
      </c>
      <c r="BD103" s="15" t="e">
        <f>BD101/BD98</f>
        <v>#DIV/0!</v>
      </c>
      <c r="BF103" s="15">
        <f>IF(ISERROR(BF101/BF98),0,BF101/BF98)</f>
        <v>0</v>
      </c>
      <c r="BH103" s="15">
        <f t="shared" ref="BH103:BH104" si="170">IF(ISERROR(BH101/BH98),0,BH101/BH98)</f>
        <v>0</v>
      </c>
      <c r="BJ103" s="15">
        <f t="shared" ref="BJ103:BJ104" si="171">IF(ISERROR(BJ101/BJ98),0,BJ101/BJ98)</f>
        <v>0</v>
      </c>
      <c r="BL103" s="15">
        <f t="shared" ref="BL103:BL104" si="172">IF(ISERROR(BL101/BL98),0,BL101/BL98)</f>
        <v>0</v>
      </c>
      <c r="BN103" s="15">
        <f t="shared" ref="BN103:BN104" si="173">IF(ISERROR(BN101/BN98),0,BN101/BN98)</f>
        <v>0</v>
      </c>
      <c r="BP103" s="15">
        <f t="shared" ref="BP103:BP104" si="174">IF(ISERROR(BP101/BP98),0,BP101/BP98)</f>
        <v>0</v>
      </c>
      <c r="BR103" s="15">
        <f t="shared" ref="BR103:BR104" si="175">IF(ISERROR(BR101/BR98),0,BR101/BR98)</f>
        <v>0</v>
      </c>
      <c r="BT103" s="15">
        <f t="shared" ref="BT103:BT104" si="176">IF(ISERROR(BT101/BT98),0,BT101/BT98)</f>
        <v>0</v>
      </c>
      <c r="BV103" s="15">
        <f t="shared" ref="BV103:BV104" si="177">IF(ISERROR(BV101/BV98),0,BV101/BV98)</f>
        <v>0</v>
      </c>
      <c r="BX103" s="15">
        <f t="shared" ref="BX103:BX104" si="178">IF(ISERROR(BX101/BX98),0,BX101/BX98)</f>
        <v>0</v>
      </c>
      <c r="BZ103" s="15">
        <f t="shared" ref="BZ103:BZ104" si="179">IF(ISERROR(BZ101/BZ98),0,BZ101/BZ98)</f>
        <v>0</v>
      </c>
      <c r="CB103" s="15">
        <f t="shared" ref="CB103:CB104" si="180">IF(ISERROR(CB101/CB98),0,CB101/CB98)</f>
        <v>0</v>
      </c>
      <c r="CD103" s="15">
        <f t="shared" ref="CD103:CD104" si="181">IF(ISERROR(CD101/CD98),0,CD101/CD98)</f>
        <v>0</v>
      </c>
      <c r="CF103" s="15">
        <f t="shared" ref="CF103:CF104" si="182">IF(ISERROR(CF101/CF98),0,CF101/CF98)</f>
        <v>0</v>
      </c>
      <c r="CH103" s="15">
        <f t="shared" ref="CH103:CH104" si="183">IF(ISERROR(CH101/CH98),0,CH101/CH98)</f>
        <v>0</v>
      </c>
      <c r="CJ103" s="15">
        <f t="shared" ref="CJ103:CJ104" si="184">IF(ISERROR(CJ101/CJ98),0,CJ101/CJ98)</f>
        <v>0</v>
      </c>
      <c r="CL103" s="15">
        <f t="shared" ref="CL103:CL104" si="185">IF(ISERROR(CL101/CL98),0,CL101/CL98)</f>
        <v>0</v>
      </c>
      <c r="CN103" s="15">
        <f t="shared" ref="CN103:CN104" si="186">IF(ISERROR(CN101/CN98),0,CN101/CN98)</f>
        <v>0</v>
      </c>
      <c r="CP103" s="15">
        <f t="shared" ref="CP103:CP104" si="187">IF(ISERROR(CP101/CP98),0,CP101/CP98)</f>
        <v>0</v>
      </c>
      <c r="CR103" s="15">
        <f t="shared" ref="CR103:CR104" si="188">IF(ISERROR(CR101/CR98),0,CR101/CR98)</f>
        <v>0</v>
      </c>
      <c r="CT103" s="15">
        <f t="shared" ref="CT103:CT104" si="189">IF(ISERROR(CT101/CT98),0,CT101/CT98)</f>
        <v>0</v>
      </c>
      <c r="CV103" s="15">
        <f t="shared" ref="CV103" si="190">IF(ISERROR(CV101/CV98),0,CV101/CV98)</f>
        <v>0</v>
      </c>
      <c r="CX103" s="15">
        <f t="shared" ref="CX103" si="191">IF(ISERROR(CX101/CX98),0,CX101/CX98)</f>
        <v>0</v>
      </c>
      <c r="CZ103" s="15">
        <f t="shared" ref="CZ103" si="192">IF(ISERROR(CZ101/CZ98),0,CZ101/CZ98)</f>
        <v>0</v>
      </c>
      <c r="DB103" s="15">
        <f t="shared" ref="DB103" si="193">IF(ISERROR(DB101/DB98),0,DB101/DB98)</f>
        <v>0</v>
      </c>
      <c r="DD103" s="15">
        <f t="shared" ref="DD103" si="194">IF(ISERROR(DD101/DD98),0,DD101/DD98)</f>
        <v>0</v>
      </c>
      <c r="DF103" s="15">
        <f t="shared" ref="DF103" si="195">IF(ISERROR(DF101/DF98),0,DF101/DF98)</f>
        <v>0</v>
      </c>
      <c r="DH103" s="15">
        <f t="shared" ref="DH103:DJ104" si="196">IF(ISERROR(DH101/DH98),0,DH101/DH98)</f>
        <v>0</v>
      </c>
      <c r="DJ103" s="15">
        <f t="shared" si="196"/>
        <v>0</v>
      </c>
      <c r="DL103" s="15">
        <f t="shared" ref="DL103:DN103" si="197">IF(ISERROR(DL101/DL98),0,DL101/DL98)</f>
        <v>0.17243844386760765</v>
      </c>
      <c r="DN103" s="15">
        <f t="shared" si="197"/>
        <v>0.11928170253446459</v>
      </c>
    </row>
    <row r="104" spans="2:118" x14ac:dyDescent="0.25">
      <c r="B104" s="9" t="s">
        <v>2</v>
      </c>
      <c r="C104" s="10"/>
      <c r="D104" s="10"/>
      <c r="E104" s="10"/>
      <c r="F104" s="10"/>
      <c r="G104" s="10"/>
      <c r="H104" s="10"/>
      <c r="I104" s="10"/>
      <c r="J104" s="41"/>
      <c r="K104" s="10"/>
      <c r="L104" s="41"/>
      <c r="M104" s="10"/>
      <c r="N104" s="41"/>
      <c r="O104" s="10"/>
      <c r="P104" s="41"/>
      <c r="Q104" s="10"/>
      <c r="R104" s="41"/>
      <c r="S104" s="10"/>
      <c r="T104" s="41"/>
      <c r="U104" s="10"/>
      <c r="V104" s="41"/>
      <c r="W104" s="10"/>
      <c r="X104" s="41"/>
      <c r="Y104" s="10"/>
      <c r="Z104" s="41"/>
      <c r="AA104" s="10"/>
      <c r="AB104" s="41"/>
      <c r="AC104" s="10"/>
      <c r="AD104" s="41"/>
      <c r="AE104" s="10"/>
      <c r="AF104" s="41" t="e">
        <f>AF102/AF99</f>
        <v>#DIV/0!</v>
      </c>
      <c r="AG104" s="10"/>
      <c r="AH104" s="41" t="e">
        <f>AH102/AH99</f>
        <v>#DIV/0!</v>
      </c>
      <c r="AI104" s="10"/>
      <c r="AJ104" s="41" t="e">
        <f>AJ102/AJ99</f>
        <v>#DIV/0!</v>
      </c>
      <c r="AK104" s="10"/>
      <c r="AL104" s="41" t="e">
        <f>AL102/AL99</f>
        <v>#DIV/0!</v>
      </c>
      <c r="AM104" s="10"/>
      <c r="AN104" s="41" t="e">
        <f>AN102/AN99</f>
        <v>#DIV/0!</v>
      </c>
      <c r="AO104" s="10"/>
      <c r="AP104" s="41" t="e">
        <f>AP102/AP99</f>
        <v>#DIV/0!</v>
      </c>
      <c r="AQ104" s="10"/>
      <c r="AR104" s="41" t="e">
        <f>AR102/AR99</f>
        <v>#DIV/0!</v>
      </c>
      <c r="AS104" s="10"/>
      <c r="AT104" s="41" t="e">
        <f>AT102/AT99</f>
        <v>#DIV/0!</v>
      </c>
      <c r="AU104" s="10"/>
      <c r="AV104" s="41" t="e">
        <f>AV102/AV99</f>
        <v>#DIV/0!</v>
      </c>
      <c r="AW104" s="10"/>
      <c r="AX104" s="41" t="e">
        <f>AX102/AX99</f>
        <v>#DIV/0!</v>
      </c>
      <c r="AY104" s="10"/>
      <c r="AZ104" s="41" t="e">
        <f>AZ102/AZ99</f>
        <v>#DIV/0!</v>
      </c>
      <c r="BA104" s="10"/>
      <c r="BB104" s="41" t="e">
        <f>BB102/BB99</f>
        <v>#DIV/0!</v>
      </c>
      <c r="BC104" s="10"/>
      <c r="BD104" s="41" t="e">
        <f>BD102/BD99</f>
        <v>#DIV/0!</v>
      </c>
      <c r="BE104" s="10"/>
      <c r="BF104" s="41">
        <f>IF(ISERROR(BF102/BF99),0,BF102/BF99)</f>
        <v>0</v>
      </c>
      <c r="BG104" s="10"/>
      <c r="BH104" s="41">
        <f t="shared" si="170"/>
        <v>0</v>
      </c>
      <c r="BI104" s="10"/>
      <c r="BJ104" s="41">
        <f t="shared" si="171"/>
        <v>0</v>
      </c>
      <c r="BK104" s="10"/>
      <c r="BL104" s="41">
        <f t="shared" si="172"/>
        <v>0</v>
      </c>
      <c r="BM104" s="10"/>
      <c r="BN104" s="41">
        <f t="shared" si="173"/>
        <v>0</v>
      </c>
      <c r="BO104" s="10"/>
      <c r="BP104" s="41">
        <f t="shared" si="174"/>
        <v>0</v>
      </c>
      <c r="BQ104" s="10"/>
      <c r="BR104" s="41">
        <f t="shared" si="175"/>
        <v>0</v>
      </c>
      <c r="BS104" s="10"/>
      <c r="BT104" s="41">
        <f t="shared" si="176"/>
        <v>0</v>
      </c>
      <c r="BU104" s="10"/>
      <c r="BV104" s="41">
        <f t="shared" si="177"/>
        <v>0</v>
      </c>
      <c r="BW104" s="10"/>
      <c r="BX104" s="41">
        <f t="shared" si="178"/>
        <v>0</v>
      </c>
      <c r="BY104" s="10"/>
      <c r="BZ104" s="41">
        <f t="shared" si="179"/>
        <v>0</v>
      </c>
      <c r="CA104" s="10"/>
      <c r="CB104" s="41">
        <f t="shared" si="180"/>
        <v>0</v>
      </c>
      <c r="CC104" s="10"/>
      <c r="CD104" s="41">
        <f t="shared" si="181"/>
        <v>0</v>
      </c>
      <c r="CE104" s="10"/>
      <c r="CF104" s="41">
        <f t="shared" si="182"/>
        <v>0</v>
      </c>
      <c r="CG104" s="10"/>
      <c r="CH104" s="41">
        <f t="shared" si="183"/>
        <v>0</v>
      </c>
      <c r="CI104" s="10"/>
      <c r="CJ104" s="41">
        <f t="shared" si="184"/>
        <v>0</v>
      </c>
      <c r="CK104" s="10"/>
      <c r="CL104" s="41">
        <f t="shared" si="185"/>
        <v>0</v>
      </c>
      <c r="CM104" s="10"/>
      <c r="CN104" s="41">
        <f t="shared" si="186"/>
        <v>0</v>
      </c>
      <c r="CO104" s="10"/>
      <c r="CP104" s="41">
        <f t="shared" si="187"/>
        <v>0</v>
      </c>
      <c r="CQ104" s="10"/>
      <c r="CR104" s="41">
        <f t="shared" si="188"/>
        <v>0</v>
      </c>
      <c r="CS104" s="10"/>
      <c r="CT104" s="41">
        <f t="shared" si="189"/>
        <v>0</v>
      </c>
      <c r="CU104" s="10"/>
      <c r="CV104" s="41">
        <f t="shared" ref="CV104" si="198">IF(ISERROR(CV102/CV99),0,CV102/CV99)</f>
        <v>0</v>
      </c>
      <c r="CW104" s="10"/>
      <c r="CX104" s="41">
        <f t="shared" ref="CX104" si="199">IF(ISERROR(CX102/CX99),0,CX102/CX99)</f>
        <v>0</v>
      </c>
      <c r="CY104" s="10"/>
      <c r="CZ104" s="41">
        <f t="shared" ref="CZ104" si="200">IF(ISERROR(CZ102/CZ99),0,CZ102/CZ99)</f>
        <v>0</v>
      </c>
      <c r="DA104" s="10"/>
      <c r="DB104" s="41">
        <f t="shared" ref="DB104" si="201">IF(ISERROR(DB102/DB99),0,DB102/DB99)</f>
        <v>0</v>
      </c>
      <c r="DC104" s="10"/>
      <c r="DD104" s="41">
        <f t="shared" ref="DD104" si="202">IF(ISERROR(DD102/DD99),0,DD102/DD99)</f>
        <v>0</v>
      </c>
      <c r="DE104" s="10"/>
      <c r="DF104" s="41">
        <f t="shared" ref="DF104" si="203">IF(ISERROR(DF102/DF99),0,DF102/DF99)</f>
        <v>0</v>
      </c>
      <c r="DG104" s="10"/>
      <c r="DH104" s="41">
        <f t="shared" si="196"/>
        <v>0</v>
      </c>
      <c r="DI104" s="10"/>
      <c r="DJ104" s="41">
        <f t="shared" si="196"/>
        <v>0</v>
      </c>
      <c r="DK104" s="10"/>
      <c r="DL104" s="41">
        <f t="shared" ref="DL104:DN104" si="204">IF(ISERROR(DL102/DL99),0,DL102/DL99)</f>
        <v>0.17243844386760765</v>
      </c>
      <c r="DM104" s="10"/>
      <c r="DN104" s="42">
        <f t="shared" si="204"/>
        <v>0.15228362624586941</v>
      </c>
    </row>
    <row r="105" spans="2:118" x14ac:dyDescent="0.25">
      <c r="B105" s="22"/>
      <c r="C105" s="22"/>
      <c r="D105" s="22"/>
      <c r="E105" s="22"/>
      <c r="F105" s="22"/>
      <c r="G105" s="22"/>
      <c r="H105" s="22"/>
      <c r="I105" s="22"/>
      <c r="J105" s="127"/>
      <c r="K105" s="22"/>
      <c r="L105" s="127"/>
      <c r="M105" s="22"/>
      <c r="N105" s="127"/>
      <c r="O105" s="22"/>
      <c r="P105" s="127"/>
      <c r="Q105" s="22"/>
      <c r="R105" s="127"/>
      <c r="S105" s="22"/>
      <c r="T105" s="127"/>
      <c r="U105" s="22"/>
      <c r="V105" s="127"/>
      <c r="W105" s="22"/>
      <c r="X105" s="127"/>
      <c r="Y105" s="22"/>
      <c r="Z105" s="127"/>
      <c r="AA105" s="22"/>
      <c r="AB105" s="127"/>
      <c r="AC105" s="22"/>
      <c r="AD105" s="127"/>
      <c r="AE105" s="22"/>
      <c r="AF105" s="127"/>
      <c r="AG105" s="22"/>
      <c r="AH105" s="127"/>
      <c r="AI105" s="22"/>
      <c r="AJ105" s="127"/>
      <c r="AK105" s="22"/>
      <c r="AL105" s="127"/>
      <c r="AM105" s="22"/>
      <c r="AN105" s="127"/>
      <c r="AO105" s="22"/>
      <c r="AP105" s="127"/>
      <c r="AQ105" s="22"/>
      <c r="AR105" s="127"/>
      <c r="AS105" s="22"/>
      <c r="AT105" s="127"/>
      <c r="AU105" s="22"/>
      <c r="AV105" s="127"/>
      <c r="AW105" s="22"/>
      <c r="AX105" s="127"/>
      <c r="AY105" s="22"/>
      <c r="AZ105" s="127"/>
      <c r="BA105" s="22"/>
      <c r="BB105" s="127"/>
      <c r="BC105" s="22"/>
      <c r="BD105" s="127"/>
      <c r="BE105" s="22"/>
      <c r="BF105" s="127"/>
      <c r="BG105" s="22"/>
      <c r="BH105" s="127"/>
      <c r="BI105" s="22"/>
      <c r="BJ105" s="127"/>
      <c r="BK105" s="22"/>
      <c r="BL105" s="127"/>
      <c r="BM105" s="22"/>
      <c r="BN105" s="127"/>
      <c r="BO105" s="22"/>
      <c r="BP105" s="127"/>
      <c r="BQ105" s="22"/>
      <c r="BR105" s="127"/>
      <c r="BS105" s="22"/>
      <c r="BT105" s="127"/>
      <c r="BU105" s="22"/>
      <c r="BV105" s="127"/>
      <c r="BW105" s="22"/>
      <c r="BX105" s="127"/>
      <c r="BY105" s="22"/>
      <c r="BZ105" s="127"/>
      <c r="CA105" s="22"/>
      <c r="CB105" s="127"/>
      <c r="CC105" s="22"/>
      <c r="CD105" s="127"/>
      <c r="CE105" s="22"/>
      <c r="CF105" s="127"/>
      <c r="CG105" s="22"/>
      <c r="CH105" s="127"/>
      <c r="CI105" s="22"/>
      <c r="CJ105" s="127"/>
      <c r="CK105" s="22"/>
      <c r="CL105" s="127"/>
      <c r="CM105" s="22"/>
      <c r="CN105" s="127"/>
      <c r="CO105" s="22"/>
      <c r="CP105" s="127"/>
      <c r="CQ105" s="22"/>
      <c r="CR105" s="127"/>
      <c r="CS105" s="22"/>
      <c r="CT105" s="127"/>
      <c r="CU105" s="22"/>
      <c r="CV105" s="127"/>
      <c r="CW105" s="22"/>
      <c r="CX105" s="127"/>
      <c r="CY105" s="22"/>
      <c r="CZ105" s="127"/>
      <c r="DA105" s="22"/>
      <c r="DB105" s="127"/>
      <c r="DC105" s="22"/>
      <c r="DD105" s="127"/>
      <c r="DE105" s="22"/>
      <c r="DF105" s="127"/>
      <c r="DG105" s="22"/>
      <c r="DH105" s="127"/>
      <c r="DI105" s="22"/>
      <c r="DJ105" s="127"/>
      <c r="DK105" s="22"/>
      <c r="DL105" s="127"/>
      <c r="DM105" s="22"/>
      <c r="DN105" s="127"/>
    </row>
    <row r="106" spans="2:118" x14ac:dyDescent="0.25">
      <c r="B106" s="6" t="s">
        <v>25</v>
      </c>
    </row>
    <row r="107" spans="2:118" x14ac:dyDescent="0.25">
      <c r="B107" s="4" t="s">
        <v>10</v>
      </c>
      <c r="J107" s="47">
        <v>6</v>
      </c>
      <c r="L107" s="47">
        <v>15</v>
      </c>
      <c r="N107" s="47">
        <v>14</v>
      </c>
      <c r="P107" s="47">
        <v>26</v>
      </c>
      <c r="R107" s="47">
        <v>27</v>
      </c>
      <c r="T107" s="47">
        <v>27</v>
      </c>
      <c r="V107" s="47">
        <v>20</v>
      </c>
      <c r="X107" s="47">
        <v>20</v>
      </c>
      <c r="Z107" s="47">
        <v>22</v>
      </c>
      <c r="AB107" s="47">
        <v>20</v>
      </c>
      <c r="AD107" s="47">
        <v>19</v>
      </c>
      <c r="AF107" s="47">
        <v>13</v>
      </c>
      <c r="AH107" s="47">
        <v>11</v>
      </c>
      <c r="AJ107" s="47">
        <v>8</v>
      </c>
      <c r="AL107" s="47">
        <v>12</v>
      </c>
      <c r="AN107" s="47">
        <v>9</v>
      </c>
      <c r="AO107"/>
      <c r="AP107" s="47">
        <v>11</v>
      </c>
      <c r="AQ107"/>
      <c r="AR107" s="47">
        <v>18</v>
      </c>
      <c r="AT107" s="47">
        <v>46</v>
      </c>
      <c r="AV107" s="47">
        <v>41</v>
      </c>
      <c r="AX107" s="47">
        <v>28</v>
      </c>
      <c r="AZ107" s="47">
        <v>21</v>
      </c>
      <c r="BB107" s="47">
        <v>16</v>
      </c>
      <c r="BD107" s="47">
        <v>23</v>
      </c>
      <c r="BF107" s="47">
        <v>5</v>
      </c>
      <c r="BH107" s="47">
        <v>21</v>
      </c>
      <c r="BJ107" s="47">
        <v>13</v>
      </c>
      <c r="BL107" s="47">
        <v>17</v>
      </c>
      <c r="BN107" s="47">
        <v>14</v>
      </c>
      <c r="BP107" s="47">
        <v>13</v>
      </c>
      <c r="BR107" s="47">
        <v>8</v>
      </c>
      <c r="BT107" s="47">
        <v>13</v>
      </c>
      <c r="BV107" s="47">
        <v>4</v>
      </c>
      <c r="BX107" s="47">
        <v>9</v>
      </c>
      <c r="BZ107" s="47">
        <v>13</v>
      </c>
      <c r="CB107" s="47">
        <v>11</v>
      </c>
      <c r="CD107" s="47">
        <v>11</v>
      </c>
      <c r="CF107" s="47">
        <v>16</v>
      </c>
      <c r="CH107" s="47">
        <v>18</v>
      </c>
      <c r="CJ107" s="47">
        <v>13</v>
      </c>
      <c r="CL107" s="47">
        <v>13</v>
      </c>
      <c r="CN107" s="47">
        <v>17</v>
      </c>
      <c r="CP107" s="47">
        <v>17</v>
      </c>
      <c r="CR107" s="47">
        <v>16</v>
      </c>
      <c r="CT107" s="47">
        <v>8</v>
      </c>
      <c r="CV107" s="47">
        <v>9</v>
      </c>
      <c r="CX107" s="47">
        <v>6</v>
      </c>
      <c r="CZ107" s="47">
        <v>10</v>
      </c>
      <c r="DB107" s="47">
        <v>18</v>
      </c>
      <c r="DD107" s="47">
        <v>17</v>
      </c>
      <c r="DF107" s="47">
        <v>15</v>
      </c>
      <c r="DH107" s="47">
        <v>10</v>
      </c>
      <c r="DJ107" s="47">
        <v>8</v>
      </c>
      <c r="DL107" s="47">
        <v>12</v>
      </c>
      <c r="DN107" s="47">
        <v>10</v>
      </c>
    </row>
    <row r="108" spans="2:118" x14ac:dyDescent="0.25">
      <c r="B108" s="4" t="s">
        <v>13</v>
      </c>
      <c r="J108" s="21">
        <v>0.33</v>
      </c>
      <c r="L108" s="21">
        <v>0.4</v>
      </c>
      <c r="N108" s="21">
        <v>0.64</v>
      </c>
      <c r="P108" s="21">
        <v>0.23</v>
      </c>
      <c r="R108" s="21">
        <v>0.56000000000000005</v>
      </c>
      <c r="T108" s="21">
        <v>0.48</v>
      </c>
      <c r="V108" s="21">
        <v>0.45</v>
      </c>
      <c r="X108" s="21">
        <v>0.5</v>
      </c>
      <c r="Z108" s="21">
        <v>0.32</v>
      </c>
      <c r="AB108" s="21">
        <v>0.5</v>
      </c>
      <c r="AD108" s="21">
        <v>0.63</v>
      </c>
      <c r="AF108" s="21">
        <v>0.23</v>
      </c>
      <c r="AH108" s="21">
        <v>0.36</v>
      </c>
      <c r="AJ108" s="21">
        <v>0.38</v>
      </c>
      <c r="AL108" s="21">
        <v>0.42</v>
      </c>
      <c r="AN108" s="21">
        <v>0.56000000000000005</v>
      </c>
      <c r="AO108"/>
      <c r="AP108" s="21">
        <v>0.36</v>
      </c>
      <c r="AQ108"/>
      <c r="AR108" s="21">
        <v>0.56000000000000005</v>
      </c>
      <c r="AT108" s="21">
        <v>0.5</v>
      </c>
      <c r="AV108" s="21">
        <v>0.54</v>
      </c>
      <c r="AX108" s="21">
        <v>0.39</v>
      </c>
      <c r="AZ108" s="21">
        <v>0.43</v>
      </c>
      <c r="BB108" s="21">
        <v>0.63</v>
      </c>
      <c r="BD108" s="21">
        <v>0.39</v>
      </c>
      <c r="BF108" s="21">
        <v>0.4</v>
      </c>
      <c r="BH108" s="21">
        <v>0.43</v>
      </c>
      <c r="BJ108" s="21">
        <v>0.54</v>
      </c>
      <c r="BL108" s="21">
        <v>0.82</v>
      </c>
      <c r="BN108" s="21">
        <v>0.36</v>
      </c>
      <c r="BP108" s="21">
        <v>0.38</v>
      </c>
      <c r="BR108" s="21">
        <v>0.5</v>
      </c>
      <c r="BT108" s="21">
        <v>0.62</v>
      </c>
      <c r="BV108" s="21">
        <v>0.75</v>
      </c>
      <c r="BX108" s="21">
        <v>0.44</v>
      </c>
      <c r="BZ108" s="21">
        <v>0.23</v>
      </c>
      <c r="CB108" s="21">
        <v>0.36</v>
      </c>
      <c r="CD108" s="21">
        <v>0.73</v>
      </c>
      <c r="CF108" s="21">
        <v>0.38</v>
      </c>
      <c r="CH108" s="21">
        <v>0.56000000000000005</v>
      </c>
      <c r="CJ108" s="21">
        <v>0.54</v>
      </c>
      <c r="CL108" s="21">
        <v>0.31</v>
      </c>
      <c r="CN108" s="21">
        <v>0.59</v>
      </c>
      <c r="CP108" s="21">
        <v>0.71</v>
      </c>
      <c r="CR108" s="21">
        <v>0.69</v>
      </c>
      <c r="CT108" s="21">
        <v>0.63</v>
      </c>
      <c r="CV108" s="21">
        <v>0.67</v>
      </c>
      <c r="CX108" s="21">
        <v>0.5</v>
      </c>
      <c r="CZ108" s="21">
        <v>0.5</v>
      </c>
      <c r="DB108" s="21">
        <v>0.67</v>
      </c>
      <c r="DD108" s="21">
        <v>0.47</v>
      </c>
      <c r="DF108" s="21">
        <v>0.4</v>
      </c>
      <c r="DH108" s="21">
        <v>0.6</v>
      </c>
      <c r="DJ108" s="21">
        <v>0.13</v>
      </c>
      <c r="DL108" s="21">
        <v>0.57999999999999996</v>
      </c>
      <c r="DN108" s="21">
        <v>0.3</v>
      </c>
    </row>
    <row r="109" spans="2:118" x14ac:dyDescent="0.25">
      <c r="AO109"/>
      <c r="AQ109"/>
    </row>
    <row r="110" spans="2:118" x14ac:dyDescent="0.25">
      <c r="B110" s="6" t="s">
        <v>12</v>
      </c>
    </row>
    <row r="111" spans="2:118" x14ac:dyDescent="0.25">
      <c r="B111" s="7" t="s">
        <v>33</v>
      </c>
    </row>
    <row r="112" spans="2:118" x14ac:dyDescent="0.25">
      <c r="B112" s="4" t="s">
        <v>30</v>
      </c>
      <c r="J112" s="4">
        <f>J41</f>
        <v>116</v>
      </c>
      <c r="L112" s="4">
        <f>L41</f>
        <v>111</v>
      </c>
      <c r="N112" s="4">
        <f>N41</f>
        <v>134</v>
      </c>
      <c r="P112" s="4">
        <f>P41</f>
        <v>124</v>
      </c>
      <c r="R112" s="4">
        <f>R41</f>
        <v>112</v>
      </c>
      <c r="T112" s="4">
        <f>T41</f>
        <v>123</v>
      </c>
      <c r="V112" s="4">
        <f>V41</f>
        <v>113</v>
      </c>
      <c r="X112" s="4">
        <f>X41</f>
        <v>129</v>
      </c>
      <c r="Z112" s="4">
        <f>Z41</f>
        <v>126</v>
      </c>
      <c r="AB112" s="4">
        <f>AB41</f>
        <v>116</v>
      </c>
      <c r="AD112" s="4">
        <f>AD41</f>
        <v>130</v>
      </c>
      <c r="AF112" s="4">
        <f>AF41</f>
        <v>127</v>
      </c>
      <c r="AH112" s="4">
        <f>AH41</f>
        <v>121</v>
      </c>
      <c r="AJ112" s="4">
        <f>AJ41</f>
        <v>121</v>
      </c>
      <c r="AL112" s="4">
        <f>AL41</f>
        <v>142</v>
      </c>
      <c r="AN112" s="4">
        <f>AN41</f>
        <v>100</v>
      </c>
      <c r="AP112" s="4">
        <f>AP41</f>
        <v>101</v>
      </c>
      <c r="AR112" s="4">
        <f>AR41</f>
        <v>124</v>
      </c>
      <c r="AT112" s="4">
        <f>AT41</f>
        <v>111</v>
      </c>
      <c r="AV112" s="4">
        <f>AV41</f>
        <v>114</v>
      </c>
      <c r="AX112" s="4">
        <f>AX41</f>
        <v>165</v>
      </c>
      <c r="AZ112" s="4">
        <f>AZ41</f>
        <v>180</v>
      </c>
      <c r="BB112" s="4">
        <f>BB41</f>
        <v>178</v>
      </c>
      <c r="BD112" s="4">
        <f>BD41</f>
        <v>198</v>
      </c>
      <c r="BF112" s="4">
        <f>BF41</f>
        <v>161</v>
      </c>
      <c r="BH112" s="4">
        <f>BH41</f>
        <v>156</v>
      </c>
      <c r="BJ112" s="4">
        <f>BJ41</f>
        <v>190</v>
      </c>
      <c r="BL112" s="4">
        <f>BL41</f>
        <v>160</v>
      </c>
      <c r="BN112" s="4">
        <f>BN41</f>
        <v>197</v>
      </c>
      <c r="BP112" s="4">
        <f>BP41</f>
        <v>239</v>
      </c>
      <c r="BR112" s="4">
        <f>BR41</f>
        <v>181</v>
      </c>
      <c r="BT112" s="4">
        <f>BT41</f>
        <v>229</v>
      </c>
      <c r="BV112" s="4">
        <f>BV41</f>
        <v>162</v>
      </c>
      <c r="BX112" s="4">
        <f>BX41</f>
        <v>199</v>
      </c>
      <c r="BZ112" s="4">
        <f>BZ41</f>
        <v>206</v>
      </c>
      <c r="CB112" s="4">
        <f>CB41</f>
        <v>199</v>
      </c>
      <c r="CD112" s="4">
        <f>CD41</f>
        <v>101</v>
      </c>
      <c r="CF112" s="4">
        <f>CF41</f>
        <v>196</v>
      </c>
      <c r="CH112" s="4">
        <f>CH41</f>
        <v>235</v>
      </c>
      <c r="CJ112" s="4">
        <f>CJ41</f>
        <v>220</v>
      </c>
      <c r="CL112" s="4">
        <f>CL41</f>
        <v>206</v>
      </c>
      <c r="CN112" s="4">
        <f>CN41</f>
        <v>227</v>
      </c>
      <c r="CP112" s="4">
        <f>CP41</f>
        <v>260</v>
      </c>
      <c r="CR112" s="4">
        <f>CR41</f>
        <v>221</v>
      </c>
      <c r="CT112" s="4">
        <f>CT41</f>
        <v>209</v>
      </c>
      <c r="CV112" s="4">
        <f>CV41</f>
        <v>213</v>
      </c>
      <c r="CX112" s="4">
        <f>CX41</f>
        <v>159</v>
      </c>
      <c r="CZ112" s="4">
        <f>CZ41</f>
        <v>225</v>
      </c>
      <c r="DB112" s="4">
        <f>DB41</f>
        <v>260</v>
      </c>
      <c r="DD112" s="4">
        <f>DD41</f>
        <v>228</v>
      </c>
      <c r="DF112" s="4">
        <f>DF41</f>
        <v>228</v>
      </c>
      <c r="DH112" s="4">
        <f>DH41</f>
        <v>221</v>
      </c>
      <c r="DJ112" s="4">
        <f>DJ41</f>
        <v>218</v>
      </c>
      <c r="DL112" s="4">
        <f>DL41</f>
        <v>216</v>
      </c>
      <c r="DN112" s="4">
        <f>DN41</f>
        <v>261</v>
      </c>
    </row>
    <row r="113" spans="2:118" x14ac:dyDescent="0.25">
      <c r="B113" s="4" t="s">
        <v>32</v>
      </c>
      <c r="J113" s="16">
        <v>120</v>
      </c>
      <c r="L113" s="16">
        <v>120</v>
      </c>
      <c r="N113" s="16">
        <v>120</v>
      </c>
      <c r="P113" s="16">
        <v>120</v>
      </c>
      <c r="R113" s="16">
        <v>120</v>
      </c>
      <c r="T113" s="16">
        <v>120</v>
      </c>
      <c r="V113" s="16">
        <v>120</v>
      </c>
      <c r="X113" s="16">
        <v>120</v>
      </c>
      <c r="Z113" s="16">
        <v>120</v>
      </c>
      <c r="AB113" s="16">
        <v>120</v>
      </c>
      <c r="AD113" s="16">
        <v>120</v>
      </c>
      <c r="AF113" s="16">
        <v>120</v>
      </c>
      <c r="AH113" s="16">
        <f>((8*4+5/2)+(8*2))*4</f>
        <v>202</v>
      </c>
      <c r="AJ113" s="17">
        <f>AH113</f>
        <v>202</v>
      </c>
      <c r="AK113" s="17"/>
      <c r="AL113" s="17">
        <f>AJ113</f>
        <v>202</v>
      </c>
      <c r="AM113" s="17"/>
      <c r="AN113" s="17">
        <f>AL113</f>
        <v>202</v>
      </c>
      <c r="AO113" s="17"/>
      <c r="AP113" s="17">
        <f>AN113</f>
        <v>202</v>
      </c>
      <c r="AQ113" s="17"/>
      <c r="AR113" s="17">
        <f>AP113</f>
        <v>202</v>
      </c>
      <c r="AS113" s="17"/>
      <c r="AT113" s="17">
        <f>AR113</f>
        <v>202</v>
      </c>
      <c r="AU113" s="17"/>
      <c r="AV113" s="17">
        <f>AT113</f>
        <v>202</v>
      </c>
      <c r="AW113" s="17"/>
      <c r="AX113" s="17">
        <f>AV113</f>
        <v>202</v>
      </c>
      <c r="AY113" s="17"/>
      <c r="AZ113" s="17">
        <f>AX113</f>
        <v>202</v>
      </c>
      <c r="BA113" s="17"/>
      <c r="BB113" s="17">
        <f>AZ113</f>
        <v>202</v>
      </c>
      <c r="BC113" s="17"/>
      <c r="BD113" s="17">
        <f>8*8*4</f>
        <v>256</v>
      </c>
      <c r="BE113" s="17"/>
      <c r="BF113" s="17">
        <f>8*8*4</f>
        <v>256</v>
      </c>
      <c r="BG113" s="17"/>
      <c r="BH113" s="17">
        <f>8*8*4</f>
        <v>256</v>
      </c>
      <c r="BI113" s="17"/>
      <c r="BJ113" s="17">
        <f>8*8*4</f>
        <v>256</v>
      </c>
      <c r="BK113" s="17"/>
      <c r="BL113" s="17">
        <f>(8*5+8+8+8)*4</f>
        <v>256</v>
      </c>
      <c r="BM113" s="17"/>
      <c r="BN113" s="17">
        <f>(8*5+8+8+8)*4</f>
        <v>256</v>
      </c>
      <c r="BO113" s="17"/>
      <c r="BP113" s="17">
        <f>(8*5+8+8+8)*4</f>
        <v>256</v>
      </c>
      <c r="BQ113" s="17"/>
      <c r="BR113" s="17">
        <f>(8*5+8+8+8)*4</f>
        <v>256</v>
      </c>
      <c r="BS113" s="17"/>
      <c r="BT113" s="17">
        <f>(8*5+8+8+8)*4</f>
        <v>256</v>
      </c>
      <c r="BU113" s="17"/>
      <c r="BV113" s="17">
        <f>(8*5+8+8+8)*4</f>
        <v>256</v>
      </c>
      <c r="BW113" s="17"/>
      <c r="BX113" s="17">
        <f>(8*5+8+8+8)*4</f>
        <v>256</v>
      </c>
      <c r="BY113" s="17"/>
      <c r="BZ113" s="17">
        <f>(8*5+8+8+8)*4</f>
        <v>256</v>
      </c>
      <c r="CA113" s="17"/>
      <c r="CB113" s="17">
        <f>(8*5+8+8+8)*4</f>
        <v>256</v>
      </c>
      <c r="CC113" s="17"/>
      <c r="CD113" s="17">
        <f>(8*5+8+8+8)*4</f>
        <v>256</v>
      </c>
      <c r="CE113" s="17"/>
      <c r="CF113" s="17">
        <f>(8*5+8+8+8)*4</f>
        <v>256</v>
      </c>
      <c r="CG113" s="17"/>
      <c r="CH113" s="17">
        <f>(8*5+8+8+8)*4</f>
        <v>256</v>
      </c>
      <c r="CI113" s="17"/>
      <c r="CJ113" s="17">
        <f>(8*5+8+8+8)*4</f>
        <v>256</v>
      </c>
      <c r="CK113" s="17"/>
      <c r="CL113" s="17">
        <f>(8*5+8+8+8)*4</f>
        <v>256</v>
      </c>
      <c r="CM113" s="17"/>
      <c r="CN113" s="17">
        <f>(8*5+8+8+8)*4</f>
        <v>256</v>
      </c>
      <c r="CO113" s="17"/>
      <c r="CP113" s="17">
        <f>(8*5+8+8+8+8)*4</f>
        <v>288</v>
      </c>
      <c r="CQ113" s="17"/>
      <c r="CR113" s="17">
        <f>(8*5+8+8+8+8)*4</f>
        <v>288</v>
      </c>
      <c r="CS113" s="17"/>
      <c r="CT113" s="17">
        <f>(8*5+8+8+8+8)*4</f>
        <v>288</v>
      </c>
      <c r="CU113" s="17"/>
      <c r="CV113" s="17">
        <f>(8*5+8+8+8+8)*4</f>
        <v>288</v>
      </c>
      <c r="CW113" s="17"/>
      <c r="CX113" s="17">
        <f>(8*5+8+8+8+8)*4</f>
        <v>288</v>
      </c>
      <c r="CY113" s="17"/>
      <c r="CZ113" s="17">
        <f>(8*5+8+8+8+8)*4</f>
        <v>288</v>
      </c>
      <c r="DA113" s="17"/>
      <c r="DB113" s="17">
        <f>(8*5+8+8+8+8)*4</f>
        <v>288</v>
      </c>
      <c r="DC113" s="17"/>
      <c r="DD113" s="17">
        <f>(8*5+8+8+8+8)*4</f>
        <v>288</v>
      </c>
      <c r="DE113" s="17"/>
      <c r="DF113" s="17">
        <f>(8*5+8+8+8+8)*4</f>
        <v>288</v>
      </c>
      <c r="DG113" s="17"/>
      <c r="DH113" s="17">
        <f>(8*5+8+8+8+8)*4</f>
        <v>288</v>
      </c>
      <c r="DI113" s="17"/>
      <c r="DJ113" s="17">
        <f>(8*5+8+8+8+8)*4</f>
        <v>288</v>
      </c>
      <c r="DK113" s="17"/>
      <c r="DL113" s="17">
        <f>(8*5+8+8+8+8)*4</f>
        <v>288</v>
      </c>
      <c r="DM113" s="17"/>
      <c r="DN113" s="17">
        <f>(8*5+8+8+8+8)*4</f>
        <v>288</v>
      </c>
    </row>
    <row r="114" spans="2:118" x14ac:dyDescent="0.25">
      <c r="B114" s="4" t="s">
        <v>31</v>
      </c>
      <c r="J114" s="43">
        <f>J112/J113</f>
        <v>0.96666666666666667</v>
      </c>
      <c r="L114" s="43">
        <f>L112/L113</f>
        <v>0.92500000000000004</v>
      </c>
      <c r="N114" s="43">
        <f>N112/N113</f>
        <v>1.1166666666666667</v>
      </c>
      <c r="P114" s="43">
        <f>P112/P113</f>
        <v>1.0333333333333334</v>
      </c>
      <c r="R114" s="43">
        <f>R112/R113</f>
        <v>0.93333333333333335</v>
      </c>
      <c r="T114" s="43">
        <f>T112/T113</f>
        <v>1.0249999999999999</v>
      </c>
      <c r="V114" s="43">
        <f>V112/V113</f>
        <v>0.94166666666666665</v>
      </c>
      <c r="X114" s="43">
        <f>X112/X113</f>
        <v>1.075</v>
      </c>
      <c r="Z114" s="43">
        <f>Z112/Z113</f>
        <v>1.05</v>
      </c>
      <c r="AB114" s="43">
        <f>AB112/AB113</f>
        <v>0.96666666666666667</v>
      </c>
      <c r="AD114" s="43">
        <f>AD112/AD113</f>
        <v>1.0833333333333333</v>
      </c>
      <c r="AF114" s="43">
        <f>AF112/AF113</f>
        <v>1.0583333333333333</v>
      </c>
      <c r="AH114" s="43">
        <f>AH112/AH113</f>
        <v>0.59900990099009899</v>
      </c>
      <c r="AJ114" s="43">
        <f>AJ112/AJ113</f>
        <v>0.59900990099009899</v>
      </c>
      <c r="AL114" s="43">
        <f>AL112/AL113</f>
        <v>0.70297029702970293</v>
      </c>
      <c r="AN114" s="43">
        <f>AN112/AN113</f>
        <v>0.49504950495049505</v>
      </c>
      <c r="AP114" s="43">
        <f>AP112/AP113</f>
        <v>0.5</v>
      </c>
      <c r="AR114" s="43">
        <f>AR112/AR113</f>
        <v>0.61386138613861385</v>
      </c>
      <c r="AT114" s="43">
        <f>AT112/AT113</f>
        <v>0.54950495049504955</v>
      </c>
      <c r="AV114" s="43">
        <f>AV112/AV113</f>
        <v>0.5643564356435643</v>
      </c>
      <c r="AX114" s="43">
        <f>AX112/AX113</f>
        <v>0.81683168316831678</v>
      </c>
      <c r="AZ114" s="43">
        <f>AZ112/AZ113</f>
        <v>0.8910891089108911</v>
      </c>
      <c r="BB114" s="43">
        <f>BB112/BB113</f>
        <v>0.88118811881188119</v>
      </c>
      <c r="BD114" s="43">
        <f>BD112/BD113</f>
        <v>0.7734375</v>
      </c>
      <c r="BF114" s="43">
        <f>BF112/BF113</f>
        <v>0.62890625</v>
      </c>
      <c r="BH114" s="43">
        <f>BH112/BH113</f>
        <v>0.609375</v>
      </c>
      <c r="BJ114" s="43">
        <f>BJ112/BJ113</f>
        <v>0.7421875</v>
      </c>
      <c r="BL114" s="43">
        <f>BL112/BL113</f>
        <v>0.625</v>
      </c>
      <c r="BN114" s="43">
        <f>BN112/BN113</f>
        <v>0.76953125</v>
      </c>
      <c r="BP114" s="43">
        <f>BP112/BP113</f>
        <v>0.93359375</v>
      </c>
      <c r="BR114" s="43">
        <f>BR112/BR113</f>
        <v>0.70703125</v>
      </c>
      <c r="BT114" s="43">
        <f>BT112/BT113</f>
        <v>0.89453125</v>
      </c>
      <c r="BV114" s="43">
        <f>BV112/BV113</f>
        <v>0.6328125</v>
      </c>
      <c r="BX114" s="43">
        <f>BX112/BX113</f>
        <v>0.77734375</v>
      </c>
      <c r="BZ114" s="43">
        <f>BZ112/BZ113</f>
        <v>0.8046875</v>
      </c>
      <c r="CB114" s="43">
        <f>CB112/CB113</f>
        <v>0.77734375</v>
      </c>
      <c r="CD114" s="43">
        <f>CD112/CD113</f>
        <v>0.39453125</v>
      </c>
      <c r="CF114" s="43">
        <f>CF112/CF113</f>
        <v>0.765625</v>
      </c>
      <c r="CH114" s="43">
        <f>CH112/CH113</f>
        <v>0.91796875</v>
      </c>
      <c r="CJ114" s="43">
        <f>CJ112/CJ113</f>
        <v>0.859375</v>
      </c>
      <c r="CL114" s="43">
        <f>CL112/CL113</f>
        <v>0.8046875</v>
      </c>
      <c r="CN114" s="43">
        <f>CN112/CN113</f>
        <v>0.88671875</v>
      </c>
      <c r="CP114" s="43">
        <f>CP112/CP113</f>
        <v>0.90277777777777779</v>
      </c>
      <c r="CR114" s="43">
        <f>CR112/CR113</f>
        <v>0.76736111111111116</v>
      </c>
      <c r="CT114" s="43">
        <f>CT112/CT113</f>
        <v>0.72569444444444442</v>
      </c>
      <c r="CV114" s="43">
        <f>CV112/CV113</f>
        <v>0.73958333333333337</v>
      </c>
      <c r="CX114" s="43">
        <f>CX112/CX113</f>
        <v>0.55208333333333337</v>
      </c>
      <c r="CZ114" s="43">
        <f>CZ112/CZ113</f>
        <v>0.78125</v>
      </c>
      <c r="DB114" s="43">
        <f>DB112/DB113</f>
        <v>0.90277777777777779</v>
      </c>
      <c r="DD114" s="43">
        <f>DD112/DD113</f>
        <v>0.79166666666666663</v>
      </c>
      <c r="DF114" s="43">
        <f>DF112/DF113</f>
        <v>0.79166666666666663</v>
      </c>
      <c r="DH114" s="43">
        <f>DH112/DH113</f>
        <v>0.76736111111111116</v>
      </c>
      <c r="DJ114" s="43">
        <f>DJ112/DJ113</f>
        <v>0.75694444444444442</v>
      </c>
      <c r="DL114" s="43">
        <f>DL112/DL113</f>
        <v>0.75</v>
      </c>
      <c r="DN114" s="43">
        <f>DN112/DN113</f>
        <v>0.90625</v>
      </c>
    </row>
    <row r="115" spans="2:118" ht="6" customHeight="1" x14ac:dyDescent="0.25">
      <c r="J115" s="43"/>
      <c r="L115" s="43"/>
      <c r="N115" s="43"/>
      <c r="P115" s="43"/>
      <c r="R115" s="43"/>
      <c r="T115" s="43"/>
      <c r="V115" s="43"/>
      <c r="X115" s="43"/>
      <c r="Z115" s="43"/>
      <c r="AB115" s="43"/>
      <c r="AD115" s="43"/>
      <c r="AF115" s="43"/>
      <c r="AH115" s="43"/>
      <c r="AJ115" s="43"/>
      <c r="AL115" s="43"/>
      <c r="AN115" s="43"/>
      <c r="AP115" s="43"/>
      <c r="AR115" s="43"/>
      <c r="AT115" s="43"/>
      <c r="AV115" s="43"/>
      <c r="AX115" s="43"/>
      <c r="AZ115" s="43"/>
      <c r="BB115" s="43"/>
      <c r="BD115" s="43"/>
      <c r="BF115" s="43"/>
      <c r="BH115" s="43"/>
      <c r="BJ115" s="43"/>
      <c r="BL115" s="43"/>
      <c r="BN115" s="43"/>
      <c r="BP115" s="43"/>
      <c r="BR115" s="43"/>
      <c r="BT115" s="43"/>
      <c r="BV115" s="43"/>
      <c r="BX115" s="43"/>
      <c r="BZ115" s="43"/>
      <c r="CB115" s="43"/>
      <c r="CD115" s="43"/>
      <c r="CF115" s="43"/>
      <c r="CH115" s="43"/>
      <c r="CJ115" s="43"/>
      <c r="CL115" s="43"/>
      <c r="CN115" s="43"/>
      <c r="CP115" s="43"/>
      <c r="CR115" s="43"/>
      <c r="CT115" s="43"/>
      <c r="CV115" s="43"/>
      <c r="CX115" s="43"/>
      <c r="CZ115" s="43"/>
      <c r="DB115" s="43"/>
      <c r="DD115" s="43"/>
      <c r="DF115" s="43"/>
      <c r="DH115" s="43"/>
      <c r="DJ115" s="43"/>
      <c r="DL115" s="43"/>
      <c r="DN115" s="43"/>
    </row>
    <row r="116" spans="2:118" x14ac:dyDescent="0.25">
      <c r="B116" s="7" t="s">
        <v>13</v>
      </c>
      <c r="J116" s="21">
        <v>0.72</v>
      </c>
      <c r="L116" s="21">
        <v>0.68</v>
      </c>
      <c r="N116" s="21">
        <v>0.77</v>
      </c>
      <c r="P116" s="21">
        <v>0.63</v>
      </c>
      <c r="R116" s="21">
        <v>0.75</v>
      </c>
      <c r="T116" s="21">
        <v>0.71</v>
      </c>
      <c r="V116" s="21">
        <v>0.73</v>
      </c>
      <c r="X116" s="21">
        <v>0.69</v>
      </c>
      <c r="Z116" s="21">
        <v>0.76</v>
      </c>
      <c r="AB116" s="21">
        <v>0.88</v>
      </c>
      <c r="AD116" s="21">
        <v>0.76</v>
      </c>
      <c r="AF116" s="21">
        <v>0.67</v>
      </c>
      <c r="AH116" s="21">
        <v>0.76</v>
      </c>
      <c r="AJ116" s="21">
        <v>0.8</v>
      </c>
      <c r="AL116" s="21">
        <v>0.87</v>
      </c>
      <c r="AN116" s="21">
        <v>0.78</v>
      </c>
      <c r="AO116"/>
      <c r="AP116" s="21">
        <v>0.78</v>
      </c>
      <c r="AQ116"/>
      <c r="AR116" s="21">
        <v>0.78</v>
      </c>
      <c r="AT116" s="21">
        <v>0.75</v>
      </c>
      <c r="AV116" s="21">
        <v>0.55000000000000004</v>
      </c>
      <c r="AX116" s="21">
        <v>0.8</v>
      </c>
      <c r="AZ116" s="21">
        <v>0.81</v>
      </c>
      <c r="BB116" s="21">
        <v>0.8</v>
      </c>
      <c r="BD116" s="21">
        <v>0.79</v>
      </c>
      <c r="BF116" s="21">
        <v>0.8</v>
      </c>
      <c r="BH116" s="21">
        <v>0.79</v>
      </c>
      <c r="BJ116" s="21">
        <v>0.82</v>
      </c>
      <c r="BL116" s="21">
        <v>0.91</v>
      </c>
      <c r="BN116" s="21">
        <v>0.83</v>
      </c>
      <c r="BP116" s="21">
        <v>0.83</v>
      </c>
      <c r="BR116" s="21">
        <v>0.82</v>
      </c>
      <c r="BT116" s="21">
        <v>0.81</v>
      </c>
      <c r="BV116" s="21">
        <v>0.85</v>
      </c>
      <c r="BX116" s="21">
        <v>0.83</v>
      </c>
      <c r="BZ116" s="21">
        <v>0.83</v>
      </c>
      <c r="CB116" s="21">
        <v>0.83</v>
      </c>
      <c r="CD116" s="21">
        <v>0.89</v>
      </c>
      <c r="CF116" s="21">
        <v>0.86</v>
      </c>
      <c r="CH116" s="21">
        <v>0.88</v>
      </c>
      <c r="CJ116" s="21">
        <v>0.89</v>
      </c>
      <c r="CL116" s="21">
        <v>0.83</v>
      </c>
      <c r="CN116" s="21">
        <v>0.78</v>
      </c>
      <c r="CP116" s="21">
        <v>0.81</v>
      </c>
      <c r="CR116" s="21">
        <v>0.78</v>
      </c>
      <c r="CT116" s="21">
        <v>0.84</v>
      </c>
      <c r="CV116" s="21">
        <v>0.77</v>
      </c>
      <c r="CX116" s="21">
        <v>0.82</v>
      </c>
      <c r="CZ116" s="21">
        <v>0.85</v>
      </c>
      <c r="DB116" s="21">
        <v>0.8</v>
      </c>
      <c r="DD116" s="21">
        <v>0.87</v>
      </c>
      <c r="DF116" s="21">
        <v>0.82</v>
      </c>
      <c r="DH116" s="21">
        <v>0.85</v>
      </c>
      <c r="DJ116" s="21">
        <v>0.86</v>
      </c>
      <c r="DL116" s="21">
        <v>0.85</v>
      </c>
      <c r="DN116" s="21">
        <v>0.85</v>
      </c>
    </row>
    <row r="117" spans="2:118" ht="6" customHeight="1" x14ac:dyDescent="0.25">
      <c r="AO117"/>
      <c r="AQ117"/>
    </row>
    <row r="118" spans="2:118" x14ac:dyDescent="0.25">
      <c r="B118" s="7" t="s">
        <v>34</v>
      </c>
      <c r="AO118"/>
      <c r="AQ118"/>
    </row>
    <row r="119" spans="2:118" x14ac:dyDescent="0.25">
      <c r="B119" s="4" t="s">
        <v>37</v>
      </c>
      <c r="J119" s="19">
        <f>J12</f>
        <v>15368.24</v>
      </c>
      <c r="L119" s="19">
        <f>L12</f>
        <v>14223.12</v>
      </c>
      <c r="N119" s="19">
        <f>N12</f>
        <v>18410.39</v>
      </c>
      <c r="P119" s="19">
        <f>P12</f>
        <v>16829.599999999999</v>
      </c>
      <c r="R119" s="19">
        <f>R12</f>
        <v>15838.02</v>
      </c>
      <c r="T119" s="19">
        <f>T12</f>
        <v>15677.92</v>
      </c>
      <c r="V119" s="19">
        <f>V12</f>
        <v>18763.54</v>
      </c>
      <c r="X119" s="19">
        <f>X12</f>
        <v>19437.259999999998</v>
      </c>
      <c r="Z119" s="19">
        <f>Z12</f>
        <v>16459.93</v>
      </c>
      <c r="AB119" s="19">
        <f>AB12</f>
        <v>13406.92</v>
      </c>
      <c r="AD119" s="19">
        <f>AD12</f>
        <v>15919.99</v>
      </c>
      <c r="AF119" s="19">
        <f>AF12</f>
        <v>16327.89</v>
      </c>
      <c r="AH119" s="19">
        <f>AH12</f>
        <v>10334.35</v>
      </c>
      <c r="AJ119" s="19">
        <f>AJ12</f>
        <v>14345.89</v>
      </c>
      <c r="AL119" s="19">
        <f>AL12</f>
        <v>17927.68</v>
      </c>
      <c r="AN119" s="19">
        <f>AN12</f>
        <v>10810.44</v>
      </c>
      <c r="AO119"/>
      <c r="AP119" s="19">
        <f>AP12</f>
        <v>13799.75</v>
      </c>
      <c r="AQ119"/>
      <c r="AR119" s="19">
        <f>AR12</f>
        <v>19624.07</v>
      </c>
      <c r="AT119" s="19">
        <f>AT12</f>
        <v>16952.689999999999</v>
      </c>
      <c r="AV119" s="19">
        <f>AV12</f>
        <v>16051</v>
      </c>
      <c r="AX119" s="19">
        <f>AX12</f>
        <v>18055.27</v>
      </c>
      <c r="AZ119" s="19">
        <f>AZ12</f>
        <v>22747</v>
      </c>
      <c r="BB119" s="19">
        <f>BB12</f>
        <v>16140.48</v>
      </c>
      <c r="BD119" s="19">
        <f>BD12</f>
        <v>19402.5</v>
      </c>
      <c r="BF119" s="19">
        <f>BF12</f>
        <v>19090.97</v>
      </c>
      <c r="BH119" s="19">
        <f>BH12</f>
        <v>15918.04</v>
      </c>
      <c r="BJ119" s="19">
        <f>BJ12</f>
        <v>22238.799999999999</v>
      </c>
      <c r="BL119" s="19">
        <f>BL12</f>
        <v>15755.3</v>
      </c>
      <c r="BN119" s="19">
        <f>BN12</f>
        <v>19281.05</v>
      </c>
      <c r="BP119" s="19">
        <f>BP12</f>
        <v>31695.02</v>
      </c>
      <c r="BR119" s="19">
        <f>BR12</f>
        <v>22951.43</v>
      </c>
      <c r="BT119" s="19">
        <f>BT12</f>
        <v>25656.71</v>
      </c>
      <c r="BV119" s="19">
        <f>BV12</f>
        <v>20656.34</v>
      </c>
      <c r="BX119" s="19">
        <f>BX12</f>
        <v>24333.21</v>
      </c>
      <c r="BZ119" s="19">
        <f>BZ12</f>
        <v>26203.83</v>
      </c>
      <c r="CB119" s="19">
        <f>CB12</f>
        <v>28295.11</v>
      </c>
      <c r="CD119" s="19">
        <f>CD12</f>
        <v>30313.69</v>
      </c>
      <c r="CF119" s="19">
        <f>CF12</f>
        <v>23786.89</v>
      </c>
      <c r="CH119" s="19">
        <f>CH12</f>
        <v>34125</v>
      </c>
      <c r="CJ119" s="19">
        <f>CJ12</f>
        <v>32040.720000000001</v>
      </c>
      <c r="CL119" s="19">
        <f>CL12</f>
        <v>25730.89</v>
      </c>
      <c r="CN119" s="19">
        <f>CN12</f>
        <v>26575.040000000001</v>
      </c>
      <c r="CP119" s="19">
        <f>CP12</f>
        <v>28289.93</v>
      </c>
      <c r="CR119" s="19">
        <f>CR12</f>
        <v>26728.81</v>
      </c>
      <c r="CT119" s="19">
        <f>CT12</f>
        <v>26363.31</v>
      </c>
      <c r="CV119" s="19">
        <f>CV12</f>
        <v>26221.53</v>
      </c>
      <c r="CX119" s="19">
        <f>CX12</f>
        <v>17624.330000000002</v>
      </c>
      <c r="CZ119" s="19">
        <f>CZ12</f>
        <v>18233.849999999999</v>
      </c>
      <c r="DB119" s="19">
        <f>DB12</f>
        <v>25975.18</v>
      </c>
      <c r="DD119" s="19">
        <f>DD12</f>
        <v>32967.620000000003</v>
      </c>
      <c r="DF119" s="19">
        <f>DF12</f>
        <v>33233.29</v>
      </c>
      <c r="DH119" s="19">
        <f>DH12</f>
        <v>37530.25</v>
      </c>
      <c r="DJ119" s="19">
        <f>DJ12</f>
        <v>40063.449999999997</v>
      </c>
      <c r="DL119" s="19">
        <f>DL12</f>
        <v>35450.239999999998</v>
      </c>
      <c r="DN119" s="19">
        <f>DN12</f>
        <v>41103.56</v>
      </c>
    </row>
    <row r="120" spans="2:118" hidden="1" outlineLevel="1" x14ac:dyDescent="0.25">
      <c r="B120" s="4" t="s">
        <v>80</v>
      </c>
      <c r="J120" s="19"/>
      <c r="L120" s="19"/>
      <c r="N120" s="19"/>
      <c r="P120" s="19"/>
      <c r="R120" s="19"/>
      <c r="T120" s="19"/>
      <c r="V120" s="19"/>
      <c r="X120" s="19"/>
      <c r="Z120" s="19"/>
      <c r="AB120" s="19"/>
      <c r="AD120" s="19"/>
      <c r="AF120" s="19"/>
      <c r="AH120" s="109" t="s">
        <v>82</v>
      </c>
      <c r="AJ120" s="109" t="s">
        <v>82</v>
      </c>
      <c r="AL120" s="109" t="s">
        <v>82</v>
      </c>
      <c r="AN120" s="109" t="s">
        <v>82</v>
      </c>
      <c r="AP120" s="109" t="s">
        <v>82</v>
      </c>
      <c r="AR120" s="109" t="s">
        <v>82</v>
      </c>
      <c r="AT120" s="109" t="s">
        <v>82</v>
      </c>
      <c r="AV120" s="19">
        <f>'[13]Profit and Loss'!AZ30</f>
        <v>79.91</v>
      </c>
      <c r="AX120" s="19">
        <f>'[13]Profit and Loss'!BA30</f>
        <v>2701.67</v>
      </c>
      <c r="AZ120" s="19">
        <f>'[13]Profit and Loss'!BB30</f>
        <v>2547.54</v>
      </c>
      <c r="BB120" s="19">
        <f>'[13]Profit and Loss'!BC30</f>
        <v>3463.4100000000003</v>
      </c>
      <c r="BD120" s="19">
        <f>'[13]Profit and Loss'!BD30</f>
        <v>3477.05</v>
      </c>
      <c r="BF120" s="19">
        <f>'[13]Profit and Loss'!BE30</f>
        <v>3034.67</v>
      </c>
      <c r="BH120" s="19">
        <f>'[14]Profit and Loss'!$BH$30</f>
        <v>3436.07</v>
      </c>
      <c r="BJ120" s="19">
        <f>'[14]Profit and Loss'!$BH$30</f>
        <v>3436.07</v>
      </c>
      <c r="BL120" s="19">
        <f>'[14]Profit and Loss'!$BH$30</f>
        <v>3436.07</v>
      </c>
      <c r="BN120" s="19">
        <f>'[14]Profit and Loss'!$BH$30</f>
        <v>3436.07</v>
      </c>
      <c r="BP120" s="19">
        <f>'[14]Profit and Loss'!$BH$30</f>
        <v>3436.07</v>
      </c>
      <c r="BR120" s="19">
        <f>'[14]Profit and Loss'!$BH$30</f>
        <v>3436.07</v>
      </c>
      <c r="BT120" s="19">
        <f>'[14]Profit and Loss'!$BH$30</f>
        <v>3436.07</v>
      </c>
      <c r="BV120" s="19">
        <f>'[14]Profit and Loss'!$BH$30</f>
        <v>3436.07</v>
      </c>
      <c r="BX120" s="19">
        <f>'[14]Profit and Loss'!$BH$30</f>
        <v>3436.07</v>
      </c>
      <c r="BZ120" s="19">
        <f>'[14]Profit and Loss'!$BH$30</f>
        <v>3436.07</v>
      </c>
      <c r="CB120" s="19">
        <f>'[14]Profit and Loss'!$BH$30</f>
        <v>3436.07</v>
      </c>
      <c r="CD120" s="19">
        <f>'[14]Profit and Loss'!$BH$30</f>
        <v>3436.07</v>
      </c>
      <c r="CF120" s="19">
        <f>'[14]Profit and Loss'!$BH$30</f>
        <v>3436.07</v>
      </c>
      <c r="CH120" s="19">
        <f>'[14]Profit and Loss'!$BH$30</f>
        <v>3436.07</v>
      </c>
      <c r="CJ120" s="19">
        <f>'[14]Profit and Loss'!$BH$30</f>
        <v>3436.07</v>
      </c>
      <c r="CL120" s="19">
        <f>'[14]Profit and Loss'!$BH$30</f>
        <v>3436.07</v>
      </c>
      <c r="CN120" s="19">
        <f>'[14]Profit and Loss'!$BH$30</f>
        <v>3436.07</v>
      </c>
      <c r="CP120" s="19">
        <f>'[14]Profit and Loss'!$BH$30</f>
        <v>3436.07</v>
      </c>
      <c r="CR120" s="19">
        <f>'[14]Profit and Loss'!$BH$30</f>
        <v>3436.07</v>
      </c>
      <c r="CT120" s="19">
        <f>'[14]Profit and Loss'!$BH$30</f>
        <v>3436.07</v>
      </c>
      <c r="CV120" s="19">
        <f>'[14]Profit and Loss'!$BH$30</f>
        <v>3436.07</v>
      </c>
      <c r="CX120" s="19">
        <f>'[14]Profit and Loss'!$BH$30</f>
        <v>3436.07</v>
      </c>
      <c r="CZ120" s="19">
        <f>'[14]Profit and Loss'!$BH$30</f>
        <v>3436.07</v>
      </c>
      <c r="DB120" s="19">
        <f>'[14]Profit and Loss'!$BH$30</f>
        <v>3436.07</v>
      </c>
      <c r="DD120" s="19">
        <f>'[14]Profit and Loss'!$BH$30</f>
        <v>3436.07</v>
      </c>
      <c r="DF120" s="19">
        <f>'[14]Profit and Loss'!$BH$30</f>
        <v>3436.07</v>
      </c>
      <c r="DH120" s="19">
        <f>'[14]Profit and Loss'!$BH$30</f>
        <v>3436.07</v>
      </c>
      <c r="DJ120" s="19">
        <f>'[14]Profit and Loss'!$BH$30</f>
        <v>3436.07</v>
      </c>
      <c r="DL120" s="19">
        <f>'[14]Profit and Loss'!$BH$30</f>
        <v>3436.07</v>
      </c>
      <c r="DN120" s="19">
        <f>'[14]Profit and Loss'!$BH$30</f>
        <v>3436.07</v>
      </c>
    </row>
    <row r="121" spans="2:118" collapsed="1" x14ac:dyDescent="0.25">
      <c r="B121" s="4" t="s">
        <v>35</v>
      </c>
      <c r="J121" s="106">
        <v>20000</v>
      </c>
      <c r="L121" s="8">
        <v>20000</v>
      </c>
      <c r="N121" s="8">
        <v>20000</v>
      </c>
      <c r="P121" s="8">
        <v>20000</v>
      </c>
      <c r="R121" s="8">
        <v>20000</v>
      </c>
      <c r="T121" s="8">
        <v>20000</v>
      </c>
      <c r="V121" s="8">
        <v>20000</v>
      </c>
      <c r="X121" s="8">
        <v>20000</v>
      </c>
      <c r="Z121" s="8">
        <v>20000</v>
      </c>
      <c r="AB121" s="8">
        <v>20000</v>
      </c>
      <c r="AD121" s="8">
        <v>20000</v>
      </c>
      <c r="AF121" s="8">
        <v>20000</v>
      </c>
      <c r="AH121" s="49">
        <v>7169.39</v>
      </c>
      <c r="AJ121" s="49">
        <v>7382.84</v>
      </c>
      <c r="AL121" s="49">
        <v>11565.68</v>
      </c>
      <c r="AN121" s="49">
        <v>8807.39</v>
      </c>
      <c r="AO121"/>
      <c r="AP121" s="19">
        <v>6546.28</v>
      </c>
      <c r="AQ121"/>
      <c r="AR121" s="19">
        <v>7709.82</v>
      </c>
      <c r="AT121" s="19">
        <v>13040.36</v>
      </c>
      <c r="AV121" s="19">
        <v>10626.99</v>
      </c>
      <c r="AX121" s="19">
        <v>11533.57</v>
      </c>
      <c r="AZ121" s="19">
        <v>14087.27</v>
      </c>
      <c r="BB121" s="19">
        <v>13867.86</v>
      </c>
      <c r="BD121" s="19">
        <v>16648.919999999998</v>
      </c>
      <c r="BF121" s="19">
        <v>17124.41</v>
      </c>
      <c r="BH121" s="19">
        <v>14268.22</v>
      </c>
      <c r="BJ121" s="19">
        <v>16857.919999999998</v>
      </c>
      <c r="BL121" s="19">
        <v>13571.15</v>
      </c>
      <c r="BN121" s="19">
        <v>17892.36</v>
      </c>
      <c r="BP121" s="19">
        <v>17076.900000000001</v>
      </c>
      <c r="BR121" s="19">
        <v>18799.91</v>
      </c>
      <c r="BT121" s="19">
        <v>19203.27</v>
      </c>
      <c r="BV121" s="19">
        <v>15085.17</v>
      </c>
      <c r="BX121" s="19">
        <v>16627.32</v>
      </c>
      <c r="BZ121" s="19">
        <v>16781.37</v>
      </c>
      <c r="CB121" s="19">
        <v>21288.04</v>
      </c>
      <c r="CD121" s="19">
        <v>21041.09</v>
      </c>
      <c r="CF121" s="19">
        <v>20968.57</v>
      </c>
      <c r="CH121" s="19">
        <v>22288.2</v>
      </c>
      <c r="CJ121" s="19">
        <v>23638.15</v>
      </c>
      <c r="CL121" s="19">
        <v>12190.06</v>
      </c>
      <c r="CN121" s="19">
        <v>18082.73</v>
      </c>
      <c r="CP121" s="19">
        <v>21335.22</v>
      </c>
      <c r="CR121" s="19">
        <v>20520.86</v>
      </c>
      <c r="CT121" s="19">
        <v>21556.16</v>
      </c>
      <c r="CV121" s="19">
        <v>17118.57</v>
      </c>
      <c r="CX121" s="19">
        <v>9673.08</v>
      </c>
      <c r="CZ121" s="19">
        <v>11459.98</v>
      </c>
      <c r="DB121" s="19">
        <v>17860.669999999998</v>
      </c>
      <c r="DD121" s="19">
        <v>14350.27</v>
      </c>
      <c r="DF121" s="19">
        <v>16812.66</v>
      </c>
      <c r="DH121" s="19">
        <v>10299.81</v>
      </c>
      <c r="DJ121" s="19">
        <v>17406.04</v>
      </c>
      <c r="DL121" s="19">
        <v>16930.21</v>
      </c>
      <c r="DN121" s="19">
        <v>17332.099999999999</v>
      </c>
    </row>
    <row r="122" spans="2:118" x14ac:dyDescent="0.25">
      <c r="B122" s="4" t="s">
        <v>81</v>
      </c>
      <c r="J122" s="44">
        <f>J119/J121</f>
        <v>0.76841199999999998</v>
      </c>
      <c r="L122" s="44">
        <f>L119/L121</f>
        <v>0.71115600000000001</v>
      </c>
      <c r="N122" s="44">
        <f>N119/N121</f>
        <v>0.92051949999999994</v>
      </c>
      <c r="P122" s="44">
        <f>P119/P121</f>
        <v>0.84147999999999989</v>
      </c>
      <c r="R122" s="44">
        <f>R119/R121</f>
        <v>0.79190100000000008</v>
      </c>
      <c r="T122" s="44">
        <f>T119/T121</f>
        <v>0.78389600000000004</v>
      </c>
      <c r="V122" s="44">
        <f>V119/V121</f>
        <v>0.93817700000000004</v>
      </c>
      <c r="X122" s="44">
        <f>X119/X121</f>
        <v>0.97186299999999992</v>
      </c>
      <c r="Z122" s="44">
        <f>Z119/Z121</f>
        <v>0.82299650000000002</v>
      </c>
      <c r="AB122" s="44">
        <f>AB119/AB121</f>
        <v>0.670346</v>
      </c>
      <c r="AD122" s="44">
        <f>AD119/AD121</f>
        <v>0.79599949999999997</v>
      </c>
      <c r="AF122" s="44">
        <f>AF119/AF121</f>
        <v>0.81639450000000002</v>
      </c>
      <c r="AH122" s="44">
        <f>AH119/AH121</f>
        <v>1.4414545728437147</v>
      </c>
      <c r="AJ122" s="44">
        <f t="shared" ref="AJ122" si="205">AJ119/AJ121</f>
        <v>1.9431397673524009</v>
      </c>
      <c r="AL122" s="44">
        <f t="shared" ref="AL122" si="206">AL119/AL121</f>
        <v>1.5500757413312489</v>
      </c>
      <c r="AN122" s="44">
        <f t="shared" ref="AN122" si="207">AN119/AN121</f>
        <v>1.2274283300728139</v>
      </c>
      <c r="AP122" s="44">
        <f t="shared" ref="AP122" si="208">AP119/AP121</f>
        <v>2.1080292929724975</v>
      </c>
      <c r="AR122" s="44">
        <f t="shared" ref="AR122" si="209">AR119/AR121</f>
        <v>2.5453343917238018</v>
      </c>
      <c r="AT122" s="44">
        <f t="shared" ref="AT122" si="210">AT119/AT121</f>
        <v>1.3000170240698874</v>
      </c>
      <c r="AV122" s="44">
        <f t="shared" ref="AV122" si="211">AV119/AV121</f>
        <v>1.5103994640062708</v>
      </c>
      <c r="AX122" s="44">
        <f t="shared" ref="AX122" si="212">AX119/AX121</f>
        <v>1.5654537146781093</v>
      </c>
      <c r="AZ122" s="44">
        <f t="shared" ref="AZ122" si="213">AZ119/AZ121</f>
        <v>1.6147202403304544</v>
      </c>
      <c r="BB122" s="44">
        <f t="shared" ref="BB122" si="214">BB119/BB121</f>
        <v>1.1638767625286093</v>
      </c>
      <c r="BD122" s="44">
        <f t="shared" ref="BD122" si="215">BD119/BD121</f>
        <v>1.1653909082390932</v>
      </c>
      <c r="BF122" s="44">
        <f t="shared" ref="BF122:BH122" si="216">BF119/BF121</f>
        <v>1.1148395769547681</v>
      </c>
      <c r="BH122" s="44">
        <f t="shared" si="216"/>
        <v>1.1156289992725092</v>
      </c>
      <c r="BJ122" s="44">
        <f t="shared" ref="BJ122:BL122" si="217">BJ119/BJ121</f>
        <v>1.3191900305613031</v>
      </c>
      <c r="BL122" s="44">
        <f t="shared" si="217"/>
        <v>1.1609406719401083</v>
      </c>
      <c r="BN122" s="44">
        <f t="shared" ref="BN122:BP122" si="218">BN119/BN121</f>
        <v>1.0776135736146599</v>
      </c>
      <c r="BP122" s="44">
        <f t="shared" si="218"/>
        <v>1.8560171928160263</v>
      </c>
      <c r="BR122" s="44">
        <f t="shared" ref="BR122:BT122" si="219">BR119/BR121</f>
        <v>1.2208265890634582</v>
      </c>
      <c r="BT122" s="44">
        <f t="shared" si="219"/>
        <v>1.3360594315447316</v>
      </c>
      <c r="BV122" s="44">
        <f t="shared" ref="BV122:BX122" si="220">BV119/BV121</f>
        <v>1.3693143663611349</v>
      </c>
      <c r="BX122" s="44">
        <f t="shared" si="220"/>
        <v>1.4634475068742288</v>
      </c>
      <c r="BZ122" s="44">
        <f t="shared" ref="BZ122" si="221">BZ119/BZ121</f>
        <v>1.5614833592251409</v>
      </c>
      <c r="CB122" s="44">
        <f t="shared" ref="CB122:CD122" si="222">CB119/CB121</f>
        <v>1.3291552439773695</v>
      </c>
      <c r="CD122" s="44">
        <f t="shared" si="222"/>
        <v>1.4406900973286079</v>
      </c>
      <c r="CF122" s="44">
        <f t="shared" ref="CF122:CH122" si="223">CF119/CF121</f>
        <v>1.1344068765776589</v>
      </c>
      <c r="CH122" s="44">
        <f t="shared" si="223"/>
        <v>1.5310792257786632</v>
      </c>
      <c r="CJ122" s="44">
        <f t="shared" ref="CJ122:CL122" si="224">CJ119/CJ121</f>
        <v>1.3554664810909482</v>
      </c>
      <c r="CL122" s="44">
        <f t="shared" si="224"/>
        <v>2.110809134655613</v>
      </c>
      <c r="CN122" s="44">
        <f t="shared" ref="CN122:CP122" si="225">CN119/CN121</f>
        <v>1.4696364984711934</v>
      </c>
      <c r="CP122" s="44">
        <f t="shared" si="225"/>
        <v>1.3259732029948601</v>
      </c>
      <c r="CR122" s="44">
        <f t="shared" ref="CR122:CT122" si="226">CR119/CR121</f>
        <v>1.3025189977418101</v>
      </c>
      <c r="CT122" s="44">
        <f t="shared" si="226"/>
        <v>1.2230058600418627</v>
      </c>
      <c r="CV122" s="44">
        <f t="shared" ref="CV122:CX122" si="227">CV119/CV121</f>
        <v>1.5317593700875716</v>
      </c>
      <c r="CX122" s="44">
        <f t="shared" si="227"/>
        <v>1.8219977504579723</v>
      </c>
      <c r="CZ122" s="44">
        <f t="shared" ref="CZ122:DB122" si="228">CZ119/CZ121</f>
        <v>1.5910891642044749</v>
      </c>
      <c r="DB122" s="44">
        <f t="shared" si="228"/>
        <v>1.4543228221561679</v>
      </c>
      <c r="DD122" s="44">
        <f t="shared" ref="DD122:DF122" si="229">DD119/DD121</f>
        <v>2.2973518965148392</v>
      </c>
      <c r="DF122" s="44">
        <f t="shared" si="229"/>
        <v>1.9766824523900441</v>
      </c>
      <c r="DH122" s="44">
        <f t="shared" ref="DH122:DJ122" si="230">DH119/DH121</f>
        <v>3.643780807607131</v>
      </c>
      <c r="DJ122" s="44">
        <f t="shared" si="230"/>
        <v>2.3016981461607577</v>
      </c>
      <c r="DL122" s="44">
        <f t="shared" ref="DL122:DN122" si="231">DL119/DL121</f>
        <v>2.0939043284164813</v>
      </c>
      <c r="DN122" s="44">
        <f t="shared" si="231"/>
        <v>2.3715279741058497</v>
      </c>
    </row>
    <row r="123" spans="2:118" x14ac:dyDescent="0.25">
      <c r="B123" s="4" t="s">
        <v>83</v>
      </c>
      <c r="J123" s="44"/>
      <c r="L123" s="44"/>
      <c r="N123" s="44"/>
      <c r="P123" s="44"/>
      <c r="R123" s="44"/>
      <c r="T123" s="44"/>
      <c r="V123" s="44"/>
      <c r="X123" s="44"/>
      <c r="Z123" s="44"/>
      <c r="AB123" s="44"/>
      <c r="AD123" s="44"/>
      <c r="AF123" s="44"/>
      <c r="AH123" s="44">
        <f>SUM(AH119:AH120)/AH121</f>
        <v>1.4414545728437147</v>
      </c>
      <c r="AJ123" s="44">
        <f t="shared" ref="AJ123" si="232">SUM(AJ119:AJ120)/AJ121</f>
        <v>1.9431397673524009</v>
      </c>
      <c r="AL123" s="44">
        <f t="shared" ref="AL123" si="233">SUM(AL119:AL120)/AL121</f>
        <v>1.5500757413312489</v>
      </c>
      <c r="AN123" s="44">
        <f t="shared" ref="AN123" si="234">SUM(AN119:AN120)/AN121</f>
        <v>1.2274283300728139</v>
      </c>
      <c r="AP123" s="44">
        <f t="shared" ref="AP123" si="235">SUM(AP119:AP120)/AP121</f>
        <v>2.1080292929724975</v>
      </c>
      <c r="AR123" s="44">
        <f t="shared" ref="AR123" si="236">SUM(AR119:AR120)/AR121</f>
        <v>2.5453343917238018</v>
      </c>
      <c r="AT123" s="44">
        <f t="shared" ref="AT123" si="237">SUM(AT119:AT120)/AT121</f>
        <v>1.3000170240698874</v>
      </c>
      <c r="AV123" s="44">
        <f t="shared" ref="AV123" si="238">SUM(AV119:AV120)/AV121</f>
        <v>1.5179189968184783</v>
      </c>
      <c r="AX123" s="44">
        <f t="shared" ref="AX123" si="239">SUM(AX119:AX120)/AX121</f>
        <v>1.7996977518669417</v>
      </c>
      <c r="AZ123" s="44">
        <f t="shared" ref="AZ123" si="240">SUM(AZ119:AZ120)/AZ121</f>
        <v>1.7955601049742071</v>
      </c>
      <c r="BB123" s="44">
        <f t="shared" ref="BB123" si="241">SUM(BB119:BB120)/BB121</f>
        <v>1.4136204143970301</v>
      </c>
      <c r="BD123" s="44">
        <f t="shared" ref="BD123" si="242">SUM(BD119:BD120)/BD121</f>
        <v>1.3742362867981828</v>
      </c>
      <c r="BF123" s="44">
        <f t="shared" ref="BF123:BH123" si="243">SUM(BF119:BF120)/BF121</f>
        <v>1.2920526896985063</v>
      </c>
      <c r="BH123" s="44">
        <f t="shared" si="243"/>
        <v>1.3564488072093086</v>
      </c>
      <c r="BJ123" s="44">
        <f t="shared" ref="BJ123:BL123" si="244">SUM(BJ119:BJ120)/BJ121</f>
        <v>1.5230152948881002</v>
      </c>
      <c r="BL123" s="44">
        <f t="shared" si="244"/>
        <v>1.4141299742468398</v>
      </c>
      <c r="BN123" s="44">
        <f t="shared" ref="BN123:BP123" si="245">SUM(BN119:BN120)/BN121</f>
        <v>1.2696547576731072</v>
      </c>
      <c r="BP123" s="44">
        <f t="shared" si="245"/>
        <v>2.0572287710298709</v>
      </c>
      <c r="BR123" s="44">
        <f t="shared" ref="BR123:BT123" si="246">SUM(BR119:BR120)/BR121</f>
        <v>1.4035971448799489</v>
      </c>
      <c r="BT123" s="44">
        <f t="shared" si="246"/>
        <v>1.5149909364394709</v>
      </c>
      <c r="BV123" s="44">
        <f t="shared" ref="BV123:BX123" si="247">SUM(BV119:BV120)/BV121</f>
        <v>1.5970923761548594</v>
      </c>
      <c r="BX123" s="44">
        <f t="shared" si="247"/>
        <v>1.6700995710673758</v>
      </c>
      <c r="BZ123" s="44">
        <f t="shared" ref="BZ123" si="248">SUM(BZ119:BZ120)/BZ121</f>
        <v>1.7662383941239603</v>
      </c>
      <c r="CB123" s="44">
        <f t="shared" ref="CB123:CD123" si="249">SUM(CB119:CB120)/CB121</f>
        <v>1.4905637155886591</v>
      </c>
      <c r="CD123" s="44">
        <f t="shared" si="249"/>
        <v>1.6039929490344844</v>
      </c>
      <c r="CF123" s="44">
        <f t="shared" ref="CF123:CH123" si="250">SUM(CF119:CF120)/CF121</f>
        <v>1.2982745127588577</v>
      </c>
      <c r="CH123" s="44">
        <f t="shared" si="250"/>
        <v>1.685244658608591</v>
      </c>
      <c r="CJ123" s="44">
        <f t="shared" ref="CJ123:CL123" si="251">SUM(CJ119:CJ120)/CJ121</f>
        <v>1.5008276874459294</v>
      </c>
      <c r="CL123" s="44">
        <f t="shared" si="251"/>
        <v>2.3926838752229274</v>
      </c>
      <c r="CN123" s="44">
        <f t="shared" ref="CN123:CP123" si="252">SUM(CN119:CN120)/CN121</f>
        <v>1.6596559258474799</v>
      </c>
      <c r="CP123" s="44">
        <f t="shared" si="252"/>
        <v>1.4870247412494457</v>
      </c>
      <c r="CR123" s="44">
        <f t="shared" ref="CR123:CT123" si="253">SUM(CR119:CR120)/CR121</f>
        <v>1.4699617852273248</v>
      </c>
      <c r="CT123" s="44">
        <f t="shared" si="253"/>
        <v>1.3824066995234774</v>
      </c>
      <c r="CV123" s="44">
        <f t="shared" ref="CV123:CX123" si="254">SUM(CV119:CV120)/CV121</f>
        <v>1.7324811593491745</v>
      </c>
      <c r="CX123" s="44">
        <f t="shared" si="254"/>
        <v>2.1772175977041441</v>
      </c>
      <c r="CZ123" s="44">
        <f t="shared" ref="CZ123:DB123" si="255">SUM(CZ119:CZ120)/CZ121</f>
        <v>1.8909212756043203</v>
      </c>
      <c r="DB123" s="44">
        <f t="shared" si="255"/>
        <v>1.6467047428791866</v>
      </c>
      <c r="DD123" s="44">
        <f t="shared" ref="DD123:DF123" si="256">SUM(DD119:DD120)/DD121</f>
        <v>2.5367947780773465</v>
      </c>
      <c r="DF123" s="44">
        <f t="shared" si="256"/>
        <v>2.1810564181991428</v>
      </c>
      <c r="DH123" s="44">
        <f t="shared" ref="DH123:DJ123" si="257">SUM(DH119:DH120)/DH121</f>
        <v>3.9773859906153612</v>
      </c>
      <c r="DJ123" s="44">
        <f t="shared" si="257"/>
        <v>2.4991049084111028</v>
      </c>
      <c r="DL123" s="44">
        <f t="shared" ref="DL123:DN123" si="258">SUM(DL119:DL120)/DL121</f>
        <v>2.2968592829031653</v>
      </c>
      <c r="DN123" s="44">
        <f t="shared" si="258"/>
        <v>2.5697768879708751</v>
      </c>
    </row>
    <row r="124" spans="2:118" x14ac:dyDescent="0.25">
      <c r="B124" s="108"/>
      <c r="AO124"/>
      <c r="AQ124"/>
    </row>
    <row r="125" spans="2:118" x14ac:dyDescent="0.25">
      <c r="AO125"/>
      <c r="AQ125"/>
    </row>
  </sheetData>
  <pageMargins left="0.45" right="0.45" top="0.5" bottom="0.5" header="0.3" footer="0.3"/>
  <pageSetup scale="27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83AA-C6D2-4E9B-85BE-DF94726C39D0}">
  <dimension ref="A1:EF137"/>
  <sheetViews>
    <sheetView showGridLines="0" view="pageBreakPreview" zoomScaleNormal="100" zoomScaleSheetLayoutView="100" workbookViewId="0">
      <selection activeCell="DN8" sqref="DN8"/>
    </sheetView>
  </sheetViews>
  <sheetFormatPr defaultColWidth="8.85546875" defaultRowHeight="15" outlineLevelCol="2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0.85546875" style="4" hidden="1" customWidth="1" outlineLevel="1"/>
    <col min="11" max="11" width="1.85546875" style="4" hidden="1" customWidth="1" outlineLevel="1"/>
    <col min="12" max="12" width="10.85546875" style="4" hidden="1" customWidth="1" outlineLevel="1"/>
    <col min="13" max="13" width="1.85546875" style="4" hidden="1" customWidth="1" outlineLevel="1"/>
    <col min="14" max="14" width="10.85546875" style="4" hidden="1" customWidth="1" outlineLevel="1"/>
    <col min="15" max="15" width="1.85546875" style="4" hidden="1" customWidth="1" outlineLevel="1"/>
    <col min="16" max="16" width="10.85546875" style="4" hidden="1" customWidth="1" outlineLevel="1"/>
    <col min="17" max="17" width="1.85546875" style="4" hidden="1" customWidth="1" outlineLevel="1"/>
    <col min="18" max="18" width="10.85546875" style="4" hidden="1" customWidth="1" outlineLevel="1"/>
    <col min="19" max="19" width="1.85546875" style="4" hidden="1" customWidth="1" outlineLevel="1"/>
    <col min="20" max="20" width="10.85546875" style="4" hidden="1" customWidth="1" outlineLevel="1"/>
    <col min="21" max="21" width="1.85546875" style="4" hidden="1" customWidth="1" outlineLevel="1"/>
    <col min="22" max="22" width="10.85546875" style="4" hidden="1" customWidth="1" outlineLevel="1"/>
    <col min="23" max="23" width="1.85546875" style="4" hidden="1" customWidth="1" outlineLevel="1"/>
    <col min="24" max="24" width="10.85546875" style="4" hidden="1" customWidth="1" outlineLevel="1"/>
    <col min="25" max="25" width="1.85546875" style="4" hidden="1" customWidth="1" outlineLevel="1"/>
    <col min="26" max="26" width="10.85546875" style="4" hidden="1" customWidth="1" outlineLevel="1"/>
    <col min="27" max="27" width="1.85546875" style="4" hidden="1" customWidth="1" outlineLevel="1"/>
    <col min="28" max="28" width="10.85546875" style="4" hidden="1" customWidth="1" outlineLevel="1"/>
    <col min="29" max="29" width="1.85546875" style="4" hidden="1" customWidth="1" outlineLevel="1"/>
    <col min="30" max="30" width="10.85546875" style="4" hidden="1" customWidth="1" outlineLevel="1"/>
    <col min="31" max="31" width="1.85546875" style="4" hidden="1" customWidth="1" outlineLevel="1"/>
    <col min="32" max="32" width="11.28515625" style="4" hidden="1" customWidth="1" outlineLevel="1"/>
    <col min="33" max="33" width="1.85546875" style="4" hidden="1" customWidth="1" outlineLevel="1"/>
    <col min="34" max="34" width="11.28515625" style="4" hidden="1" customWidth="1" outlineLevel="1" collapsed="1"/>
    <col min="35" max="35" width="1.85546875" style="4" hidden="1" customWidth="1" outlineLevel="1"/>
    <col min="36" max="36" width="11.28515625" style="4" hidden="1" customWidth="1" outlineLevel="1"/>
    <col min="37" max="37" width="1.85546875" style="4" hidden="1" customWidth="1" outlineLevel="1"/>
    <col min="38" max="38" width="11.28515625" style="4" hidden="1" customWidth="1" outlineLevel="1"/>
    <col min="39" max="39" width="1.85546875" style="4" hidden="1" customWidth="1" outlineLevel="1"/>
    <col min="40" max="40" width="11.28515625" style="4" hidden="1" customWidth="1" outlineLevel="1"/>
    <col min="41" max="41" width="1.85546875" style="4" hidden="1" customWidth="1" outlineLevel="1"/>
    <col min="42" max="42" width="11.28515625" style="4" hidden="1" customWidth="1" outlineLevel="1"/>
    <col min="43" max="43" width="1.85546875" style="4" hidden="1" customWidth="1" outlineLevel="1"/>
    <col min="44" max="44" width="11.28515625" style="4" hidden="1" customWidth="1" outlineLevel="1"/>
    <col min="45" max="45" width="1.85546875" style="4" hidden="1" customWidth="1" outlineLevel="1"/>
    <col min="46" max="46" width="11.28515625" style="4" hidden="1" customWidth="1" outlineLevel="1"/>
    <col min="47" max="47" width="1.85546875" style="4" hidden="1" customWidth="1" outlineLevel="1"/>
    <col min="48" max="48" width="11.28515625" style="4" hidden="1" customWidth="1" outlineLevel="1"/>
    <col min="49" max="49" width="1.85546875" style="4" hidden="1" customWidth="1" outlineLevel="1"/>
    <col min="50" max="50" width="11.28515625" style="4" hidden="1" customWidth="1" outlineLevel="1"/>
    <col min="51" max="51" width="1.85546875" style="4" hidden="1" customWidth="1" outlineLevel="1"/>
    <col min="52" max="52" width="11.28515625" style="4" hidden="1" customWidth="1" outlineLevel="1"/>
    <col min="53" max="53" width="1.85546875" style="4" hidden="1" customWidth="1" outlineLevel="1"/>
    <col min="54" max="54" width="11.28515625" style="4" hidden="1" customWidth="1" outlineLevel="1"/>
    <col min="55" max="55" width="1.85546875" style="4" hidden="1" customWidth="1" outlineLevel="1"/>
    <col min="56" max="56" width="11.28515625" style="4" hidden="1" customWidth="1" outlineLevel="1" collapsed="1"/>
    <col min="57" max="57" width="1.85546875" style="4" hidden="1" customWidth="1" outlineLevel="1" collapsed="1"/>
    <col min="58" max="58" width="11.28515625" style="4" hidden="1" customWidth="1" outlineLevel="2"/>
    <col min="59" max="59" width="1.85546875" style="4" hidden="1" customWidth="1" outlineLevel="2"/>
    <col min="60" max="60" width="11.28515625" style="4" hidden="1" customWidth="1" outlineLevel="2"/>
    <col min="61" max="61" width="1.85546875" style="4" hidden="1" customWidth="1" outlineLevel="2"/>
    <col min="62" max="62" width="11.28515625" style="4" hidden="1" customWidth="1" outlineLevel="2"/>
    <col min="63" max="63" width="1.85546875" style="4" hidden="1" customWidth="1" outlineLevel="2"/>
    <col min="64" max="64" width="11.28515625" style="4" hidden="1" customWidth="1" outlineLevel="2"/>
    <col min="65" max="65" width="1.85546875" style="4" hidden="1" customWidth="1" outlineLevel="2"/>
    <col min="66" max="66" width="11.28515625" style="4" hidden="1" customWidth="1" outlineLevel="2"/>
    <col min="67" max="67" width="1.85546875" style="4" hidden="1" customWidth="1" outlineLevel="2"/>
    <col min="68" max="68" width="11.28515625" style="4" hidden="1" customWidth="1" outlineLevel="2"/>
    <col min="69" max="69" width="1.85546875" style="4" hidden="1" customWidth="1" outlineLevel="2"/>
    <col min="70" max="70" width="11.28515625" style="4" hidden="1" customWidth="1" outlineLevel="2"/>
    <col min="71" max="71" width="1.85546875" style="4" hidden="1" customWidth="1" outlineLevel="2"/>
    <col min="72" max="72" width="11.28515625" style="4" hidden="1" customWidth="1" outlineLevel="2"/>
    <col min="73" max="73" width="1.85546875" style="4" hidden="1" customWidth="1" outlineLevel="2"/>
    <col min="74" max="74" width="11.28515625" style="4" hidden="1" customWidth="1" outlineLevel="2"/>
    <col min="75" max="75" width="1.85546875" style="4" hidden="1" customWidth="1" outlineLevel="2"/>
    <col min="76" max="76" width="11.28515625" style="4" hidden="1" customWidth="1" outlineLevel="2"/>
    <col min="77" max="77" width="1.85546875" style="4" hidden="1" customWidth="1" outlineLevel="2"/>
    <col min="78" max="78" width="11.28515625" style="4" hidden="1" customWidth="1" outlineLevel="2"/>
    <col min="79" max="79" width="1.85546875" style="4" hidden="1" customWidth="1" outlineLevel="2"/>
    <col min="80" max="80" width="12.42578125" style="4" hidden="1" customWidth="1" outlineLevel="2"/>
    <col min="81" max="81" width="1.85546875" style="4" hidden="1" customWidth="1" outlineLevel="1"/>
    <col min="82" max="82" width="12.42578125" style="4" hidden="1" customWidth="1" outlineLevel="1"/>
    <col min="83" max="83" width="1.85546875" style="4" hidden="1" customWidth="1" outlineLevel="1"/>
    <col min="84" max="84" width="12.42578125" style="4" hidden="1" customWidth="1" outlineLevel="1"/>
    <col min="85" max="85" width="1.85546875" style="4" hidden="1" customWidth="1" outlineLevel="1"/>
    <col min="86" max="86" width="12.42578125" style="4" hidden="1" customWidth="1" outlineLevel="1"/>
    <col min="87" max="87" width="1.85546875" style="4" hidden="1" customWidth="1" outlineLevel="1"/>
    <col min="88" max="88" width="12.42578125" style="4" hidden="1" customWidth="1" outlineLevel="1"/>
    <col min="89" max="89" width="1.85546875" style="4" hidden="1" customWidth="1" outlineLevel="1"/>
    <col min="90" max="90" width="12.42578125" style="4" hidden="1" customWidth="1" outlineLevel="1"/>
    <col min="91" max="91" width="1.85546875" style="4" hidden="1" customWidth="1" outlineLevel="1"/>
    <col min="92" max="92" width="12.42578125" style="4" hidden="1" customWidth="1" outlineLevel="1"/>
    <col min="93" max="93" width="1.85546875" style="4" hidden="1" customWidth="1" outlineLevel="1"/>
    <col min="94" max="94" width="12.42578125" style="4" hidden="1" customWidth="1" outlineLevel="1"/>
    <col min="95" max="95" width="1.85546875" style="4" hidden="1" customWidth="1" outlineLevel="1"/>
    <col min="96" max="96" width="12.42578125" style="4" hidden="1" customWidth="1" outlineLevel="1"/>
    <col min="97" max="97" width="1.85546875" style="4" hidden="1" customWidth="1" outlineLevel="1"/>
    <col min="98" max="98" width="12.42578125" style="4" hidden="1" customWidth="1" outlineLevel="1"/>
    <col min="99" max="99" width="1.85546875" style="4" hidden="1" customWidth="1" outlineLevel="1"/>
    <col min="100" max="100" width="12.42578125" style="4" hidden="1" customWidth="1" outlineLevel="1"/>
    <col min="101" max="101" width="1.85546875" style="4" hidden="1" customWidth="1" outlineLevel="1"/>
    <col min="102" max="102" width="12.42578125" style="4" hidden="1" customWidth="1" outlineLevel="1"/>
    <col min="103" max="103" width="1.85546875" style="4" hidden="1" customWidth="1" outlineLevel="1"/>
    <col min="104" max="104" width="12.42578125" style="4" hidden="1" customWidth="1" outlineLevel="1"/>
    <col min="105" max="105" width="1.85546875" style="4" hidden="1" customWidth="1" outlineLevel="1"/>
    <col min="106" max="106" width="12.42578125" style="4" bestFit="1" customWidth="1" collapsed="1"/>
    <col min="107" max="107" width="1.85546875" style="4" customWidth="1"/>
    <col min="108" max="108" width="12.42578125" style="4" bestFit="1" customWidth="1"/>
    <col min="109" max="109" width="1.85546875" style="4" customWidth="1"/>
    <col min="110" max="110" width="12.42578125" style="4" bestFit="1" customWidth="1"/>
    <col min="111" max="111" width="1.85546875" style="4" customWidth="1"/>
    <col min="112" max="112" width="12.42578125" style="4" bestFit="1" customWidth="1"/>
    <col min="113" max="113" width="1.85546875" style="4" customWidth="1"/>
    <col min="114" max="114" width="12.42578125" style="4" bestFit="1" customWidth="1"/>
    <col min="115" max="115" width="1.85546875" style="4" customWidth="1"/>
    <col min="116" max="116" width="12.42578125" style="4" bestFit="1" customWidth="1"/>
    <col min="117" max="117" width="1.85546875" style="4" customWidth="1"/>
    <col min="118" max="118" width="11.28515625" style="4" bestFit="1" customWidth="1"/>
    <col min="119" max="119" width="1.85546875" style="4" customWidth="1"/>
    <col min="120" max="120" width="8.85546875" style="4"/>
    <col min="121" max="121" width="9.85546875" style="4" bestFit="1" customWidth="1"/>
    <col min="122" max="16384" width="8.85546875" style="4"/>
  </cols>
  <sheetData>
    <row r="1" spans="1:136" x14ac:dyDescent="0.25">
      <c r="DD1"/>
    </row>
    <row r="3" spans="1:136" customFormat="1" ht="34.5" thickBot="1" x14ac:dyDescent="0.55000000000000004">
      <c r="A3" s="1" t="s">
        <v>49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136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spans="1:136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DQ5" s="65" t="s">
        <v>45</v>
      </c>
      <c r="DR5" s="64"/>
      <c r="DS5" s="64"/>
    </row>
    <row r="6" spans="1:136" x14ac:dyDescent="0.25">
      <c r="J6" s="5">
        <f>L6-30</f>
        <v>44219</v>
      </c>
      <c r="L6" s="5">
        <f>N6-30</f>
        <v>44249</v>
      </c>
      <c r="N6" s="5">
        <f>P6-30</f>
        <v>44279</v>
      </c>
      <c r="P6" s="5">
        <f>R6-30</f>
        <v>44309</v>
      </c>
      <c r="R6" s="5">
        <f>T6-30</f>
        <v>44339</v>
      </c>
      <c r="T6" s="5">
        <f>V6-30</f>
        <v>44369</v>
      </c>
      <c r="V6" s="5">
        <f>X6-30</f>
        <v>44399</v>
      </c>
      <c r="X6" s="5">
        <f>Z6-30</f>
        <v>44429</v>
      </c>
      <c r="Z6" s="5">
        <f>AB6-30</f>
        <v>44459</v>
      </c>
      <c r="AB6" s="5">
        <f>AD6-30</f>
        <v>44489</v>
      </c>
      <c r="AD6" s="5">
        <f>AF6-30</f>
        <v>44519</v>
      </c>
      <c r="AF6" s="5">
        <f>AH6-30</f>
        <v>44549</v>
      </c>
      <c r="AH6" s="5">
        <f>AJ6-30</f>
        <v>44579</v>
      </c>
      <c r="AJ6" s="5">
        <f>AL6-30</f>
        <v>44609</v>
      </c>
      <c r="AL6" s="5">
        <f>AN6-30</f>
        <v>44639</v>
      </c>
      <c r="AN6" s="5">
        <f>AP6-30</f>
        <v>44669</v>
      </c>
      <c r="AP6" s="5">
        <f>AR6-30</f>
        <v>44699</v>
      </c>
      <c r="AR6" s="5">
        <f>AT6-30</f>
        <v>44729</v>
      </c>
      <c r="AT6" s="5">
        <f>AV6-30</f>
        <v>44759</v>
      </c>
      <c r="AV6" s="5">
        <f>AX6-30</f>
        <v>44789</v>
      </c>
      <c r="AX6" s="5">
        <v>44819</v>
      </c>
      <c r="AZ6" s="5">
        <v>44849</v>
      </c>
      <c r="BB6" s="5">
        <v>44880</v>
      </c>
      <c r="BD6" s="5">
        <v>44910</v>
      </c>
      <c r="BF6" s="5">
        <v>44941</v>
      </c>
      <c r="BH6" s="5">
        <v>44972</v>
      </c>
      <c r="BJ6" s="5">
        <v>45000</v>
      </c>
      <c r="BL6" s="5">
        <v>45031</v>
      </c>
      <c r="BN6" s="5">
        <v>45061</v>
      </c>
      <c r="BP6" s="5">
        <v>45092</v>
      </c>
      <c r="BR6" s="5">
        <v>45122</v>
      </c>
      <c r="BT6" s="5">
        <v>45153</v>
      </c>
      <c r="BV6" s="5">
        <v>45184</v>
      </c>
      <c r="BX6" s="5">
        <v>45214</v>
      </c>
      <c r="BZ6" s="5">
        <v>45245</v>
      </c>
      <c r="CB6" s="5">
        <v>45275</v>
      </c>
      <c r="CD6" s="5">
        <v>45306</v>
      </c>
      <c r="CF6" s="5">
        <v>45337</v>
      </c>
      <c r="CH6" s="5">
        <v>45366</v>
      </c>
      <c r="CJ6" s="5">
        <v>45397</v>
      </c>
      <c r="CL6" s="5">
        <v>45427</v>
      </c>
      <c r="CN6" s="5">
        <v>45458</v>
      </c>
      <c r="CP6" s="5">
        <v>45488</v>
      </c>
      <c r="CR6" s="5">
        <v>45519</v>
      </c>
      <c r="CT6" s="5">
        <v>45550</v>
      </c>
      <c r="CV6" s="5">
        <v>45580</v>
      </c>
      <c r="CX6" s="5">
        <v>45611</v>
      </c>
      <c r="CZ6" s="5">
        <v>45641</v>
      </c>
      <c r="DB6" s="5">
        <v>45672</v>
      </c>
      <c r="DD6" s="5">
        <v>45703</v>
      </c>
      <c r="DF6" s="5">
        <v>45731</v>
      </c>
      <c r="DH6" s="5">
        <v>45762</v>
      </c>
      <c r="DJ6" s="5">
        <v>45792</v>
      </c>
      <c r="DL6" s="5">
        <v>45823</v>
      </c>
      <c r="DN6" s="5">
        <v>45853</v>
      </c>
      <c r="DQ6" s="55" t="s">
        <v>7</v>
      </c>
      <c r="DR6" s="56"/>
      <c r="DS6" s="57"/>
    </row>
    <row r="7" spans="1:136" x14ac:dyDescent="0.25">
      <c r="B7" s="6" t="s">
        <v>0</v>
      </c>
      <c r="DQ7" s="58" t="s">
        <v>54</v>
      </c>
      <c r="DR7"/>
      <c r="DS7" s="59" t="s">
        <v>130</v>
      </c>
    </row>
    <row r="8" spans="1:136" x14ac:dyDescent="0.25">
      <c r="B8" s="7" t="s">
        <v>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s="58" t="s">
        <v>50</v>
      </c>
      <c r="DR8"/>
      <c r="DS8" s="60"/>
      <c r="DT8"/>
      <c r="DU8"/>
      <c r="DV8"/>
      <c r="DW8"/>
      <c r="DX8"/>
      <c r="DY8"/>
      <c r="DZ8"/>
      <c r="EA8"/>
      <c r="EB8"/>
      <c r="EC8"/>
      <c r="ED8"/>
      <c r="EE8"/>
      <c r="EF8"/>
    </row>
    <row r="9" spans="1:136" x14ac:dyDescent="0.25">
      <c r="B9" s="4" t="s">
        <v>17</v>
      </c>
      <c r="J9" s="45">
        <f>'[15]Summary P&amp;L - Monthly'!CM6*1000</f>
        <v>65395.200000000004</v>
      </c>
      <c r="L9" s="45">
        <f>'[15]Summary P&amp;L - Monthly'!CO6*1000</f>
        <v>74293.3</v>
      </c>
      <c r="N9" s="45">
        <f>'[15]Summary P&amp;L - Monthly'!CQ6*1000</f>
        <v>77811.670000000013</v>
      </c>
      <c r="P9" s="45">
        <f>'[15]Summary P&amp;L - Monthly'!CW6*1000</f>
        <v>75529.489999999991</v>
      </c>
      <c r="R9" s="45">
        <f>'[15]Summary P&amp;L - Monthly'!CY6*1000</f>
        <v>55662.1</v>
      </c>
      <c r="T9" s="45">
        <f>'[15]Summary P&amp;L - Monthly'!DA6*1000</f>
        <v>52852.24</v>
      </c>
      <c r="V9" s="45">
        <f>'[15]Summary P&amp;L - Monthly'!DC6*1000</f>
        <v>60966.27</v>
      </c>
      <c r="X9" s="45">
        <f>'[15]Summary P&amp;L - Monthly'!DE6*1000</f>
        <v>51471.4</v>
      </c>
      <c r="Z9" s="45">
        <f>'[15]Summary P&amp;L - Monthly'!DG6*1000</f>
        <v>50760.729999999996</v>
      </c>
      <c r="AB9" s="45">
        <f>'[15]Summary P&amp;L - Monthly'!DI6*1000</f>
        <v>35703.24</v>
      </c>
      <c r="AD9" s="45">
        <f>'[15]Summary P&amp;L - Monthly'!DK6*1000</f>
        <v>53769.15</v>
      </c>
      <c r="AF9" s="45">
        <f>'[15]Summary P&amp;L - Monthly'!DM6*1000</f>
        <v>41984.5</v>
      </c>
      <c r="AH9" s="45">
        <v>48448.800000000003</v>
      </c>
      <c r="AJ9" s="45">
        <v>35815.519999999997</v>
      </c>
      <c r="AL9" s="45">
        <v>63380</v>
      </c>
      <c r="AN9" s="45">
        <v>68196</v>
      </c>
      <c r="AO9"/>
      <c r="AP9" s="45">
        <v>53017.5</v>
      </c>
      <c r="AQ9"/>
      <c r="AR9" s="45">
        <v>77585.8</v>
      </c>
      <c r="AT9" s="45">
        <v>50002</v>
      </c>
      <c r="AV9" s="45">
        <v>89534.42</v>
      </c>
      <c r="AX9" s="45">
        <v>70631.990000000005</v>
      </c>
      <c r="AZ9" s="45">
        <v>83985.42</v>
      </c>
      <c r="BB9" s="45">
        <v>55744.68</v>
      </c>
      <c r="BD9" s="45">
        <v>83514.19</v>
      </c>
      <c r="BF9" s="45">
        <v>129316</v>
      </c>
      <c r="BH9" s="45">
        <v>100574</v>
      </c>
      <c r="BJ9" s="45">
        <v>70065</v>
      </c>
      <c r="BL9" s="45">
        <v>38092.550000000003</v>
      </c>
      <c r="BN9" s="45">
        <v>93422.399999999994</v>
      </c>
      <c r="BP9" s="45">
        <v>58695.13</v>
      </c>
      <c r="BR9" s="45">
        <v>51031.61</v>
      </c>
      <c r="BT9" s="45">
        <v>76536.89</v>
      </c>
      <c r="BV9" s="45">
        <v>44753.55</v>
      </c>
      <c r="BX9" s="45">
        <v>55100.59</v>
      </c>
      <c r="BZ9" s="45">
        <v>72365.3</v>
      </c>
      <c r="CB9" s="45">
        <v>78741.460000000006</v>
      </c>
      <c r="CD9" s="45">
        <v>79255.66</v>
      </c>
      <c r="CF9" s="45">
        <v>72499.31</v>
      </c>
      <c r="CH9" s="45">
        <v>66439.78</v>
      </c>
      <c r="CJ9" s="45">
        <v>57588.07</v>
      </c>
      <c r="CL9" s="45">
        <v>32863.519999999997</v>
      </c>
      <c r="CN9" s="45">
        <v>102200.33</v>
      </c>
      <c r="CP9" s="45">
        <v>54278.11</v>
      </c>
      <c r="CR9" s="45">
        <v>44192.85</v>
      </c>
      <c r="CT9" s="45">
        <v>74829.58</v>
      </c>
      <c r="CV9" s="45">
        <v>78160.210000000006</v>
      </c>
      <c r="CX9" s="45">
        <v>75549.38</v>
      </c>
      <c r="CZ9" s="45">
        <v>56287.16</v>
      </c>
      <c r="DB9" s="45">
        <v>77050.63</v>
      </c>
      <c r="DD9" s="45">
        <v>104832.24</v>
      </c>
      <c r="DF9" s="45">
        <v>64689.4</v>
      </c>
      <c r="DH9" s="45">
        <v>77167.600000000006</v>
      </c>
      <c r="DJ9" s="45">
        <v>61154.89</v>
      </c>
      <c r="DL9" s="45">
        <v>-497.18</v>
      </c>
      <c r="DN9" s="45">
        <v>66470.05</v>
      </c>
      <c r="DQ9" s="58" t="s">
        <v>86</v>
      </c>
      <c r="DS9" s="59"/>
    </row>
    <row r="10" spans="1:136" x14ac:dyDescent="0.25">
      <c r="B10" s="4" t="s">
        <v>18</v>
      </c>
      <c r="J10" s="95">
        <f>'[15]Summary P&amp;L - Monthly'!CM7*1000</f>
        <v>0</v>
      </c>
      <c r="L10" s="73">
        <f>'[15]Summary P&amp;L - Monthly'!CO7*1000</f>
        <v>0</v>
      </c>
      <c r="N10" s="73">
        <f>'[15]Summary P&amp;L - Monthly'!CQ7*1000</f>
        <v>0</v>
      </c>
      <c r="P10" s="73">
        <f>'[15]Summary P&amp;L - Monthly'!CW7*1000</f>
        <v>0</v>
      </c>
      <c r="R10" s="73">
        <f>'[15]Summary P&amp;L - Monthly'!CY7*1000</f>
        <v>0</v>
      </c>
      <c r="T10" s="73">
        <f>'[15]Summary P&amp;L - Monthly'!DA7*1000</f>
        <v>0</v>
      </c>
      <c r="V10" s="73">
        <f>'[15]Summary P&amp;L - Monthly'!DC7*1000</f>
        <v>0</v>
      </c>
      <c r="X10" s="73">
        <f>'[15]Summary P&amp;L - Monthly'!DE7*1000</f>
        <v>0</v>
      </c>
      <c r="Z10" s="73">
        <f>'[15]Summary P&amp;L - Monthly'!DG7*1000</f>
        <v>0</v>
      </c>
      <c r="AB10" s="45">
        <f>'[15]Summary P&amp;L - Monthly'!DI7*1000</f>
        <v>100</v>
      </c>
      <c r="AD10" s="45">
        <f>'[15]Summary P&amp;L - Monthly'!DK7*1000</f>
        <v>2332.79</v>
      </c>
      <c r="AF10" s="45">
        <f>'[15]Summary P&amp;L - Monthly'!DM7*1000</f>
        <v>461</v>
      </c>
      <c r="AH10" s="73">
        <v>0</v>
      </c>
      <c r="AJ10" s="73">
        <v>0</v>
      </c>
      <c r="AL10" s="45">
        <v>1885</v>
      </c>
      <c r="AN10" s="45">
        <v>8209</v>
      </c>
      <c r="AO10"/>
      <c r="AP10" s="45">
        <v>6341</v>
      </c>
      <c r="AQ10"/>
      <c r="AR10" s="45">
        <v>971</v>
      </c>
      <c r="AT10" s="45">
        <v>2355</v>
      </c>
      <c r="AV10" s="73">
        <v>0</v>
      </c>
      <c r="AX10" s="45">
        <v>-150</v>
      </c>
      <c r="AZ10" s="45">
        <v>0</v>
      </c>
      <c r="BB10" s="45">
        <v>0</v>
      </c>
      <c r="BD10" s="45">
        <v>0</v>
      </c>
      <c r="BF10" s="45">
        <v>0</v>
      </c>
      <c r="BH10" s="45">
        <v>0</v>
      </c>
      <c r="BJ10" s="45">
        <v>0</v>
      </c>
      <c r="BL10" s="45">
        <v>0</v>
      </c>
      <c r="BN10" s="45">
        <v>0</v>
      </c>
      <c r="BP10" s="45">
        <v>0</v>
      </c>
      <c r="BR10" s="45">
        <v>0</v>
      </c>
      <c r="BT10" s="45">
        <v>0</v>
      </c>
      <c r="BV10" s="45">
        <v>0</v>
      </c>
      <c r="BX10" s="45">
        <v>0</v>
      </c>
      <c r="BZ10" s="45">
        <v>0</v>
      </c>
      <c r="CB10" s="45">
        <v>0</v>
      </c>
      <c r="CD10" s="45">
        <v>0</v>
      </c>
      <c r="CF10" s="45">
        <v>0</v>
      </c>
      <c r="CH10" s="45">
        <v>0</v>
      </c>
      <c r="CJ10" s="45">
        <v>0</v>
      </c>
      <c r="CL10" s="45">
        <v>0</v>
      </c>
      <c r="CN10" s="45">
        <v>0</v>
      </c>
      <c r="CP10" s="45">
        <v>0</v>
      </c>
      <c r="CR10" s="45">
        <v>0</v>
      </c>
      <c r="CT10" s="45">
        <v>0</v>
      </c>
      <c r="CV10" s="45">
        <v>0</v>
      </c>
      <c r="CX10" s="45">
        <v>0</v>
      </c>
      <c r="CZ10" s="45">
        <v>0</v>
      </c>
      <c r="DB10" s="45">
        <v>0</v>
      </c>
      <c r="DD10" s="45">
        <v>0</v>
      </c>
      <c r="DF10" s="45">
        <v>0</v>
      </c>
      <c r="DH10" s="45">
        <v>0</v>
      </c>
      <c r="DJ10" s="45">
        <v>0</v>
      </c>
      <c r="DL10" s="45">
        <v>2970</v>
      </c>
      <c r="DN10" s="45">
        <v>386.15</v>
      </c>
      <c r="DQ10" s="58"/>
      <c r="DS10" s="59"/>
    </row>
    <row r="11" spans="1:136" x14ac:dyDescent="0.25">
      <c r="B11" s="4" t="s">
        <v>19</v>
      </c>
      <c r="J11" s="46">
        <f>'[15]Summary P&amp;L - Monthly'!CM8*1000</f>
        <v>21453.399999999998</v>
      </c>
      <c r="L11" s="46">
        <f>'[15]Summary P&amp;L - Monthly'!CO8*1000</f>
        <v>21859.4</v>
      </c>
      <c r="N11" s="46">
        <f>'[15]Summary P&amp;L - Monthly'!CQ8*1000</f>
        <v>20792.599999999999</v>
      </c>
      <c r="P11" s="46">
        <f>'[15]Summary P&amp;L - Monthly'!CW8*1000</f>
        <v>25259.9</v>
      </c>
      <c r="R11" s="46">
        <f>'[15]Summary P&amp;L - Monthly'!CY8*1000</f>
        <v>24325.200000000001</v>
      </c>
      <c r="T11" s="46">
        <f>'[15]Summary P&amp;L - Monthly'!DA8*1000</f>
        <v>28175.1</v>
      </c>
      <c r="V11" s="46">
        <f>'[15]Summary P&amp;L - Monthly'!DC8*1000</f>
        <v>25491</v>
      </c>
      <c r="X11" s="46">
        <f>'[15]Summary P&amp;L - Monthly'!DE8*1000</f>
        <v>35850.549999999996</v>
      </c>
      <c r="Z11" s="46">
        <f>'[15]Summary P&amp;L - Monthly'!DG8*1000</f>
        <v>44425.95</v>
      </c>
      <c r="AB11" s="46">
        <f>'[15]Summary P&amp;L - Monthly'!DI8*1000</f>
        <v>35036.44</v>
      </c>
      <c r="AD11" s="46">
        <f>'[15]Summary P&amp;L - Monthly'!DK8*1000</f>
        <v>29548.769999999997</v>
      </c>
      <c r="AF11" s="46">
        <f>'[15]Summary P&amp;L - Monthly'!DM8*1000</f>
        <v>37016.400000000001</v>
      </c>
      <c r="AH11" s="46">
        <v>26639.1</v>
      </c>
      <c r="AJ11" s="46">
        <v>29933.119999999999</v>
      </c>
      <c r="AL11" s="46">
        <v>36578.81</v>
      </c>
      <c r="AN11" s="46">
        <v>32382</v>
      </c>
      <c r="AO11"/>
      <c r="AP11" s="46">
        <v>34412.550000000003</v>
      </c>
      <c r="AQ11"/>
      <c r="AR11" s="46">
        <v>33125.199999999997</v>
      </c>
      <c r="AT11" s="46">
        <v>32156</v>
      </c>
      <c r="AV11" s="46">
        <v>31243.9</v>
      </c>
      <c r="AX11" s="46">
        <v>36186.15</v>
      </c>
      <c r="AZ11" s="46">
        <v>35157</v>
      </c>
      <c r="BB11" s="46">
        <v>29347</v>
      </c>
      <c r="BD11" s="46">
        <v>33502</v>
      </c>
      <c r="BF11" s="46">
        <v>36804.25</v>
      </c>
      <c r="BH11" s="46">
        <v>41304</v>
      </c>
      <c r="BJ11" s="46">
        <v>36152</v>
      </c>
      <c r="BL11" s="46">
        <v>32093.95</v>
      </c>
      <c r="BN11" s="46">
        <v>57602.54</v>
      </c>
      <c r="BP11" s="46">
        <v>74179.649999999994</v>
      </c>
      <c r="BR11" s="46">
        <v>64986.6</v>
      </c>
      <c r="BT11" s="46">
        <v>67684.289999999994</v>
      </c>
      <c r="BV11" s="46">
        <v>43330.55</v>
      </c>
      <c r="BX11" s="46">
        <v>37680.339999999997</v>
      </c>
      <c r="BZ11" s="46">
        <v>49090.05</v>
      </c>
      <c r="CB11" s="46">
        <v>30166.31</v>
      </c>
      <c r="CD11" s="46">
        <v>39106.81</v>
      </c>
      <c r="CF11" s="46">
        <v>42099.33</v>
      </c>
      <c r="CH11" s="46">
        <v>37796.04</v>
      </c>
      <c r="CJ11" s="46">
        <v>41878.03</v>
      </c>
      <c r="CL11" s="46">
        <v>26672.57</v>
      </c>
      <c r="CN11" s="46">
        <v>47228.15</v>
      </c>
      <c r="CP11" s="46">
        <v>41240.28</v>
      </c>
      <c r="CR11" s="46">
        <v>38498.699999999997</v>
      </c>
      <c r="CT11" s="46">
        <v>40237.64</v>
      </c>
      <c r="CV11" s="46">
        <v>45373.01</v>
      </c>
      <c r="CX11" s="46">
        <v>34441.18</v>
      </c>
      <c r="CZ11" s="46">
        <v>35353.07</v>
      </c>
      <c r="DB11" s="46">
        <v>44430.42</v>
      </c>
      <c r="DD11" s="46">
        <v>51964.92</v>
      </c>
      <c r="DF11" s="46">
        <v>48392.9</v>
      </c>
      <c r="DH11" s="46">
        <v>49579.88</v>
      </c>
      <c r="DJ11" s="46">
        <v>53272.47</v>
      </c>
      <c r="DL11" s="46">
        <v>50537.38</v>
      </c>
      <c r="DN11" s="46">
        <v>49841.52</v>
      </c>
      <c r="DQ11" s="61" t="s">
        <v>8</v>
      </c>
      <c r="DS11" s="59"/>
    </row>
    <row r="12" spans="1:136" x14ac:dyDescent="0.25">
      <c r="B12" s="4" t="s">
        <v>10</v>
      </c>
      <c r="J12" s="14">
        <f>SUM(J9:J11)</f>
        <v>86848.6</v>
      </c>
      <c r="L12" s="14">
        <f>SUM(L9:L11)</f>
        <v>96152.700000000012</v>
      </c>
      <c r="N12" s="14">
        <f>SUM(N9:N11)</f>
        <v>98604.270000000019</v>
      </c>
      <c r="P12" s="14">
        <f>SUM(P9:P11)</f>
        <v>100789.38999999998</v>
      </c>
      <c r="R12" s="14">
        <f>SUM(R9:R11)</f>
        <v>79987.3</v>
      </c>
      <c r="T12" s="14">
        <f>SUM(T9:T11)</f>
        <v>81027.34</v>
      </c>
      <c r="V12" s="14">
        <f>SUM(V9:V11)</f>
        <v>86457.26999999999</v>
      </c>
      <c r="X12" s="14">
        <f>SUM(X9:X11)</f>
        <v>87321.95</v>
      </c>
      <c r="Z12" s="14">
        <f>SUM(Z9:Z11)</f>
        <v>95186.68</v>
      </c>
      <c r="AB12" s="14">
        <f>SUM(AB9:AB11)</f>
        <v>70839.679999999993</v>
      </c>
      <c r="AD12" s="14">
        <f>SUM(AD9:AD11)</f>
        <v>85650.709999999992</v>
      </c>
      <c r="AF12" s="14">
        <f>SUM(AF9:AF11)</f>
        <v>79461.899999999994</v>
      </c>
      <c r="AH12" s="14">
        <f>SUM(AH9:AH11)</f>
        <v>75087.899999999994</v>
      </c>
      <c r="AJ12" s="14">
        <f>SUM(AJ9:AJ11)</f>
        <v>65748.639999999999</v>
      </c>
      <c r="AL12" s="14">
        <f>SUM(AL9:AL11)</f>
        <v>101843.81</v>
      </c>
      <c r="AN12" s="14">
        <f>SUM(AN9:AN11)</f>
        <v>108787</v>
      </c>
      <c r="AO12"/>
      <c r="AP12" s="14">
        <f>SUM(AP9:AP11)</f>
        <v>93771.05</v>
      </c>
      <c r="AQ12"/>
      <c r="AR12" s="14">
        <f>SUM(AR9:AR11)</f>
        <v>111682</v>
      </c>
      <c r="AT12" s="14">
        <f>SUM(AT9:AT11)</f>
        <v>84513</v>
      </c>
      <c r="AV12" s="14">
        <f>SUM(AV9:AV11)</f>
        <v>120778.32</v>
      </c>
      <c r="AX12" s="14">
        <f>SUM(AX9:AX11)</f>
        <v>106668.14000000001</v>
      </c>
      <c r="AZ12" s="14">
        <f>SUM(AZ9:AZ11)</f>
        <v>119142.42</v>
      </c>
      <c r="BB12" s="14">
        <f>SUM(BB9:BB11)</f>
        <v>85091.68</v>
      </c>
      <c r="BD12" s="14">
        <f>SUM(BD9:BD11)</f>
        <v>117016.19</v>
      </c>
      <c r="BF12" s="14">
        <f>SUM(BF9:BF11)</f>
        <v>166120.25</v>
      </c>
      <c r="BH12" s="14">
        <f>SUM(BH9:BH11)</f>
        <v>141878</v>
      </c>
      <c r="BJ12" s="14">
        <f>SUM(BJ9:BJ11)</f>
        <v>106217</v>
      </c>
      <c r="BL12" s="14">
        <f>SUM(BL9:BL11)</f>
        <v>70186.5</v>
      </c>
      <c r="BN12" s="14">
        <f>SUM(BN9:BN11)</f>
        <v>151024.94</v>
      </c>
      <c r="BP12" s="14">
        <f>SUM(BP9:BP11)</f>
        <v>132874.78</v>
      </c>
      <c r="BR12" s="14">
        <f>SUM(BR9:BR11)</f>
        <v>116018.20999999999</v>
      </c>
      <c r="BT12" s="14">
        <f>SUM(BT9:BT11)</f>
        <v>144221.18</v>
      </c>
      <c r="BV12" s="14">
        <f>SUM(BV9:BV11)</f>
        <v>88084.1</v>
      </c>
      <c r="BX12" s="14">
        <f>SUM(BX9:BX11)</f>
        <v>92780.93</v>
      </c>
      <c r="BZ12" s="14">
        <f>SUM(BZ9:BZ11)</f>
        <v>121455.35</v>
      </c>
      <c r="CB12" s="14">
        <f>SUM(CB9:CB11)</f>
        <v>108907.77</v>
      </c>
      <c r="CD12" s="14">
        <f>SUM(CD9:CD11)</f>
        <v>118362.47</v>
      </c>
      <c r="CF12" s="14">
        <f>SUM(CF9:CF11)</f>
        <v>114598.64</v>
      </c>
      <c r="CH12" s="14">
        <f>SUM(CH9:CH11)</f>
        <v>104235.82</v>
      </c>
      <c r="CJ12" s="14">
        <f>SUM(CJ9:CJ11)</f>
        <v>99466.1</v>
      </c>
      <c r="CL12" s="14">
        <f>SUM(CL9:CL11)</f>
        <v>59536.09</v>
      </c>
      <c r="CN12" s="14">
        <f>SUM(CN9:CN11)</f>
        <v>149428.48000000001</v>
      </c>
      <c r="CP12" s="14">
        <f>SUM(CP9:CP11)</f>
        <v>95518.39</v>
      </c>
      <c r="CR12" s="14">
        <f>SUM(CR9:CR11)</f>
        <v>82691.549999999988</v>
      </c>
      <c r="CT12" s="14">
        <f>SUM(CT9:CT11)</f>
        <v>115067.22</v>
      </c>
      <c r="CV12" s="14">
        <f>SUM(CV9:CV11)</f>
        <v>123533.22</v>
      </c>
      <c r="CX12" s="14">
        <f>SUM(CX9:CX11)</f>
        <v>109990.56</v>
      </c>
      <c r="CZ12" s="14">
        <f>SUM(CZ9:CZ11)</f>
        <v>91640.23000000001</v>
      </c>
      <c r="DB12" s="14">
        <f>SUM(DB9:DB11)</f>
        <v>121481.05</v>
      </c>
      <c r="DD12" s="14">
        <f>SUM(DD9:DD11)</f>
        <v>156797.16</v>
      </c>
      <c r="DF12" s="14">
        <f>SUM(DF9:DF11)</f>
        <v>113082.3</v>
      </c>
      <c r="DH12" s="14">
        <f>SUM(DH9:DH11)</f>
        <v>126747.48000000001</v>
      </c>
      <c r="DJ12" s="14">
        <f>SUM(DJ9:DJ11)</f>
        <v>114427.36</v>
      </c>
      <c r="DL12" s="14">
        <f>SUM(DL9:DL11)</f>
        <v>53010.2</v>
      </c>
      <c r="DN12" s="14">
        <f>SUM(DN9:DN11)</f>
        <v>116697.72</v>
      </c>
      <c r="DQ12" s="58" t="s">
        <v>91</v>
      </c>
      <c r="DS12" s="59"/>
    </row>
    <row r="13" spans="1:136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7">
        <f>SUM(J9:AF9)</f>
        <v>696199.29</v>
      </c>
      <c r="AG13" s="25"/>
      <c r="AH13" s="27">
        <f>SUM(L9:AH9)</f>
        <v>679252.89000000013</v>
      </c>
      <c r="AI13" s="25"/>
      <c r="AJ13" s="27">
        <f>SUM(N9:AJ9)</f>
        <v>640775.1100000001</v>
      </c>
      <c r="AK13" s="25"/>
      <c r="AL13" s="27">
        <f>SUM(P9:AL9)</f>
        <v>626343.44000000006</v>
      </c>
      <c r="AM13" s="25"/>
      <c r="AN13" s="27">
        <f>SUM(R9:AN9)</f>
        <v>619009.94999999995</v>
      </c>
      <c r="AO13" s="26"/>
      <c r="AP13" s="27">
        <f>SUM(T9:AP9)</f>
        <v>616365.35000000009</v>
      </c>
      <c r="AQ13" s="26"/>
      <c r="AR13" s="27">
        <f>SUM(V9:AR9)</f>
        <v>641098.91</v>
      </c>
      <c r="AS13" s="25"/>
      <c r="AT13" s="27">
        <f>SUM(X9:AT9)</f>
        <v>630134.64</v>
      </c>
      <c r="AU13" s="25"/>
      <c r="AV13" s="27">
        <f>SUM(Z9:AV9)</f>
        <v>668197.66</v>
      </c>
      <c r="AW13" s="25"/>
      <c r="AX13" s="27">
        <f>SUM(AB9:AX9)</f>
        <v>688068.92</v>
      </c>
      <c r="AY13" s="25"/>
      <c r="AZ13" s="27">
        <f>SUM(AD9:AZ9)</f>
        <v>736351.1</v>
      </c>
      <c r="BA13" s="25"/>
      <c r="BB13" s="27">
        <f>SUM(AF9:BB9)</f>
        <v>738326.63000000012</v>
      </c>
      <c r="BC13" s="25"/>
      <c r="BD13" s="27">
        <f>SUM(AH9:BD9)</f>
        <v>779856.32000000007</v>
      </c>
      <c r="BE13" s="25"/>
      <c r="BF13" s="27">
        <f>SUM(AJ9:BF9)</f>
        <v>860723.52</v>
      </c>
      <c r="BG13" s="25"/>
      <c r="BH13" s="27">
        <f>SUM(AL9:BH9)</f>
        <v>925482</v>
      </c>
      <c r="BI13" s="25"/>
      <c r="BJ13" s="27">
        <f>SUM(AN9:BJ9)</f>
        <v>932167</v>
      </c>
      <c r="BK13" s="25"/>
      <c r="BL13" s="27">
        <f>SUM(AP9:BL9)</f>
        <v>902063.55</v>
      </c>
      <c r="BM13" s="25"/>
      <c r="BN13" s="27">
        <f>SUM(AR9:BN9)</f>
        <v>942468.45000000007</v>
      </c>
      <c r="BO13" s="25"/>
      <c r="BP13" s="27">
        <f>SUM(AT9:BP9)</f>
        <v>923577.78</v>
      </c>
      <c r="BQ13" s="25"/>
      <c r="BR13" s="27">
        <f>SUM(AV9:BR9)</f>
        <v>924607.39</v>
      </c>
      <c r="BS13" s="25"/>
      <c r="BT13" s="27">
        <f>SUM(AX9:BT9)</f>
        <v>911609.8600000001</v>
      </c>
      <c r="BU13" s="25"/>
      <c r="BV13" s="27">
        <f>SUM(AZ9:BV9)</f>
        <v>885731.42000000016</v>
      </c>
      <c r="BW13" s="25"/>
      <c r="BX13" s="27">
        <f>SUM(BB9:BX9)</f>
        <v>856846.59</v>
      </c>
      <c r="BY13" s="25"/>
      <c r="BZ13" s="27">
        <f>SUM(BD9:BZ9)</f>
        <v>873467.21000000008</v>
      </c>
      <c r="CA13" s="25"/>
      <c r="CB13" s="27">
        <f>SUM(BF9:CB9)</f>
        <v>868694.48</v>
      </c>
      <c r="CC13" s="25"/>
      <c r="CD13" s="27">
        <f>SUM(BH9:CD9)</f>
        <v>818634.14</v>
      </c>
      <c r="CE13" s="25"/>
      <c r="CF13" s="27">
        <f>SUM(BJ9:CF9)</f>
        <v>790559.45</v>
      </c>
      <c r="CG13" s="25"/>
      <c r="CH13" s="27">
        <f>SUM(BL9:CH9)</f>
        <v>786934.23</v>
      </c>
      <c r="CI13" s="25"/>
      <c r="CJ13" s="27">
        <f>SUM(BN9:CJ9)</f>
        <v>806429.75000000012</v>
      </c>
      <c r="CK13" s="25"/>
      <c r="CL13" s="27">
        <f>SUM(BP9:CL9)</f>
        <v>745870.87</v>
      </c>
      <c r="CM13" s="25"/>
      <c r="CN13" s="27">
        <f>SUM(BR9:CN9)</f>
        <v>789376.07000000007</v>
      </c>
      <c r="CO13" s="25"/>
      <c r="CP13" s="27">
        <f>SUM(BT9:CP9)</f>
        <v>792622.57</v>
      </c>
      <c r="CQ13" s="25"/>
      <c r="CR13" s="27">
        <f>SUM(BV9:CR9)</f>
        <v>760278.52999999991</v>
      </c>
      <c r="CS13" s="25"/>
      <c r="CT13" s="27">
        <f>SUM(BX9:CT9)</f>
        <v>790354.55999999994</v>
      </c>
      <c r="CU13" s="25"/>
      <c r="CV13" s="27">
        <f>SUM(BZ9:CV9)</f>
        <v>813414.17999999993</v>
      </c>
      <c r="CW13" s="25"/>
      <c r="CX13" s="27">
        <f>SUM(CB9:CX9)</f>
        <v>816598.25999999989</v>
      </c>
      <c r="CY13" s="25"/>
      <c r="CZ13" s="27">
        <f>SUM(CD9:CZ9)</f>
        <v>794143.96</v>
      </c>
      <c r="DA13" s="25"/>
      <c r="DB13" s="27">
        <f>SUM(CF9:DB9)</f>
        <v>791938.93</v>
      </c>
      <c r="DC13" s="25"/>
      <c r="DD13" s="27">
        <f>SUM(CH9:DD9)</f>
        <v>824271.8600000001</v>
      </c>
      <c r="DE13" s="25"/>
      <c r="DF13" s="27">
        <f>SUM(CJ9:DF9)</f>
        <v>822521.48</v>
      </c>
      <c r="DG13" s="25"/>
      <c r="DH13" s="27">
        <f>SUM(CL9:DH9)</f>
        <v>842101.01</v>
      </c>
      <c r="DI13" s="25"/>
      <c r="DJ13" s="27">
        <f>SUM(CN9:DJ9)</f>
        <v>870392.38</v>
      </c>
      <c r="DK13" s="25"/>
      <c r="DL13" s="27">
        <f>SUM(CP9:DL9)</f>
        <v>767694.87</v>
      </c>
      <c r="DM13" s="25"/>
      <c r="DN13" s="28">
        <f>SUM(CR9:DN9)</f>
        <v>779886.81</v>
      </c>
      <c r="DQ13" s="58"/>
      <c r="DS13" s="59"/>
    </row>
    <row r="14" spans="1:136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30">
        <f t="shared" ref="AF14:AZ15" si="0">SUM(J10:AF10)</f>
        <v>2893.79</v>
      </c>
      <c r="AG14" s="22"/>
      <c r="AH14" s="30">
        <f t="shared" si="0"/>
        <v>2893.79</v>
      </c>
      <c r="AI14" s="22"/>
      <c r="AJ14" s="30">
        <f t="shared" si="0"/>
        <v>2893.79</v>
      </c>
      <c r="AK14" s="22"/>
      <c r="AL14" s="30">
        <f t="shared" si="0"/>
        <v>4778.79</v>
      </c>
      <c r="AM14" s="22"/>
      <c r="AN14" s="30">
        <f t="shared" si="0"/>
        <v>12987.79</v>
      </c>
      <c r="AO14" s="23"/>
      <c r="AP14" s="30">
        <f t="shared" si="0"/>
        <v>19328.79</v>
      </c>
      <c r="AQ14" s="23"/>
      <c r="AR14" s="30">
        <f t="shared" si="0"/>
        <v>20299.79</v>
      </c>
      <c r="AS14" s="22"/>
      <c r="AT14" s="30">
        <f t="shared" si="0"/>
        <v>22654.79</v>
      </c>
      <c r="AU14" s="22"/>
      <c r="AV14" s="30">
        <f t="shared" si="0"/>
        <v>22654.79</v>
      </c>
      <c r="AW14" s="22"/>
      <c r="AX14" s="30">
        <f t="shared" si="0"/>
        <v>22504.79</v>
      </c>
      <c r="AY14" s="22"/>
      <c r="AZ14" s="30">
        <f t="shared" si="0"/>
        <v>22404.79</v>
      </c>
      <c r="BA14" s="22"/>
      <c r="BB14" s="30">
        <f t="shared" ref="BB14:BB15" si="1">SUM(AF10:BB10)</f>
        <v>20072</v>
      </c>
      <c r="BC14" s="22"/>
      <c r="BD14" s="30">
        <f t="shared" ref="BD14:BD15" si="2">SUM(AH10:BD10)</f>
        <v>19611</v>
      </c>
      <c r="BE14" s="22"/>
      <c r="BF14" s="30">
        <f t="shared" ref="BF14:BF15" si="3">SUM(AJ10:BF10)</f>
        <v>19611</v>
      </c>
      <c r="BG14" s="22"/>
      <c r="BH14" s="30">
        <f t="shared" ref="BH14:BH15" si="4">SUM(AL10:BH10)</f>
        <v>19611</v>
      </c>
      <c r="BI14" s="22"/>
      <c r="BJ14" s="30">
        <f t="shared" ref="BJ14:BJ15" si="5">SUM(AN10:BJ10)</f>
        <v>17726</v>
      </c>
      <c r="BK14" s="22"/>
      <c r="BL14" s="30">
        <f t="shared" ref="BL14:BL15" si="6">SUM(AP10:BL10)</f>
        <v>9517</v>
      </c>
      <c r="BM14" s="22"/>
      <c r="BN14" s="30">
        <f t="shared" ref="BN14:BN15" si="7">SUM(AR10:BN10)</f>
        <v>3176</v>
      </c>
      <c r="BO14" s="22"/>
      <c r="BP14" s="30">
        <f t="shared" ref="BP14:BP15" si="8">SUM(AT10:BP10)</f>
        <v>2205</v>
      </c>
      <c r="BQ14" s="22"/>
      <c r="BR14" s="30">
        <f t="shared" ref="BR14:BR15" si="9">SUM(AV10:BR10)</f>
        <v>-150</v>
      </c>
      <c r="BS14" s="22"/>
      <c r="BT14" s="30">
        <f t="shared" ref="BT14:BT15" si="10">SUM(AX10:BT10)</f>
        <v>-150</v>
      </c>
      <c r="BU14" s="22"/>
      <c r="BV14" s="30">
        <f t="shared" ref="BV14:BV15" si="11">SUM(AZ10:BV10)</f>
        <v>0</v>
      </c>
      <c r="BW14" s="22"/>
      <c r="BX14" s="30">
        <f t="shared" ref="BX14:BX15" si="12">SUM(BB10:BX10)</f>
        <v>0</v>
      </c>
      <c r="BY14" s="22"/>
      <c r="BZ14" s="30">
        <f t="shared" ref="BZ14:BZ15" si="13">SUM(BD10:BZ10)</f>
        <v>0</v>
      </c>
      <c r="CA14" s="22"/>
      <c r="CB14" s="30">
        <f t="shared" ref="CB14:CB15" si="14">SUM(BF10:CB10)</f>
        <v>0</v>
      </c>
      <c r="CC14" s="22"/>
      <c r="CD14" s="30">
        <f t="shared" ref="CD14:CD15" si="15">SUM(BH10:CD10)</f>
        <v>0</v>
      </c>
      <c r="CE14" s="22"/>
      <c r="CF14" s="30">
        <f t="shared" ref="CF14:CF15" si="16">SUM(BJ10:CF10)</f>
        <v>0</v>
      </c>
      <c r="CG14" s="22"/>
      <c r="CH14" s="30">
        <f t="shared" ref="CH14:CH15" si="17">SUM(BL10:CH10)</f>
        <v>0</v>
      </c>
      <c r="CI14" s="22"/>
      <c r="CJ14" s="30">
        <f t="shared" ref="CJ14:CJ15" si="18">SUM(BN10:CJ10)</f>
        <v>0</v>
      </c>
      <c r="CK14" s="22"/>
      <c r="CL14" s="30">
        <f t="shared" ref="CL14:CL15" si="19">SUM(BP10:CL10)</f>
        <v>0</v>
      </c>
      <c r="CM14" s="22"/>
      <c r="CN14" s="30">
        <f t="shared" ref="CN14:CN15" si="20">SUM(BR10:CN10)</f>
        <v>0</v>
      </c>
      <c r="CO14" s="22"/>
      <c r="CP14" s="30">
        <f t="shared" ref="CP14:CP15" si="21">SUM(BT10:CP10)</f>
        <v>0</v>
      </c>
      <c r="CQ14" s="22"/>
      <c r="CR14" s="30">
        <f t="shared" ref="CR14:CR15" si="22">SUM(BV10:CR10)</f>
        <v>0</v>
      </c>
      <c r="CS14" s="22"/>
      <c r="CT14" s="30">
        <f t="shared" ref="CT14:CT15" si="23">SUM(BX10:CT10)</f>
        <v>0</v>
      </c>
      <c r="CU14" s="22"/>
      <c r="CV14" s="30">
        <f t="shared" ref="CV14:CV15" si="24">SUM(BZ10:CV10)</f>
        <v>0</v>
      </c>
      <c r="CW14" s="22"/>
      <c r="CX14" s="30">
        <f t="shared" ref="CX14:CX15" si="25">SUM(CB10:CX10)</f>
        <v>0</v>
      </c>
      <c r="CY14" s="22"/>
      <c r="CZ14" s="30">
        <f t="shared" ref="CZ14:CZ15" si="26">SUM(CD10:CZ10)</f>
        <v>0</v>
      </c>
      <c r="DA14" s="22"/>
      <c r="DB14" s="30">
        <f t="shared" ref="DB14:DB15" si="27">SUM(CF10:DB10)</f>
        <v>0</v>
      </c>
      <c r="DC14" s="22"/>
      <c r="DD14" s="30">
        <f t="shared" ref="DD14:DD15" si="28">SUM(CH10:DD10)</f>
        <v>0</v>
      </c>
      <c r="DE14" s="22"/>
      <c r="DF14" s="30">
        <f t="shared" ref="DF14:DF15" si="29">SUM(CJ10:DF10)</f>
        <v>0</v>
      </c>
      <c r="DG14" s="22"/>
      <c r="DH14" s="30">
        <f t="shared" ref="DH14:DH15" si="30">SUM(CL10:DH10)</f>
        <v>0</v>
      </c>
      <c r="DI14" s="22"/>
      <c r="DJ14" s="30">
        <f t="shared" ref="DJ14:DJ15" si="31">SUM(CN10:DJ10)</f>
        <v>0</v>
      </c>
      <c r="DK14" s="22"/>
      <c r="DL14" s="30">
        <f t="shared" ref="DL14:DL15" si="32">SUM(CP10:DL10)</f>
        <v>2970</v>
      </c>
      <c r="DM14" s="22"/>
      <c r="DN14" s="31">
        <f t="shared" ref="DN14:DN15" si="33">SUM(CR10:DN10)</f>
        <v>3356.15</v>
      </c>
      <c r="DQ14" s="61" t="s">
        <v>9</v>
      </c>
      <c r="DS14" s="59"/>
    </row>
    <row r="15" spans="1:136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35">
        <f t="shared" si="0"/>
        <v>349234.71</v>
      </c>
      <c r="AG15" s="22"/>
      <c r="AH15" s="35">
        <f t="shared" si="0"/>
        <v>354420.41</v>
      </c>
      <c r="AI15" s="22"/>
      <c r="AJ15" s="35">
        <f t="shared" si="0"/>
        <v>362494.13</v>
      </c>
      <c r="AK15" s="22"/>
      <c r="AL15" s="35">
        <f t="shared" si="0"/>
        <v>378280.33999999997</v>
      </c>
      <c r="AM15" s="22"/>
      <c r="AN15" s="35">
        <f t="shared" si="0"/>
        <v>385402.43999999994</v>
      </c>
      <c r="AO15" s="23"/>
      <c r="AP15" s="35">
        <f t="shared" si="0"/>
        <v>395489.78999999992</v>
      </c>
      <c r="AQ15" s="23"/>
      <c r="AR15" s="35">
        <f t="shared" si="0"/>
        <v>400439.89</v>
      </c>
      <c r="AS15" s="22"/>
      <c r="AT15" s="35">
        <f t="shared" si="0"/>
        <v>407104.89</v>
      </c>
      <c r="AU15" s="22"/>
      <c r="AV15" s="35">
        <f t="shared" si="0"/>
        <v>402498.24</v>
      </c>
      <c r="AW15" s="22"/>
      <c r="AX15" s="35">
        <f t="shared" si="0"/>
        <v>394258.44000000006</v>
      </c>
      <c r="AY15" s="22"/>
      <c r="AZ15" s="35">
        <f t="shared" si="0"/>
        <v>394379.00000000006</v>
      </c>
      <c r="BA15" s="22"/>
      <c r="BB15" s="35">
        <f t="shared" si="1"/>
        <v>394177.23000000004</v>
      </c>
      <c r="BC15" s="22"/>
      <c r="BD15" s="35">
        <f t="shared" si="2"/>
        <v>390662.83</v>
      </c>
      <c r="BE15" s="22"/>
      <c r="BF15" s="35">
        <f t="shared" si="3"/>
        <v>400827.98</v>
      </c>
      <c r="BG15" s="22"/>
      <c r="BH15" s="35">
        <f t="shared" si="4"/>
        <v>412198.86</v>
      </c>
      <c r="BI15" s="22"/>
      <c r="BJ15" s="35">
        <f t="shared" si="5"/>
        <v>411772.05</v>
      </c>
      <c r="BK15" s="22"/>
      <c r="BL15" s="35">
        <f t="shared" si="6"/>
        <v>411484</v>
      </c>
      <c r="BM15" s="22"/>
      <c r="BN15" s="35">
        <f t="shared" si="7"/>
        <v>434673.99</v>
      </c>
      <c r="BO15" s="22"/>
      <c r="BP15" s="35">
        <f t="shared" si="8"/>
        <v>475728.43999999994</v>
      </c>
      <c r="BQ15" s="22"/>
      <c r="BR15" s="35">
        <f t="shared" si="9"/>
        <v>508559.03999999992</v>
      </c>
      <c r="BS15" s="22"/>
      <c r="BT15" s="35">
        <f t="shared" si="10"/>
        <v>544999.42999999993</v>
      </c>
      <c r="BU15" s="22"/>
      <c r="BV15" s="35">
        <f t="shared" si="11"/>
        <v>552143.82999999996</v>
      </c>
      <c r="BW15" s="22"/>
      <c r="BX15" s="35">
        <f t="shared" si="12"/>
        <v>554667.16999999993</v>
      </c>
      <c r="BY15" s="22"/>
      <c r="BZ15" s="35">
        <f t="shared" si="13"/>
        <v>574410.22</v>
      </c>
      <c r="CA15" s="22"/>
      <c r="CB15" s="35">
        <f t="shared" si="14"/>
        <v>571074.53</v>
      </c>
      <c r="CC15" s="22"/>
      <c r="CD15" s="35">
        <f t="shared" si="15"/>
        <v>573377.08999999985</v>
      </c>
      <c r="CE15" s="22"/>
      <c r="CF15" s="35">
        <f t="shared" si="16"/>
        <v>574172.41999999981</v>
      </c>
      <c r="CG15" s="22"/>
      <c r="CH15" s="35">
        <f t="shared" si="17"/>
        <v>575816.46000000008</v>
      </c>
      <c r="CI15" s="22"/>
      <c r="CJ15" s="35">
        <f t="shared" si="18"/>
        <v>585600.54</v>
      </c>
      <c r="CK15" s="22"/>
      <c r="CL15" s="35">
        <f t="shared" si="19"/>
        <v>554670.56999999983</v>
      </c>
      <c r="CM15" s="22"/>
      <c r="CN15" s="35">
        <f t="shared" si="20"/>
        <v>527719.06999999995</v>
      </c>
      <c r="CO15" s="22"/>
      <c r="CP15" s="35">
        <f t="shared" si="21"/>
        <v>503972.75</v>
      </c>
      <c r="CQ15" s="22"/>
      <c r="CR15" s="35">
        <f t="shared" si="22"/>
        <v>474787.16</v>
      </c>
      <c r="CS15" s="22"/>
      <c r="CT15" s="35">
        <f t="shared" si="23"/>
        <v>471694.25000000006</v>
      </c>
      <c r="CU15" s="22"/>
      <c r="CV15" s="35">
        <f t="shared" si="24"/>
        <v>479386.9200000001</v>
      </c>
      <c r="CW15" s="22"/>
      <c r="CX15" s="35">
        <f t="shared" si="25"/>
        <v>464738.05000000005</v>
      </c>
      <c r="CY15" s="22"/>
      <c r="CZ15" s="35">
        <f t="shared" si="26"/>
        <v>469924.81</v>
      </c>
      <c r="DA15" s="22"/>
      <c r="DB15" s="35">
        <f t="shared" si="27"/>
        <v>475248.42</v>
      </c>
      <c r="DC15" s="22"/>
      <c r="DD15" s="35">
        <f t="shared" si="28"/>
        <v>485114.01</v>
      </c>
      <c r="DE15" s="22"/>
      <c r="DF15" s="35">
        <f t="shared" si="29"/>
        <v>495710.87</v>
      </c>
      <c r="DG15" s="22"/>
      <c r="DH15" s="35">
        <f t="shared" si="30"/>
        <v>503412.72000000003</v>
      </c>
      <c r="DI15" s="22"/>
      <c r="DJ15" s="35">
        <f t="shared" si="31"/>
        <v>530012.62</v>
      </c>
      <c r="DK15" s="22"/>
      <c r="DL15" s="35">
        <f t="shared" si="32"/>
        <v>533321.85</v>
      </c>
      <c r="DM15" s="22"/>
      <c r="DN15" s="36">
        <f t="shared" si="33"/>
        <v>541923.09000000008</v>
      </c>
      <c r="DQ15" s="58" t="s">
        <v>51</v>
      </c>
      <c r="DR15" s="4" t="s">
        <v>53</v>
      </c>
      <c r="DS15" s="59"/>
    </row>
    <row r="16" spans="1:136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5">
        <f>SUM(AF13:AF15)</f>
        <v>1048327.79</v>
      </c>
      <c r="AG16" s="33"/>
      <c r="AH16" s="35">
        <f>SUM(AH13:AH15)</f>
        <v>1036567.0900000001</v>
      </c>
      <c r="AI16" s="33"/>
      <c r="AJ16" s="35">
        <f>SUM(AJ13:AJ15)</f>
        <v>1006163.0300000001</v>
      </c>
      <c r="AK16" s="33"/>
      <c r="AL16" s="35">
        <f>SUM(AL13:AL15)</f>
        <v>1009402.5700000001</v>
      </c>
      <c r="AM16" s="33"/>
      <c r="AN16" s="35">
        <f>SUM(AN13:AN15)</f>
        <v>1017400.1799999999</v>
      </c>
      <c r="AO16" s="34"/>
      <c r="AP16" s="35">
        <f>SUM(AP13:AP15)</f>
        <v>1031183.93</v>
      </c>
      <c r="AQ16" s="34"/>
      <c r="AR16" s="35">
        <f>SUM(AR13:AR15)</f>
        <v>1061838.5900000001</v>
      </c>
      <c r="AS16" s="33"/>
      <c r="AT16" s="35">
        <f>SUM(AT13:AT15)</f>
        <v>1059894.32</v>
      </c>
      <c r="AU16" s="33"/>
      <c r="AV16" s="35">
        <f>SUM(AV13:AV15)</f>
        <v>1093350.69</v>
      </c>
      <c r="AW16" s="33"/>
      <c r="AX16" s="35">
        <f>SUM(AX13:AX15)</f>
        <v>1104832.1500000001</v>
      </c>
      <c r="AY16" s="33"/>
      <c r="AZ16" s="35">
        <f>SUM(AZ13:AZ15)</f>
        <v>1153134.8900000001</v>
      </c>
      <c r="BA16" s="33"/>
      <c r="BB16" s="35">
        <f>SUM(BB13:BB15)</f>
        <v>1152575.8600000001</v>
      </c>
      <c r="BC16" s="33"/>
      <c r="BD16" s="35">
        <f>SUM(BD13:BD15)</f>
        <v>1190130.1500000001</v>
      </c>
      <c r="BE16" s="33"/>
      <c r="BF16" s="35">
        <f>SUM(BF13:BF15)</f>
        <v>1281162.5</v>
      </c>
      <c r="BG16" s="33"/>
      <c r="BH16" s="35">
        <f>SUM(BH13:BH15)</f>
        <v>1357291.8599999999</v>
      </c>
      <c r="BI16" s="33"/>
      <c r="BJ16" s="35">
        <f>SUM(BJ13:BJ15)</f>
        <v>1361665.05</v>
      </c>
      <c r="BK16" s="33"/>
      <c r="BL16" s="35">
        <f>SUM(BL13:BL15)</f>
        <v>1323064.55</v>
      </c>
      <c r="BM16" s="33"/>
      <c r="BN16" s="35">
        <f>SUM(BN13:BN15)</f>
        <v>1380318.44</v>
      </c>
      <c r="BO16" s="33"/>
      <c r="BP16" s="35">
        <f>SUM(BP13:BP15)</f>
        <v>1401511.22</v>
      </c>
      <c r="BQ16" s="33"/>
      <c r="BR16" s="35">
        <f>SUM(BR13:BR15)</f>
        <v>1433016.43</v>
      </c>
      <c r="BS16" s="33"/>
      <c r="BT16" s="35">
        <f>SUM(BT13:BT15)</f>
        <v>1456459.29</v>
      </c>
      <c r="BU16" s="33"/>
      <c r="BV16" s="35">
        <f>SUM(BV13:BV15)</f>
        <v>1437875.25</v>
      </c>
      <c r="BW16" s="33"/>
      <c r="BX16" s="35">
        <f>SUM(BX13:BX15)</f>
        <v>1411513.7599999998</v>
      </c>
      <c r="BY16" s="33"/>
      <c r="BZ16" s="35">
        <f>SUM(BZ13:BZ15)</f>
        <v>1447877.4300000002</v>
      </c>
      <c r="CA16" s="33"/>
      <c r="CB16" s="35">
        <f>SUM(CB13:CB15)</f>
        <v>1439769.01</v>
      </c>
      <c r="CC16" s="33"/>
      <c r="CD16" s="35">
        <f>SUM(CD13:CD15)</f>
        <v>1392011.23</v>
      </c>
      <c r="CE16" s="33"/>
      <c r="CF16" s="35">
        <f>SUM(CF13:CF15)</f>
        <v>1364731.8699999996</v>
      </c>
      <c r="CG16" s="33"/>
      <c r="CH16" s="35">
        <f>SUM(CH13:CH15)</f>
        <v>1362750.69</v>
      </c>
      <c r="CI16" s="33"/>
      <c r="CJ16" s="35">
        <f>SUM(CJ13:CJ15)</f>
        <v>1392030.29</v>
      </c>
      <c r="CK16" s="33"/>
      <c r="CL16" s="35">
        <f>SUM(CL13:CL15)</f>
        <v>1300541.4399999999</v>
      </c>
      <c r="CM16" s="33"/>
      <c r="CN16" s="35">
        <f>SUM(CN13:CN15)</f>
        <v>1317095.1400000001</v>
      </c>
      <c r="CO16" s="33"/>
      <c r="CP16" s="35">
        <f>SUM(CP13:CP15)</f>
        <v>1296595.3199999998</v>
      </c>
      <c r="CQ16" s="33"/>
      <c r="CR16" s="35">
        <f>SUM(CR13:CR15)</f>
        <v>1235065.69</v>
      </c>
      <c r="CS16" s="33"/>
      <c r="CT16" s="35">
        <f>SUM(CT13:CT15)</f>
        <v>1262048.81</v>
      </c>
      <c r="CU16" s="33"/>
      <c r="CV16" s="35">
        <f>SUM(CV13:CV15)</f>
        <v>1292801.1000000001</v>
      </c>
      <c r="CW16" s="33"/>
      <c r="CX16" s="35">
        <f>SUM(CX13:CX15)</f>
        <v>1281336.31</v>
      </c>
      <c r="CY16" s="33"/>
      <c r="CZ16" s="35">
        <f>SUM(CZ13:CZ15)</f>
        <v>1264068.77</v>
      </c>
      <c r="DA16" s="33"/>
      <c r="DB16" s="35">
        <f>SUM(DB13:DB15)</f>
        <v>1267187.3500000001</v>
      </c>
      <c r="DC16" s="33"/>
      <c r="DD16" s="35">
        <f>SUM(DD13:DD15)</f>
        <v>1309385.8700000001</v>
      </c>
      <c r="DE16" s="33"/>
      <c r="DF16" s="35">
        <f>SUM(DF13:DF15)</f>
        <v>1318232.3500000001</v>
      </c>
      <c r="DG16" s="33"/>
      <c r="DH16" s="35">
        <f>SUM(DH13:DH15)</f>
        <v>1345513.73</v>
      </c>
      <c r="DI16" s="33"/>
      <c r="DJ16" s="35">
        <f>SUM(DJ13:DJ15)</f>
        <v>1400405</v>
      </c>
      <c r="DK16" s="33"/>
      <c r="DL16" s="35">
        <f>SUM(DL13:DL15)</f>
        <v>1303986.72</v>
      </c>
      <c r="DM16" s="33"/>
      <c r="DN16" s="36">
        <f>SUM(DN13:DN15)</f>
        <v>1325166.0500000003</v>
      </c>
      <c r="DQ16" s="62" t="s">
        <v>52</v>
      </c>
      <c r="DR16" s="18" t="s">
        <v>48</v>
      </c>
      <c r="DS16" s="63"/>
    </row>
    <row r="17" spans="2:118" ht="6" customHeight="1" x14ac:dyDescent="0.25">
      <c r="B17" s="7"/>
      <c r="AO17"/>
      <c r="AQ17"/>
    </row>
    <row r="18" spans="2:118" x14ac:dyDescent="0.25">
      <c r="B18" s="7" t="s">
        <v>3</v>
      </c>
      <c r="J18" s="45">
        <f>'[15]Summary P&amp;L - Monthly'!CM20*1000</f>
        <v>79324.209999999992</v>
      </c>
      <c r="L18" s="45">
        <f>'[15]Summary P&amp;L - Monthly'!CO20*1000</f>
        <v>80351.63</v>
      </c>
      <c r="N18" s="45">
        <f>'[15]Summary P&amp;L - Monthly'!CQ20*1000</f>
        <v>89017.06</v>
      </c>
      <c r="P18" s="45">
        <f>'[15]Summary P&amp;L - Monthly'!CW20*1000</f>
        <v>85037.74</v>
      </c>
      <c r="R18" s="45">
        <f>'[15]Summary P&amp;L - Monthly'!CY20*1000</f>
        <v>71600.25</v>
      </c>
      <c r="T18" s="45">
        <f>'[15]Summary P&amp;L - Monthly'!DA20*1000</f>
        <v>83538.31</v>
      </c>
      <c r="V18" s="45">
        <f>'[15]Summary P&amp;L - Monthly'!DC20*1000</f>
        <v>87255.67</v>
      </c>
      <c r="X18" s="45">
        <f>'[15]Summary P&amp;L - Monthly'!DE20*1000</f>
        <v>91767.85</v>
      </c>
      <c r="Z18" s="45">
        <f>'[15]Summary P&amp;L - Monthly'!DG20*1000</f>
        <v>90737.83</v>
      </c>
      <c r="AB18" s="45">
        <f>'[15]Summary P&amp;L - Monthly'!DI20*1000</f>
        <v>70093.05</v>
      </c>
      <c r="AD18" s="45">
        <f>'[15]Summary P&amp;L - Monthly'!DK20*1000</f>
        <v>71947.72</v>
      </c>
      <c r="AF18" s="45">
        <f>'[15]Summary P&amp;L - Monthly'!DM20*1000</f>
        <v>58424.567999999999</v>
      </c>
      <c r="AH18" s="45">
        <v>68044.67</v>
      </c>
      <c r="AJ18" s="45">
        <v>64051.31</v>
      </c>
      <c r="AL18" s="45">
        <v>94554.95</v>
      </c>
      <c r="AN18" s="45">
        <v>107730.1</v>
      </c>
      <c r="AP18" s="45">
        <v>93626.68</v>
      </c>
      <c r="AR18" s="45">
        <v>112345.42</v>
      </c>
      <c r="AT18" s="45">
        <v>89368.74</v>
      </c>
      <c r="AV18" s="45">
        <v>116256.37</v>
      </c>
      <c r="AX18" s="45">
        <v>103203.86</v>
      </c>
      <c r="AZ18" s="45">
        <v>112535.67999999999</v>
      </c>
      <c r="BB18" s="45">
        <v>81285.009999999995</v>
      </c>
      <c r="BD18" s="45">
        <v>118133.75</v>
      </c>
      <c r="BF18" s="45">
        <v>152252.56</v>
      </c>
      <c r="BH18" s="45">
        <v>128742.68</v>
      </c>
      <c r="BJ18" s="45">
        <v>103775.2</v>
      </c>
      <c r="BL18" s="45">
        <v>65316.26</v>
      </c>
      <c r="BN18" s="45">
        <v>147298.1</v>
      </c>
      <c r="BP18" s="45">
        <v>132664.71</v>
      </c>
      <c r="BR18" s="45">
        <f>120103.21-4410.48</f>
        <v>115692.73000000001</v>
      </c>
      <c r="BT18" s="45">
        <f>141663.06-5857.02</f>
        <v>135806.04</v>
      </c>
      <c r="BV18" s="45">
        <f>97756.42-7764.01</f>
        <v>89992.41</v>
      </c>
      <c r="BX18" s="45">
        <f>100419.62-2779.13</f>
        <v>97640.489999999991</v>
      </c>
      <c r="BZ18" s="45">
        <f>125211.3-4342.15</f>
        <v>120869.15000000001</v>
      </c>
      <c r="CA18" s="45"/>
      <c r="CB18" s="45">
        <f>115036.08-6250.61</f>
        <v>108785.47</v>
      </c>
      <c r="CC18" s="45"/>
      <c r="CD18" s="45">
        <f>130529.6-9268.76</f>
        <v>121260.84000000001</v>
      </c>
      <c r="CE18" s="45"/>
      <c r="CF18" s="45">
        <f>137619.23-5710.3</f>
        <v>131908.93000000002</v>
      </c>
      <c r="CG18" s="45"/>
      <c r="CH18" s="45">
        <f>117013.26-5257.16</f>
        <v>111756.09999999999</v>
      </c>
      <c r="CI18" s="45"/>
      <c r="CJ18" s="45">
        <f>106821.02-7681.46</f>
        <v>99139.56</v>
      </c>
      <c r="CK18" s="45"/>
      <c r="CL18" s="45">
        <f>61563.63-1567.43</f>
        <v>59996.2</v>
      </c>
      <c r="CM18" s="45"/>
      <c r="CN18" s="45">
        <v>140482.92000000001</v>
      </c>
      <c r="CO18" s="45"/>
      <c r="CP18" s="45">
        <v>77573.649999999994</v>
      </c>
      <c r="CQ18" s="45"/>
      <c r="CR18" s="45">
        <v>84727.27</v>
      </c>
      <c r="CS18" s="45"/>
      <c r="CT18" s="45">
        <v>110010.33</v>
      </c>
      <c r="CU18" s="45"/>
      <c r="CV18" s="45">
        <v>115563.84</v>
      </c>
      <c r="CW18" s="45"/>
      <c r="CX18" s="45">
        <v>101482.07</v>
      </c>
      <c r="CY18" s="45"/>
      <c r="CZ18" s="45">
        <v>92597.06</v>
      </c>
      <c r="DA18" s="45"/>
      <c r="DB18" s="45">
        <v>114074.74</v>
      </c>
      <c r="DC18" s="45"/>
      <c r="DD18" s="45">
        <v>145508.51999999999</v>
      </c>
      <c r="DE18" s="45"/>
      <c r="DF18" s="45">
        <v>107431.93</v>
      </c>
      <c r="DG18" s="45"/>
      <c r="DH18" s="45">
        <v>120071.55</v>
      </c>
      <c r="DI18" s="45"/>
      <c r="DJ18" s="45">
        <v>107961.06</v>
      </c>
      <c r="DK18" s="45"/>
      <c r="DL18" s="45">
        <v>127482.13</v>
      </c>
      <c r="DM18" s="45"/>
      <c r="DN18" s="45">
        <v>109327.27</v>
      </c>
    </row>
    <row r="19" spans="2:118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0"/>
      <c r="AF19" s="11">
        <f>SUM(J18:AF18)</f>
        <v>959095.88799999992</v>
      </c>
      <c r="AG19" s="10"/>
      <c r="AH19" s="11">
        <f>SUM(L18:AH18)</f>
        <v>947816.348</v>
      </c>
      <c r="AI19" s="10"/>
      <c r="AJ19" s="11">
        <f>SUM(N18:AJ18)</f>
        <v>931516.02799999993</v>
      </c>
      <c r="AK19" s="10"/>
      <c r="AL19" s="11">
        <f>SUM(P18:AL18)</f>
        <v>937053.91799999983</v>
      </c>
      <c r="AM19" s="10"/>
      <c r="AN19" s="11">
        <f>SUM(R18:AN18)</f>
        <v>959746.27799999982</v>
      </c>
      <c r="AO19" s="10"/>
      <c r="AP19" s="11">
        <f>SUM(T18:AP18)</f>
        <v>981772.70799999987</v>
      </c>
      <c r="AQ19" s="10"/>
      <c r="AR19" s="11">
        <f>SUM(V18:AR18)</f>
        <v>1010579.8180000001</v>
      </c>
      <c r="AS19" s="12"/>
      <c r="AT19" s="11">
        <f>SUM(X18:AT18)</f>
        <v>1012692.8879999999</v>
      </c>
      <c r="AU19" s="10"/>
      <c r="AV19" s="11">
        <f>SUM(Z18:AV18)</f>
        <v>1037181.4080000001</v>
      </c>
      <c r="AW19" s="10"/>
      <c r="AX19" s="11">
        <f>SUM(AB18:AX18)</f>
        <v>1049647.4380000001</v>
      </c>
      <c r="AY19" s="10"/>
      <c r="AZ19" s="11">
        <f>SUM(AD18:AZ18)</f>
        <v>1092090.068</v>
      </c>
      <c r="BA19" s="10"/>
      <c r="BB19" s="11">
        <f>SUM(AF18:BB18)</f>
        <v>1101427.358</v>
      </c>
      <c r="BC19" s="10"/>
      <c r="BD19" s="11">
        <f>SUM(AH18:BD18)</f>
        <v>1161136.54</v>
      </c>
      <c r="BE19" s="10"/>
      <c r="BF19" s="11">
        <f>SUM(AJ18:BF18)</f>
        <v>1245344.43</v>
      </c>
      <c r="BG19" s="10"/>
      <c r="BH19" s="11">
        <f>SUM(AL18:BH18)</f>
        <v>1310035.8</v>
      </c>
      <c r="BI19" s="10"/>
      <c r="BJ19" s="11">
        <f>SUM(AN18:BJ18)</f>
        <v>1319256.05</v>
      </c>
      <c r="BK19" s="10"/>
      <c r="BL19" s="11">
        <f>SUM(AP18:BL18)</f>
        <v>1276842.21</v>
      </c>
      <c r="BM19" s="10"/>
      <c r="BN19" s="11">
        <f>SUM(AR18:BN18)</f>
        <v>1330513.6300000001</v>
      </c>
      <c r="BO19" s="10"/>
      <c r="BP19" s="11">
        <f>SUM(AT18:BP18)</f>
        <v>1350832.92</v>
      </c>
      <c r="BQ19" s="10"/>
      <c r="BR19" s="11">
        <f>SUM(AV18:BR18)</f>
        <v>1377156.91</v>
      </c>
      <c r="BS19" s="10"/>
      <c r="BT19" s="11">
        <f>SUM(AX18:BT18)</f>
        <v>1396706.58</v>
      </c>
      <c r="BU19" s="10"/>
      <c r="BV19" s="11">
        <f>SUM(AZ18:BV18)</f>
        <v>1383495.13</v>
      </c>
      <c r="BW19" s="10"/>
      <c r="BX19" s="11">
        <f>SUM(BB18:BX18)</f>
        <v>1368599.9399999997</v>
      </c>
      <c r="BY19" s="10"/>
      <c r="BZ19" s="11">
        <f>SUM(BD18:BZ18)</f>
        <v>1408184.0799999996</v>
      </c>
      <c r="CA19" s="10"/>
      <c r="CB19" s="11">
        <f>SUM(BF18:CB18)</f>
        <v>1398835.7999999998</v>
      </c>
      <c r="CC19" s="10"/>
      <c r="CD19" s="11">
        <f>SUM(BH18:CD18)</f>
        <v>1367844.08</v>
      </c>
      <c r="CE19" s="10"/>
      <c r="CF19" s="11">
        <f>SUM(BJ18:CF18)</f>
        <v>1371010.33</v>
      </c>
      <c r="CG19" s="10"/>
      <c r="CH19" s="11">
        <f>SUM(BL18:CH18)</f>
        <v>1378991.2300000002</v>
      </c>
      <c r="CI19" s="10"/>
      <c r="CJ19" s="11">
        <f>SUM(BN18:CJ18)</f>
        <v>1412814.5300000003</v>
      </c>
      <c r="CK19" s="10"/>
      <c r="CL19" s="11">
        <f>SUM(BP18:CL18)</f>
        <v>1325512.6300000001</v>
      </c>
      <c r="CM19" s="10"/>
      <c r="CN19" s="11">
        <f>SUM(BR18:CN18)</f>
        <v>1333330.8399999999</v>
      </c>
      <c r="CO19" s="10"/>
      <c r="CP19" s="11">
        <f>SUM(BT18:CP18)</f>
        <v>1295211.7599999998</v>
      </c>
      <c r="CQ19" s="10"/>
      <c r="CR19" s="11">
        <f>SUM(BV18:CR18)</f>
        <v>1244132.9899999998</v>
      </c>
      <c r="CS19" s="10"/>
      <c r="CT19" s="11">
        <f>SUM(BX18:CT18)</f>
        <v>1264150.9100000001</v>
      </c>
      <c r="CU19" s="10"/>
      <c r="CV19" s="11">
        <f>SUM(BZ18:CV18)</f>
        <v>1282074.2600000002</v>
      </c>
      <c r="CW19" s="10"/>
      <c r="CX19" s="11">
        <f>SUM(CB18:CX18)</f>
        <v>1262687.18</v>
      </c>
      <c r="CY19" s="10"/>
      <c r="CZ19" s="11">
        <f>SUM(CD18:CZ18)</f>
        <v>1246498.7700000003</v>
      </c>
      <c r="DA19" s="10"/>
      <c r="DB19" s="11">
        <f>SUM(CF18:DB18)</f>
        <v>1239312.6700000002</v>
      </c>
      <c r="DC19" s="10"/>
      <c r="DD19" s="11">
        <f>SUM(CH18:DD18)</f>
        <v>1252912.26</v>
      </c>
      <c r="DE19" s="10"/>
      <c r="DF19" s="11">
        <f>SUM(CJ18:DF18)</f>
        <v>1248588.0900000001</v>
      </c>
      <c r="DG19" s="10"/>
      <c r="DH19" s="11">
        <f>SUM(CL18:DH18)</f>
        <v>1269520.08</v>
      </c>
      <c r="DI19" s="10"/>
      <c r="DJ19" s="11">
        <f>SUM(CN18:DJ18)</f>
        <v>1317484.9400000002</v>
      </c>
      <c r="DK19" s="10"/>
      <c r="DL19" s="11">
        <f>SUM(CP18:DL18)</f>
        <v>1304484.1499999999</v>
      </c>
      <c r="DM19" s="10"/>
      <c r="DN19" s="13">
        <f>SUM(CR18:DN18)</f>
        <v>1336237.77</v>
      </c>
    </row>
    <row r="20" spans="2:118" x14ac:dyDescent="0.25">
      <c r="B20" s="4" t="s">
        <v>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F20" s="15">
        <f>AF19/AF16</f>
        <v>0.91488167837275391</v>
      </c>
      <c r="AH20" s="15">
        <f>AH19/AH16</f>
        <v>0.91438012758055043</v>
      </c>
      <c r="AJ20" s="15">
        <f>AJ19/AJ16</f>
        <v>0.92581023176731092</v>
      </c>
      <c r="AL20" s="15">
        <f>AL19/AL16</f>
        <v>0.92832527462259162</v>
      </c>
      <c r="AN20" s="15">
        <f>AN19/AN16</f>
        <v>0.94333212915295517</v>
      </c>
      <c r="AO20"/>
      <c r="AP20" s="15">
        <f>AP19/AP16</f>
        <v>0.95208301781816929</v>
      </c>
      <c r="AQ20"/>
      <c r="AR20" s="15">
        <f>AR19/AR16</f>
        <v>0.95172639939559933</v>
      </c>
      <c r="AT20" s="15">
        <f>AT19/AT16</f>
        <v>0.95546590720478608</v>
      </c>
      <c r="AV20" s="15">
        <f>AV19/AV16</f>
        <v>0.94862647226206998</v>
      </c>
      <c r="AX20" s="15">
        <f>AX19/AX16</f>
        <v>0.95005149696268343</v>
      </c>
      <c r="AZ20" s="15">
        <f>AZ19/AZ16</f>
        <v>0.94706185500986784</v>
      </c>
      <c r="BB20" s="15">
        <f>BB19/BB16</f>
        <v>0.95562244206641622</v>
      </c>
      <c r="BD20" s="15">
        <f>BD19/BD16</f>
        <v>0.97563828628322702</v>
      </c>
      <c r="BF20" s="15">
        <f>BF19/BF16</f>
        <v>0.97204252387967949</v>
      </c>
      <c r="BH20" s="15">
        <f>BH19/BH16</f>
        <v>0.96518356781422099</v>
      </c>
      <c r="BJ20" s="15">
        <f>BJ19/BJ16</f>
        <v>0.96885504258187427</v>
      </c>
      <c r="BL20" s="15">
        <f>BL19/BL16</f>
        <v>0.96506418375429981</v>
      </c>
      <c r="BN20" s="15">
        <f>BN19/BN16</f>
        <v>0.96391788405000234</v>
      </c>
      <c r="BP20" s="15">
        <f>BP19/BP16</f>
        <v>0.96384024667315893</v>
      </c>
      <c r="BR20" s="15">
        <f>BR19/BR16</f>
        <v>0.96101962348052072</v>
      </c>
      <c r="BT20" s="15">
        <f>BT19/BT16</f>
        <v>0.95897399233177338</v>
      </c>
      <c r="BV20" s="15">
        <f>BV19/BV16</f>
        <v>0.96218022391024527</v>
      </c>
      <c r="BX20" s="15">
        <f>BX19/BX16</f>
        <v>0.96959730665324861</v>
      </c>
      <c r="BZ20" s="15">
        <f>BZ19/BZ16</f>
        <v>0.97258514486271086</v>
      </c>
      <c r="CB20" s="15">
        <f>CB19/CB16</f>
        <v>0.97156959920952857</v>
      </c>
      <c r="CD20" s="15">
        <f>CD19/CD16</f>
        <v>0.98263868172960078</v>
      </c>
      <c r="CF20" s="15">
        <f>CF19/CF16</f>
        <v>1.0046005080836871</v>
      </c>
      <c r="CH20" s="15">
        <f>CH19/CH16</f>
        <v>1.0119174696583719</v>
      </c>
      <c r="CJ20" s="15">
        <f>CJ19/CJ16</f>
        <v>1.0149308819997014</v>
      </c>
      <c r="CL20" s="15">
        <f>CL19/CL16</f>
        <v>1.0192006107856126</v>
      </c>
      <c r="CN20" s="15">
        <f>CN19/CN16</f>
        <v>1.0123268999382988</v>
      </c>
      <c r="CP20" s="15">
        <f>CP19/CP16</f>
        <v>0.99893292843290526</v>
      </c>
      <c r="CR20" s="15">
        <f>CR19/CR16</f>
        <v>1.0073415528205627</v>
      </c>
      <c r="CT20" s="15">
        <f>CT19/CT16</f>
        <v>1.0016656249610505</v>
      </c>
      <c r="CV20" s="15">
        <f>CV19/CV16</f>
        <v>0.99170263701044203</v>
      </c>
      <c r="CX20" s="15">
        <f>CX19/CX16</f>
        <v>0.98544556190716226</v>
      </c>
      <c r="CZ20" s="15">
        <f>CZ19/CZ16</f>
        <v>0.98610043977275086</v>
      </c>
      <c r="DB20" s="15">
        <f>DB19/DB16</f>
        <v>0.97800271601511812</v>
      </c>
      <c r="DD20" s="15">
        <f>DD19/DD16</f>
        <v>0.95687015470848169</v>
      </c>
      <c r="DF20" s="15">
        <f>DF19/DF16</f>
        <v>0.94716844871846761</v>
      </c>
      <c r="DH20" s="15">
        <f>DH19/DH16</f>
        <v>0.94352071754778755</v>
      </c>
      <c r="DJ20" s="15">
        <f>DJ19/DJ16</f>
        <v>0.94078851475109004</v>
      </c>
      <c r="DL20" s="15">
        <f>DL19/DL16</f>
        <v>1.0003814686088213</v>
      </c>
      <c r="DN20" s="15">
        <f>DN19/DN16</f>
        <v>1.0083549680434385</v>
      </c>
    </row>
    <row r="21" spans="2:118" ht="6" customHeight="1" x14ac:dyDescent="0.25">
      <c r="B21" s="7"/>
      <c r="AO21"/>
      <c r="AQ21"/>
    </row>
    <row r="22" spans="2:118" ht="14.45" customHeight="1" x14ac:dyDescent="0.25">
      <c r="B22" s="7" t="s">
        <v>5</v>
      </c>
      <c r="J22" s="45">
        <v>84973</v>
      </c>
      <c r="L22" s="45">
        <v>77760</v>
      </c>
      <c r="N22" s="45">
        <v>100693</v>
      </c>
      <c r="P22" s="45">
        <v>102840</v>
      </c>
      <c r="R22" s="45">
        <v>74190</v>
      </c>
      <c r="T22" s="45">
        <v>55523</v>
      </c>
      <c r="V22" s="45">
        <v>64697</v>
      </c>
      <c r="X22" s="45">
        <v>51264</v>
      </c>
      <c r="Z22" s="45">
        <v>61462</v>
      </c>
      <c r="AB22" s="45">
        <v>75648</v>
      </c>
      <c r="AD22" s="45">
        <v>40363</v>
      </c>
      <c r="AF22" s="45">
        <v>68334</v>
      </c>
      <c r="AH22" s="45">
        <v>59786</v>
      </c>
      <c r="AJ22" s="45">
        <v>61820</v>
      </c>
      <c r="AL22" s="45">
        <v>107766</v>
      </c>
      <c r="AN22" s="45">
        <v>130825</v>
      </c>
      <c r="AO22"/>
      <c r="AP22" s="45">
        <v>97302</v>
      </c>
      <c r="AQ22"/>
      <c r="AR22" s="45">
        <v>101402</v>
      </c>
      <c r="AT22" s="45">
        <v>87260</v>
      </c>
      <c r="AV22" s="45">
        <v>106311</v>
      </c>
      <c r="AX22" s="45">
        <v>132565</v>
      </c>
      <c r="AZ22" s="45">
        <v>99895</v>
      </c>
      <c r="BB22" s="45">
        <v>116827</v>
      </c>
      <c r="BD22" s="45">
        <v>100501</v>
      </c>
      <c r="BF22" s="45">
        <v>127633</v>
      </c>
      <c r="BH22" s="45">
        <v>113796</v>
      </c>
      <c r="BJ22" s="45">
        <v>154797</v>
      </c>
      <c r="BL22" s="45">
        <v>85339</v>
      </c>
      <c r="BN22" s="45">
        <v>151550</v>
      </c>
      <c r="BP22" s="45">
        <v>124333</v>
      </c>
      <c r="BR22" s="45">
        <v>109632</v>
      </c>
      <c r="BT22" s="45">
        <v>117196</v>
      </c>
      <c r="BV22" s="45">
        <v>85479</v>
      </c>
      <c r="BX22" s="45">
        <v>62450</v>
      </c>
      <c r="BZ22" s="45">
        <v>92972</v>
      </c>
      <c r="CB22" s="45">
        <v>135023</v>
      </c>
      <c r="CD22" s="45">
        <v>150194</v>
      </c>
      <c r="CF22" s="45">
        <v>162414</v>
      </c>
      <c r="CH22" s="45">
        <v>129227</v>
      </c>
      <c r="CJ22" s="45">
        <v>92759</v>
      </c>
      <c r="CL22" s="45">
        <v>91820</v>
      </c>
      <c r="CN22" s="45">
        <v>126933</v>
      </c>
      <c r="CP22" s="45">
        <v>114632</v>
      </c>
      <c r="CR22" s="45">
        <v>86682</v>
      </c>
      <c r="CT22" s="45">
        <v>82993</v>
      </c>
      <c r="CV22" s="45">
        <v>141270</v>
      </c>
      <c r="CX22" s="45">
        <v>89248</v>
      </c>
      <c r="CZ22" s="45">
        <v>110293</v>
      </c>
      <c r="DB22" s="45">
        <v>109754</v>
      </c>
      <c r="DD22" s="45">
        <v>129719</v>
      </c>
      <c r="DF22" s="45">
        <v>118979</v>
      </c>
      <c r="DH22" s="45">
        <v>112334</v>
      </c>
      <c r="DJ22" s="45">
        <v>115125</v>
      </c>
      <c r="DL22" s="45">
        <v>108957.5</v>
      </c>
      <c r="DN22" s="45">
        <v>134703</v>
      </c>
    </row>
    <row r="23" spans="2:118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0"/>
      <c r="AF23" s="11">
        <f>SUM(J22:AF22)</f>
        <v>857747</v>
      </c>
      <c r="AG23" s="10"/>
      <c r="AH23" s="11">
        <f>SUM(L22:AH22)</f>
        <v>832560</v>
      </c>
      <c r="AI23" s="10"/>
      <c r="AJ23" s="11">
        <f>SUM(N22:AJ22)</f>
        <v>816620</v>
      </c>
      <c r="AK23" s="10"/>
      <c r="AL23" s="11">
        <f>SUM(P22:AL22)</f>
        <v>823693</v>
      </c>
      <c r="AM23" s="10"/>
      <c r="AN23" s="11">
        <f>SUM(R22:AN22)</f>
        <v>851678</v>
      </c>
      <c r="AO23" s="10"/>
      <c r="AP23" s="11">
        <f>SUM(T22:AP22)</f>
        <v>874790</v>
      </c>
      <c r="AQ23" s="10"/>
      <c r="AR23" s="11">
        <f>SUM(V22:AR22)</f>
        <v>920669</v>
      </c>
      <c r="AS23" s="12"/>
      <c r="AT23" s="11">
        <f>SUM(X22:AT22)</f>
        <v>943232</v>
      </c>
      <c r="AU23" s="10"/>
      <c r="AV23" s="11">
        <f>SUM(Z22:AV22)</f>
        <v>998279</v>
      </c>
      <c r="AW23" s="10"/>
      <c r="AX23" s="11">
        <f>SUM(AB22:AX22)</f>
        <v>1069382</v>
      </c>
      <c r="AY23" s="10"/>
      <c r="AZ23" s="11">
        <f>SUM(AD22:AZ22)</f>
        <v>1093629</v>
      </c>
      <c r="BA23" s="10"/>
      <c r="BB23" s="11">
        <f>SUM(AF22:BB22)</f>
        <v>1170093</v>
      </c>
      <c r="BC23" s="10"/>
      <c r="BD23" s="11">
        <f>SUM(AH22:BD22)</f>
        <v>1202260</v>
      </c>
      <c r="BE23" s="10"/>
      <c r="BF23" s="11">
        <f>SUM(AJ22:BF22)</f>
        <v>1270107</v>
      </c>
      <c r="BG23" s="10"/>
      <c r="BH23" s="11">
        <f>SUM(AL22:BH22)</f>
        <v>1322083</v>
      </c>
      <c r="BI23" s="10"/>
      <c r="BJ23" s="11">
        <f>SUM(AN22:BJ22)</f>
        <v>1369114</v>
      </c>
      <c r="BK23" s="10"/>
      <c r="BL23" s="11">
        <f>SUM(AP22:BL22)</f>
        <v>1323628</v>
      </c>
      <c r="BM23" s="10"/>
      <c r="BN23" s="11">
        <f>SUM(AR22:BN22)</f>
        <v>1377876</v>
      </c>
      <c r="BO23" s="10"/>
      <c r="BP23" s="11">
        <f>SUM(AT22:BP22)</f>
        <v>1400807</v>
      </c>
      <c r="BQ23" s="10"/>
      <c r="BR23" s="11">
        <f>SUM(AV22:BR22)</f>
        <v>1423179</v>
      </c>
      <c r="BS23" s="10"/>
      <c r="BT23" s="11">
        <f>SUM(AX22:BT22)</f>
        <v>1434064</v>
      </c>
      <c r="BU23" s="10"/>
      <c r="BV23" s="11">
        <f>SUM(AZ22:BV22)</f>
        <v>1386978</v>
      </c>
      <c r="BW23" s="10"/>
      <c r="BX23" s="11">
        <f>SUM(BB22:BX22)</f>
        <v>1349533</v>
      </c>
      <c r="BY23" s="10"/>
      <c r="BZ23" s="11">
        <f>SUM(BD22:BZ22)</f>
        <v>1325678</v>
      </c>
      <c r="CA23" s="10"/>
      <c r="CB23" s="11">
        <f>SUM(BF22:CB22)</f>
        <v>1360200</v>
      </c>
      <c r="CC23" s="10"/>
      <c r="CD23" s="11">
        <f>SUM(BH22:CD22)</f>
        <v>1382761</v>
      </c>
      <c r="CE23" s="10"/>
      <c r="CF23" s="11">
        <f>SUM(BJ22:CF22)</f>
        <v>1431379</v>
      </c>
      <c r="CG23" s="10"/>
      <c r="CH23" s="11">
        <f>SUM(BL22:CH22)</f>
        <v>1405809</v>
      </c>
      <c r="CI23" s="10"/>
      <c r="CJ23" s="11">
        <f>SUM(BN22:CJ22)</f>
        <v>1413229</v>
      </c>
      <c r="CK23" s="10"/>
      <c r="CL23" s="11">
        <f>SUM(BP22:CL22)</f>
        <v>1353499</v>
      </c>
      <c r="CM23" s="10"/>
      <c r="CN23" s="11">
        <f>SUM(BR22:CN22)</f>
        <v>1356099</v>
      </c>
      <c r="CO23" s="10"/>
      <c r="CP23" s="11">
        <f>SUM(BT22:CP22)</f>
        <v>1361099</v>
      </c>
      <c r="CQ23" s="10"/>
      <c r="CR23" s="11">
        <f>SUM(BV22:CR22)</f>
        <v>1330585</v>
      </c>
      <c r="CS23" s="10"/>
      <c r="CT23" s="11">
        <f>SUM(BX22:CT22)</f>
        <v>1328099</v>
      </c>
      <c r="CU23" s="10"/>
      <c r="CV23" s="11">
        <f>SUM(BZ22:CV22)</f>
        <v>1406919</v>
      </c>
      <c r="CW23" s="10"/>
      <c r="CX23" s="11">
        <f>SUM(CB22:CX22)</f>
        <v>1403195</v>
      </c>
      <c r="CY23" s="10"/>
      <c r="CZ23" s="11">
        <f>SUM(CD22:CZ22)</f>
        <v>1378465</v>
      </c>
      <c r="DA23" s="10"/>
      <c r="DB23" s="11">
        <f>SUM(CF22:DB22)</f>
        <v>1338025</v>
      </c>
      <c r="DC23" s="10"/>
      <c r="DD23" s="11">
        <f>SUM(CH22:DD22)</f>
        <v>1305330</v>
      </c>
      <c r="DE23" s="10"/>
      <c r="DF23" s="11">
        <f>SUM(CJ22:DF22)</f>
        <v>1295082</v>
      </c>
      <c r="DG23" s="10"/>
      <c r="DH23" s="11">
        <f>SUM(CL22:DH22)</f>
        <v>1314657</v>
      </c>
      <c r="DI23" s="10"/>
      <c r="DJ23" s="11">
        <f>SUM(CN22:DJ22)</f>
        <v>1337962</v>
      </c>
      <c r="DK23" s="10"/>
      <c r="DL23" s="11">
        <f>SUM(CP22:DL22)</f>
        <v>1319986.5</v>
      </c>
      <c r="DM23" s="10"/>
      <c r="DN23" s="13">
        <f>SUM(CR22:DN22)</f>
        <v>1340057.5</v>
      </c>
    </row>
    <row r="24" spans="2:118" x14ac:dyDescent="0.25">
      <c r="B24" s="4" t="s">
        <v>6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F24" s="15">
        <f>AF23/AF19</f>
        <v>0.89432872221844006</v>
      </c>
      <c r="AH24" s="15">
        <f>AH23/AH19</f>
        <v>0.87839801640560011</v>
      </c>
      <c r="AJ24" s="15">
        <f>AJ23/AJ19</f>
        <v>0.87665695001868504</v>
      </c>
      <c r="AL24" s="15">
        <f>AL23/AL19</f>
        <v>0.87902412462886703</v>
      </c>
      <c r="AN24" s="15">
        <f>AN23/AN19</f>
        <v>0.88739911737381094</v>
      </c>
      <c r="AO24"/>
      <c r="AP24" s="15">
        <f>AP23/AP19</f>
        <v>0.89103108374448736</v>
      </c>
      <c r="AQ24"/>
      <c r="AR24" s="15">
        <f>AR23/AR19</f>
        <v>0.91103046350367545</v>
      </c>
      <c r="AT24" s="15">
        <f>AT23/AT19</f>
        <v>0.93140972073262951</v>
      </c>
      <c r="AV24" s="15">
        <f>AV23/AV19</f>
        <v>0.96249218535934256</v>
      </c>
      <c r="AX24" s="15">
        <f>AX23/AX19</f>
        <v>1.0188011338717715</v>
      </c>
      <c r="AZ24" s="15">
        <f>AZ23/AZ19</f>
        <v>1.0014091621607899</v>
      </c>
      <c r="BB24" s="15">
        <f>BB23/BB19</f>
        <v>1.0623424155040826</v>
      </c>
      <c r="BD24" s="15">
        <f>BD23/BD19</f>
        <v>1.0354165583317188</v>
      </c>
      <c r="BF24" s="15">
        <f>BF23/BF19</f>
        <v>1.0198841135058516</v>
      </c>
      <c r="BH24" s="15">
        <f>BH23/BH19</f>
        <v>1.0091960845650172</v>
      </c>
      <c r="BJ24" s="15">
        <f>BJ23/BJ19</f>
        <v>1.0377924740235225</v>
      </c>
      <c r="BL24" s="15">
        <f>BL23/BL19</f>
        <v>1.0366417946035791</v>
      </c>
      <c r="BN24" s="15">
        <f>BN23/BN19</f>
        <v>1.0355970573559625</v>
      </c>
      <c r="BP24" s="15">
        <f>BP23/BP19</f>
        <v>1.0369950119367835</v>
      </c>
      <c r="BR24" s="15">
        <f>BR23/BR19</f>
        <v>1.0334181890718612</v>
      </c>
      <c r="BT24" s="15">
        <f>BT23/BT19</f>
        <v>1.0267467917277227</v>
      </c>
      <c r="BV24" s="15">
        <f>BV23/BV19</f>
        <v>1.0025174429056358</v>
      </c>
      <c r="BX24" s="15">
        <f>BX23/BX19</f>
        <v>0.98606828815146685</v>
      </c>
      <c r="BZ24" s="15">
        <f>BZ23/BZ19</f>
        <v>0.9414095918482478</v>
      </c>
      <c r="CB24" s="15">
        <f>CB23/CB19</f>
        <v>0.97238003202377299</v>
      </c>
      <c r="CD24" s="15">
        <f>CD23/CD19</f>
        <v>1.0109054242498166</v>
      </c>
      <c r="CF24" s="15">
        <f>CF23/CF19</f>
        <v>1.0440322502894634</v>
      </c>
      <c r="CH24" s="15">
        <f>CH23/CH19</f>
        <v>1.0194473825623966</v>
      </c>
      <c r="CJ24" s="15">
        <f>CJ23/CJ19</f>
        <v>1.0002933647631722</v>
      </c>
      <c r="CL24" s="15">
        <f>CL23/CL19</f>
        <v>1.0211136200188451</v>
      </c>
      <c r="CN24" s="15">
        <f>CN23/CN19</f>
        <v>1.0170761519324043</v>
      </c>
      <c r="CP24" s="15">
        <f>CP23/CP19</f>
        <v>1.0508698593039336</v>
      </c>
      <c r="CR24" s="15">
        <f>CR23/CR19</f>
        <v>1.0694877562888194</v>
      </c>
      <c r="CT24" s="15">
        <f>CT23/CT19</f>
        <v>1.0505858038736846</v>
      </c>
      <c r="CV24" s="15">
        <f>CV23/CV19</f>
        <v>1.0973771519287812</v>
      </c>
      <c r="CX24" s="15">
        <f>CX23/CX19</f>
        <v>1.1112768247159999</v>
      </c>
      <c r="CZ24" s="15">
        <f>CZ23/CZ19</f>
        <v>1.105869522839561</v>
      </c>
      <c r="DB24" s="15">
        <f>DB23/DB19</f>
        <v>1.0796508680896484</v>
      </c>
      <c r="DD24" s="15">
        <f>DD23/DD19</f>
        <v>1.041836720473946</v>
      </c>
      <c r="DF24" s="15">
        <f>DF23/DF19</f>
        <v>1.037237188446992</v>
      </c>
      <c r="DH24" s="15">
        <f>DH23/DH19</f>
        <v>1.035554317502406</v>
      </c>
      <c r="DJ24" s="15">
        <f>DJ23/DJ19</f>
        <v>1.0155425381940228</v>
      </c>
      <c r="DL24" s="15">
        <f>DL23/DL19</f>
        <v>1.0118838929549279</v>
      </c>
      <c r="DN24" s="15">
        <f>DN23/DN19</f>
        <v>1.0028585705970576</v>
      </c>
    </row>
    <row r="25" spans="2:118" ht="6" customHeight="1" x14ac:dyDescent="0.25">
      <c r="AO25"/>
      <c r="AQ25"/>
    </row>
    <row r="26" spans="2:118" x14ac:dyDescent="0.25">
      <c r="B26" s="6" t="s">
        <v>38</v>
      </c>
      <c r="AO26"/>
      <c r="AQ26"/>
    </row>
    <row r="27" spans="2:118" x14ac:dyDescent="0.25">
      <c r="B27" s="7" t="s">
        <v>7</v>
      </c>
      <c r="AO27"/>
      <c r="AQ27"/>
    </row>
    <row r="28" spans="2:118" x14ac:dyDescent="0.25">
      <c r="B28" s="16" t="s">
        <v>54</v>
      </c>
      <c r="J28" s="47">
        <v>106</v>
      </c>
      <c r="K28" s="47"/>
      <c r="L28" s="47">
        <v>88</v>
      </c>
      <c r="M28" s="47"/>
      <c r="N28" s="47">
        <v>126</v>
      </c>
      <c r="O28" s="47"/>
      <c r="P28" s="47">
        <v>120</v>
      </c>
      <c r="Q28" s="47"/>
      <c r="R28" s="47">
        <v>32</v>
      </c>
      <c r="T28" s="95">
        <v>0</v>
      </c>
      <c r="V28" s="95">
        <v>0</v>
      </c>
      <c r="X28" s="95">
        <v>0</v>
      </c>
      <c r="Z28" s="95">
        <v>0</v>
      </c>
      <c r="AB28" s="95">
        <v>0</v>
      </c>
      <c r="AD28" s="95">
        <v>0</v>
      </c>
      <c r="AF28" s="47">
        <v>0</v>
      </c>
      <c r="AG28" s="47"/>
      <c r="AH28" s="47">
        <v>0</v>
      </c>
      <c r="AI28" s="47"/>
      <c r="AJ28" s="47">
        <v>0</v>
      </c>
      <c r="AK28" s="47"/>
      <c r="AL28" s="95">
        <v>0</v>
      </c>
      <c r="AM28" s="47"/>
      <c r="AN28" s="95">
        <v>0</v>
      </c>
      <c r="AO28" s="47"/>
      <c r="AP28" s="95">
        <v>0</v>
      </c>
      <c r="AQ28" s="47"/>
      <c r="AR28" s="95">
        <v>0</v>
      </c>
      <c r="AS28" s="47"/>
      <c r="AT28" s="95">
        <v>0</v>
      </c>
      <c r="AU28" s="47"/>
      <c r="AV28" s="95">
        <v>0</v>
      </c>
      <c r="AW28" s="47"/>
      <c r="AX28" s="95">
        <v>0</v>
      </c>
      <c r="AY28" s="47"/>
      <c r="AZ28" s="95">
        <v>0</v>
      </c>
      <c r="BA28" s="47"/>
      <c r="BB28" s="95">
        <v>0</v>
      </c>
      <c r="BC28" s="47"/>
      <c r="BD28" s="95">
        <v>0</v>
      </c>
      <c r="BE28" s="47"/>
      <c r="BF28" s="47">
        <v>20</v>
      </c>
      <c r="BG28" s="47"/>
      <c r="BH28" s="47">
        <v>41</v>
      </c>
      <c r="BI28" s="47"/>
      <c r="BJ28" s="47">
        <v>115</v>
      </c>
      <c r="BK28" s="47"/>
      <c r="BL28" s="47">
        <v>70</v>
      </c>
      <c r="BM28" s="47"/>
      <c r="BN28" s="47">
        <v>93</v>
      </c>
      <c r="BO28" s="47"/>
      <c r="BP28" s="47">
        <v>89</v>
      </c>
      <c r="BQ28" s="47"/>
      <c r="BR28" s="47">
        <v>54</v>
      </c>
      <c r="BS28" s="47"/>
      <c r="BT28" s="47">
        <v>96</v>
      </c>
      <c r="BU28" s="47"/>
      <c r="BV28" s="47">
        <v>84</v>
      </c>
      <c r="BW28" s="47"/>
      <c r="BX28" s="47">
        <v>110</v>
      </c>
      <c r="BY28" s="47"/>
      <c r="BZ28" s="47">
        <v>92</v>
      </c>
      <c r="CA28" s="47"/>
      <c r="CB28" s="47">
        <v>81</v>
      </c>
      <c r="CC28" s="47"/>
      <c r="CD28" s="47">
        <v>103</v>
      </c>
      <c r="CE28" s="47"/>
      <c r="CF28" s="47">
        <v>98</v>
      </c>
      <c r="CG28" s="47"/>
      <c r="CH28" s="47">
        <v>28</v>
      </c>
      <c r="CI28" s="47"/>
      <c r="CJ28" s="47">
        <v>0</v>
      </c>
      <c r="CK28" s="47"/>
      <c r="CL28" s="47">
        <v>0</v>
      </c>
      <c r="CM28" s="47"/>
      <c r="CN28" s="47">
        <v>0</v>
      </c>
      <c r="CO28" s="47"/>
      <c r="CP28" s="47">
        <v>0</v>
      </c>
      <c r="CQ28" s="47"/>
      <c r="CR28" s="47">
        <v>0</v>
      </c>
      <c r="CS28" s="47"/>
      <c r="CT28" s="47">
        <v>0</v>
      </c>
      <c r="CU28" s="47"/>
      <c r="CV28" s="47">
        <v>0</v>
      </c>
      <c r="CW28" s="47"/>
      <c r="CX28" s="47">
        <v>0</v>
      </c>
      <c r="CY28" s="47"/>
      <c r="CZ28" s="47">
        <v>0</v>
      </c>
      <c r="DA28" s="47"/>
      <c r="DB28" s="47">
        <v>0</v>
      </c>
      <c r="DC28" s="47"/>
      <c r="DD28" s="47">
        <v>0</v>
      </c>
      <c r="DE28" s="47"/>
      <c r="DF28" s="47">
        <v>0</v>
      </c>
      <c r="DG28" s="47"/>
      <c r="DH28" s="47">
        <v>1</v>
      </c>
      <c r="DI28" s="47"/>
      <c r="DJ28" s="47">
        <v>1</v>
      </c>
      <c r="DK28" s="47"/>
      <c r="DL28" s="47">
        <v>0</v>
      </c>
      <c r="DM28" s="47"/>
      <c r="DN28" s="47">
        <v>0</v>
      </c>
    </row>
    <row r="29" spans="2:118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37"/>
      <c r="K29" s="10"/>
      <c r="L29" s="37"/>
      <c r="M29" s="10"/>
      <c r="N29" s="37"/>
      <c r="O29" s="10"/>
      <c r="P29" s="37"/>
      <c r="Q29" s="10"/>
      <c r="R29" s="37"/>
      <c r="S29" s="10"/>
      <c r="T29" s="37"/>
      <c r="U29" s="10"/>
      <c r="V29" s="37"/>
      <c r="W29" s="10"/>
      <c r="X29" s="37"/>
      <c r="Y29" s="10"/>
      <c r="Z29" s="37"/>
      <c r="AA29" s="10"/>
      <c r="AB29" s="37"/>
      <c r="AC29" s="10"/>
      <c r="AD29" s="37"/>
      <c r="AE29" s="10"/>
      <c r="AF29" s="37">
        <f>SUM(J28:AF28)</f>
        <v>472</v>
      </c>
      <c r="AG29" s="10"/>
      <c r="AH29" s="37">
        <f>SUM(L28:AH28)</f>
        <v>366</v>
      </c>
      <c r="AI29" s="10"/>
      <c r="AJ29" s="37">
        <f>SUM(N28:AJ28)</f>
        <v>278</v>
      </c>
      <c r="AK29" s="10"/>
      <c r="AL29" s="37">
        <f>SUM(P28:AL28)</f>
        <v>152</v>
      </c>
      <c r="AM29" s="10"/>
      <c r="AN29" s="37">
        <f>SUM(R28:AN28)</f>
        <v>32</v>
      </c>
      <c r="AO29" s="10"/>
      <c r="AP29" s="96">
        <f>SUM(T28:AP28)</f>
        <v>0</v>
      </c>
      <c r="AQ29" s="10"/>
      <c r="AR29" s="96">
        <f>SUM(V28:AR28)</f>
        <v>0</v>
      </c>
      <c r="AS29" s="10"/>
      <c r="AT29" s="96">
        <f>SUM(X28:AT28)</f>
        <v>0</v>
      </c>
      <c r="AU29" s="10"/>
      <c r="AV29" s="96">
        <f>SUM(Z28:AV28)</f>
        <v>0</v>
      </c>
      <c r="AW29" s="10"/>
      <c r="AX29" s="96">
        <f>SUM(AB28:AX28)</f>
        <v>0</v>
      </c>
      <c r="AY29" s="10"/>
      <c r="AZ29" s="96">
        <f>SUM(AD28:AZ28)</f>
        <v>0</v>
      </c>
      <c r="BA29" s="10"/>
      <c r="BB29" s="96">
        <f>SUM(AF28:BB28)</f>
        <v>0</v>
      </c>
      <c r="BC29" s="10"/>
      <c r="BD29" s="96">
        <f>SUM(AH28:BD28)</f>
        <v>0</v>
      </c>
      <c r="BE29" s="10"/>
      <c r="BF29" s="37">
        <f>SUM(AJ28:BF28)</f>
        <v>20</v>
      </c>
      <c r="BG29" s="37"/>
      <c r="BH29" s="37">
        <f>SUM(AL28:BH28)</f>
        <v>61</v>
      </c>
      <c r="BI29" s="37"/>
      <c r="BJ29" s="37">
        <f>SUM(AN28:BJ28)</f>
        <v>176</v>
      </c>
      <c r="BK29" s="37"/>
      <c r="BL29" s="37">
        <f>SUM(AP28:BL28)</f>
        <v>246</v>
      </c>
      <c r="BM29" s="37"/>
      <c r="BN29" s="37">
        <f>SUM(AR28:BN28)</f>
        <v>339</v>
      </c>
      <c r="BO29" s="37"/>
      <c r="BP29" s="37">
        <f>SUM(AT28:BP28)</f>
        <v>428</v>
      </c>
      <c r="BQ29" s="37"/>
      <c r="BR29" s="37">
        <f>SUM(AV28:BR28)</f>
        <v>482</v>
      </c>
      <c r="BS29" s="37"/>
      <c r="BT29" s="37">
        <f>SUM(AX28:BT28)</f>
        <v>578</v>
      </c>
      <c r="BU29" s="37"/>
      <c r="BV29" s="37">
        <f>SUM(AZ28:BV28)</f>
        <v>662</v>
      </c>
      <c r="BW29" s="37"/>
      <c r="BX29" s="37">
        <f>SUM(BB28:BX28)</f>
        <v>772</v>
      </c>
      <c r="BY29" s="37"/>
      <c r="BZ29" s="37">
        <f>SUM(BD28:BZ28)</f>
        <v>864</v>
      </c>
      <c r="CA29" s="37"/>
      <c r="CB29" s="37">
        <f>SUM(BF28:CB28)</f>
        <v>945</v>
      </c>
      <c r="CC29" s="37"/>
      <c r="CD29" s="37">
        <f>SUM(BH28:CD28)</f>
        <v>1028</v>
      </c>
      <c r="CE29" s="37"/>
      <c r="CF29" s="37">
        <f>SUM(BJ28:CF28)</f>
        <v>1085</v>
      </c>
      <c r="CG29" s="37"/>
      <c r="CH29" s="37">
        <f>SUM(BL28:CH28)</f>
        <v>998</v>
      </c>
      <c r="CI29" s="37"/>
      <c r="CJ29" s="37">
        <f>SUM(BN28:CJ28)</f>
        <v>928</v>
      </c>
      <c r="CK29" s="37"/>
      <c r="CL29" s="37">
        <f>SUM(BP28:CL28)</f>
        <v>835</v>
      </c>
      <c r="CM29" s="37"/>
      <c r="CN29" s="37">
        <f>SUM(BR28:CN28)</f>
        <v>746</v>
      </c>
      <c r="CO29" s="37"/>
      <c r="CP29" s="37">
        <f>SUM(BT28:CP28)</f>
        <v>692</v>
      </c>
      <c r="CQ29" s="37"/>
      <c r="CR29" s="37">
        <f>SUM(BV28:CR28)</f>
        <v>596</v>
      </c>
      <c r="CS29" s="37"/>
      <c r="CT29" s="37">
        <f>SUM(BX28:CT28)</f>
        <v>512</v>
      </c>
      <c r="CU29" s="37"/>
      <c r="CV29" s="37">
        <f>SUM(BZ28:CV28)</f>
        <v>402</v>
      </c>
      <c r="CW29" s="37"/>
      <c r="CX29" s="37">
        <f>SUM(CB28:CX28)</f>
        <v>310</v>
      </c>
      <c r="CY29" s="37"/>
      <c r="CZ29" s="37">
        <f>SUM(CD28:CZ28)</f>
        <v>229</v>
      </c>
      <c r="DA29" s="37"/>
      <c r="DB29" s="37">
        <f>SUM(CF28:DB28)</f>
        <v>126</v>
      </c>
      <c r="DC29" s="37"/>
      <c r="DD29" s="37">
        <f>SUM(CH28:DD28)</f>
        <v>28</v>
      </c>
      <c r="DE29" s="37"/>
      <c r="DF29" s="37">
        <f>SUM(CJ28:DF28)</f>
        <v>0</v>
      </c>
      <c r="DG29" s="37"/>
      <c r="DH29" s="37">
        <f>SUM(CL28:DH28)</f>
        <v>1</v>
      </c>
      <c r="DI29" s="37"/>
      <c r="DJ29" s="37">
        <f>SUM(CN28:DJ28)</f>
        <v>2</v>
      </c>
      <c r="DK29" s="37"/>
      <c r="DL29" s="37">
        <f>SUM(CP28:DL28)</f>
        <v>2</v>
      </c>
      <c r="DM29" s="37"/>
      <c r="DN29" s="38">
        <f>SUM(CR28:DN28)</f>
        <v>2</v>
      </c>
    </row>
    <row r="30" spans="2:118" x14ac:dyDescent="0.25">
      <c r="B30" s="16" t="s">
        <v>86</v>
      </c>
      <c r="J30" s="95">
        <v>0</v>
      </c>
      <c r="L30" s="95">
        <v>0</v>
      </c>
      <c r="N30" s="95">
        <v>0</v>
      </c>
      <c r="P30" s="95">
        <v>0</v>
      </c>
      <c r="R30" s="95">
        <v>0</v>
      </c>
      <c r="T30" s="95">
        <v>0</v>
      </c>
      <c r="V30" s="95">
        <v>0</v>
      </c>
      <c r="X30" s="95">
        <v>0</v>
      </c>
      <c r="Z30" s="95">
        <v>0</v>
      </c>
      <c r="AB30" s="95">
        <v>0</v>
      </c>
      <c r="AD30" s="95">
        <v>0</v>
      </c>
      <c r="AF30" s="95">
        <v>0</v>
      </c>
      <c r="AH30" s="95">
        <v>0</v>
      </c>
      <c r="AJ30" s="95">
        <v>0</v>
      </c>
      <c r="AL30" s="95">
        <v>0</v>
      </c>
      <c r="AN30" s="95">
        <v>0</v>
      </c>
      <c r="AP30" s="95">
        <v>0</v>
      </c>
      <c r="AR30" s="95">
        <v>0</v>
      </c>
      <c r="AT30" s="95">
        <v>0</v>
      </c>
      <c r="AV30" s="95">
        <v>0</v>
      </c>
      <c r="AX30" s="95">
        <v>0</v>
      </c>
      <c r="AZ30" s="95">
        <v>0</v>
      </c>
      <c r="BB30" s="95">
        <v>0</v>
      </c>
      <c r="BD30" s="95">
        <v>0</v>
      </c>
      <c r="BF30" s="95">
        <v>0</v>
      </c>
      <c r="BH30" s="95">
        <v>0</v>
      </c>
      <c r="BJ30" s="47">
        <v>16</v>
      </c>
      <c r="BL30" s="47">
        <v>34</v>
      </c>
      <c r="BN30" s="47">
        <v>25</v>
      </c>
      <c r="BP30" s="47">
        <v>18</v>
      </c>
      <c r="BR30" s="47">
        <v>37</v>
      </c>
      <c r="BT30" s="47">
        <v>46</v>
      </c>
      <c r="BV30" s="47">
        <v>31</v>
      </c>
      <c r="BX30" s="47">
        <v>17</v>
      </c>
      <c r="BZ30" s="47">
        <v>30</v>
      </c>
      <c r="CB30" s="47">
        <v>0</v>
      </c>
      <c r="CD30" s="47">
        <v>1</v>
      </c>
      <c r="CF30" s="47">
        <v>0</v>
      </c>
      <c r="CH30" s="47">
        <v>70</v>
      </c>
      <c r="CJ30" s="47">
        <v>116</v>
      </c>
      <c r="CL30" s="47">
        <v>84</v>
      </c>
      <c r="CN30" s="47">
        <v>105</v>
      </c>
      <c r="CP30" s="47">
        <v>92</v>
      </c>
      <c r="CR30" s="47">
        <v>97</v>
      </c>
      <c r="CT30" s="47">
        <v>94</v>
      </c>
      <c r="CV30" s="47">
        <v>111</v>
      </c>
      <c r="CX30" s="47">
        <v>94</v>
      </c>
      <c r="CZ30" s="47">
        <v>82</v>
      </c>
      <c r="DB30" s="47">
        <v>96</v>
      </c>
      <c r="DD30" s="47">
        <v>101</v>
      </c>
      <c r="DF30" s="47">
        <v>6</v>
      </c>
      <c r="DH30" s="47">
        <v>0</v>
      </c>
      <c r="DJ30" s="47">
        <v>1</v>
      </c>
      <c r="DL30" s="47">
        <v>1</v>
      </c>
      <c r="DN30" s="47">
        <v>1</v>
      </c>
    </row>
    <row r="31" spans="2:118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37"/>
      <c r="K31" s="10"/>
      <c r="L31" s="37"/>
      <c r="M31" s="10"/>
      <c r="N31" s="37"/>
      <c r="O31" s="10"/>
      <c r="P31" s="37"/>
      <c r="Q31" s="10"/>
      <c r="R31" s="37"/>
      <c r="S31" s="10"/>
      <c r="T31" s="37"/>
      <c r="U31" s="10"/>
      <c r="V31" s="37"/>
      <c r="W31" s="10"/>
      <c r="X31" s="37"/>
      <c r="Y31" s="10"/>
      <c r="Z31" s="37"/>
      <c r="AA31" s="10"/>
      <c r="AB31" s="37"/>
      <c r="AC31" s="10"/>
      <c r="AD31" s="37"/>
      <c r="AE31" s="10"/>
      <c r="AF31" s="37"/>
      <c r="AG31" s="10"/>
      <c r="AH31" s="37"/>
      <c r="AI31" s="10"/>
      <c r="AJ31" s="37"/>
      <c r="AK31" s="10"/>
      <c r="AL31" s="37"/>
      <c r="AM31" s="10"/>
      <c r="AN31" s="37"/>
      <c r="AO31" s="10"/>
      <c r="AP31" s="37"/>
      <c r="AQ31" s="10"/>
      <c r="AR31" s="37"/>
      <c r="AS31" s="10"/>
      <c r="AT31" s="37"/>
      <c r="AU31" s="10"/>
      <c r="AV31" s="37"/>
      <c r="AW31" s="10"/>
      <c r="AX31" s="37"/>
      <c r="AY31" s="10"/>
      <c r="AZ31" s="37"/>
      <c r="BA31" s="10"/>
      <c r="BB31" s="37"/>
      <c r="BC31" s="10"/>
      <c r="BD31" s="37"/>
      <c r="BE31" s="10"/>
      <c r="BF31" s="37"/>
      <c r="BG31" s="10"/>
      <c r="BH31" s="37"/>
      <c r="BI31" s="10"/>
      <c r="BJ31" s="37">
        <f>SUM(AN30:BJ30)</f>
        <v>16</v>
      </c>
      <c r="BK31" s="10"/>
      <c r="BL31" s="37">
        <f>SUM(AP30:BL30)</f>
        <v>50</v>
      </c>
      <c r="BM31" s="10"/>
      <c r="BN31" s="37">
        <f>SUM(AR30:BN30)</f>
        <v>75</v>
      </c>
      <c r="BO31" s="10"/>
      <c r="BP31" s="37">
        <f>SUM(AT30:BP30)</f>
        <v>93</v>
      </c>
      <c r="BQ31" s="10"/>
      <c r="BR31" s="37">
        <f>SUM(AV30:BR30)</f>
        <v>130</v>
      </c>
      <c r="BS31" s="10"/>
      <c r="BT31" s="37">
        <f>SUM(AX30:BT30)</f>
        <v>176</v>
      </c>
      <c r="BU31" s="10"/>
      <c r="BV31" s="37">
        <f>SUM(AZ30:BV30)</f>
        <v>207</v>
      </c>
      <c r="BW31" s="10"/>
      <c r="BX31" s="37">
        <f>SUM(BB30:BX30)</f>
        <v>224</v>
      </c>
      <c r="BY31" s="10"/>
      <c r="BZ31" s="37">
        <f>SUM(BD30:BZ30)</f>
        <v>254</v>
      </c>
      <c r="CA31" s="10"/>
      <c r="CB31" s="37">
        <f>SUM(BF30:CB30)</f>
        <v>254</v>
      </c>
      <c r="CC31" s="10"/>
      <c r="CD31" s="37">
        <f>SUM(BH30:CD30)</f>
        <v>255</v>
      </c>
      <c r="CE31" s="10"/>
      <c r="CF31" s="37">
        <f>SUM(BJ30:CF30)</f>
        <v>255</v>
      </c>
      <c r="CG31" s="10"/>
      <c r="CH31" s="37">
        <f>SUM(BL30:CH30)</f>
        <v>309</v>
      </c>
      <c r="CI31" s="10"/>
      <c r="CJ31" s="37">
        <f>SUM(BN30:CJ30)</f>
        <v>391</v>
      </c>
      <c r="CK31" s="10"/>
      <c r="CL31" s="37">
        <f>SUM(BP30:CL30)</f>
        <v>450</v>
      </c>
      <c r="CM31" s="10"/>
      <c r="CN31" s="37">
        <f>SUM(BR30:CN30)</f>
        <v>537</v>
      </c>
      <c r="CO31" s="10"/>
      <c r="CP31" s="37">
        <f>SUM(BT30:CP30)</f>
        <v>592</v>
      </c>
      <c r="CQ31" s="10"/>
      <c r="CR31" s="37">
        <f>SUM(BV30:CR30)</f>
        <v>643</v>
      </c>
      <c r="CS31" s="10"/>
      <c r="CT31" s="37">
        <f>SUM(BX30:CT30)</f>
        <v>706</v>
      </c>
      <c r="CU31" s="10"/>
      <c r="CV31" s="37">
        <f>SUM(BZ30:CV30)</f>
        <v>800</v>
      </c>
      <c r="CW31" s="10"/>
      <c r="CX31" s="37">
        <f>SUM(CB30:CX30)</f>
        <v>864</v>
      </c>
      <c r="CY31" s="10"/>
      <c r="CZ31" s="37">
        <f>SUM(CD30:CZ30)</f>
        <v>946</v>
      </c>
      <c r="DA31" s="10"/>
      <c r="DB31" s="37">
        <f>SUM(CF30:DB30)</f>
        <v>1041</v>
      </c>
      <c r="DC31" s="10"/>
      <c r="DD31" s="37">
        <f>SUM(CH30:DD30)</f>
        <v>1142</v>
      </c>
      <c r="DE31" s="10"/>
      <c r="DF31" s="37">
        <f>SUM(CJ30:DF30)</f>
        <v>1078</v>
      </c>
      <c r="DG31" s="10"/>
      <c r="DH31" s="37">
        <f>SUM(CL30:DH30)</f>
        <v>962</v>
      </c>
      <c r="DI31" s="10"/>
      <c r="DJ31" s="37">
        <f>SUM(CN30:DJ30)</f>
        <v>879</v>
      </c>
      <c r="DK31" s="10"/>
      <c r="DL31" s="37">
        <f>SUM(CP30:DL30)</f>
        <v>775</v>
      </c>
      <c r="DM31" s="10"/>
      <c r="DN31" s="38">
        <f>SUM(CR30:DN30)</f>
        <v>684</v>
      </c>
    </row>
    <row r="32" spans="2:118" x14ac:dyDescent="0.25">
      <c r="B32" s="16" t="s">
        <v>50</v>
      </c>
      <c r="J32" s="95">
        <v>0</v>
      </c>
      <c r="L32" s="95">
        <v>0</v>
      </c>
      <c r="N32" s="95">
        <v>0</v>
      </c>
      <c r="P32" s="95">
        <v>0</v>
      </c>
      <c r="R32" s="47">
        <v>65</v>
      </c>
      <c r="T32" s="47">
        <v>95</v>
      </c>
      <c r="V32" s="47">
        <v>88</v>
      </c>
      <c r="X32" s="47">
        <v>91</v>
      </c>
      <c r="Z32" s="47">
        <v>72</v>
      </c>
      <c r="AB32" s="47">
        <v>54</v>
      </c>
      <c r="AD32" s="47">
        <v>54</v>
      </c>
      <c r="AF32" s="47">
        <v>60</v>
      </c>
      <c r="AH32" s="47">
        <v>62</v>
      </c>
      <c r="AJ32" s="47">
        <v>73</v>
      </c>
      <c r="AL32" s="47">
        <v>85</v>
      </c>
      <c r="AN32" s="47">
        <v>79</v>
      </c>
      <c r="AO32"/>
      <c r="AP32" s="47">
        <v>76</v>
      </c>
      <c r="AQ32"/>
      <c r="AR32" s="47">
        <v>81</v>
      </c>
      <c r="AT32" s="47">
        <v>82</v>
      </c>
      <c r="AV32" s="47">
        <v>103</v>
      </c>
      <c r="AX32" s="47">
        <v>119</v>
      </c>
      <c r="AZ32" s="47">
        <v>91</v>
      </c>
      <c r="BB32" s="47">
        <v>101</v>
      </c>
      <c r="BD32" s="47">
        <v>138</v>
      </c>
      <c r="BF32" s="47">
        <v>135</v>
      </c>
      <c r="BH32" s="47">
        <v>87</v>
      </c>
      <c r="BJ32" s="47">
        <v>31</v>
      </c>
      <c r="BL32" s="47">
        <v>1</v>
      </c>
      <c r="BN32" s="47">
        <v>0</v>
      </c>
      <c r="BP32" s="47">
        <v>3</v>
      </c>
      <c r="BR32" s="47">
        <v>1</v>
      </c>
      <c r="BT32" s="47">
        <v>1</v>
      </c>
      <c r="BV32" s="47">
        <v>1</v>
      </c>
      <c r="BX32" s="47">
        <v>1</v>
      </c>
      <c r="BZ32" s="47">
        <v>1</v>
      </c>
      <c r="CB32" s="47">
        <v>1</v>
      </c>
      <c r="CD32" s="47">
        <v>1</v>
      </c>
      <c r="CF32" s="47">
        <v>2</v>
      </c>
      <c r="CH32" s="47">
        <v>0</v>
      </c>
      <c r="CJ32" s="47">
        <v>0</v>
      </c>
      <c r="CL32" s="47">
        <v>0</v>
      </c>
      <c r="CN32" s="47">
        <v>0</v>
      </c>
      <c r="CP32" s="47">
        <v>0</v>
      </c>
      <c r="CR32" s="47">
        <v>0</v>
      </c>
      <c r="CT32" s="47">
        <v>0</v>
      </c>
      <c r="CV32" s="47">
        <v>0</v>
      </c>
      <c r="CX32" s="47">
        <v>0</v>
      </c>
      <c r="CZ32" s="47">
        <v>1</v>
      </c>
      <c r="DB32" s="47">
        <v>0</v>
      </c>
      <c r="DD32" s="47">
        <v>0</v>
      </c>
      <c r="DF32" s="47">
        <v>0</v>
      </c>
      <c r="DH32" s="47">
        <v>0</v>
      </c>
      <c r="DJ32" s="47">
        <v>0</v>
      </c>
      <c r="DL32" s="47">
        <v>0</v>
      </c>
      <c r="DN32" s="47">
        <v>0</v>
      </c>
    </row>
    <row r="33" spans="2:118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37"/>
      <c r="K33" s="10"/>
      <c r="L33" s="37"/>
      <c r="M33" s="10"/>
      <c r="N33" s="37"/>
      <c r="O33" s="10"/>
      <c r="P33" s="37"/>
      <c r="Q33" s="10"/>
      <c r="R33" s="37"/>
      <c r="S33" s="10"/>
      <c r="T33" s="37"/>
      <c r="U33" s="10"/>
      <c r="V33" s="37"/>
      <c r="W33" s="10"/>
      <c r="X33" s="37"/>
      <c r="Y33" s="10"/>
      <c r="Z33" s="37"/>
      <c r="AA33" s="10"/>
      <c r="AB33" s="37"/>
      <c r="AC33" s="10"/>
      <c r="AD33" s="37"/>
      <c r="AE33" s="10"/>
      <c r="AF33" s="37">
        <f>SUM(J32:AF32)</f>
        <v>579</v>
      </c>
      <c r="AG33" s="10"/>
      <c r="AH33" s="37">
        <f>SUM(L32:AH32)</f>
        <v>641</v>
      </c>
      <c r="AI33" s="10"/>
      <c r="AJ33" s="37">
        <f>SUM(N32:AJ32)</f>
        <v>714</v>
      </c>
      <c r="AK33" s="10"/>
      <c r="AL33" s="37">
        <f>SUM(P32:AL32)</f>
        <v>799</v>
      </c>
      <c r="AM33" s="10"/>
      <c r="AN33" s="37">
        <f>SUM(R32:AN32)</f>
        <v>878</v>
      </c>
      <c r="AO33" s="10"/>
      <c r="AP33" s="37">
        <f>SUM(T32:AP32)</f>
        <v>889</v>
      </c>
      <c r="AQ33" s="10"/>
      <c r="AR33" s="37">
        <f>SUM(V32:AR32)</f>
        <v>875</v>
      </c>
      <c r="AS33" s="10"/>
      <c r="AT33" s="37">
        <f>SUM(X32:AT32)</f>
        <v>869</v>
      </c>
      <c r="AU33" s="10"/>
      <c r="AV33" s="37">
        <f>SUM(Z32:AV32)</f>
        <v>881</v>
      </c>
      <c r="AW33" s="10"/>
      <c r="AX33" s="37">
        <f>SUM(AB32:AX32)</f>
        <v>928</v>
      </c>
      <c r="AY33" s="10"/>
      <c r="AZ33" s="37">
        <f>SUM(AD32:AZ32)</f>
        <v>965</v>
      </c>
      <c r="BA33" s="10"/>
      <c r="BB33" s="37">
        <f>SUM(AF32:BB32)</f>
        <v>1012</v>
      </c>
      <c r="BC33" s="10"/>
      <c r="BD33" s="37">
        <f>SUM(AH32:BD32)</f>
        <v>1090</v>
      </c>
      <c r="BE33" s="10"/>
      <c r="BF33" s="37">
        <f>SUM(AJ32:BF32)</f>
        <v>1163</v>
      </c>
      <c r="BG33" s="10"/>
      <c r="BH33" s="37">
        <f>SUM(AL32:BH32)</f>
        <v>1177</v>
      </c>
      <c r="BI33" s="10"/>
      <c r="BJ33" s="37">
        <f>SUM(AN32:BJ32)</f>
        <v>1123</v>
      </c>
      <c r="BK33" s="10"/>
      <c r="BL33" s="37">
        <f>SUM(AP32:BL32)</f>
        <v>1045</v>
      </c>
      <c r="BM33" s="10"/>
      <c r="BN33" s="37">
        <f>SUM(AR32:BN32)</f>
        <v>969</v>
      </c>
      <c r="BO33" s="10"/>
      <c r="BP33" s="37">
        <f>SUM(AT32:BP32)</f>
        <v>891</v>
      </c>
      <c r="BQ33" s="10"/>
      <c r="BR33" s="37">
        <f>SUM(AV32:BR32)</f>
        <v>810</v>
      </c>
      <c r="BS33" s="10"/>
      <c r="BT33" s="37">
        <f>SUM(AX32:BT32)</f>
        <v>708</v>
      </c>
      <c r="BU33" s="10"/>
      <c r="BV33" s="37">
        <f>SUM(AZ32:BV32)</f>
        <v>590</v>
      </c>
      <c r="BW33" s="10"/>
      <c r="BX33" s="37">
        <f>SUM(BB32:BX32)</f>
        <v>500</v>
      </c>
      <c r="BY33" s="10"/>
      <c r="BZ33" s="37">
        <f>SUM(BD32:BZ32)</f>
        <v>400</v>
      </c>
      <c r="CA33" s="10"/>
      <c r="CB33" s="37">
        <f>SUM(BF32:CB32)</f>
        <v>263</v>
      </c>
      <c r="CC33" s="10"/>
      <c r="CD33" s="37">
        <f>SUM(BH32:CD32)</f>
        <v>129</v>
      </c>
      <c r="CE33" s="10"/>
      <c r="CF33" s="37">
        <f>SUM(BJ32:CF32)</f>
        <v>44</v>
      </c>
      <c r="CG33" s="10"/>
      <c r="CH33" s="37">
        <f>SUM(BL32:CH32)</f>
        <v>13</v>
      </c>
      <c r="CI33" s="10"/>
      <c r="CJ33" s="37">
        <f>SUM(BN32:CJ32)</f>
        <v>12</v>
      </c>
      <c r="CK33" s="10"/>
      <c r="CL33" s="37">
        <f>SUM(BP32:CL32)</f>
        <v>12</v>
      </c>
      <c r="CM33" s="10"/>
      <c r="CN33" s="37">
        <f>SUM(BR32:CN32)</f>
        <v>9</v>
      </c>
      <c r="CO33" s="10"/>
      <c r="CP33" s="37">
        <f>SUM(BT32:CP32)</f>
        <v>8</v>
      </c>
      <c r="CQ33" s="10"/>
      <c r="CR33" s="37">
        <f>SUM(BV32:CR32)</f>
        <v>7</v>
      </c>
      <c r="CS33" s="10"/>
      <c r="CT33" s="37">
        <f>SUM(BX32:CT32)</f>
        <v>6</v>
      </c>
      <c r="CU33" s="10"/>
      <c r="CV33" s="37">
        <f>SUM(BZ32:CV32)</f>
        <v>5</v>
      </c>
      <c r="CW33" s="10"/>
      <c r="CX33" s="37">
        <f>SUM(CB32:CX32)</f>
        <v>4</v>
      </c>
      <c r="CY33" s="10"/>
      <c r="CZ33" s="37">
        <f>SUM(CD32:CZ32)</f>
        <v>4</v>
      </c>
      <c r="DA33" s="10"/>
      <c r="DB33" s="37">
        <f>SUM(CF32:DB32)</f>
        <v>3</v>
      </c>
      <c r="DC33" s="10"/>
      <c r="DD33" s="37">
        <f>SUM(CH32:DD32)</f>
        <v>1</v>
      </c>
      <c r="DE33" s="10"/>
      <c r="DF33" s="37">
        <f>SUM(CJ32:DF32)</f>
        <v>1</v>
      </c>
      <c r="DG33" s="10"/>
      <c r="DH33" s="37">
        <f>SUM(CL32:DH32)</f>
        <v>1</v>
      </c>
      <c r="DI33" s="10"/>
      <c r="DJ33" s="37">
        <f>SUM(CN32:DJ32)</f>
        <v>1</v>
      </c>
      <c r="DK33" s="10"/>
      <c r="DL33" s="37">
        <f>SUM(CP32:DL32)</f>
        <v>1</v>
      </c>
      <c r="DM33" s="10"/>
      <c r="DN33" s="38">
        <f>SUM(CR32:DN32)</f>
        <v>1</v>
      </c>
    </row>
    <row r="34" spans="2:118" x14ac:dyDescent="0.25">
      <c r="B34" s="16" t="s">
        <v>130</v>
      </c>
      <c r="J34" s="95">
        <v>0</v>
      </c>
      <c r="L34" s="95">
        <v>0</v>
      </c>
      <c r="N34" s="95">
        <v>0</v>
      </c>
      <c r="P34" s="95">
        <v>0</v>
      </c>
      <c r="R34" s="95">
        <v>0</v>
      </c>
      <c r="T34" s="95">
        <v>0</v>
      </c>
      <c r="V34" s="95">
        <v>0</v>
      </c>
      <c r="X34" s="95">
        <v>0</v>
      </c>
      <c r="Z34" s="95">
        <v>0</v>
      </c>
      <c r="AB34" s="95">
        <v>0</v>
      </c>
      <c r="AD34" s="95">
        <v>0</v>
      </c>
      <c r="AF34" s="95">
        <v>0</v>
      </c>
      <c r="AH34" s="95">
        <v>0</v>
      </c>
      <c r="AJ34" s="95">
        <v>0</v>
      </c>
      <c r="AL34" s="95">
        <v>0</v>
      </c>
      <c r="AN34" s="95">
        <v>0</v>
      </c>
      <c r="AP34" s="95">
        <v>0</v>
      </c>
      <c r="AR34" s="95">
        <v>0</v>
      </c>
      <c r="AT34" s="95">
        <v>0</v>
      </c>
      <c r="AV34" s="95">
        <v>0</v>
      </c>
      <c r="AX34" s="95">
        <v>0</v>
      </c>
      <c r="AZ34" s="95">
        <v>0</v>
      </c>
      <c r="BB34" s="95">
        <v>0</v>
      </c>
      <c r="BD34" s="95">
        <v>0</v>
      </c>
      <c r="BF34" s="95">
        <v>0</v>
      </c>
      <c r="BH34" s="95">
        <v>0</v>
      </c>
      <c r="BJ34" s="95">
        <v>0</v>
      </c>
      <c r="BL34" s="95">
        <v>0</v>
      </c>
      <c r="BN34" s="95">
        <v>0</v>
      </c>
      <c r="BP34" s="95">
        <v>0</v>
      </c>
      <c r="BR34" s="95">
        <v>0</v>
      </c>
      <c r="BT34" s="95">
        <v>0</v>
      </c>
      <c r="BV34" s="95">
        <v>0</v>
      </c>
      <c r="BX34" s="95">
        <v>0</v>
      </c>
      <c r="BZ34" s="95">
        <v>0</v>
      </c>
      <c r="CB34" s="95">
        <v>0</v>
      </c>
      <c r="CD34" s="95">
        <v>0</v>
      </c>
      <c r="CF34" s="95">
        <v>0</v>
      </c>
      <c r="CH34" s="95">
        <v>0</v>
      </c>
      <c r="CJ34" s="95">
        <v>0</v>
      </c>
      <c r="CL34" s="95">
        <v>0</v>
      </c>
      <c r="CN34" s="95">
        <v>0</v>
      </c>
      <c r="CP34" s="95">
        <v>0</v>
      </c>
      <c r="CR34" s="95">
        <v>0</v>
      </c>
      <c r="CT34" s="95">
        <v>0</v>
      </c>
      <c r="CV34" s="95">
        <v>0</v>
      </c>
      <c r="CX34" s="95">
        <v>0</v>
      </c>
      <c r="CZ34" s="95">
        <v>0</v>
      </c>
      <c r="DB34" s="95">
        <v>0</v>
      </c>
      <c r="DD34" s="95">
        <v>0</v>
      </c>
      <c r="DF34" s="95">
        <v>0</v>
      </c>
      <c r="DH34" s="95">
        <v>0</v>
      </c>
      <c r="DJ34" s="95">
        <v>0</v>
      </c>
      <c r="DL34" s="95">
        <v>0</v>
      </c>
      <c r="DN34" s="47">
        <v>101</v>
      </c>
    </row>
    <row r="35" spans="2:118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37"/>
      <c r="K35" s="10"/>
      <c r="L35" s="37"/>
      <c r="M35" s="10"/>
      <c r="N35" s="37"/>
      <c r="O35" s="10"/>
      <c r="P35" s="37"/>
      <c r="Q35" s="10"/>
      <c r="R35" s="37"/>
      <c r="S35" s="10"/>
      <c r="T35" s="37"/>
      <c r="U35" s="10"/>
      <c r="V35" s="37"/>
      <c r="W35" s="10"/>
      <c r="X35" s="37"/>
      <c r="Y35" s="10"/>
      <c r="Z35" s="37"/>
      <c r="AA35" s="10"/>
      <c r="AB35" s="37"/>
      <c r="AC35" s="10"/>
      <c r="AD35" s="37"/>
      <c r="AE35" s="10"/>
      <c r="AF35" s="37">
        <f>SUM(J34:AF34)</f>
        <v>0</v>
      </c>
      <c r="AG35" s="10"/>
      <c r="AH35" s="37">
        <f>SUM(L34:AH34)</f>
        <v>0</v>
      </c>
      <c r="AI35" s="10"/>
      <c r="AJ35" s="37">
        <f>SUM(N34:AJ34)</f>
        <v>0</v>
      </c>
      <c r="AK35" s="10"/>
      <c r="AL35" s="37">
        <f>SUM(P34:AL34)</f>
        <v>0</v>
      </c>
      <c r="AM35" s="10"/>
      <c r="AN35" s="37">
        <f>SUM(R34:AN34)</f>
        <v>0</v>
      </c>
      <c r="AO35" s="10"/>
      <c r="AP35" s="37">
        <f>SUM(T34:AP34)</f>
        <v>0</v>
      </c>
      <c r="AQ35" s="10"/>
      <c r="AR35" s="37">
        <f>SUM(V34:AR34)</f>
        <v>0</v>
      </c>
      <c r="AS35" s="10"/>
      <c r="AT35" s="37">
        <f>SUM(X34:AT34)</f>
        <v>0</v>
      </c>
      <c r="AU35" s="10"/>
      <c r="AV35" s="37">
        <f>SUM(Z34:AV34)</f>
        <v>0</v>
      </c>
      <c r="AW35" s="10"/>
      <c r="AX35" s="37">
        <f>SUM(AB34:AX34)</f>
        <v>0</v>
      </c>
      <c r="AY35" s="10"/>
      <c r="AZ35" s="37">
        <f>SUM(AD34:AZ34)</f>
        <v>0</v>
      </c>
      <c r="BA35" s="10"/>
      <c r="BB35" s="37">
        <f>SUM(AF34:BB34)</f>
        <v>0</v>
      </c>
      <c r="BC35" s="10"/>
      <c r="BD35" s="37">
        <f>SUM(AH34:BD34)</f>
        <v>0</v>
      </c>
      <c r="BE35" s="10"/>
      <c r="BF35" s="37">
        <f>SUM(AJ34:BF34)</f>
        <v>0</v>
      </c>
      <c r="BG35" s="10"/>
      <c r="BH35" s="37">
        <f>SUM(AL34:BH34)</f>
        <v>0</v>
      </c>
      <c r="BI35" s="10"/>
      <c r="BJ35" s="37">
        <f>SUM(AN34:BJ34)</f>
        <v>0</v>
      </c>
      <c r="BK35" s="10"/>
      <c r="BL35" s="37">
        <f>SUM(AP34:BL34)</f>
        <v>0</v>
      </c>
      <c r="BM35" s="10"/>
      <c r="BN35" s="37">
        <f>SUM(AR34:BN34)</f>
        <v>0</v>
      </c>
      <c r="BO35" s="10"/>
      <c r="BP35" s="37">
        <f>SUM(AT34:BP34)</f>
        <v>0</v>
      </c>
      <c r="BQ35" s="10"/>
      <c r="BR35" s="37">
        <f>SUM(AV34:BR34)</f>
        <v>0</v>
      </c>
      <c r="BS35" s="10"/>
      <c r="BT35" s="37">
        <f>SUM(AX34:BT34)</f>
        <v>0</v>
      </c>
      <c r="BU35" s="10"/>
      <c r="BV35" s="37">
        <f>SUM(AZ34:BV34)</f>
        <v>0</v>
      </c>
      <c r="BW35" s="10"/>
      <c r="BX35" s="37">
        <f>SUM(BB34:BX34)</f>
        <v>0</v>
      </c>
      <c r="BY35" s="10"/>
      <c r="BZ35" s="37">
        <f>SUM(BD34:BZ34)</f>
        <v>0</v>
      </c>
      <c r="CA35" s="10"/>
      <c r="CB35" s="37">
        <f>SUM(BF34:CB34)</f>
        <v>0</v>
      </c>
      <c r="CC35" s="10"/>
      <c r="CD35" s="37">
        <f>SUM(BH34:CD34)</f>
        <v>0</v>
      </c>
      <c r="CE35" s="10"/>
      <c r="CF35" s="37">
        <f>SUM(BJ34:CF34)</f>
        <v>0</v>
      </c>
      <c r="CG35" s="10"/>
      <c r="CH35" s="37">
        <f>SUM(BL34:CH34)</f>
        <v>0</v>
      </c>
      <c r="CI35" s="10"/>
      <c r="CJ35" s="37">
        <f>SUM(BN34:CJ34)</f>
        <v>0</v>
      </c>
      <c r="CK35" s="10"/>
      <c r="CL35" s="37">
        <f>SUM(BP34:CL34)</f>
        <v>0</v>
      </c>
      <c r="CM35" s="10"/>
      <c r="CN35" s="37">
        <f>SUM(BR34:CN34)</f>
        <v>0</v>
      </c>
      <c r="CO35" s="10"/>
      <c r="CP35" s="37">
        <f>SUM(BT34:CP34)</f>
        <v>0</v>
      </c>
      <c r="CQ35" s="10"/>
      <c r="CR35" s="37">
        <f>SUM(BV34:CR34)</f>
        <v>0</v>
      </c>
      <c r="CS35" s="10"/>
      <c r="CT35" s="37">
        <f>SUM(BX34:CT34)</f>
        <v>0</v>
      </c>
      <c r="CU35" s="10"/>
      <c r="CV35" s="37">
        <f>SUM(BZ34:CV34)</f>
        <v>0</v>
      </c>
      <c r="CW35" s="10"/>
      <c r="CX35" s="37">
        <f>SUM(CB34:CX34)</f>
        <v>0</v>
      </c>
      <c r="CY35" s="10"/>
      <c r="CZ35" s="37">
        <f>SUM(CD34:CZ34)</f>
        <v>0</v>
      </c>
      <c r="DA35" s="10"/>
      <c r="DB35" s="37">
        <f>SUM(CF34:DB34)</f>
        <v>0</v>
      </c>
      <c r="DC35" s="10"/>
      <c r="DD35" s="37">
        <f>SUM(CH34:DD34)</f>
        <v>0</v>
      </c>
      <c r="DE35" s="10"/>
      <c r="DF35" s="37">
        <f>SUM(CJ34:DF34)</f>
        <v>0</v>
      </c>
      <c r="DG35" s="10"/>
      <c r="DH35" s="37">
        <f>SUM(CL34:DH34)</f>
        <v>0</v>
      </c>
      <c r="DI35" s="10"/>
      <c r="DJ35" s="37">
        <f>SUM(CN34:DJ34)</f>
        <v>0</v>
      </c>
      <c r="DK35" s="10"/>
      <c r="DL35" s="37">
        <f>SUM(CP34:DL34)</f>
        <v>0</v>
      </c>
      <c r="DM35" s="10"/>
      <c r="DN35" s="38">
        <f>SUM(CR34:DN34)</f>
        <v>101</v>
      </c>
    </row>
    <row r="36" spans="2:118" x14ac:dyDescent="0.25">
      <c r="B36" s="4" t="s">
        <v>10</v>
      </c>
      <c r="J36" s="17">
        <f>J28+J32</f>
        <v>106</v>
      </c>
      <c r="L36" s="17">
        <f t="shared" ref="L36" si="34">L28+L32</f>
        <v>88</v>
      </c>
      <c r="N36" s="17">
        <f t="shared" ref="N36" si="35">N28+N32</f>
        <v>126</v>
      </c>
      <c r="P36" s="17">
        <f t="shared" ref="P36" si="36">P28+P32</f>
        <v>120</v>
      </c>
      <c r="R36" s="17">
        <f t="shared" ref="R36" si="37">R28+R32</f>
        <v>97</v>
      </c>
      <c r="T36" s="17">
        <f t="shared" ref="T36" si="38">T28+T32</f>
        <v>95</v>
      </c>
      <c r="V36" s="17">
        <f t="shared" ref="V36" si="39">V28+V32</f>
        <v>88</v>
      </c>
      <c r="X36" s="17">
        <f t="shared" ref="X36" si="40">X28+X32</f>
        <v>91</v>
      </c>
      <c r="Z36" s="17">
        <f t="shared" ref="Z36" si="41">Z28+Z32</f>
        <v>72</v>
      </c>
      <c r="AB36" s="17">
        <f t="shared" ref="AB36" si="42">AB28+AB32</f>
        <v>54</v>
      </c>
      <c r="AD36" s="17">
        <f t="shared" ref="AD36" si="43">AD28+AD32</f>
        <v>54</v>
      </c>
      <c r="AF36" s="17">
        <f t="shared" ref="AF36" si="44">AF28+AF32</f>
        <v>60</v>
      </c>
      <c r="AH36" s="17">
        <f t="shared" ref="AH36" si="45">AH28+AH32</f>
        <v>62</v>
      </c>
      <c r="AJ36" s="17">
        <f t="shared" ref="AJ36" si="46">AJ28+AJ32</f>
        <v>73</v>
      </c>
      <c r="AL36" s="17">
        <f>AL28+AL30+AL32</f>
        <v>85</v>
      </c>
      <c r="AN36" s="17">
        <f t="shared" ref="AN36" si="47">AN28+AN30+AN32</f>
        <v>79</v>
      </c>
      <c r="AP36" s="17">
        <f t="shared" ref="AP36" si="48">AP28+AP30+AP32</f>
        <v>76</v>
      </c>
      <c r="AR36" s="17">
        <f t="shared" ref="AR36" si="49">AR28+AR30+AR32</f>
        <v>81</v>
      </c>
      <c r="AT36" s="17">
        <f t="shared" ref="AT36" si="50">AT28+AT30+AT32</f>
        <v>82</v>
      </c>
      <c r="AV36" s="17">
        <f t="shared" ref="AV36" si="51">AV28+AV30+AV32</f>
        <v>103</v>
      </c>
      <c r="AX36" s="17">
        <f t="shared" ref="AX36" si="52">AX28+AX30+AX32</f>
        <v>119</v>
      </c>
      <c r="AZ36" s="17">
        <f t="shared" ref="AZ36" si="53">AZ28+AZ30+AZ32</f>
        <v>91</v>
      </c>
      <c r="BB36" s="17">
        <f t="shared" ref="BB36" si="54">BB28+BB30+BB32</f>
        <v>101</v>
      </c>
      <c r="BD36" s="17">
        <f t="shared" ref="BD36" si="55">BD28+BD30+BD32</f>
        <v>138</v>
      </c>
      <c r="BF36" s="17">
        <f t="shared" ref="BF36" si="56">BF28+BF30+BF32</f>
        <v>155</v>
      </c>
      <c r="BH36" s="17">
        <f t="shared" ref="BH36" si="57">BH28+BH30+BH32</f>
        <v>128</v>
      </c>
      <c r="BJ36" s="17">
        <f t="shared" ref="BJ36" si="58">BJ28+BJ30+BJ32</f>
        <v>162</v>
      </c>
      <c r="BL36" s="17">
        <f t="shared" ref="BL36:BN36" si="59">BL28+BL30+BL32</f>
        <v>105</v>
      </c>
      <c r="BN36" s="17">
        <f t="shared" si="59"/>
        <v>118</v>
      </c>
      <c r="BP36" s="17">
        <f t="shared" ref="BP36:BR36" si="60">BP28+BP30+BP32</f>
        <v>110</v>
      </c>
      <c r="BR36" s="17">
        <f t="shared" si="60"/>
        <v>92</v>
      </c>
      <c r="BT36" s="17">
        <f t="shared" ref="BT36:BV36" si="61">BT28+BT30+BT32</f>
        <v>143</v>
      </c>
      <c r="BV36" s="17">
        <f t="shared" si="61"/>
        <v>116</v>
      </c>
      <c r="BX36" s="17">
        <f t="shared" ref="BX36" si="62">BX28+BX30+BX32</f>
        <v>128</v>
      </c>
      <c r="BZ36" s="17">
        <f t="shared" ref="BZ36" si="63">BZ28+BZ30+BZ32</f>
        <v>123</v>
      </c>
      <c r="CB36" s="17">
        <f t="shared" ref="CB36:CD36" si="64">CB28+CB30+CB32</f>
        <v>82</v>
      </c>
      <c r="CD36" s="17">
        <f t="shared" si="64"/>
        <v>105</v>
      </c>
      <c r="CF36" s="17">
        <f t="shared" ref="CF36:CH36" si="65">CF28+CF30+CF32</f>
        <v>100</v>
      </c>
      <c r="CH36" s="17">
        <f t="shared" si="65"/>
        <v>98</v>
      </c>
      <c r="CJ36" s="17">
        <f t="shared" ref="CJ36:CL36" si="66">CJ28+CJ30+CJ32</f>
        <v>116</v>
      </c>
      <c r="CL36" s="17">
        <f t="shared" si="66"/>
        <v>84</v>
      </c>
      <c r="CN36" s="17">
        <f t="shared" ref="CN36:CP36" si="67">CN28+CN30+CN32</f>
        <v>105</v>
      </c>
      <c r="CP36" s="17">
        <f t="shared" si="67"/>
        <v>92</v>
      </c>
      <c r="CR36" s="17">
        <f t="shared" ref="CR36:CT36" si="68">CR28+CR30+CR32</f>
        <v>97</v>
      </c>
      <c r="CT36" s="17">
        <f t="shared" si="68"/>
        <v>94</v>
      </c>
      <c r="CV36" s="17">
        <f t="shared" ref="CV36:CX36" si="69">CV28+CV30+CV32</f>
        <v>111</v>
      </c>
      <c r="CX36" s="17">
        <f t="shared" si="69"/>
        <v>94</v>
      </c>
      <c r="CZ36" s="17">
        <f t="shared" ref="CZ36:DB36" si="70">CZ28+CZ30+CZ32</f>
        <v>83</v>
      </c>
      <c r="DB36" s="17">
        <f t="shared" si="70"/>
        <v>96</v>
      </c>
      <c r="DD36" s="17">
        <f t="shared" ref="DD36:DF36" si="71">DD28+DD30+DD32</f>
        <v>101</v>
      </c>
      <c r="DF36" s="17">
        <f t="shared" si="71"/>
        <v>6</v>
      </c>
      <c r="DH36" s="17">
        <f t="shared" ref="DH36:DJ36" si="72">DH28+DH30+DH32</f>
        <v>1</v>
      </c>
      <c r="DJ36" s="17">
        <f t="shared" si="72"/>
        <v>2</v>
      </c>
      <c r="DL36" s="17">
        <f t="shared" ref="DL36" si="73">DL28+DL30+DL32</f>
        <v>1</v>
      </c>
      <c r="DN36" s="17">
        <f>DN28+DN30+DN32+DN34</f>
        <v>102</v>
      </c>
    </row>
    <row r="37" spans="2:118" x14ac:dyDescent="0.25">
      <c r="B37" s="9" t="s">
        <v>2</v>
      </c>
      <c r="C37" s="10"/>
      <c r="D37" s="10"/>
      <c r="E37" s="10"/>
      <c r="F37" s="10"/>
      <c r="G37" s="10"/>
      <c r="H37" s="10"/>
      <c r="I37" s="10"/>
      <c r="J37" s="37"/>
      <c r="K37" s="10"/>
      <c r="L37" s="37"/>
      <c r="M37" s="10"/>
      <c r="N37" s="37"/>
      <c r="O37" s="10"/>
      <c r="P37" s="37"/>
      <c r="Q37" s="10"/>
      <c r="R37" s="37"/>
      <c r="S37" s="10"/>
      <c r="T37" s="37"/>
      <c r="U37" s="10"/>
      <c r="V37" s="37"/>
      <c r="W37" s="10"/>
      <c r="X37" s="37"/>
      <c r="Y37" s="10"/>
      <c r="Z37" s="37"/>
      <c r="AA37" s="10"/>
      <c r="AB37" s="37"/>
      <c r="AC37" s="10"/>
      <c r="AD37" s="37"/>
      <c r="AE37" s="10"/>
      <c r="AF37" s="37">
        <f>SUM(J36:AF36)</f>
        <v>1051</v>
      </c>
      <c r="AG37" s="10"/>
      <c r="AH37" s="37">
        <f>SUM(L36:AH36)</f>
        <v>1007</v>
      </c>
      <c r="AI37" s="10"/>
      <c r="AJ37" s="37">
        <f>SUM(N36:AJ36)</f>
        <v>992</v>
      </c>
      <c r="AK37" s="10"/>
      <c r="AL37" s="37">
        <f>SUM(P36:AL36)</f>
        <v>951</v>
      </c>
      <c r="AM37" s="10"/>
      <c r="AN37" s="37">
        <f>SUM(R36:AN36)</f>
        <v>910</v>
      </c>
      <c r="AO37" s="10"/>
      <c r="AP37" s="37">
        <f>SUM(T36:AP36)</f>
        <v>889</v>
      </c>
      <c r="AQ37" s="10"/>
      <c r="AR37" s="37">
        <f>SUM(V36:AR36)</f>
        <v>875</v>
      </c>
      <c r="AS37" s="10"/>
      <c r="AT37" s="37">
        <f>SUM(X36:AT36)</f>
        <v>869</v>
      </c>
      <c r="AU37" s="10"/>
      <c r="AV37" s="37">
        <f>SUM(Z36:AV36)</f>
        <v>881</v>
      </c>
      <c r="AW37" s="10"/>
      <c r="AX37" s="37">
        <f>SUM(AB36:AX36)</f>
        <v>928</v>
      </c>
      <c r="AY37" s="10"/>
      <c r="AZ37" s="37">
        <f>SUM(AD36:AZ36)</f>
        <v>965</v>
      </c>
      <c r="BA37" s="10"/>
      <c r="BB37" s="37">
        <f>SUM(AF36:BB36)</f>
        <v>1012</v>
      </c>
      <c r="BC37" s="10"/>
      <c r="BD37" s="37">
        <f>SUM(AH36:BD36)</f>
        <v>1090</v>
      </c>
      <c r="BE37" s="10"/>
      <c r="BF37" s="37">
        <f>SUM(AJ36:BF36)</f>
        <v>1183</v>
      </c>
      <c r="BG37" s="10"/>
      <c r="BH37" s="37">
        <f>SUM(AL36:BH36)</f>
        <v>1238</v>
      </c>
      <c r="BI37" s="10"/>
      <c r="BJ37" s="37">
        <f>SUM(AN36:BJ36)</f>
        <v>1315</v>
      </c>
      <c r="BK37" s="10"/>
      <c r="BL37" s="37">
        <f>SUM(AP36:BL36)</f>
        <v>1341</v>
      </c>
      <c r="BM37" s="10"/>
      <c r="BN37" s="37">
        <f>SUM(AR36:BN36)</f>
        <v>1383</v>
      </c>
      <c r="BO37" s="10"/>
      <c r="BP37" s="37">
        <f>SUM(AT36:BP36)</f>
        <v>1412</v>
      </c>
      <c r="BQ37" s="10"/>
      <c r="BR37" s="37">
        <f>SUM(AV36:BR36)</f>
        <v>1422</v>
      </c>
      <c r="BS37" s="10"/>
      <c r="BT37" s="37">
        <f>SUM(AX36:BT36)</f>
        <v>1462</v>
      </c>
      <c r="BU37" s="10"/>
      <c r="BV37" s="37">
        <f>SUM(AZ36:BV36)</f>
        <v>1459</v>
      </c>
      <c r="BW37" s="10"/>
      <c r="BX37" s="37">
        <f>SUM(BB36:BX36)</f>
        <v>1496</v>
      </c>
      <c r="BY37" s="10"/>
      <c r="BZ37" s="37">
        <f>SUM(BD36:BZ36)</f>
        <v>1518</v>
      </c>
      <c r="CA37" s="10"/>
      <c r="CB37" s="37">
        <f>SUM(BF36:CB36)</f>
        <v>1462</v>
      </c>
      <c r="CC37" s="10"/>
      <c r="CD37" s="37">
        <f>SUM(BH36:CD36)</f>
        <v>1412</v>
      </c>
      <c r="CE37" s="10"/>
      <c r="CF37" s="37">
        <f>SUM(BJ36:CF36)</f>
        <v>1384</v>
      </c>
      <c r="CG37" s="10"/>
      <c r="CH37" s="37">
        <f>SUM(BL36:CH36)</f>
        <v>1320</v>
      </c>
      <c r="CI37" s="10"/>
      <c r="CJ37" s="37">
        <f>SUM(BN36:CJ36)</f>
        <v>1331</v>
      </c>
      <c r="CK37" s="10"/>
      <c r="CL37" s="37">
        <f>SUM(BP36:CL36)</f>
        <v>1297</v>
      </c>
      <c r="CM37" s="10"/>
      <c r="CN37" s="37">
        <f>SUM(BR36:CN36)</f>
        <v>1292</v>
      </c>
      <c r="CO37" s="10"/>
      <c r="CP37" s="37">
        <f>SUM(BT36:CP36)</f>
        <v>1292</v>
      </c>
      <c r="CQ37" s="10"/>
      <c r="CR37" s="37">
        <f>SUM(BV36:CR36)</f>
        <v>1246</v>
      </c>
      <c r="CS37" s="10"/>
      <c r="CT37" s="37">
        <f>SUM(BX36:CT36)</f>
        <v>1224</v>
      </c>
      <c r="CU37" s="10"/>
      <c r="CV37" s="37">
        <f>SUM(BZ36:CV36)</f>
        <v>1207</v>
      </c>
      <c r="CW37" s="10"/>
      <c r="CX37" s="37">
        <f>SUM(CB36:CX36)</f>
        <v>1178</v>
      </c>
      <c r="CY37" s="10"/>
      <c r="CZ37" s="37">
        <f>SUM(CD36:CZ36)</f>
        <v>1179</v>
      </c>
      <c r="DA37" s="10"/>
      <c r="DB37" s="37">
        <f>SUM(CF36:DB36)</f>
        <v>1170</v>
      </c>
      <c r="DC37" s="10"/>
      <c r="DD37" s="37">
        <f>SUM(CH36:DD36)</f>
        <v>1171</v>
      </c>
      <c r="DE37" s="10"/>
      <c r="DF37" s="37">
        <f>SUM(CJ36:DF36)</f>
        <v>1079</v>
      </c>
      <c r="DG37" s="10"/>
      <c r="DH37" s="37">
        <f>SUM(CL36:DH36)</f>
        <v>964</v>
      </c>
      <c r="DI37" s="10"/>
      <c r="DJ37" s="37">
        <f>SUM(CN36:DJ36)</f>
        <v>882</v>
      </c>
      <c r="DK37" s="10"/>
      <c r="DL37" s="37">
        <f>SUM(CP36:DL36)</f>
        <v>778</v>
      </c>
      <c r="DM37" s="10"/>
      <c r="DN37" s="38">
        <f>SUM(CR36:DN36)</f>
        <v>788</v>
      </c>
    </row>
    <row r="38" spans="2:118" ht="6" customHeight="1" x14ac:dyDescent="0.25">
      <c r="AO38"/>
      <c r="AQ38"/>
    </row>
    <row r="39" spans="2:118" x14ac:dyDescent="0.25">
      <c r="B39" s="7" t="s">
        <v>8</v>
      </c>
      <c r="J39" s="95">
        <f>J33+J37</f>
        <v>0</v>
      </c>
      <c r="L39" s="95">
        <f t="shared" ref="L39" si="74">L33+L37</f>
        <v>0</v>
      </c>
      <c r="N39" s="95">
        <f t="shared" ref="N39" si="75">N33+N37</f>
        <v>0</v>
      </c>
      <c r="P39" s="95">
        <f t="shared" ref="P39" si="76">P33+P37</f>
        <v>0</v>
      </c>
      <c r="R39" s="95">
        <f t="shared" ref="R39" si="77">R33+R37</f>
        <v>0</v>
      </c>
      <c r="T39" s="95">
        <f t="shared" ref="T39" si="78">T33+T37</f>
        <v>0</v>
      </c>
      <c r="V39" s="95">
        <f t="shared" ref="V39" si="79">V33+V37</f>
        <v>0</v>
      </c>
      <c r="X39" s="95">
        <f t="shared" ref="X39:Z39" si="80">X33+X37</f>
        <v>0</v>
      </c>
      <c r="Z39" s="95">
        <f t="shared" si="80"/>
        <v>0</v>
      </c>
      <c r="AB39" s="47">
        <v>1</v>
      </c>
      <c r="AD39" s="47">
        <v>2</v>
      </c>
      <c r="AF39" s="47">
        <v>2</v>
      </c>
      <c r="AH39" s="47">
        <v>1</v>
      </c>
      <c r="AJ39" s="47">
        <v>0</v>
      </c>
      <c r="AL39" s="47">
        <v>6</v>
      </c>
      <c r="AN39" s="47">
        <v>5</v>
      </c>
      <c r="AO39"/>
      <c r="AP39" s="47">
        <v>4</v>
      </c>
      <c r="AQ39"/>
      <c r="AR39" s="47">
        <v>2</v>
      </c>
      <c r="AT39" s="47">
        <v>7</v>
      </c>
      <c r="AV39" s="47">
        <v>0</v>
      </c>
      <c r="AW39" s="47"/>
      <c r="AX39" s="95">
        <v>0</v>
      </c>
      <c r="AY39" s="47"/>
      <c r="AZ39" s="95">
        <v>0</v>
      </c>
      <c r="BA39" s="47"/>
      <c r="BB39" s="95">
        <v>0</v>
      </c>
      <c r="BC39" s="47"/>
      <c r="BD39" s="95">
        <v>0</v>
      </c>
      <c r="BE39" s="47"/>
      <c r="BF39" s="95">
        <v>0</v>
      </c>
      <c r="BG39" s="47"/>
      <c r="BH39" s="95">
        <v>0</v>
      </c>
      <c r="BI39" s="47"/>
      <c r="BJ39" s="95">
        <v>0</v>
      </c>
      <c r="BK39" s="47"/>
      <c r="BL39" s="95">
        <v>0</v>
      </c>
      <c r="BM39" s="47"/>
      <c r="BN39" s="95">
        <v>0</v>
      </c>
      <c r="BO39" s="47"/>
      <c r="BP39" s="95">
        <v>0</v>
      </c>
      <c r="BQ39" s="47"/>
      <c r="BR39" s="95">
        <v>0</v>
      </c>
      <c r="BS39" s="47"/>
      <c r="BT39" s="95">
        <v>0</v>
      </c>
      <c r="BU39" s="47"/>
      <c r="BV39" s="95">
        <v>0</v>
      </c>
      <c r="BW39" s="47"/>
      <c r="BX39" s="95">
        <v>0</v>
      </c>
      <c r="BY39" s="47"/>
      <c r="BZ39" s="95">
        <v>0</v>
      </c>
      <c r="CA39" s="47"/>
      <c r="CB39" s="95">
        <v>0</v>
      </c>
      <c r="CC39" s="47"/>
      <c r="CD39" s="95">
        <v>0</v>
      </c>
      <c r="CE39" s="47"/>
      <c r="CF39" s="95">
        <v>0</v>
      </c>
      <c r="CG39" s="47"/>
      <c r="CH39" s="95">
        <v>0</v>
      </c>
      <c r="CI39" s="47"/>
      <c r="CJ39" s="95">
        <v>0</v>
      </c>
      <c r="CK39" s="47"/>
      <c r="CL39" s="95">
        <v>0</v>
      </c>
      <c r="CM39" s="47"/>
      <c r="CN39" s="95">
        <v>0</v>
      </c>
      <c r="CO39" s="47"/>
      <c r="CP39" s="95">
        <v>0</v>
      </c>
      <c r="CQ39" s="47"/>
      <c r="CR39" s="95">
        <v>0</v>
      </c>
      <c r="CS39" s="47"/>
      <c r="CT39" s="95">
        <v>0</v>
      </c>
      <c r="CU39" s="47"/>
      <c r="CV39" s="95">
        <v>0</v>
      </c>
      <c r="CW39" s="47"/>
      <c r="CX39" s="95">
        <v>0</v>
      </c>
      <c r="CY39" s="47"/>
      <c r="CZ39" s="95">
        <v>0</v>
      </c>
      <c r="DA39" s="47"/>
      <c r="DB39" s="95">
        <v>0</v>
      </c>
      <c r="DC39" s="47"/>
      <c r="DD39" s="95">
        <v>0</v>
      </c>
      <c r="DE39" s="47"/>
      <c r="DF39" s="95">
        <v>0</v>
      </c>
      <c r="DG39" s="47"/>
      <c r="DH39" s="95">
        <v>0</v>
      </c>
      <c r="DI39" s="47"/>
      <c r="DJ39" s="95">
        <v>0</v>
      </c>
      <c r="DK39" s="47"/>
      <c r="DL39" s="47">
        <v>5</v>
      </c>
      <c r="DM39" s="47"/>
      <c r="DN39" s="47">
        <v>1</v>
      </c>
    </row>
    <row r="40" spans="2:118" x14ac:dyDescent="0.25">
      <c r="B40" s="9" t="s">
        <v>2</v>
      </c>
      <c r="C40" s="10"/>
      <c r="D40" s="10"/>
      <c r="E40" s="10"/>
      <c r="F40" s="10"/>
      <c r="G40" s="10"/>
      <c r="H40" s="10"/>
      <c r="I40" s="10"/>
      <c r="J40" s="37"/>
      <c r="K40" s="10"/>
      <c r="L40" s="37"/>
      <c r="M40" s="10"/>
      <c r="N40" s="37"/>
      <c r="O40" s="10"/>
      <c r="P40" s="37"/>
      <c r="Q40" s="10"/>
      <c r="R40" s="37"/>
      <c r="S40" s="10"/>
      <c r="T40" s="37"/>
      <c r="U40" s="10"/>
      <c r="V40" s="37"/>
      <c r="W40" s="10"/>
      <c r="X40" s="37"/>
      <c r="Y40" s="10"/>
      <c r="Z40" s="37"/>
      <c r="AA40" s="10"/>
      <c r="AB40" s="37"/>
      <c r="AC40" s="10"/>
      <c r="AD40" s="37"/>
      <c r="AE40" s="10"/>
      <c r="AF40" s="37">
        <f>SUM(J39:AF39)</f>
        <v>5</v>
      </c>
      <c r="AG40" s="10"/>
      <c r="AH40" s="37">
        <f>SUM(L39:AH39)</f>
        <v>6</v>
      </c>
      <c r="AI40" s="10"/>
      <c r="AJ40" s="37">
        <f>SUM(N39:AJ39)</f>
        <v>6</v>
      </c>
      <c r="AK40" s="10"/>
      <c r="AL40" s="37">
        <f>SUM(P39:AL39)</f>
        <v>12</v>
      </c>
      <c r="AM40" s="10"/>
      <c r="AN40" s="37">
        <f>SUM(R39:AN39)</f>
        <v>17</v>
      </c>
      <c r="AO40" s="10"/>
      <c r="AP40" s="37">
        <f>SUM(T39:AP39)</f>
        <v>21</v>
      </c>
      <c r="AQ40" s="10"/>
      <c r="AR40" s="37">
        <f>SUM(V39:AR39)</f>
        <v>23</v>
      </c>
      <c r="AS40" s="10"/>
      <c r="AT40" s="37">
        <f>SUM(X39:AT39)</f>
        <v>30</v>
      </c>
      <c r="AU40" s="10"/>
      <c r="AV40" s="37">
        <f>SUM(Z39:AV39)</f>
        <v>30</v>
      </c>
      <c r="AW40" s="10"/>
      <c r="AX40" s="37">
        <f>SUM(AB39:AX39)</f>
        <v>30</v>
      </c>
      <c r="AY40" s="10"/>
      <c r="AZ40" s="37">
        <f>SUM(AD39:AZ39)</f>
        <v>29</v>
      </c>
      <c r="BA40" s="10"/>
      <c r="BB40" s="37">
        <f>SUM(AF39:BB39)</f>
        <v>27</v>
      </c>
      <c r="BC40" s="10"/>
      <c r="BD40" s="37">
        <f>SUM(AH39:BD39)</f>
        <v>25</v>
      </c>
      <c r="BE40" s="10"/>
      <c r="BF40" s="37">
        <f>SUM(AJ39:BF39)</f>
        <v>24</v>
      </c>
      <c r="BG40" s="10"/>
      <c r="BH40" s="37">
        <f>SUM(AL39:BH39)</f>
        <v>24</v>
      </c>
      <c r="BI40" s="10"/>
      <c r="BJ40" s="37">
        <f>SUM(AN39:BJ39)</f>
        <v>18</v>
      </c>
      <c r="BK40" s="10"/>
      <c r="BL40" s="37">
        <f>SUM(AP39:BL39)</f>
        <v>13</v>
      </c>
      <c r="BM40" s="10"/>
      <c r="BN40" s="37">
        <f>SUM(AR39:BN39)</f>
        <v>9</v>
      </c>
      <c r="BO40" s="10"/>
      <c r="BP40" s="37">
        <f>SUM(AT39:BP39)</f>
        <v>7</v>
      </c>
      <c r="BQ40" s="10"/>
      <c r="BR40" s="37">
        <f>SUM(AV39:BR39)</f>
        <v>0</v>
      </c>
      <c r="BS40" s="10"/>
      <c r="BT40" s="37">
        <f>SUM(AX39:BT39)</f>
        <v>0</v>
      </c>
      <c r="BU40" s="10"/>
      <c r="BV40" s="37">
        <f>SUM(AZ39:BV39)</f>
        <v>0</v>
      </c>
      <c r="BW40" s="10"/>
      <c r="BX40" s="37">
        <f>SUM(BB39:BX39)</f>
        <v>0</v>
      </c>
      <c r="BY40" s="10"/>
      <c r="BZ40" s="37">
        <f>SUM(BD39:BZ39)</f>
        <v>0</v>
      </c>
      <c r="CA40" s="10"/>
      <c r="CB40" s="37">
        <f>SUM(BF39:CB39)</f>
        <v>0</v>
      </c>
      <c r="CC40" s="10"/>
      <c r="CD40" s="37">
        <f>SUM(BH39:CD39)</f>
        <v>0</v>
      </c>
      <c r="CE40" s="10"/>
      <c r="CF40" s="37">
        <f>SUM(BJ39:CF39)</f>
        <v>0</v>
      </c>
      <c r="CG40" s="10"/>
      <c r="CH40" s="37">
        <f>SUM(BL39:CH39)</f>
        <v>0</v>
      </c>
      <c r="CI40" s="10"/>
      <c r="CJ40" s="37">
        <f>SUM(BN39:CJ39)</f>
        <v>0</v>
      </c>
      <c r="CK40" s="10"/>
      <c r="CL40" s="37">
        <f>SUM(BP39:CL39)</f>
        <v>0</v>
      </c>
      <c r="CM40" s="10"/>
      <c r="CN40" s="37">
        <f>SUM(BR39:CN39)</f>
        <v>0</v>
      </c>
      <c r="CO40" s="10"/>
      <c r="CP40" s="37">
        <f>SUM(BT39:CP39)</f>
        <v>0</v>
      </c>
      <c r="CQ40" s="10"/>
      <c r="CR40" s="37">
        <f>SUM(BV39:CR39)</f>
        <v>0</v>
      </c>
      <c r="CS40" s="10"/>
      <c r="CT40" s="37">
        <f>SUM(BX39:CT39)</f>
        <v>0</v>
      </c>
      <c r="CU40" s="10"/>
      <c r="CV40" s="37">
        <f>SUM(BZ39:CV39)</f>
        <v>0</v>
      </c>
      <c r="CW40" s="10"/>
      <c r="CX40" s="37">
        <f>SUM(CB39:CX39)</f>
        <v>0</v>
      </c>
      <c r="CY40" s="10"/>
      <c r="CZ40" s="37">
        <f>SUM(CD39:CZ39)</f>
        <v>0</v>
      </c>
      <c r="DA40" s="10"/>
      <c r="DB40" s="37">
        <f>SUM(CF39:DB39)</f>
        <v>0</v>
      </c>
      <c r="DC40" s="10"/>
      <c r="DD40" s="37">
        <f>SUM(CH39:DD39)</f>
        <v>0</v>
      </c>
      <c r="DE40" s="10"/>
      <c r="DF40" s="37">
        <f>SUM(CJ39:DF39)</f>
        <v>0</v>
      </c>
      <c r="DG40" s="10"/>
      <c r="DH40" s="37">
        <f>SUM(CL39:DH39)</f>
        <v>0</v>
      </c>
      <c r="DI40" s="10"/>
      <c r="DJ40" s="37">
        <f>SUM(CN39:DJ39)</f>
        <v>0</v>
      </c>
      <c r="DK40" s="10"/>
      <c r="DL40" s="37">
        <f>SUM(CP39:DL39)</f>
        <v>5</v>
      </c>
      <c r="DM40" s="10"/>
      <c r="DN40" s="38">
        <f>SUM(CR39:DN39)</f>
        <v>6</v>
      </c>
    </row>
    <row r="41" spans="2:118" ht="6" customHeight="1" x14ac:dyDescent="0.25">
      <c r="AO41"/>
      <c r="AQ41"/>
    </row>
    <row r="42" spans="2:118" x14ac:dyDescent="0.25">
      <c r="B42" s="7" t="s">
        <v>9</v>
      </c>
      <c r="J42" s="47">
        <v>155</v>
      </c>
      <c r="L42" s="47">
        <v>157</v>
      </c>
      <c r="N42" s="47">
        <v>199</v>
      </c>
      <c r="P42" s="47">
        <v>172</v>
      </c>
      <c r="R42" s="47">
        <v>148</v>
      </c>
      <c r="T42" s="47">
        <v>175</v>
      </c>
      <c r="V42" s="47">
        <v>178</v>
      </c>
      <c r="X42" s="47">
        <v>195</v>
      </c>
      <c r="Z42" s="47">
        <v>219</v>
      </c>
      <c r="AB42" s="47">
        <v>145</v>
      </c>
      <c r="AD42" s="47">
        <v>150</v>
      </c>
      <c r="AF42" s="47">
        <v>197</v>
      </c>
      <c r="AH42" s="47">
        <v>157</v>
      </c>
      <c r="AJ42" s="47">
        <v>170</v>
      </c>
      <c r="AL42" s="47">
        <v>207</v>
      </c>
      <c r="AN42" s="47">
        <v>164</v>
      </c>
      <c r="AO42"/>
      <c r="AP42" s="47">
        <v>177</v>
      </c>
      <c r="AQ42"/>
      <c r="AR42" s="47">
        <v>135</v>
      </c>
      <c r="AT42" s="47">
        <v>99</v>
      </c>
      <c r="AV42" s="47">
        <v>101</v>
      </c>
      <c r="AX42" s="47">
        <v>179</v>
      </c>
      <c r="AZ42" s="47">
        <v>183</v>
      </c>
      <c r="BB42" s="47">
        <v>180</v>
      </c>
      <c r="BD42" s="47">
        <v>196</v>
      </c>
      <c r="BF42" s="47">
        <v>209</v>
      </c>
      <c r="BH42" s="47">
        <v>213</v>
      </c>
      <c r="BJ42" s="47">
        <v>250</v>
      </c>
      <c r="BL42" s="47">
        <v>179</v>
      </c>
      <c r="BN42" s="47">
        <v>250</v>
      </c>
      <c r="BP42" s="47">
        <v>270</v>
      </c>
      <c r="BR42" s="47">
        <v>230</v>
      </c>
      <c r="BT42" s="47">
        <v>230</v>
      </c>
      <c r="BV42" s="47">
        <v>230</v>
      </c>
      <c r="BX42" s="47">
        <v>201</v>
      </c>
      <c r="BZ42" s="47">
        <v>225</v>
      </c>
      <c r="CB42" s="47">
        <v>209</v>
      </c>
      <c r="CD42" s="47">
        <v>263</v>
      </c>
      <c r="CF42" s="47">
        <v>253</v>
      </c>
      <c r="CH42" s="47">
        <v>255</v>
      </c>
      <c r="CJ42" s="47">
        <v>241</v>
      </c>
      <c r="CL42" s="47">
        <v>170</v>
      </c>
      <c r="CN42" s="47">
        <v>242</v>
      </c>
      <c r="CP42" s="47">
        <v>246</v>
      </c>
      <c r="CR42" s="47">
        <v>249</v>
      </c>
      <c r="CT42" s="47">
        <v>236</v>
      </c>
      <c r="CV42" s="47">
        <v>236</v>
      </c>
      <c r="CX42" s="47">
        <v>212</v>
      </c>
      <c r="CZ42" s="47">
        <v>236</v>
      </c>
      <c r="DB42" s="47">
        <v>244</v>
      </c>
      <c r="DD42" s="47">
        <v>239</v>
      </c>
      <c r="DF42" s="47">
        <v>239</v>
      </c>
      <c r="DH42" s="47">
        <v>260</v>
      </c>
      <c r="DJ42" s="47">
        <v>287</v>
      </c>
      <c r="DL42" s="47">
        <v>287</v>
      </c>
      <c r="DN42" s="47">
        <v>288</v>
      </c>
    </row>
    <row r="43" spans="2:118" x14ac:dyDescent="0.25">
      <c r="B43" s="9" t="s">
        <v>2</v>
      </c>
      <c r="C43" s="10"/>
      <c r="D43" s="10"/>
      <c r="E43" s="10"/>
      <c r="F43" s="10"/>
      <c r="G43" s="10"/>
      <c r="H43" s="10"/>
      <c r="I43" s="10"/>
      <c r="J43" s="37"/>
      <c r="K43" s="10"/>
      <c r="L43" s="37"/>
      <c r="M43" s="10"/>
      <c r="N43" s="37"/>
      <c r="O43" s="10"/>
      <c r="P43" s="37"/>
      <c r="Q43" s="10"/>
      <c r="R43" s="37"/>
      <c r="S43" s="10"/>
      <c r="T43" s="37"/>
      <c r="U43" s="10"/>
      <c r="V43" s="37"/>
      <c r="W43" s="10"/>
      <c r="X43" s="37"/>
      <c r="Y43" s="10"/>
      <c r="Z43" s="37"/>
      <c r="AA43" s="10"/>
      <c r="AB43" s="37"/>
      <c r="AC43" s="10"/>
      <c r="AD43" s="37"/>
      <c r="AE43" s="10"/>
      <c r="AF43" s="37">
        <f>SUM(J42:AF42)</f>
        <v>2090</v>
      </c>
      <c r="AG43" s="10"/>
      <c r="AH43" s="37">
        <f>SUM(L42:AH42)</f>
        <v>2092</v>
      </c>
      <c r="AI43" s="10"/>
      <c r="AJ43" s="37">
        <f>SUM(N42:AJ42)</f>
        <v>2105</v>
      </c>
      <c r="AK43" s="10"/>
      <c r="AL43" s="37">
        <f>SUM(P42:AL42)</f>
        <v>2113</v>
      </c>
      <c r="AM43" s="10"/>
      <c r="AN43" s="37">
        <f>SUM(R42:AN42)</f>
        <v>2105</v>
      </c>
      <c r="AO43" s="10"/>
      <c r="AP43" s="37">
        <f>SUM(T42:AP42)</f>
        <v>2134</v>
      </c>
      <c r="AQ43" s="10"/>
      <c r="AR43" s="37">
        <f>SUM(V42:AR42)</f>
        <v>2094</v>
      </c>
      <c r="AS43" s="10"/>
      <c r="AT43" s="37">
        <f>SUM(X42:AT42)</f>
        <v>2015</v>
      </c>
      <c r="AU43" s="10"/>
      <c r="AV43" s="37">
        <f>SUM(Z42:AV42)</f>
        <v>1921</v>
      </c>
      <c r="AW43" s="10"/>
      <c r="AX43" s="37">
        <f>SUM(AB42:AX42)</f>
        <v>1881</v>
      </c>
      <c r="AY43" s="10"/>
      <c r="AZ43" s="37">
        <f>SUM(AD42:AZ42)</f>
        <v>1919</v>
      </c>
      <c r="BA43" s="10"/>
      <c r="BB43" s="37">
        <f>SUM(AF42:BB42)</f>
        <v>1949</v>
      </c>
      <c r="BC43" s="10"/>
      <c r="BD43" s="37">
        <f>SUM(AH42:BD42)</f>
        <v>1948</v>
      </c>
      <c r="BE43" s="10"/>
      <c r="BF43" s="37">
        <f>SUM(AJ42:BF42)</f>
        <v>2000</v>
      </c>
      <c r="BG43" s="10"/>
      <c r="BH43" s="37">
        <f>SUM(AL42:BH42)</f>
        <v>2043</v>
      </c>
      <c r="BI43" s="10"/>
      <c r="BJ43" s="37">
        <f>SUM(AN42:BJ42)</f>
        <v>2086</v>
      </c>
      <c r="BK43" s="10"/>
      <c r="BL43" s="37">
        <f>SUM(AP42:BL42)</f>
        <v>2101</v>
      </c>
      <c r="BM43" s="10"/>
      <c r="BN43" s="37">
        <f>SUM(AR42:BN42)</f>
        <v>2174</v>
      </c>
      <c r="BO43" s="10"/>
      <c r="BP43" s="37">
        <f>SUM(AT42:BP42)</f>
        <v>2309</v>
      </c>
      <c r="BQ43" s="10"/>
      <c r="BR43" s="37">
        <f>SUM(AV42:BR42)</f>
        <v>2440</v>
      </c>
      <c r="BS43" s="10"/>
      <c r="BT43" s="37">
        <f>SUM(AX42:BT42)</f>
        <v>2569</v>
      </c>
      <c r="BU43" s="10"/>
      <c r="BV43" s="37">
        <f>SUM(AZ42:BV42)</f>
        <v>2620</v>
      </c>
      <c r="BW43" s="10"/>
      <c r="BX43" s="37">
        <f>SUM(BB42:BX42)</f>
        <v>2638</v>
      </c>
      <c r="BY43" s="10"/>
      <c r="BZ43" s="37">
        <f>SUM(BD42:BZ42)</f>
        <v>2683</v>
      </c>
      <c r="CA43" s="10"/>
      <c r="CB43" s="37">
        <f>SUM(BF42:CB42)</f>
        <v>2696</v>
      </c>
      <c r="CC43" s="10"/>
      <c r="CD43" s="37">
        <f>SUM(BH42:CD42)</f>
        <v>2750</v>
      </c>
      <c r="CE43" s="10"/>
      <c r="CF43" s="37">
        <f>SUM(BJ42:CF42)</f>
        <v>2790</v>
      </c>
      <c r="CG43" s="10"/>
      <c r="CH43" s="37">
        <f>SUM(BL42:CH42)</f>
        <v>2795</v>
      </c>
      <c r="CI43" s="10"/>
      <c r="CJ43" s="37">
        <f>SUM(BN42:CJ42)</f>
        <v>2857</v>
      </c>
      <c r="CK43" s="10"/>
      <c r="CL43" s="37">
        <f>SUM(BP42:CL42)</f>
        <v>2777</v>
      </c>
      <c r="CM43" s="10"/>
      <c r="CN43" s="37">
        <f>SUM(BR42:CN42)</f>
        <v>2749</v>
      </c>
      <c r="CO43" s="10"/>
      <c r="CP43" s="37">
        <f>SUM(BT42:CP42)</f>
        <v>2765</v>
      </c>
      <c r="CQ43" s="10"/>
      <c r="CR43" s="37">
        <f>SUM(BV42:CR42)</f>
        <v>2784</v>
      </c>
      <c r="CS43" s="10"/>
      <c r="CT43" s="37">
        <f>SUM(BX42:CT42)</f>
        <v>2790</v>
      </c>
      <c r="CU43" s="10"/>
      <c r="CV43" s="37">
        <f>SUM(BZ42:CV42)</f>
        <v>2825</v>
      </c>
      <c r="CW43" s="10"/>
      <c r="CX43" s="37">
        <f>SUM(CB42:CX42)</f>
        <v>2812</v>
      </c>
      <c r="CY43" s="10"/>
      <c r="CZ43" s="37">
        <f>SUM(CD42:CZ42)</f>
        <v>2839</v>
      </c>
      <c r="DA43" s="10"/>
      <c r="DB43" s="37">
        <f>SUM(CF42:DB42)</f>
        <v>2820</v>
      </c>
      <c r="DC43" s="10"/>
      <c r="DD43" s="37">
        <f>SUM(CH42:DD42)</f>
        <v>2806</v>
      </c>
      <c r="DE43" s="10"/>
      <c r="DF43" s="37">
        <f>SUM(CJ42:DF42)</f>
        <v>2790</v>
      </c>
      <c r="DG43" s="10"/>
      <c r="DH43" s="37">
        <f>SUM(CL42:DH42)</f>
        <v>2809</v>
      </c>
      <c r="DI43" s="10"/>
      <c r="DJ43" s="37">
        <f>SUM(CN42:DJ42)</f>
        <v>2926</v>
      </c>
      <c r="DK43" s="10"/>
      <c r="DL43" s="37">
        <f>SUM(CP42:DL42)</f>
        <v>2971</v>
      </c>
      <c r="DM43" s="10"/>
      <c r="DN43" s="38">
        <f>SUM(CR42:DN42)</f>
        <v>3013</v>
      </c>
    </row>
    <row r="44" spans="2:118" ht="6" customHeight="1" x14ac:dyDescent="0.25">
      <c r="J44" s="18"/>
      <c r="L44" s="18"/>
      <c r="N44" s="18"/>
      <c r="P44" s="18"/>
      <c r="R44" s="18"/>
      <c r="T44" s="18"/>
      <c r="V44" s="18"/>
      <c r="X44" s="18"/>
      <c r="Z44" s="18"/>
      <c r="AB44" s="18"/>
      <c r="AD44" s="18"/>
      <c r="AF44" s="18"/>
      <c r="AH44" s="18"/>
      <c r="AJ44" s="18"/>
      <c r="AL44" s="18"/>
      <c r="AN44" s="18"/>
      <c r="AO44"/>
      <c r="AP44" s="18"/>
      <c r="AQ44"/>
      <c r="AR44" s="18"/>
      <c r="AT44" s="18"/>
      <c r="AV44" s="18"/>
      <c r="AX44" s="18"/>
      <c r="AZ44" s="18"/>
      <c r="BB44" s="18"/>
      <c r="BD44" s="18"/>
      <c r="BF44" s="18"/>
      <c r="BH44" s="18"/>
      <c r="BJ44" s="18"/>
      <c r="BL44" s="18"/>
      <c r="BN44" s="18"/>
      <c r="BP44" s="18"/>
      <c r="BR44" s="18"/>
      <c r="BT44" s="18"/>
      <c r="BV44" s="18"/>
      <c r="BX44" s="18"/>
      <c r="BZ44" s="18"/>
      <c r="CB44" s="18"/>
      <c r="CD44" s="18"/>
      <c r="CF44" s="18"/>
      <c r="CH44" s="18"/>
      <c r="CJ44" s="18"/>
      <c r="CL44" s="18"/>
      <c r="CN44" s="18"/>
      <c r="CP44" s="18"/>
      <c r="CR44" s="18"/>
      <c r="CT44" s="18"/>
      <c r="CV44" s="18"/>
      <c r="CX44" s="18"/>
      <c r="CZ44" s="18"/>
      <c r="DB44" s="18"/>
      <c r="DD44" s="18"/>
      <c r="DF44" s="18"/>
      <c r="DH44" s="18"/>
      <c r="DJ44" s="18"/>
      <c r="DL44" s="18"/>
      <c r="DN44" s="18"/>
    </row>
    <row r="45" spans="2:118" x14ac:dyDescent="0.25">
      <c r="B45" s="7" t="s">
        <v>10</v>
      </c>
      <c r="J45" s="17">
        <f>J36+J39+J42</f>
        <v>261</v>
      </c>
      <c r="L45" s="17">
        <f>L36+L39+L42</f>
        <v>245</v>
      </c>
      <c r="N45" s="17">
        <f>N36+N39+N42</f>
        <v>325</v>
      </c>
      <c r="P45" s="17">
        <f>P36+P39+P42</f>
        <v>292</v>
      </c>
      <c r="R45" s="17">
        <f>R36+R39+R42</f>
        <v>245</v>
      </c>
      <c r="T45" s="17">
        <f>T36+T39+T42</f>
        <v>270</v>
      </c>
      <c r="V45" s="17">
        <f>V36+V39+V42</f>
        <v>266</v>
      </c>
      <c r="X45" s="17">
        <f>X36+X39+X42</f>
        <v>286</v>
      </c>
      <c r="Z45" s="17">
        <f>Z36+Z39+Z42</f>
        <v>291</v>
      </c>
      <c r="AB45" s="17">
        <f>AB36+AB39+AB42</f>
        <v>200</v>
      </c>
      <c r="AD45" s="17">
        <f>AD36+AD39+AD42</f>
        <v>206</v>
      </c>
      <c r="AF45" s="17">
        <f>AF36+AF39+AF42</f>
        <v>259</v>
      </c>
      <c r="AH45" s="17">
        <f>AH36+AH39+AH42</f>
        <v>220</v>
      </c>
      <c r="AJ45" s="17">
        <f>AJ36+AJ39+AJ42</f>
        <v>243</v>
      </c>
      <c r="AL45" s="17">
        <f>AL36+AL39+AL42</f>
        <v>298</v>
      </c>
      <c r="AN45" s="17">
        <f>AN36+AN39+AN42</f>
        <v>248</v>
      </c>
      <c r="AO45"/>
      <c r="AP45" s="17">
        <f>AP36+AP39+AP42</f>
        <v>257</v>
      </c>
      <c r="AQ45"/>
      <c r="AR45" s="17">
        <f>AR36+AR39+AR42</f>
        <v>218</v>
      </c>
      <c r="AT45" s="17">
        <f>AT36+AT39+AT42</f>
        <v>188</v>
      </c>
      <c r="AV45" s="17">
        <f>AV36+AV39+AV42</f>
        <v>204</v>
      </c>
      <c r="AX45" s="17">
        <f>AX36+AX39+AX42</f>
        <v>298</v>
      </c>
      <c r="AZ45" s="17">
        <f>AZ36+AZ39+AZ42</f>
        <v>274</v>
      </c>
      <c r="BB45" s="17">
        <f>BB36+BB39+BB42</f>
        <v>281</v>
      </c>
      <c r="BD45" s="17">
        <f>BD36+BD39+BD42</f>
        <v>334</v>
      </c>
      <c r="BF45" s="17">
        <f>BF36+BF39+BF42</f>
        <v>364</v>
      </c>
      <c r="BH45" s="17">
        <f>BH36+BH39+BH42</f>
        <v>341</v>
      </c>
      <c r="BJ45" s="17">
        <f>BJ36+BJ39+BJ42</f>
        <v>412</v>
      </c>
      <c r="BL45" s="17">
        <f>BL36+BL39+BL42</f>
        <v>284</v>
      </c>
      <c r="BN45" s="17">
        <f>BN36+BN39+BN42</f>
        <v>368</v>
      </c>
      <c r="BP45" s="17">
        <f>BP36+BP39+BP42</f>
        <v>380</v>
      </c>
      <c r="BR45" s="17">
        <f>BR36+BR39+BR42</f>
        <v>322</v>
      </c>
      <c r="BT45" s="17">
        <f>BT36+BT39+BT42</f>
        <v>373</v>
      </c>
      <c r="BV45" s="17">
        <f>BV36+BV39+BV42</f>
        <v>346</v>
      </c>
      <c r="BX45" s="17">
        <f>BX36+BX39+BX42</f>
        <v>329</v>
      </c>
      <c r="BZ45" s="17">
        <f>BZ36+BZ39+BZ42</f>
        <v>348</v>
      </c>
      <c r="CB45" s="17">
        <f>CB36+CB39+CB42</f>
        <v>291</v>
      </c>
      <c r="CD45" s="17">
        <f>CD36+CD39+CD42</f>
        <v>368</v>
      </c>
      <c r="CF45" s="17">
        <f>CF36+CF39+CF42</f>
        <v>353</v>
      </c>
      <c r="CH45" s="17">
        <f>CH36+CH39+CH42</f>
        <v>353</v>
      </c>
      <c r="CJ45" s="17">
        <f>CJ36+CJ39+CJ42</f>
        <v>357</v>
      </c>
      <c r="CL45" s="17">
        <f>CL36+CL39+CL42</f>
        <v>254</v>
      </c>
      <c r="CN45" s="17">
        <f>CN36+CN39+CN42</f>
        <v>347</v>
      </c>
      <c r="CP45" s="17">
        <f>CP36+CP39+CP42</f>
        <v>338</v>
      </c>
      <c r="CR45" s="17">
        <f>CR36+CR39+CR42</f>
        <v>346</v>
      </c>
      <c r="CT45" s="17">
        <f>CT36+CT39+CT42</f>
        <v>330</v>
      </c>
      <c r="CV45" s="17">
        <f>CV36+CV39+CV42</f>
        <v>347</v>
      </c>
      <c r="CX45" s="17">
        <f>CX36+CX39+CX42</f>
        <v>306</v>
      </c>
      <c r="CZ45" s="17">
        <f>CZ36+CZ39+CZ42</f>
        <v>319</v>
      </c>
      <c r="DB45" s="17">
        <f>DB36+DB39+DB42</f>
        <v>340</v>
      </c>
      <c r="DD45" s="17">
        <f>DD36+DD39+DD42</f>
        <v>340</v>
      </c>
      <c r="DF45" s="17">
        <f>DF36+DF39+DF42</f>
        <v>245</v>
      </c>
      <c r="DH45" s="17">
        <f>DH36+DH39+DH42</f>
        <v>261</v>
      </c>
      <c r="DJ45" s="17">
        <f>DJ36+DJ39+DJ42</f>
        <v>289</v>
      </c>
      <c r="DL45" s="17">
        <f>DL36+DL39+DL42</f>
        <v>293</v>
      </c>
      <c r="DN45" s="17">
        <f>DN36+DN39+DN42</f>
        <v>391</v>
      </c>
    </row>
    <row r="46" spans="2:118" x14ac:dyDescent="0.25">
      <c r="B46" s="9" t="s">
        <v>2</v>
      </c>
      <c r="C46" s="10"/>
      <c r="D46" s="10"/>
      <c r="E46" s="10"/>
      <c r="F46" s="10"/>
      <c r="G46" s="10"/>
      <c r="H46" s="10"/>
      <c r="I46" s="10"/>
      <c r="J46" s="37"/>
      <c r="K46" s="10"/>
      <c r="L46" s="37"/>
      <c r="M46" s="10"/>
      <c r="N46" s="37"/>
      <c r="O46" s="10"/>
      <c r="P46" s="37"/>
      <c r="Q46" s="10"/>
      <c r="R46" s="37"/>
      <c r="S46" s="10"/>
      <c r="T46" s="37"/>
      <c r="U46" s="10"/>
      <c r="V46" s="37"/>
      <c r="W46" s="10"/>
      <c r="X46" s="37"/>
      <c r="Y46" s="10"/>
      <c r="Z46" s="37"/>
      <c r="AA46" s="10"/>
      <c r="AB46" s="37"/>
      <c r="AC46" s="10"/>
      <c r="AD46" s="37"/>
      <c r="AE46" s="10"/>
      <c r="AF46" s="37">
        <f>SUM(J45:AF45)</f>
        <v>3146</v>
      </c>
      <c r="AG46" s="10"/>
      <c r="AH46" s="37">
        <f>SUM(L45:AH45)</f>
        <v>3105</v>
      </c>
      <c r="AI46" s="10"/>
      <c r="AJ46" s="37">
        <f>SUM(N45:AJ45)</f>
        <v>3103</v>
      </c>
      <c r="AK46" s="10"/>
      <c r="AL46" s="37">
        <f>SUM(P45:AL45)</f>
        <v>3076</v>
      </c>
      <c r="AM46" s="10"/>
      <c r="AN46" s="37">
        <f>SUM(R45:AN45)</f>
        <v>3032</v>
      </c>
      <c r="AO46" s="10"/>
      <c r="AP46" s="37">
        <f>SUM(T45:AP45)</f>
        <v>3044</v>
      </c>
      <c r="AQ46" s="10"/>
      <c r="AR46" s="37">
        <f>SUM(V45:AR45)</f>
        <v>2992</v>
      </c>
      <c r="AS46" s="10"/>
      <c r="AT46" s="37">
        <f>SUM(X45:AT45)</f>
        <v>2914</v>
      </c>
      <c r="AU46" s="10"/>
      <c r="AV46" s="37">
        <f>SUM(Z45:AV45)</f>
        <v>2832</v>
      </c>
      <c r="AW46" s="10"/>
      <c r="AX46" s="37">
        <f>SUM(AB45:AX45)</f>
        <v>2839</v>
      </c>
      <c r="AY46" s="10"/>
      <c r="AZ46" s="37">
        <f>SUM(AD45:AZ45)</f>
        <v>2913</v>
      </c>
      <c r="BA46" s="10"/>
      <c r="BB46" s="37">
        <f>SUM(AF45:BB45)</f>
        <v>2988</v>
      </c>
      <c r="BC46" s="10"/>
      <c r="BD46" s="37">
        <f>SUM(AH45:BD45)</f>
        <v>3063</v>
      </c>
      <c r="BE46" s="10"/>
      <c r="BF46" s="37">
        <f>SUM(AJ45:BF45)</f>
        <v>3207</v>
      </c>
      <c r="BG46" s="10"/>
      <c r="BH46" s="37">
        <f>SUM(AL45:BH45)</f>
        <v>3305</v>
      </c>
      <c r="BI46" s="10"/>
      <c r="BJ46" s="37">
        <f>SUM(AN45:BJ45)</f>
        <v>3419</v>
      </c>
      <c r="BK46" s="10"/>
      <c r="BL46" s="37">
        <f>SUM(AP45:BL45)</f>
        <v>3455</v>
      </c>
      <c r="BM46" s="10"/>
      <c r="BN46" s="37">
        <f>SUM(AR45:BN45)</f>
        <v>3566</v>
      </c>
      <c r="BO46" s="10"/>
      <c r="BP46" s="37">
        <f>SUM(AT45:BP45)</f>
        <v>3728</v>
      </c>
      <c r="BQ46" s="10"/>
      <c r="BR46" s="37">
        <f>SUM(AV45:BR45)</f>
        <v>3862</v>
      </c>
      <c r="BS46" s="10"/>
      <c r="BT46" s="37">
        <f>SUM(AX45:BT45)</f>
        <v>4031</v>
      </c>
      <c r="BU46" s="10"/>
      <c r="BV46" s="37">
        <f>SUM(AZ45:BV45)</f>
        <v>4079</v>
      </c>
      <c r="BW46" s="10"/>
      <c r="BX46" s="37">
        <f>SUM(BB45:BX45)</f>
        <v>4134</v>
      </c>
      <c r="BY46" s="10"/>
      <c r="BZ46" s="37">
        <f>SUM(BD45:BZ45)</f>
        <v>4201</v>
      </c>
      <c r="CA46" s="10"/>
      <c r="CB46" s="37">
        <f>SUM(BF45:CB45)</f>
        <v>4158</v>
      </c>
      <c r="CC46" s="10"/>
      <c r="CD46" s="37">
        <f>SUM(BH45:CD45)</f>
        <v>4162</v>
      </c>
      <c r="CE46" s="10"/>
      <c r="CF46" s="37">
        <f>SUM(BJ45:CF45)</f>
        <v>4174</v>
      </c>
      <c r="CG46" s="10"/>
      <c r="CH46" s="37">
        <f>SUM(BL45:CH45)</f>
        <v>4115</v>
      </c>
      <c r="CI46" s="10"/>
      <c r="CJ46" s="37">
        <f>SUM(BN45:CJ45)</f>
        <v>4188</v>
      </c>
      <c r="CK46" s="10"/>
      <c r="CL46" s="37">
        <f>SUM(BP45:CL45)</f>
        <v>4074</v>
      </c>
      <c r="CM46" s="10"/>
      <c r="CN46" s="37">
        <f>SUM(BR45:CN45)</f>
        <v>4041</v>
      </c>
      <c r="CO46" s="10"/>
      <c r="CP46" s="37">
        <f>SUM(BT45:CP45)</f>
        <v>4057</v>
      </c>
      <c r="CQ46" s="10"/>
      <c r="CR46" s="37">
        <f>SUM(BV45:CR45)</f>
        <v>4030</v>
      </c>
      <c r="CS46" s="10"/>
      <c r="CT46" s="37">
        <f>SUM(BX45:CT45)</f>
        <v>4014</v>
      </c>
      <c r="CU46" s="10"/>
      <c r="CV46" s="37">
        <f>SUM(BZ45:CV45)</f>
        <v>4032</v>
      </c>
      <c r="CW46" s="10"/>
      <c r="CX46" s="37">
        <f>SUM(CB45:CX45)</f>
        <v>3990</v>
      </c>
      <c r="CY46" s="10"/>
      <c r="CZ46" s="37">
        <f>SUM(CD45:CZ45)</f>
        <v>4018</v>
      </c>
      <c r="DA46" s="10"/>
      <c r="DB46" s="37">
        <f>SUM(CF45:DB45)</f>
        <v>3990</v>
      </c>
      <c r="DC46" s="10"/>
      <c r="DD46" s="37">
        <f>SUM(CH45:DD45)</f>
        <v>3977</v>
      </c>
      <c r="DE46" s="10"/>
      <c r="DF46" s="37">
        <f>SUM(CJ45:DF45)</f>
        <v>3869</v>
      </c>
      <c r="DG46" s="10"/>
      <c r="DH46" s="37">
        <f>SUM(CL45:DH45)</f>
        <v>3773</v>
      </c>
      <c r="DI46" s="10"/>
      <c r="DJ46" s="37">
        <f>SUM(CN45:DJ45)</f>
        <v>3808</v>
      </c>
      <c r="DK46" s="10"/>
      <c r="DL46" s="37">
        <f>SUM(CP45:DL45)</f>
        <v>3754</v>
      </c>
      <c r="DM46" s="10"/>
      <c r="DN46" s="38">
        <f>SUM(CR45:DN45)</f>
        <v>3807</v>
      </c>
    </row>
    <row r="47" spans="2:118" x14ac:dyDescent="0.25">
      <c r="AO47"/>
      <c r="AQ47"/>
    </row>
    <row r="48" spans="2:118" x14ac:dyDescent="0.25">
      <c r="B48" s="6" t="s">
        <v>11</v>
      </c>
      <c r="AO48"/>
      <c r="AQ48"/>
    </row>
    <row r="49" spans="2:123" x14ac:dyDescent="0.25">
      <c r="B49" s="7" t="s">
        <v>7</v>
      </c>
      <c r="AO49"/>
      <c r="AQ49"/>
    </row>
    <row r="50" spans="2:123" x14ac:dyDescent="0.25">
      <c r="B50" s="4" t="str">
        <f>$B$28</f>
        <v>Dr. Theodosis</v>
      </c>
      <c r="J50" s="45">
        <v>57838</v>
      </c>
      <c r="L50" s="45">
        <v>56359</v>
      </c>
      <c r="N50" s="45">
        <v>64073</v>
      </c>
      <c r="P50" s="45">
        <v>52631</v>
      </c>
      <c r="R50" s="45">
        <v>8942</v>
      </c>
      <c r="T50" s="95">
        <v>0</v>
      </c>
      <c r="V50" s="95">
        <v>0</v>
      </c>
      <c r="X50" s="95">
        <v>0</v>
      </c>
      <c r="Z50" s="95">
        <v>0</v>
      </c>
      <c r="AB50" s="95">
        <v>0</v>
      </c>
      <c r="AD50" s="95">
        <v>0</v>
      </c>
      <c r="AF50" s="46">
        <v>0</v>
      </c>
      <c r="AH50" s="46">
        <v>0</v>
      </c>
      <c r="AJ50" s="46">
        <v>0</v>
      </c>
      <c r="AL50" s="46">
        <v>0</v>
      </c>
      <c r="AN50" s="46">
        <v>0</v>
      </c>
      <c r="AO50"/>
      <c r="AP50" s="46">
        <v>0</v>
      </c>
      <c r="AQ50"/>
      <c r="AR50" s="46">
        <v>0</v>
      </c>
      <c r="AT50" s="46">
        <v>0</v>
      </c>
      <c r="AV50" s="46">
        <v>0</v>
      </c>
      <c r="AX50" s="46">
        <v>0</v>
      </c>
      <c r="AZ50" s="46">
        <v>0</v>
      </c>
      <c r="BB50" s="46">
        <v>0</v>
      </c>
      <c r="BD50" s="46">
        <v>0</v>
      </c>
      <c r="BF50" s="46">
        <v>12326</v>
      </c>
      <c r="BH50" s="46">
        <v>39022.6</v>
      </c>
      <c r="BJ50" s="46">
        <v>53463.25</v>
      </c>
      <c r="BL50" s="46">
        <v>28603</v>
      </c>
      <c r="BN50" s="46">
        <v>70056.649999999994</v>
      </c>
      <c r="BP50" s="46">
        <v>49419.23</v>
      </c>
      <c r="BR50" s="46">
        <v>28507.16</v>
      </c>
      <c r="BT50" s="46">
        <v>56874.23</v>
      </c>
      <c r="BV50" s="46">
        <v>38606.800000000003</v>
      </c>
      <c r="BX50" s="46">
        <v>49035.81</v>
      </c>
      <c r="BZ50" s="46">
        <v>56856.3</v>
      </c>
      <c r="CB50" s="46">
        <v>76570.16</v>
      </c>
      <c r="CD50" s="46">
        <v>63693.06</v>
      </c>
      <c r="CF50" s="46">
        <v>88143.17</v>
      </c>
      <c r="CH50" s="46">
        <v>5154.47</v>
      </c>
      <c r="CJ50" s="46">
        <v>-2159.52</v>
      </c>
      <c r="CL50" s="46">
        <v>-1120.18</v>
      </c>
      <c r="CN50" s="46">
        <v>-3466.53</v>
      </c>
      <c r="CP50" s="46">
        <v>-2312.6</v>
      </c>
      <c r="CR50" s="46">
        <v>-376.28</v>
      </c>
      <c r="CT50" s="46">
        <v>123.45</v>
      </c>
      <c r="CV50" s="46">
        <v>96.92</v>
      </c>
      <c r="CX50" s="46">
        <v>-284.73</v>
      </c>
      <c r="CZ50" s="46">
        <v>0</v>
      </c>
      <c r="DB50" s="46">
        <v>-16.149999999999999</v>
      </c>
      <c r="DD50" s="46">
        <v>0</v>
      </c>
      <c r="DF50" s="46">
        <v>101.4</v>
      </c>
      <c r="DH50" s="46">
        <v>32</v>
      </c>
      <c r="DJ50" s="46">
        <v>0</v>
      </c>
      <c r="DL50" s="46">
        <v>135</v>
      </c>
      <c r="DN50" s="46">
        <v>0</v>
      </c>
    </row>
    <row r="51" spans="2:123" x14ac:dyDescent="0.25">
      <c r="B51" s="9" t="s">
        <v>20</v>
      </c>
      <c r="C51" s="10"/>
      <c r="D51" s="10"/>
      <c r="E51" s="10"/>
      <c r="F51" s="10"/>
      <c r="G51" s="10"/>
      <c r="H51" s="10"/>
      <c r="I51" s="10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0"/>
      <c r="AF51" s="11">
        <f>SUM(J50:AF50)</f>
        <v>239843</v>
      </c>
      <c r="AG51" s="10"/>
      <c r="AH51" s="11">
        <f t="shared" ref="AH51" si="81">SUM(L50:AH50)</f>
        <v>182005</v>
      </c>
      <c r="AI51" s="10"/>
      <c r="AJ51" s="11">
        <f t="shared" ref="AJ51" si="82">SUM(N50:AJ50)</f>
        <v>125646</v>
      </c>
      <c r="AK51" s="10"/>
      <c r="AL51" s="11">
        <f t="shared" ref="AL51" si="83">SUM(P50:AL50)</f>
        <v>61573</v>
      </c>
      <c r="AM51" s="10"/>
      <c r="AN51" s="11">
        <f t="shared" ref="AN51" si="84">SUM(R50:AN50)</f>
        <v>8942</v>
      </c>
      <c r="AO51" s="10"/>
      <c r="AP51" s="96">
        <f t="shared" ref="AP51" si="85">SUM(T50:AP50)</f>
        <v>0</v>
      </c>
      <c r="AQ51" s="10"/>
      <c r="AR51" s="96">
        <f t="shared" ref="AR51" si="86">SUM(V50:AR50)</f>
        <v>0</v>
      </c>
      <c r="AS51" s="12"/>
      <c r="AT51" s="96">
        <f t="shared" ref="AT51" si="87">SUM(X50:AT50)</f>
        <v>0</v>
      </c>
      <c r="AU51" s="10"/>
      <c r="AV51" s="96">
        <f t="shared" ref="AV51" si="88">SUM(Z50:AV50)</f>
        <v>0</v>
      </c>
      <c r="AW51" s="10"/>
      <c r="AX51" s="96">
        <f t="shared" ref="AX51" si="89">SUM(AB50:AX50)</f>
        <v>0</v>
      </c>
      <c r="AY51" s="10"/>
      <c r="AZ51" s="96">
        <f t="shared" ref="AZ51" si="90">SUM(AD50:AZ50)</f>
        <v>0</v>
      </c>
      <c r="BA51" s="10"/>
      <c r="BB51" s="96">
        <f t="shared" ref="BB51" si="91">SUM(AF50:BB50)</f>
        <v>0</v>
      </c>
      <c r="BC51" s="10"/>
      <c r="BD51" s="96">
        <f t="shared" ref="BD51" si="92">SUM(AH50:BD50)</f>
        <v>0</v>
      </c>
      <c r="BE51" s="10"/>
      <c r="BF51" s="11">
        <f t="shared" ref="BF51" si="93">SUM(AJ50:BF50)</f>
        <v>12326</v>
      </c>
      <c r="BG51" s="10"/>
      <c r="BH51" s="11">
        <f t="shared" ref="BH51" si="94">SUM(AL50:BH50)</f>
        <v>51348.6</v>
      </c>
      <c r="BI51" s="10"/>
      <c r="BJ51" s="11">
        <f t="shared" ref="BJ51" si="95">SUM(AN50:BJ50)</f>
        <v>104811.85</v>
      </c>
      <c r="BK51" s="10"/>
      <c r="BL51" s="11">
        <f t="shared" ref="BL51" si="96">SUM(AP50:BL50)</f>
        <v>133414.85</v>
      </c>
      <c r="BM51" s="10"/>
      <c r="BN51" s="11">
        <f t="shared" ref="BN51" si="97">SUM(AR50:BN50)</f>
        <v>203471.5</v>
      </c>
      <c r="BO51" s="10"/>
      <c r="BP51" s="11">
        <f t="shared" ref="BP51" si="98">SUM(AT50:BP50)</f>
        <v>252890.73</v>
      </c>
      <c r="BQ51" s="10"/>
      <c r="BR51" s="11">
        <f t="shared" ref="BR51" si="99">SUM(AV50:BR50)</f>
        <v>281397.89</v>
      </c>
      <c r="BS51" s="10"/>
      <c r="BT51" s="11">
        <f t="shared" ref="BT51" si="100">SUM(AX50:BT50)</f>
        <v>338272.12</v>
      </c>
      <c r="BU51" s="10"/>
      <c r="BV51" s="11">
        <f t="shared" ref="BV51" si="101">SUM(AZ50:BV50)</f>
        <v>376878.92</v>
      </c>
      <c r="BW51" s="10"/>
      <c r="BX51" s="11">
        <f t="shared" ref="BX51" si="102">SUM(BB50:BX50)</f>
        <v>425914.73</v>
      </c>
      <c r="BY51" s="10"/>
      <c r="BZ51" s="11">
        <f t="shared" ref="BZ51" si="103">SUM(BD50:BZ50)</f>
        <v>482771.02999999997</v>
      </c>
      <c r="CA51" s="10"/>
      <c r="CB51" s="11">
        <f t="shared" ref="CB51" si="104">SUM(BF50:CB50)</f>
        <v>559341.18999999994</v>
      </c>
      <c r="CC51" s="10"/>
      <c r="CD51" s="11">
        <f t="shared" ref="CD51" si="105">SUM(BH50:CD50)</f>
        <v>610708.25</v>
      </c>
      <c r="CE51" s="10"/>
      <c r="CF51" s="11">
        <f t="shared" ref="CF51" si="106">SUM(BJ50:CF50)</f>
        <v>659828.81999999995</v>
      </c>
      <c r="CG51" s="10"/>
      <c r="CH51" s="11">
        <f t="shared" ref="CH51" si="107">SUM(BL50:CH50)</f>
        <v>611520.03999999992</v>
      </c>
      <c r="CI51" s="10"/>
      <c r="CJ51" s="11">
        <f t="shared" ref="CJ51" si="108">SUM(BN50:CJ50)</f>
        <v>580757.5199999999</v>
      </c>
      <c r="CK51" s="10"/>
      <c r="CL51" s="11">
        <f t="shared" ref="CL51" si="109">SUM(BP50:CL50)</f>
        <v>509580.68999999989</v>
      </c>
      <c r="CM51" s="10"/>
      <c r="CN51" s="11">
        <f t="shared" ref="CN51" si="110">SUM(BR50:CN50)</f>
        <v>456694.92999999988</v>
      </c>
      <c r="CO51" s="10"/>
      <c r="CP51" s="11">
        <f t="shared" ref="CP51" si="111">SUM(BT50:CP50)</f>
        <v>425875.17</v>
      </c>
      <c r="CQ51" s="10"/>
      <c r="CR51" s="11">
        <f t="shared" ref="CR51" si="112">SUM(BV50:CR50)</f>
        <v>368624.65999999992</v>
      </c>
      <c r="CS51" s="10"/>
      <c r="CT51" s="11">
        <f t="shared" ref="CT51" si="113">SUM(BX50:CT50)</f>
        <v>330141.30999999994</v>
      </c>
      <c r="CU51" s="10"/>
      <c r="CV51" s="11">
        <f t="shared" ref="CV51" si="114">SUM(BZ50:CV50)</f>
        <v>281202.41999999993</v>
      </c>
      <c r="CW51" s="10"/>
      <c r="CX51" s="11">
        <f t="shared" ref="CX51" si="115">SUM(CB50:CX50)</f>
        <v>224061.39000000004</v>
      </c>
      <c r="CY51" s="10"/>
      <c r="CZ51" s="11">
        <f t="shared" ref="CZ51" si="116">SUM(CD50:CZ50)</f>
        <v>147491.23000000001</v>
      </c>
      <c r="DA51" s="10"/>
      <c r="DB51" s="11">
        <f t="shared" ref="DB51" si="117">SUM(CF50:DB50)</f>
        <v>83782.02</v>
      </c>
      <c r="DC51" s="10"/>
      <c r="DD51" s="11">
        <f t="shared" ref="DD51" si="118">SUM(CH50:DD50)</f>
        <v>-4361.1499999999996</v>
      </c>
      <c r="DE51" s="10"/>
      <c r="DF51" s="11">
        <f t="shared" ref="DF51" si="119">SUM(CJ50:DF50)</f>
        <v>-9414.2199999999993</v>
      </c>
      <c r="DG51" s="10"/>
      <c r="DH51" s="11">
        <f t="shared" ref="DH51" si="120">SUM(CL50:DH50)</f>
        <v>-7222.6999999999989</v>
      </c>
      <c r="DI51" s="10"/>
      <c r="DJ51" s="11">
        <f t="shared" ref="DJ51" si="121">SUM(CN50:DJ50)</f>
        <v>-6102.52</v>
      </c>
      <c r="DK51" s="10"/>
      <c r="DL51" s="11">
        <f t="shared" ref="DL51" si="122">SUM(CP50:DL50)</f>
        <v>-2500.9900000000002</v>
      </c>
      <c r="DM51" s="10"/>
      <c r="DN51" s="13">
        <f t="shared" ref="DN51" si="123">SUM(CR50:DN50)</f>
        <v>-188.39</v>
      </c>
    </row>
    <row r="52" spans="2:123" x14ac:dyDescent="0.25">
      <c r="B52" s="4" t="s">
        <v>86</v>
      </c>
      <c r="J52" s="45">
        <v>57838</v>
      </c>
      <c r="L52" s="45">
        <v>56359</v>
      </c>
      <c r="N52" s="45">
        <v>64073</v>
      </c>
      <c r="P52" s="45">
        <v>52631</v>
      </c>
      <c r="R52" s="45">
        <v>8942</v>
      </c>
      <c r="T52" s="95">
        <v>0</v>
      </c>
      <c r="V52" s="95">
        <v>0</v>
      </c>
      <c r="X52" s="95">
        <v>0</v>
      </c>
      <c r="Z52" s="95">
        <v>0</v>
      </c>
      <c r="AB52" s="95">
        <v>0</v>
      </c>
      <c r="AD52" s="95">
        <v>0</v>
      </c>
      <c r="AF52" s="46">
        <v>0</v>
      </c>
      <c r="AH52" s="46">
        <v>0</v>
      </c>
      <c r="AJ52" s="46">
        <v>0</v>
      </c>
      <c r="AL52" s="46">
        <v>0</v>
      </c>
      <c r="AN52" s="46">
        <v>0</v>
      </c>
      <c r="AO52"/>
      <c r="AP52" s="46">
        <v>0</v>
      </c>
      <c r="AQ52"/>
      <c r="AR52" s="46">
        <v>0</v>
      </c>
      <c r="AT52" s="46">
        <v>0</v>
      </c>
      <c r="AV52" s="46">
        <v>0</v>
      </c>
      <c r="AX52" s="46">
        <v>0</v>
      </c>
      <c r="AZ52" s="46">
        <v>0</v>
      </c>
      <c r="BB52" s="46">
        <v>0</v>
      </c>
      <c r="BD52" s="46">
        <v>0</v>
      </c>
      <c r="BF52" s="46">
        <v>0</v>
      </c>
      <c r="BH52" s="46">
        <v>0</v>
      </c>
      <c r="BJ52" s="46">
        <v>4767.95</v>
      </c>
      <c r="BL52" s="46">
        <v>11342</v>
      </c>
      <c r="BN52" s="46">
        <v>15268.75</v>
      </c>
      <c r="BP52" s="46">
        <v>9275.9</v>
      </c>
      <c r="BR52" s="46">
        <v>23167.45</v>
      </c>
      <c r="BT52" s="46">
        <v>19708.66</v>
      </c>
      <c r="BV52" s="46">
        <v>6287.97</v>
      </c>
      <c r="BX52" s="46">
        <v>7772.3</v>
      </c>
      <c r="BZ52" s="46">
        <v>12677.9</v>
      </c>
      <c r="CB52" s="46">
        <v>-615.39</v>
      </c>
      <c r="CD52" s="46">
        <v>41.4</v>
      </c>
      <c r="CF52" s="46">
        <v>-188.81</v>
      </c>
      <c r="CH52" s="46">
        <v>60695.77</v>
      </c>
      <c r="CJ52" s="46">
        <v>58374.33</v>
      </c>
      <c r="CL52" s="46">
        <v>36746.910000000003</v>
      </c>
      <c r="CN52" s="46">
        <v>105885.91</v>
      </c>
      <c r="CP52" s="46">
        <v>56638.71</v>
      </c>
      <c r="CR52" s="46">
        <v>44647.73</v>
      </c>
      <c r="CT52" s="46">
        <v>74720.759999999995</v>
      </c>
      <c r="CV52" s="46">
        <v>78286.75</v>
      </c>
      <c r="CX52" s="46">
        <v>75834.11</v>
      </c>
      <c r="CZ52" s="46">
        <v>56427.15</v>
      </c>
      <c r="DB52" s="46">
        <v>77035.64</v>
      </c>
      <c r="DD52" s="46">
        <v>104832.24</v>
      </c>
      <c r="DF52" s="46">
        <v>2274.0100000000002</v>
      </c>
      <c r="DH52" s="46">
        <v>-2860</v>
      </c>
      <c r="DJ52" s="46">
        <v>2675.21</v>
      </c>
      <c r="DL52" s="46">
        <v>-712.18</v>
      </c>
      <c r="DN52" s="46">
        <v>1970.4</v>
      </c>
    </row>
    <row r="53" spans="2:123" x14ac:dyDescent="0.25">
      <c r="B53" s="9" t="s">
        <v>20</v>
      </c>
      <c r="C53" s="10"/>
      <c r="D53" s="10"/>
      <c r="E53" s="10"/>
      <c r="F53" s="10"/>
      <c r="G53" s="10"/>
      <c r="H53" s="10"/>
      <c r="I53" s="10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0"/>
      <c r="AF53" s="11">
        <f>SUM(J52:AF52)</f>
        <v>239843</v>
      </c>
      <c r="AG53" s="10"/>
      <c r="AH53" s="11">
        <f t="shared" ref="AH53" si="124">SUM(L52:AH52)</f>
        <v>182005</v>
      </c>
      <c r="AI53" s="10"/>
      <c r="AJ53" s="11">
        <f t="shared" ref="AJ53" si="125">SUM(N52:AJ52)</f>
        <v>125646</v>
      </c>
      <c r="AK53" s="10"/>
      <c r="AL53" s="11">
        <f t="shared" ref="AL53" si="126">SUM(P52:AL52)</f>
        <v>61573</v>
      </c>
      <c r="AM53" s="10"/>
      <c r="AN53" s="11">
        <f t="shared" ref="AN53" si="127">SUM(R52:AN52)</f>
        <v>8942</v>
      </c>
      <c r="AO53" s="10"/>
      <c r="AP53" s="96">
        <f t="shared" ref="AP53" si="128">SUM(T52:AP52)</f>
        <v>0</v>
      </c>
      <c r="AQ53" s="10"/>
      <c r="AR53" s="96">
        <f t="shared" ref="AR53" si="129">SUM(V52:AR52)</f>
        <v>0</v>
      </c>
      <c r="AS53" s="12"/>
      <c r="AT53" s="96">
        <f t="shared" ref="AT53" si="130">SUM(X52:AT52)</f>
        <v>0</v>
      </c>
      <c r="AU53" s="10"/>
      <c r="AV53" s="96">
        <f t="shared" ref="AV53" si="131">SUM(Z52:AV52)</f>
        <v>0</v>
      </c>
      <c r="AW53" s="10"/>
      <c r="AX53" s="96">
        <f t="shared" ref="AX53" si="132">SUM(AB52:AX52)</f>
        <v>0</v>
      </c>
      <c r="AY53" s="10"/>
      <c r="AZ53" s="96">
        <f t="shared" ref="AZ53" si="133">SUM(AD52:AZ52)</f>
        <v>0</v>
      </c>
      <c r="BA53" s="10"/>
      <c r="BB53" s="96">
        <f t="shared" ref="BB53" si="134">SUM(AF52:BB52)</f>
        <v>0</v>
      </c>
      <c r="BC53" s="10"/>
      <c r="BD53" s="96">
        <f t="shared" ref="BD53" si="135">SUM(AH52:BD52)</f>
        <v>0</v>
      </c>
      <c r="BE53" s="10"/>
      <c r="BF53" s="96">
        <f t="shared" ref="BF53" si="136">SUM(AJ52:BF52)</f>
        <v>0</v>
      </c>
      <c r="BG53" s="10"/>
      <c r="BH53" s="96">
        <f t="shared" ref="BH53" si="137">SUM(AL52:BH52)</f>
        <v>0</v>
      </c>
      <c r="BI53" s="10"/>
      <c r="BJ53" s="11">
        <f t="shared" ref="BJ53" si="138">SUM(AN52:BJ52)</f>
        <v>4767.95</v>
      </c>
      <c r="BK53" s="10"/>
      <c r="BL53" s="11">
        <f t="shared" ref="BL53" si="139">SUM(AP52:BL52)</f>
        <v>16109.95</v>
      </c>
      <c r="BM53" s="10"/>
      <c r="BN53" s="11">
        <f t="shared" ref="BN53" si="140">SUM(AR52:BN52)</f>
        <v>31378.7</v>
      </c>
      <c r="BO53" s="10"/>
      <c r="BP53" s="11">
        <f t="shared" ref="BP53" si="141">SUM(AT52:BP52)</f>
        <v>40654.6</v>
      </c>
      <c r="BQ53" s="10"/>
      <c r="BR53" s="11">
        <f t="shared" ref="BR53" si="142">SUM(AV52:BR52)</f>
        <v>63822.05</v>
      </c>
      <c r="BS53" s="10"/>
      <c r="BT53" s="11">
        <f t="shared" ref="BT53" si="143">SUM(AX52:BT52)</f>
        <v>83530.710000000006</v>
      </c>
      <c r="BU53" s="10"/>
      <c r="BV53" s="11">
        <f t="shared" ref="BV53" si="144">SUM(AZ52:BV52)</f>
        <v>89818.680000000008</v>
      </c>
      <c r="BW53" s="10"/>
      <c r="BX53" s="11">
        <f t="shared" ref="BX53" si="145">SUM(BB52:BX52)</f>
        <v>97590.98000000001</v>
      </c>
      <c r="BY53" s="10"/>
      <c r="BZ53" s="11">
        <f t="shared" ref="BZ53" si="146">SUM(BD52:BZ52)</f>
        <v>110268.88</v>
      </c>
      <c r="CA53" s="10"/>
      <c r="CB53" s="11">
        <f t="shared" ref="CB53" si="147">SUM(BF52:CB52)</f>
        <v>109653.49</v>
      </c>
      <c r="CC53" s="10"/>
      <c r="CD53" s="11">
        <f t="shared" ref="CD53" si="148">SUM(BH52:CD52)</f>
        <v>109694.89</v>
      </c>
      <c r="CE53" s="10"/>
      <c r="CF53" s="11">
        <f t="shared" ref="CF53" si="149">SUM(BJ52:CF52)</f>
        <v>109506.08</v>
      </c>
      <c r="CG53" s="10"/>
      <c r="CH53" s="11">
        <f t="shared" ref="CH53" si="150">SUM(BL52:CH52)</f>
        <v>165433.9</v>
      </c>
      <c r="CI53" s="10"/>
      <c r="CJ53" s="11">
        <f t="shared" ref="CJ53" si="151">SUM(BN52:CJ52)</f>
        <v>212466.22999999998</v>
      </c>
      <c r="CK53" s="10"/>
      <c r="CL53" s="11">
        <f t="shared" ref="CL53" si="152">SUM(BP52:CL52)</f>
        <v>233944.38999999998</v>
      </c>
      <c r="CM53" s="10"/>
      <c r="CN53" s="11">
        <f t="shared" ref="CN53" si="153">SUM(BR52:CN52)</f>
        <v>330554.40000000002</v>
      </c>
      <c r="CO53" s="10"/>
      <c r="CP53" s="11">
        <f t="shared" ref="CP53" si="154">SUM(BT52:CP52)</f>
        <v>364025.66000000003</v>
      </c>
      <c r="CQ53" s="10"/>
      <c r="CR53" s="11">
        <f t="shared" ref="CR53" si="155">SUM(BV52:CR52)</f>
        <v>388964.73000000004</v>
      </c>
      <c r="CS53" s="10"/>
      <c r="CT53" s="11">
        <f t="shared" ref="CT53" si="156">SUM(BX52:CT52)</f>
        <v>457397.52</v>
      </c>
      <c r="CU53" s="10"/>
      <c r="CV53" s="11">
        <f t="shared" ref="CV53" si="157">SUM(BZ52:CV52)</f>
        <v>527911.97</v>
      </c>
      <c r="CW53" s="10"/>
      <c r="CX53" s="11">
        <f t="shared" ref="CX53" si="158">SUM(CB52:CX52)</f>
        <v>591068.18000000005</v>
      </c>
      <c r="CY53" s="10"/>
      <c r="CZ53" s="11">
        <f t="shared" ref="CZ53" si="159">SUM(CD52:CZ52)</f>
        <v>648110.72000000009</v>
      </c>
      <c r="DA53" s="10"/>
      <c r="DB53" s="11">
        <f t="shared" ref="DB53" si="160">SUM(CF52:DB52)</f>
        <v>725104.96000000008</v>
      </c>
      <c r="DC53" s="10"/>
      <c r="DD53" s="11">
        <f t="shared" ref="DD53" si="161">SUM(CH52:DD52)</f>
        <v>830126.01</v>
      </c>
      <c r="DE53" s="10"/>
      <c r="DF53" s="11">
        <f t="shared" ref="DF53" si="162">SUM(CJ52:DF52)</f>
        <v>771704.25000000012</v>
      </c>
      <c r="DG53" s="10"/>
      <c r="DH53" s="11">
        <f t="shared" ref="DH53" si="163">SUM(CL52:DH52)</f>
        <v>710469.92</v>
      </c>
      <c r="DI53" s="10"/>
      <c r="DJ53" s="11">
        <f t="shared" ref="DJ53" si="164">SUM(CN52:DJ52)</f>
        <v>676398.22</v>
      </c>
      <c r="DK53" s="10"/>
      <c r="DL53" s="11">
        <f t="shared" ref="DL53" si="165">SUM(CP52:DL52)</f>
        <v>569800.13</v>
      </c>
      <c r="DM53" s="10"/>
      <c r="DN53" s="13">
        <f t="shared" ref="DN53" si="166">SUM(CR52:DN52)</f>
        <v>515131.82000000007</v>
      </c>
    </row>
    <row r="54" spans="2:123" x14ac:dyDescent="0.25">
      <c r="B54" s="4" t="str">
        <f>$B$32</f>
        <v>Dr. Foust</v>
      </c>
      <c r="J54" s="95">
        <v>0</v>
      </c>
      <c r="L54" s="95">
        <v>0</v>
      </c>
      <c r="N54" s="95">
        <v>0</v>
      </c>
      <c r="P54" s="95">
        <v>0</v>
      </c>
      <c r="R54" s="46">
        <v>35655</v>
      </c>
      <c r="T54" s="46">
        <v>54849</v>
      </c>
      <c r="V54" s="46">
        <v>61940</v>
      </c>
      <c r="X54" s="46">
        <v>60134</v>
      </c>
      <c r="Z54" s="46">
        <v>47240</v>
      </c>
      <c r="AB54" s="46">
        <v>34567</v>
      </c>
      <c r="AD54" s="46">
        <v>46744</v>
      </c>
      <c r="AF54" s="46">
        <v>29290</v>
      </c>
      <c r="AH54" s="46">
        <v>48228.6</v>
      </c>
      <c r="AJ54" s="46">
        <v>34813.589999999997</v>
      </c>
      <c r="AL54" s="46">
        <v>62447.040000000001</v>
      </c>
      <c r="AN54" s="46">
        <v>67896.23</v>
      </c>
      <c r="AO54"/>
      <c r="AP54" s="46">
        <v>53046.5</v>
      </c>
      <c r="AQ54"/>
      <c r="AR54" s="46">
        <v>77973.8</v>
      </c>
      <c r="AT54" s="46">
        <v>49475.5</v>
      </c>
      <c r="AV54" s="46">
        <v>89534.42</v>
      </c>
      <c r="AX54" s="46">
        <v>70631.990000000005</v>
      </c>
      <c r="AZ54" s="46">
        <v>84308.12</v>
      </c>
      <c r="BB54" s="46">
        <v>55745</v>
      </c>
      <c r="BD54" s="46">
        <v>83514.19</v>
      </c>
      <c r="BF54" s="46">
        <v>115158.05</v>
      </c>
      <c r="BH54" s="46">
        <v>59117.55</v>
      </c>
      <c r="BJ54" s="46">
        <v>10782.05</v>
      </c>
      <c r="BL54" s="46">
        <v>-1853.4</v>
      </c>
      <c r="BN54" s="46">
        <v>0</v>
      </c>
      <c r="BP54" s="46">
        <v>0</v>
      </c>
      <c r="BR54" s="46">
        <v>-643</v>
      </c>
      <c r="BT54" s="46">
        <v>-46</v>
      </c>
      <c r="BV54" s="46">
        <v>-141.22</v>
      </c>
      <c r="BX54" s="46">
        <v>-1707.52</v>
      </c>
      <c r="BZ54" s="46">
        <v>2831.1</v>
      </c>
      <c r="CB54" s="46">
        <v>2786.69</v>
      </c>
      <c r="CD54" s="46">
        <v>15521.2</v>
      </c>
      <c r="CF54" s="46">
        <v>-15455.05</v>
      </c>
      <c r="CH54" s="46">
        <v>589.54</v>
      </c>
      <c r="CJ54" s="46">
        <v>1373.26</v>
      </c>
      <c r="CL54" s="46">
        <v>0</v>
      </c>
      <c r="CN54" s="46">
        <v>0</v>
      </c>
      <c r="CP54" s="46">
        <v>0</v>
      </c>
      <c r="CR54" s="46">
        <v>0</v>
      </c>
      <c r="CT54" s="46">
        <v>0</v>
      </c>
      <c r="CV54" s="46">
        <v>0</v>
      </c>
      <c r="CX54" s="46">
        <v>0</v>
      </c>
      <c r="CZ54" s="46">
        <v>-139.99</v>
      </c>
      <c r="DB54" s="46">
        <v>31.14</v>
      </c>
      <c r="DD54" s="46">
        <v>0</v>
      </c>
      <c r="DF54" s="46">
        <v>0</v>
      </c>
      <c r="DH54" s="46">
        <v>0</v>
      </c>
      <c r="DJ54" s="46">
        <v>0</v>
      </c>
      <c r="DL54" s="46">
        <v>80</v>
      </c>
      <c r="DN54" s="46">
        <v>80</v>
      </c>
    </row>
    <row r="55" spans="2:123" x14ac:dyDescent="0.25">
      <c r="B55" s="9" t="s">
        <v>20</v>
      </c>
      <c r="C55" s="10"/>
      <c r="D55" s="10"/>
      <c r="E55" s="10"/>
      <c r="F55" s="10"/>
      <c r="G55" s="10"/>
      <c r="H55" s="10"/>
      <c r="I55" s="10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0"/>
      <c r="AF55" s="11">
        <f>SUM(J54:AF54)</f>
        <v>370419</v>
      </c>
      <c r="AG55" s="10"/>
      <c r="AH55" s="11">
        <f t="shared" ref="AH55" si="167">SUM(L54:AH54)</f>
        <v>418647.6</v>
      </c>
      <c r="AI55" s="10"/>
      <c r="AJ55" s="11">
        <f t="shared" ref="AJ55" si="168">SUM(N54:AJ54)</f>
        <v>453461.18999999994</v>
      </c>
      <c r="AK55" s="10"/>
      <c r="AL55" s="11">
        <f t="shared" ref="AL55" si="169">SUM(P54:AL54)</f>
        <v>515908.22999999992</v>
      </c>
      <c r="AM55" s="10"/>
      <c r="AN55" s="11">
        <f t="shared" ref="AN55" si="170">SUM(R54:AN54)</f>
        <v>583804.46</v>
      </c>
      <c r="AO55" s="10"/>
      <c r="AP55" s="11">
        <f t="shared" ref="AP55" si="171">SUM(T54:AP54)</f>
        <v>601195.96</v>
      </c>
      <c r="AQ55" s="10"/>
      <c r="AR55" s="11">
        <f t="shared" ref="AR55" si="172">SUM(V54:AR54)</f>
        <v>624320.76</v>
      </c>
      <c r="AS55" s="12"/>
      <c r="AT55" s="11">
        <f t="shared" ref="AT55" si="173">SUM(X54:AT54)</f>
        <v>611856.25999999989</v>
      </c>
      <c r="AU55" s="10"/>
      <c r="AV55" s="11">
        <f t="shared" ref="AV55" si="174">SUM(Z54:AV54)</f>
        <v>641256.68000000005</v>
      </c>
      <c r="AW55" s="10"/>
      <c r="AX55" s="11">
        <f t="shared" ref="AX55" si="175">SUM(AB54:AX54)</f>
        <v>664648.67000000004</v>
      </c>
      <c r="AY55" s="10"/>
      <c r="AZ55" s="11">
        <f t="shared" ref="AZ55" si="176">SUM(AD54:AZ54)</f>
        <v>714389.79</v>
      </c>
      <c r="BA55" s="10"/>
      <c r="BB55" s="11">
        <f t="shared" ref="BB55" si="177">SUM(AF54:BB54)</f>
        <v>723390.79</v>
      </c>
      <c r="BC55" s="10"/>
      <c r="BD55" s="11">
        <f t="shared" ref="BD55" si="178">SUM(AH54:BD54)</f>
        <v>777614.98</v>
      </c>
      <c r="BE55" s="10"/>
      <c r="BF55" s="11">
        <f t="shared" ref="BF55" si="179">SUM(AJ54:BF54)</f>
        <v>844544.42999999993</v>
      </c>
      <c r="BG55" s="10"/>
      <c r="BH55" s="11">
        <f t="shared" ref="BH55" si="180">SUM(AL54:BH54)</f>
        <v>868848.39000000013</v>
      </c>
      <c r="BI55" s="10"/>
      <c r="BJ55" s="11">
        <f t="shared" ref="BJ55" si="181">SUM(AN54:BJ54)</f>
        <v>817183.40000000014</v>
      </c>
      <c r="BK55" s="10"/>
      <c r="BL55" s="11">
        <f t="shared" ref="BL55" si="182">SUM(AP54:BL54)</f>
        <v>747433.77000000014</v>
      </c>
      <c r="BM55" s="10"/>
      <c r="BN55" s="11">
        <f t="shared" ref="BN55" si="183">SUM(AR54:BN54)</f>
        <v>694387.27000000014</v>
      </c>
      <c r="BO55" s="10"/>
      <c r="BP55" s="11">
        <f t="shared" ref="BP55" si="184">SUM(AT54:BP54)</f>
        <v>616413.47000000009</v>
      </c>
      <c r="BQ55" s="10"/>
      <c r="BR55" s="11">
        <f t="shared" ref="BR55" si="185">SUM(AV54:BR54)</f>
        <v>566294.97000000009</v>
      </c>
      <c r="BS55" s="10"/>
      <c r="BT55" s="11">
        <f t="shared" ref="BT55" si="186">SUM(AX54:BT54)</f>
        <v>476714.54999999993</v>
      </c>
      <c r="BU55" s="10"/>
      <c r="BV55" s="11">
        <f t="shared" ref="BV55" si="187">SUM(AZ54:BV54)</f>
        <v>405941.33999999997</v>
      </c>
      <c r="BW55" s="10"/>
      <c r="BX55" s="11">
        <f t="shared" ref="BX55" si="188">SUM(BB54:BX54)</f>
        <v>319925.69999999995</v>
      </c>
      <c r="BY55" s="10"/>
      <c r="BZ55" s="11">
        <f t="shared" ref="BZ55" si="189">SUM(BD54:BZ54)</f>
        <v>267011.79999999993</v>
      </c>
      <c r="CA55" s="10"/>
      <c r="CB55" s="11">
        <f t="shared" ref="CB55" si="190">SUM(BF54:CB54)</f>
        <v>186284.30000000002</v>
      </c>
      <c r="CC55" s="10"/>
      <c r="CD55" s="11">
        <f t="shared" ref="CD55" si="191">SUM(BH54:CD54)</f>
        <v>86647.450000000012</v>
      </c>
      <c r="CE55" s="10"/>
      <c r="CF55" s="11">
        <f t="shared" ref="CF55" si="192">SUM(BJ54:CF54)</f>
        <v>12074.850000000002</v>
      </c>
      <c r="CG55" s="10"/>
      <c r="CH55" s="11">
        <f t="shared" ref="CH55" si="193">SUM(BL54:CH54)</f>
        <v>1882.3400000000029</v>
      </c>
      <c r="CI55" s="10"/>
      <c r="CJ55" s="11">
        <f t="shared" ref="CJ55" si="194">SUM(BN54:CJ54)</f>
        <v>5109.0000000000009</v>
      </c>
      <c r="CK55" s="10"/>
      <c r="CL55" s="11">
        <f t="shared" ref="CL55" si="195">SUM(BP54:CL54)</f>
        <v>5109.0000000000009</v>
      </c>
      <c r="CM55" s="10"/>
      <c r="CN55" s="11">
        <f t="shared" ref="CN55" si="196">SUM(BR54:CN54)</f>
        <v>5109.0000000000009</v>
      </c>
      <c r="CO55" s="10"/>
      <c r="CP55" s="11">
        <f t="shared" ref="CP55" si="197">SUM(BT54:CP54)</f>
        <v>5752.0000000000009</v>
      </c>
      <c r="CQ55" s="10"/>
      <c r="CR55" s="11">
        <f t="shared" ref="CR55" si="198">SUM(BV54:CR54)</f>
        <v>5798.0000000000009</v>
      </c>
      <c r="CS55" s="10"/>
      <c r="CT55" s="11">
        <f t="shared" ref="CT55" si="199">SUM(BX54:CT54)</f>
        <v>5939.2200000000021</v>
      </c>
      <c r="CU55" s="10"/>
      <c r="CV55" s="11">
        <f t="shared" ref="CV55" si="200">SUM(BZ54:CV54)</f>
        <v>7646.7400000000025</v>
      </c>
      <c r="CW55" s="10"/>
      <c r="CX55" s="11">
        <f t="shared" ref="CX55" si="201">SUM(CB54:CX54)</f>
        <v>4815.6400000000003</v>
      </c>
      <c r="CY55" s="10"/>
      <c r="CZ55" s="11">
        <f t="shared" ref="CZ55" si="202">SUM(CD54:CZ54)</f>
        <v>1888.9600000000014</v>
      </c>
      <c r="DA55" s="10"/>
      <c r="DB55" s="11">
        <f t="shared" ref="DB55" si="203">SUM(CF54:DB54)</f>
        <v>-13601.099999999999</v>
      </c>
      <c r="DC55" s="10"/>
      <c r="DD55" s="11">
        <f t="shared" ref="DD55" si="204">SUM(CH54:DD54)</f>
        <v>1853.95</v>
      </c>
      <c r="DE55" s="10"/>
      <c r="DF55" s="11">
        <f t="shared" ref="DF55" si="205">SUM(CJ54:DF54)</f>
        <v>1264.4100000000001</v>
      </c>
      <c r="DG55" s="10"/>
      <c r="DH55" s="11">
        <f t="shared" ref="DH55" si="206">SUM(CL54:DH54)</f>
        <v>-108.85000000000001</v>
      </c>
      <c r="DI55" s="10"/>
      <c r="DJ55" s="11">
        <f t="shared" ref="DJ55" si="207">SUM(CN54:DJ54)</f>
        <v>-108.85000000000001</v>
      </c>
      <c r="DK55" s="10"/>
      <c r="DL55" s="11">
        <f t="shared" ref="DL55" si="208">SUM(CP54:DL54)</f>
        <v>-28.850000000000009</v>
      </c>
      <c r="DM55" s="10"/>
      <c r="DN55" s="13">
        <f t="shared" ref="DN55" si="209">SUM(CR54:DN54)</f>
        <v>51.149999999999991</v>
      </c>
    </row>
    <row r="56" spans="2:123" x14ac:dyDescent="0.25">
      <c r="B56" s="4" t="str">
        <f>$B$34</f>
        <v>Dr. Majd</v>
      </c>
      <c r="J56" s="95">
        <v>0</v>
      </c>
      <c r="L56" s="95">
        <v>0</v>
      </c>
      <c r="N56" s="95">
        <v>0</v>
      </c>
      <c r="P56" s="95">
        <v>0</v>
      </c>
      <c r="R56" s="46">
        <v>0</v>
      </c>
      <c r="T56" s="46">
        <v>0</v>
      </c>
      <c r="V56" s="46">
        <v>0</v>
      </c>
      <c r="X56" s="46">
        <v>0</v>
      </c>
      <c r="Z56" s="46">
        <v>0</v>
      </c>
      <c r="AB56" s="46">
        <v>0</v>
      </c>
      <c r="AD56" s="46">
        <v>0</v>
      </c>
      <c r="AF56" s="46">
        <v>0</v>
      </c>
      <c r="AH56" s="46">
        <v>0</v>
      </c>
      <c r="AJ56" s="46">
        <v>0</v>
      </c>
      <c r="AL56" s="46">
        <v>0</v>
      </c>
      <c r="AN56" s="46">
        <v>0</v>
      </c>
      <c r="AP56" s="46">
        <v>0</v>
      </c>
      <c r="AR56" s="46">
        <v>0</v>
      </c>
      <c r="AT56" s="46">
        <v>0</v>
      </c>
      <c r="AV56" s="46">
        <v>0</v>
      </c>
      <c r="AX56" s="46">
        <v>0</v>
      </c>
      <c r="AZ56" s="46">
        <v>0</v>
      </c>
      <c r="BB56" s="46">
        <v>0</v>
      </c>
      <c r="BD56" s="46">
        <v>0</v>
      </c>
      <c r="BF56" s="46">
        <v>0</v>
      </c>
      <c r="BH56" s="46">
        <v>0</v>
      </c>
      <c r="BJ56" s="46">
        <v>0</v>
      </c>
      <c r="BL56" s="46">
        <v>0</v>
      </c>
      <c r="BN56" s="46">
        <v>0</v>
      </c>
      <c r="BP56" s="46">
        <v>0</v>
      </c>
      <c r="BR56" s="46">
        <v>0</v>
      </c>
      <c r="BT56" s="46">
        <v>0</v>
      </c>
      <c r="BV56" s="46">
        <v>0</v>
      </c>
      <c r="BX56" s="46">
        <v>0</v>
      </c>
      <c r="BZ56" s="46">
        <v>0</v>
      </c>
      <c r="CB56" s="46">
        <v>0</v>
      </c>
      <c r="CD56" s="46">
        <v>0</v>
      </c>
      <c r="CF56" s="46">
        <v>0</v>
      </c>
      <c r="CH56" s="46">
        <v>0</v>
      </c>
      <c r="CJ56" s="46">
        <v>0</v>
      </c>
      <c r="CL56" s="46">
        <v>0</v>
      </c>
      <c r="CN56" s="46">
        <v>0</v>
      </c>
      <c r="CP56" s="46">
        <v>0</v>
      </c>
      <c r="CR56" s="46">
        <v>0</v>
      </c>
      <c r="CT56" s="46">
        <v>0</v>
      </c>
      <c r="CV56" s="46">
        <v>0</v>
      </c>
      <c r="CX56" s="46">
        <v>0</v>
      </c>
      <c r="CZ56" s="46">
        <v>0</v>
      </c>
      <c r="DB56" s="46">
        <v>0</v>
      </c>
      <c r="DD56" s="46">
        <v>0</v>
      </c>
      <c r="DF56" s="46">
        <v>0</v>
      </c>
      <c r="DH56" s="46">
        <v>0</v>
      </c>
      <c r="DJ56" s="46">
        <v>0</v>
      </c>
      <c r="DL56" s="46">
        <v>0</v>
      </c>
      <c r="DN56" s="46">
        <v>61309.65</v>
      </c>
    </row>
    <row r="57" spans="2:123" x14ac:dyDescent="0.25">
      <c r="B57" s="9" t="s">
        <v>20</v>
      </c>
      <c r="C57" s="10"/>
      <c r="D57" s="10"/>
      <c r="E57" s="10"/>
      <c r="F57" s="10"/>
      <c r="G57" s="10"/>
      <c r="H57" s="10"/>
      <c r="I57" s="10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0"/>
      <c r="AF57" s="11">
        <f>SUM(J56:AF56)</f>
        <v>0</v>
      </c>
      <c r="AG57" s="10"/>
      <c r="AH57" s="11">
        <f t="shared" ref="AH57" si="210">SUM(L56:AH56)</f>
        <v>0</v>
      </c>
      <c r="AI57" s="10"/>
      <c r="AJ57" s="11">
        <f t="shared" ref="AJ57" si="211">SUM(N56:AJ56)</f>
        <v>0</v>
      </c>
      <c r="AK57" s="10"/>
      <c r="AL57" s="11">
        <f t="shared" ref="AL57" si="212">SUM(P56:AL56)</f>
        <v>0</v>
      </c>
      <c r="AM57" s="10"/>
      <c r="AN57" s="11">
        <f t="shared" ref="AN57" si="213">SUM(R56:AN56)</f>
        <v>0</v>
      </c>
      <c r="AO57" s="10"/>
      <c r="AP57" s="11">
        <f t="shared" ref="AP57" si="214">SUM(T56:AP56)</f>
        <v>0</v>
      </c>
      <c r="AQ57" s="10"/>
      <c r="AR57" s="11">
        <f t="shared" ref="AR57" si="215">SUM(V56:AR56)</f>
        <v>0</v>
      </c>
      <c r="AS57" s="12"/>
      <c r="AT57" s="11">
        <f t="shared" ref="AT57" si="216">SUM(X56:AT56)</f>
        <v>0</v>
      </c>
      <c r="AU57" s="10"/>
      <c r="AV57" s="11">
        <f t="shared" ref="AV57" si="217">SUM(Z56:AV56)</f>
        <v>0</v>
      </c>
      <c r="AW57" s="10"/>
      <c r="AX57" s="11">
        <f t="shared" ref="AX57" si="218">SUM(AB56:AX56)</f>
        <v>0</v>
      </c>
      <c r="AY57" s="10"/>
      <c r="AZ57" s="11">
        <f t="shared" ref="AZ57" si="219">SUM(AD56:AZ56)</f>
        <v>0</v>
      </c>
      <c r="BA57" s="10"/>
      <c r="BB57" s="11">
        <f t="shared" ref="BB57" si="220">SUM(AF56:BB56)</f>
        <v>0</v>
      </c>
      <c r="BC57" s="10"/>
      <c r="BD57" s="11">
        <f t="shared" ref="BD57" si="221">SUM(AH56:BD56)</f>
        <v>0</v>
      </c>
      <c r="BE57" s="10"/>
      <c r="BF57" s="11">
        <f t="shared" ref="BF57" si="222">SUM(AJ56:BF56)</f>
        <v>0</v>
      </c>
      <c r="BG57" s="10"/>
      <c r="BH57" s="11">
        <f t="shared" ref="BH57" si="223">SUM(AL56:BH56)</f>
        <v>0</v>
      </c>
      <c r="BI57" s="10"/>
      <c r="BJ57" s="11">
        <f t="shared" ref="BJ57" si="224">SUM(AN56:BJ56)</f>
        <v>0</v>
      </c>
      <c r="BK57" s="10"/>
      <c r="BL57" s="11">
        <f t="shared" ref="BL57" si="225">SUM(AP56:BL56)</f>
        <v>0</v>
      </c>
      <c r="BM57" s="10"/>
      <c r="BN57" s="11">
        <f t="shared" ref="BN57" si="226">SUM(AR56:BN56)</f>
        <v>0</v>
      </c>
      <c r="BO57" s="10"/>
      <c r="BP57" s="11">
        <f t="shared" ref="BP57" si="227">SUM(AT56:BP56)</f>
        <v>0</v>
      </c>
      <c r="BQ57" s="10"/>
      <c r="BR57" s="11">
        <f t="shared" ref="BR57" si="228">SUM(AV56:BR56)</f>
        <v>0</v>
      </c>
      <c r="BS57" s="10"/>
      <c r="BT57" s="11">
        <f t="shared" ref="BT57" si="229">SUM(AX56:BT56)</f>
        <v>0</v>
      </c>
      <c r="BU57" s="10"/>
      <c r="BV57" s="11">
        <f t="shared" ref="BV57" si="230">SUM(AZ56:BV56)</f>
        <v>0</v>
      </c>
      <c r="BW57" s="10"/>
      <c r="BX57" s="11">
        <f t="shared" ref="BX57" si="231">SUM(BB56:BX56)</f>
        <v>0</v>
      </c>
      <c r="BY57" s="10"/>
      <c r="BZ57" s="11">
        <f t="shared" ref="BZ57" si="232">SUM(BD56:BZ56)</f>
        <v>0</v>
      </c>
      <c r="CA57" s="10"/>
      <c r="CB57" s="11">
        <f t="shared" ref="CB57" si="233">SUM(BF56:CB56)</f>
        <v>0</v>
      </c>
      <c r="CC57" s="10"/>
      <c r="CD57" s="11">
        <f t="shared" ref="CD57" si="234">SUM(BH56:CD56)</f>
        <v>0</v>
      </c>
      <c r="CE57" s="10"/>
      <c r="CF57" s="11">
        <f t="shared" ref="CF57" si="235">SUM(BJ56:CF56)</f>
        <v>0</v>
      </c>
      <c r="CG57" s="10"/>
      <c r="CH57" s="11">
        <f t="shared" ref="CH57" si="236">SUM(BL56:CH56)</f>
        <v>0</v>
      </c>
      <c r="CI57" s="10"/>
      <c r="CJ57" s="11">
        <f t="shared" ref="CJ57" si="237">SUM(BN56:CJ56)</f>
        <v>0</v>
      </c>
      <c r="CK57" s="10"/>
      <c r="CL57" s="11">
        <f t="shared" ref="CL57" si="238">SUM(BP56:CL56)</f>
        <v>0</v>
      </c>
      <c r="CM57" s="10"/>
      <c r="CN57" s="11">
        <f t="shared" ref="CN57" si="239">SUM(BR56:CN56)</f>
        <v>0</v>
      </c>
      <c r="CO57" s="10"/>
      <c r="CP57" s="11">
        <f t="shared" ref="CP57" si="240">SUM(BT56:CP56)</f>
        <v>0</v>
      </c>
      <c r="CQ57" s="10"/>
      <c r="CR57" s="11">
        <f t="shared" ref="CR57" si="241">SUM(BV56:CR56)</f>
        <v>0</v>
      </c>
      <c r="CS57" s="10"/>
      <c r="CT57" s="11">
        <f t="shared" ref="CT57" si="242">SUM(BX56:CT56)</f>
        <v>0</v>
      </c>
      <c r="CU57" s="10"/>
      <c r="CV57" s="11">
        <f t="shared" ref="CV57" si="243">SUM(BZ56:CV56)</f>
        <v>0</v>
      </c>
      <c r="CW57" s="10"/>
      <c r="CX57" s="11">
        <f t="shared" ref="CX57" si="244">SUM(CB56:CX56)</f>
        <v>0</v>
      </c>
      <c r="CY57" s="10"/>
      <c r="CZ57" s="11">
        <f t="shared" ref="CZ57" si="245">SUM(CD56:CZ56)</f>
        <v>0</v>
      </c>
      <c r="DA57" s="10"/>
      <c r="DB57" s="11">
        <f t="shared" ref="DB57" si="246">SUM(CF56:DB56)</f>
        <v>0</v>
      </c>
      <c r="DC57" s="10"/>
      <c r="DD57" s="11">
        <f t="shared" ref="DD57" si="247">SUM(CH56:DD56)</f>
        <v>0</v>
      </c>
      <c r="DE57" s="10"/>
      <c r="DF57" s="11">
        <f t="shared" ref="DF57" si="248">SUM(CJ56:DF56)</f>
        <v>0</v>
      </c>
      <c r="DG57" s="10"/>
      <c r="DH57" s="11">
        <f t="shared" ref="DH57" si="249">SUM(CL56:DH56)</f>
        <v>0</v>
      </c>
      <c r="DI57" s="10"/>
      <c r="DJ57" s="11">
        <f t="shared" ref="DJ57" si="250">SUM(CN56:DJ56)</f>
        <v>0</v>
      </c>
      <c r="DK57" s="10"/>
      <c r="DL57" s="11">
        <f t="shared" ref="DL57" si="251">SUM(CP56:DL56)</f>
        <v>0</v>
      </c>
      <c r="DM57" s="10"/>
      <c r="DN57" s="13">
        <f>SUM(CR56:DN56)</f>
        <v>61309.65</v>
      </c>
    </row>
    <row r="58" spans="2:123" x14ac:dyDescent="0.25">
      <c r="B58" s="7"/>
      <c r="AO58"/>
      <c r="AQ58"/>
      <c r="DO58"/>
      <c r="DP58"/>
      <c r="DQ58"/>
      <c r="DR58"/>
      <c r="DS58"/>
    </row>
    <row r="59" spans="2:123" x14ac:dyDescent="0.25">
      <c r="B59" s="6" t="s">
        <v>39</v>
      </c>
      <c r="AO59"/>
      <c r="AQ59"/>
      <c r="DO59"/>
      <c r="DP59"/>
      <c r="DQ59"/>
      <c r="DR59"/>
      <c r="DS59"/>
    </row>
    <row r="60" spans="2:123" x14ac:dyDescent="0.25">
      <c r="B60" s="7" t="s">
        <v>7</v>
      </c>
      <c r="AO60"/>
      <c r="AQ60"/>
      <c r="DO60"/>
      <c r="DP60"/>
      <c r="DQ60"/>
      <c r="DR60"/>
      <c r="DS60"/>
    </row>
    <row r="61" spans="2:123" x14ac:dyDescent="0.25">
      <c r="B61" s="4" t="str">
        <f>$B$28</f>
        <v>Dr. Theodosis</v>
      </c>
      <c r="J61" s="19">
        <f>IF(ISERROR(J50/J28),0,J50/J28)</f>
        <v>545.64150943396226</v>
      </c>
      <c r="L61" s="19">
        <f>IF(ISERROR(L50/L28),0,L50/L28)</f>
        <v>640.44318181818187</v>
      </c>
      <c r="N61" s="19">
        <f>IF(ISERROR(N50/N28),0,N50/N28)</f>
        <v>508.51587301587301</v>
      </c>
      <c r="P61" s="19">
        <f>IF(ISERROR(P50/P28),0,P50/P28)</f>
        <v>438.59166666666664</v>
      </c>
      <c r="R61" s="19">
        <f>IF(ISERROR(R50/R28),0,R50/R28)</f>
        <v>279.4375</v>
      </c>
      <c r="T61" s="95">
        <f>IF(ISERROR(T50/T28),0,T50/T28)</f>
        <v>0</v>
      </c>
      <c r="U61" s="95"/>
      <c r="V61" s="95">
        <f>IF(ISERROR(V50/V28),0,V50/V28)</f>
        <v>0</v>
      </c>
      <c r="W61" s="95"/>
      <c r="X61" s="95">
        <f>IF(ISERROR(X50/X28),0,X50/X28)</f>
        <v>0</v>
      </c>
      <c r="Y61" s="95"/>
      <c r="Z61" s="95">
        <f>IF(ISERROR(Z50/Z28),0,Z50/Z28)</f>
        <v>0</v>
      </c>
      <c r="AA61" s="95"/>
      <c r="AB61" s="95">
        <f>IF(ISERROR(AB50/AB28),0,AB50/AB28)</f>
        <v>0</v>
      </c>
      <c r="AC61" s="95"/>
      <c r="AD61" s="95">
        <f>IF(ISERROR(AD50/AD28),0,AD50/AD28)</f>
        <v>0</v>
      </c>
      <c r="AE61" s="95"/>
      <c r="AF61" s="95">
        <f>IF(ISERROR(AF50/AF28),0,AF50/AF28)</f>
        <v>0</v>
      </c>
      <c r="AG61" s="95"/>
      <c r="AH61" s="95">
        <f>IF(ISERROR(AH50/AH28),0,AH50/AH28)</f>
        <v>0</v>
      </c>
      <c r="AI61" s="95"/>
      <c r="AJ61" s="95">
        <f>IF(ISERROR(AJ50/AJ28),0,AJ50/AJ28)</f>
        <v>0</v>
      </c>
      <c r="AK61" s="95"/>
      <c r="AL61" s="95">
        <f>IF(ISERROR(AL50/AL28),0,AL50/AL28)</f>
        <v>0</v>
      </c>
      <c r="AM61" s="95"/>
      <c r="AN61" s="95">
        <f>IF(ISERROR(AN50/AN28),0,AN50/AN28)</f>
        <v>0</v>
      </c>
      <c r="AO61" s="95"/>
      <c r="AP61" s="95">
        <f>IF(ISERROR(AP50/AP28),0,AP50/AP28)</f>
        <v>0</v>
      </c>
      <c r="AQ61" s="95"/>
      <c r="AR61" s="95">
        <f>IF(ISERROR(AR50/AR28),0,AR50/AR28)</f>
        <v>0</v>
      </c>
      <c r="AS61" s="95"/>
      <c r="AT61" s="95">
        <f>IF(ISERROR(AT50/AT28),0,AT50/AT28)</f>
        <v>0</v>
      </c>
      <c r="AU61" s="95"/>
      <c r="AV61" s="95">
        <f>IF(ISERROR(AV50/AV28),0,AV50/AV28)</f>
        <v>0</v>
      </c>
      <c r="AW61" s="95"/>
      <c r="AX61" s="95">
        <f>IF(ISERROR(AX50/AX28),0,AX50/AX28)</f>
        <v>0</v>
      </c>
      <c r="AY61" s="95"/>
      <c r="AZ61" s="95">
        <f t="shared" ref="AZ61:BB61" si="252">IF(ISERROR(AZ50/AZ28),0,AZ50/AZ28)</f>
        <v>0</v>
      </c>
      <c r="BA61" s="95"/>
      <c r="BB61" s="95">
        <f t="shared" si="252"/>
        <v>0</v>
      </c>
      <c r="BC61" s="95"/>
      <c r="BD61" s="95">
        <f t="shared" ref="BD61:BF61" si="253">IF(ISERROR(BD50/BD28),0,BD50/BD28)</f>
        <v>0</v>
      </c>
      <c r="BE61" s="95"/>
      <c r="BF61" s="20">
        <f t="shared" si="253"/>
        <v>616.29999999999995</v>
      </c>
      <c r="BG61" s="95"/>
      <c r="BH61" s="20">
        <f t="shared" ref="BH61:BJ61" si="254">IF(ISERROR(BH50/BH28),0,BH50/BH28)</f>
        <v>951.77073170731705</v>
      </c>
      <c r="BI61" s="95"/>
      <c r="BJ61" s="20">
        <f t="shared" si="254"/>
        <v>464.89782608695651</v>
      </c>
      <c r="BK61" s="95"/>
      <c r="BL61" s="20">
        <f t="shared" ref="BL61:BN61" si="255">IF(ISERROR(BL50/BL28),0,BL50/BL28)</f>
        <v>408.6142857142857</v>
      </c>
      <c r="BM61" s="95"/>
      <c r="BN61" s="20">
        <f t="shared" si="255"/>
        <v>753.29731182795695</v>
      </c>
      <c r="BO61" s="95"/>
      <c r="BP61" s="20">
        <f t="shared" ref="BP61:BR61" si="256">IF(ISERROR(BP50/BP28),0,BP50/BP28)</f>
        <v>555.27224719101127</v>
      </c>
      <c r="BQ61" s="95"/>
      <c r="BR61" s="20">
        <f t="shared" si="256"/>
        <v>527.9103703703704</v>
      </c>
      <c r="BS61" s="95"/>
      <c r="BT61" s="20">
        <f t="shared" ref="BT61:BV61" si="257">IF(ISERROR(BT50/BT28),0,BT50/BT28)</f>
        <v>592.43989583333337</v>
      </c>
      <c r="BU61" s="95"/>
      <c r="BV61" s="20">
        <f t="shared" si="257"/>
        <v>459.60476190476192</v>
      </c>
      <c r="BW61" s="95"/>
      <c r="BX61" s="20">
        <f t="shared" ref="BX61" si="258">IF(ISERROR(BX50/BX28),0,BX50/BX28)</f>
        <v>445.78009090909092</v>
      </c>
      <c r="BY61" s="95"/>
      <c r="BZ61" s="20">
        <f t="shared" ref="BZ61" si="259">IF(ISERROR(BZ50/BZ28),0,BZ50/BZ28)</f>
        <v>618.00326086956522</v>
      </c>
      <c r="CA61" s="95"/>
      <c r="CB61" s="20">
        <f>IF(ISERROR(CB50/CB28),0,CB50/CB28)</f>
        <v>945.31061728395071</v>
      </c>
      <c r="CC61" s="95"/>
      <c r="CD61" s="20">
        <f>IF(ISERROR(CD50/CD28),0,CD50/CD28)</f>
        <v>618.37922330097081</v>
      </c>
      <c r="CE61" s="95"/>
      <c r="CF61" s="20">
        <f t="shared" ref="CF61:CH61" si="260">IF(ISERROR(CF50/CF28),0,CF50/CF28)</f>
        <v>899.42010204081635</v>
      </c>
      <c r="CG61" s="95"/>
      <c r="CH61" s="20">
        <f t="shared" si="260"/>
        <v>184.08821428571429</v>
      </c>
      <c r="CI61" s="95"/>
      <c r="CJ61" s="20">
        <f t="shared" ref="CJ61:CL61" si="261">IF(ISERROR(CJ50/CJ28),0,CJ50/CJ28)</f>
        <v>0</v>
      </c>
      <c r="CK61" s="95"/>
      <c r="CL61" s="20">
        <f t="shared" si="261"/>
        <v>0</v>
      </c>
      <c r="CM61" s="95"/>
      <c r="CN61" s="20">
        <f t="shared" ref="CN61:CP61" si="262">IF(ISERROR(CN50/CN28),0,CN50/CN28)</f>
        <v>0</v>
      </c>
      <c r="CO61" s="95"/>
      <c r="CP61" s="20">
        <f t="shared" si="262"/>
        <v>0</v>
      </c>
      <c r="CQ61" s="95"/>
      <c r="CR61" s="20">
        <f t="shared" ref="CR61:CT61" si="263">IF(ISERROR(CR50/CR28),0,CR50/CR28)</f>
        <v>0</v>
      </c>
      <c r="CS61" s="95"/>
      <c r="CT61" s="20">
        <f t="shared" si="263"/>
        <v>0</v>
      </c>
      <c r="CU61" s="95"/>
      <c r="CV61" s="20">
        <f t="shared" ref="CV61:CX61" si="264">IF(ISERROR(CV50/CV28),0,CV50/CV28)</f>
        <v>0</v>
      </c>
      <c r="CW61" s="95"/>
      <c r="CX61" s="20">
        <f t="shared" si="264"/>
        <v>0</v>
      </c>
      <c r="CY61" s="95"/>
      <c r="CZ61" s="20">
        <f t="shared" ref="CZ61:DB61" si="265">IF(ISERROR(CZ50/CZ28),0,CZ50/CZ28)</f>
        <v>0</v>
      </c>
      <c r="DA61" s="95"/>
      <c r="DB61" s="20">
        <f t="shared" si="265"/>
        <v>0</v>
      </c>
      <c r="DC61" s="95"/>
      <c r="DD61" s="20">
        <f t="shared" ref="DD61:DF61" si="266">IF(ISERROR(DD50/DD28),0,DD50/DD28)</f>
        <v>0</v>
      </c>
      <c r="DE61" s="95"/>
      <c r="DF61" s="20">
        <f t="shared" si="266"/>
        <v>0</v>
      </c>
      <c r="DG61" s="95"/>
      <c r="DH61" s="20">
        <f t="shared" ref="DH61:DJ61" si="267">IF(ISERROR(DH50/DH28),0,DH50/DH28)</f>
        <v>32</v>
      </c>
      <c r="DI61" s="95"/>
      <c r="DJ61" s="20">
        <f t="shared" si="267"/>
        <v>0</v>
      </c>
      <c r="DK61" s="95"/>
      <c r="DL61" s="20">
        <f t="shared" ref="DL61:DN61" si="268">IF(ISERROR(DL50/DL28),0,DL50/DL28)</f>
        <v>0</v>
      </c>
      <c r="DM61" s="95"/>
      <c r="DN61" s="20">
        <f t="shared" si="268"/>
        <v>0</v>
      </c>
      <c r="DO61"/>
      <c r="DP61"/>
      <c r="DQ61"/>
      <c r="DR61"/>
      <c r="DS61"/>
    </row>
    <row r="62" spans="2:123" x14ac:dyDescent="0.25">
      <c r="B62" s="9" t="s">
        <v>2</v>
      </c>
      <c r="C62" s="10"/>
      <c r="D62" s="10"/>
      <c r="E62" s="10"/>
      <c r="F62" s="10"/>
      <c r="G62" s="10"/>
      <c r="H62" s="10"/>
      <c r="I62" s="10"/>
      <c r="J62" s="11"/>
      <c r="K62" s="10"/>
      <c r="L62" s="11"/>
      <c r="M62" s="10"/>
      <c r="N62" s="11"/>
      <c r="O62" s="10"/>
      <c r="P62" s="11"/>
      <c r="Q62" s="10"/>
      <c r="R62" s="11"/>
      <c r="S62" s="10"/>
      <c r="T62" s="11"/>
      <c r="U62" s="10"/>
      <c r="V62" s="11"/>
      <c r="W62" s="10"/>
      <c r="X62" s="11"/>
      <c r="Y62" s="10"/>
      <c r="Z62" s="11"/>
      <c r="AA62" s="10"/>
      <c r="AB62" s="11"/>
      <c r="AC62" s="10"/>
      <c r="AD62" s="11"/>
      <c r="AE62" s="10"/>
      <c r="AF62" s="11">
        <f>IF(ISERROR(AF51/AF29),0,AF51/AF29)</f>
        <v>508.1419491525424</v>
      </c>
      <c r="AG62" s="10"/>
      <c r="AH62" s="11">
        <f>IF(ISERROR(AH51/AH29),0,AH51/AH29)</f>
        <v>497.28142076502735</v>
      </c>
      <c r="AI62" s="10"/>
      <c r="AJ62" s="11">
        <f>IF(ISERROR(AJ51/AJ29),0,AJ51/AJ29)</f>
        <v>451.96402877697841</v>
      </c>
      <c r="AK62" s="10"/>
      <c r="AL62" s="11">
        <f>IF(ISERROR(AL51/AL29),0,AL51/AL29)</f>
        <v>405.08552631578948</v>
      </c>
      <c r="AM62" s="10"/>
      <c r="AN62" s="11">
        <f>IF(ISERROR(AN51/AN29),0,AN51/AN29)</f>
        <v>279.4375</v>
      </c>
      <c r="AO62" s="10"/>
      <c r="AP62" s="96">
        <f>IF(ISERROR(AP51/AP29),0,AP51/AP29)</f>
        <v>0</v>
      </c>
      <c r="AQ62" s="10"/>
      <c r="AR62" s="96">
        <f>IF(ISERROR(AR51/AR29),0,AR51/AR29)</f>
        <v>0</v>
      </c>
      <c r="AS62" s="10"/>
      <c r="AT62" s="96">
        <f>IF(ISERROR(AT51/AT29),0,AT51/AT29)</f>
        <v>0</v>
      </c>
      <c r="AU62" s="10"/>
      <c r="AV62" s="96">
        <f>IF(ISERROR(AV51/AV29),0,AV51/AV29)</f>
        <v>0</v>
      </c>
      <c r="AW62" s="10"/>
      <c r="AX62" s="96">
        <f>IF(ISERROR(AX51/AX29),0,AX51/AX29)</f>
        <v>0</v>
      </c>
      <c r="AY62" s="10"/>
      <c r="AZ62" s="96">
        <f t="shared" ref="AZ62:BB62" si="269">IF(ISERROR(AZ51/AZ29),0,AZ51/AZ29)</f>
        <v>0</v>
      </c>
      <c r="BA62" s="10"/>
      <c r="BB62" s="96">
        <f t="shared" si="269"/>
        <v>0</v>
      </c>
      <c r="BC62" s="10"/>
      <c r="BD62" s="96">
        <f t="shared" ref="BD62:BF62" si="270">IF(ISERROR(BD51/BD29),0,BD51/BD29)</f>
        <v>0</v>
      </c>
      <c r="BE62" s="10"/>
      <c r="BF62" s="11">
        <f t="shared" si="270"/>
        <v>616.29999999999995</v>
      </c>
      <c r="BG62" s="10"/>
      <c r="BH62" s="11">
        <f t="shared" ref="BH62:BJ62" si="271">IF(ISERROR(BH51/BH29),0,BH51/BH29)</f>
        <v>841.7803278688524</v>
      </c>
      <c r="BI62" s="10"/>
      <c r="BJ62" s="11">
        <f t="shared" si="271"/>
        <v>595.52187500000002</v>
      </c>
      <c r="BK62" s="10"/>
      <c r="BL62" s="11">
        <f>IF(ISERROR(BL51/BL29),0,BL51/BL29)</f>
        <v>542.33678861788621</v>
      </c>
      <c r="BM62" s="10"/>
      <c r="BN62" s="11">
        <f>IF(ISERROR(BN51/BN29),0,BN51/BN29)</f>
        <v>600.21091445427726</v>
      </c>
      <c r="BO62" s="10"/>
      <c r="BP62" s="11">
        <f t="shared" ref="BP62:BR62" si="272">IF(ISERROR(BP51/BP29),0,BP51/BP29)</f>
        <v>590.86619158878511</v>
      </c>
      <c r="BQ62" s="10"/>
      <c r="BR62" s="11">
        <f t="shared" si="272"/>
        <v>583.81304979253116</v>
      </c>
      <c r="BS62" s="10"/>
      <c r="BT62" s="11">
        <f t="shared" ref="BT62:BV62" si="273">IF(ISERROR(BT51/BT29),0,BT51/BT29)</f>
        <v>585.24588235294118</v>
      </c>
      <c r="BU62" s="10"/>
      <c r="BV62" s="11">
        <f t="shared" si="273"/>
        <v>569.30350453172207</v>
      </c>
      <c r="BW62" s="10"/>
      <c r="BX62" s="11">
        <f t="shared" ref="BX62" si="274">IF(ISERROR(BX51/BX29),0,BX51/BX29)</f>
        <v>551.70301813471497</v>
      </c>
      <c r="BY62" s="10"/>
      <c r="BZ62" s="11">
        <f t="shared" ref="BZ62" si="275">IF(ISERROR(BZ51/BZ29),0,BZ51/BZ29)</f>
        <v>558.76276620370368</v>
      </c>
      <c r="CA62" s="10"/>
      <c r="CB62" s="11">
        <f>IF(ISERROR(CB51/CB29),0,CB51/CB29)</f>
        <v>591.89543915343904</v>
      </c>
      <c r="CC62" s="10"/>
      <c r="CD62" s="11">
        <f>IF(ISERROR(CD51/CD29),0,CD51/CD29)</f>
        <v>594.07417315175098</v>
      </c>
      <c r="CE62" s="10"/>
      <c r="CF62" s="11">
        <f t="shared" ref="CF62:CH62" si="276">IF(ISERROR(CF51/CF29),0,CF51/CF29)</f>
        <v>608.13716129032252</v>
      </c>
      <c r="CG62" s="10"/>
      <c r="CH62" s="11">
        <f t="shared" si="276"/>
        <v>612.7455310621242</v>
      </c>
      <c r="CI62" s="10"/>
      <c r="CJ62" s="11">
        <f t="shared" ref="CJ62:CL62" si="277">IF(ISERROR(CJ51/CJ29),0,CJ51/CJ29)</f>
        <v>625.81629310344817</v>
      </c>
      <c r="CK62" s="10"/>
      <c r="CL62" s="11">
        <f t="shared" si="277"/>
        <v>610.2762754491016</v>
      </c>
      <c r="CM62" s="10"/>
      <c r="CN62" s="11">
        <f t="shared" ref="CN62:CP62" si="278">IF(ISERROR(CN51/CN29),0,CN51/CN29)</f>
        <v>612.1915951742626</v>
      </c>
      <c r="CO62" s="10"/>
      <c r="CP62" s="11">
        <f t="shared" si="278"/>
        <v>615.42654624277452</v>
      </c>
      <c r="CQ62" s="10"/>
      <c r="CR62" s="11">
        <f t="shared" ref="CR62:CT62" si="279">IF(ISERROR(CR51/CR29),0,CR51/CR29)</f>
        <v>618.49775167785219</v>
      </c>
      <c r="CS62" s="10"/>
      <c r="CT62" s="11">
        <f t="shared" si="279"/>
        <v>644.80724609374988</v>
      </c>
      <c r="CU62" s="10"/>
      <c r="CV62" s="11">
        <f t="shared" ref="CV62:CX62" si="280">IF(ISERROR(CV51/CV29),0,CV51/CV29)</f>
        <v>699.50850746268634</v>
      </c>
      <c r="CW62" s="10"/>
      <c r="CX62" s="11">
        <f t="shared" si="280"/>
        <v>722.77867741935495</v>
      </c>
      <c r="CY62" s="10"/>
      <c r="CZ62" s="11">
        <f t="shared" ref="CZ62:DB62" si="281">IF(ISERROR(CZ51/CZ29),0,CZ51/CZ29)</f>
        <v>644.06650655021838</v>
      </c>
      <c r="DA62" s="10"/>
      <c r="DB62" s="11">
        <f t="shared" si="281"/>
        <v>664.93666666666672</v>
      </c>
      <c r="DC62" s="10"/>
      <c r="DD62" s="11">
        <f t="shared" ref="DD62:DF62" si="282">IF(ISERROR(DD51/DD29),0,DD51/DD29)</f>
        <v>-155.75535714285712</v>
      </c>
      <c r="DE62" s="10"/>
      <c r="DF62" s="11">
        <f t="shared" si="282"/>
        <v>0</v>
      </c>
      <c r="DG62" s="10"/>
      <c r="DH62" s="11">
        <f t="shared" ref="DH62:DJ62" si="283">IF(ISERROR(DH51/DH29),0,DH51/DH29)</f>
        <v>-7222.6999999999989</v>
      </c>
      <c r="DI62" s="10"/>
      <c r="DJ62" s="11">
        <f t="shared" si="283"/>
        <v>-3051.26</v>
      </c>
      <c r="DK62" s="10"/>
      <c r="DL62" s="11">
        <f t="shared" ref="DL62:DN62" si="284">IF(ISERROR(DL51/DL29),0,DL51/DL29)</f>
        <v>-1250.4950000000001</v>
      </c>
      <c r="DM62" s="10"/>
      <c r="DN62" s="13">
        <f t="shared" si="284"/>
        <v>-94.194999999999993</v>
      </c>
      <c r="DO62"/>
      <c r="DP62"/>
      <c r="DQ62"/>
      <c r="DR62"/>
      <c r="DS62"/>
    </row>
    <row r="63" spans="2:123" x14ac:dyDescent="0.25">
      <c r="B63" s="4" t="str">
        <f>$B$30</f>
        <v>Dr. Jones</v>
      </c>
      <c r="J63" s="19">
        <f>IF(ISERROR(J52/J30),0,J52/J30)</f>
        <v>0</v>
      </c>
      <c r="L63" s="19">
        <f>IF(ISERROR(L52/L30),0,L52/L30)</f>
        <v>0</v>
      </c>
      <c r="N63" s="19">
        <f>IF(ISERROR(N52/N30),0,N52/N30)</f>
        <v>0</v>
      </c>
      <c r="P63" s="19">
        <f>IF(ISERROR(P52/P30),0,P52/P30)</f>
        <v>0</v>
      </c>
      <c r="R63" s="19">
        <f>IF(ISERROR(R52/R30),0,R52/R30)</f>
        <v>0</v>
      </c>
      <c r="T63" s="95">
        <f>IF(ISERROR(T52/T30),0,T52/T30)</f>
        <v>0</v>
      </c>
      <c r="U63" s="95"/>
      <c r="V63" s="95">
        <f>IF(ISERROR(V52/V30),0,V52/V30)</f>
        <v>0</v>
      </c>
      <c r="W63" s="95"/>
      <c r="X63" s="95">
        <f>IF(ISERROR(X52/X30),0,X52/X30)</f>
        <v>0</v>
      </c>
      <c r="Y63" s="95"/>
      <c r="Z63" s="95">
        <f>IF(ISERROR(Z52/Z30),0,Z52/Z30)</f>
        <v>0</v>
      </c>
      <c r="AA63" s="95"/>
      <c r="AB63" s="95">
        <f>IF(ISERROR(AB52/AB30),0,AB52/AB30)</f>
        <v>0</v>
      </c>
      <c r="AC63" s="95"/>
      <c r="AD63" s="95">
        <f>IF(ISERROR(AD52/AD30),0,AD52/AD30)</f>
        <v>0</v>
      </c>
      <c r="AE63" s="95"/>
      <c r="AF63" s="95">
        <f>IF(ISERROR(AF52/AF30),0,AF52/AF30)</f>
        <v>0</v>
      </c>
      <c r="AG63" s="95"/>
      <c r="AH63" s="95">
        <f>IF(ISERROR(AH52/AH30),0,AH52/AH30)</f>
        <v>0</v>
      </c>
      <c r="AI63" s="95"/>
      <c r="AJ63" s="95">
        <f>IF(ISERROR(AJ52/AJ30),0,AJ52/AJ30)</f>
        <v>0</v>
      </c>
      <c r="AK63" s="95"/>
      <c r="AL63" s="95">
        <f>IF(ISERROR(AL52/AL30),0,AL52/AL30)</f>
        <v>0</v>
      </c>
      <c r="AM63" s="95"/>
      <c r="AN63" s="95">
        <f>IF(ISERROR(AN52/AN30),0,AN52/AN30)</f>
        <v>0</v>
      </c>
      <c r="AO63" s="95"/>
      <c r="AP63" s="95">
        <f>IF(ISERROR(AP52/AP30),0,AP52/AP30)</f>
        <v>0</v>
      </c>
      <c r="AQ63" s="95"/>
      <c r="AR63" s="95">
        <f>IF(ISERROR(AR52/AR30),0,AR52/AR30)</f>
        <v>0</v>
      </c>
      <c r="AS63" s="95"/>
      <c r="AT63" s="95">
        <f>IF(ISERROR(AT52/AT30),0,AT52/AT30)</f>
        <v>0</v>
      </c>
      <c r="AU63" s="95"/>
      <c r="AV63" s="95">
        <f>IF(ISERROR(AV52/AV30),0,AV52/AV30)</f>
        <v>0</v>
      </c>
      <c r="AW63" s="95"/>
      <c r="AX63" s="95">
        <f>IF(ISERROR(AX52/AX30),0,AX52/AX30)</f>
        <v>0</v>
      </c>
      <c r="AY63" s="95"/>
      <c r="AZ63" s="95">
        <f t="shared" ref="AZ63" si="285">IF(ISERROR(AZ52/AZ30),0,AZ52/AZ30)</f>
        <v>0</v>
      </c>
      <c r="BA63" s="95"/>
      <c r="BB63" s="95">
        <f t="shared" ref="BB63" si="286">IF(ISERROR(BB52/BB30),0,BB52/BB30)</f>
        <v>0</v>
      </c>
      <c r="BC63" s="95"/>
      <c r="BD63" s="95">
        <f t="shared" ref="BD63" si="287">IF(ISERROR(BD52/BD30),0,BD52/BD30)</f>
        <v>0</v>
      </c>
      <c r="BE63" s="95"/>
      <c r="BF63" s="95">
        <f t="shared" ref="BF63:BL63" si="288">IF(ISERROR(BF52/BF30),0,BF52/BF30)</f>
        <v>0</v>
      </c>
      <c r="BG63" s="95"/>
      <c r="BH63" s="95">
        <f t="shared" si="288"/>
        <v>0</v>
      </c>
      <c r="BI63" s="95"/>
      <c r="BJ63" s="20">
        <f t="shared" si="288"/>
        <v>297.99687499999999</v>
      </c>
      <c r="BK63" s="95"/>
      <c r="BL63" s="20">
        <f t="shared" si="288"/>
        <v>333.58823529411762</v>
      </c>
      <c r="BM63" s="95"/>
      <c r="BN63" s="20">
        <f t="shared" ref="BN63:BP63" si="289">IF(ISERROR(BN52/BN30),0,BN52/BN30)</f>
        <v>610.75</v>
      </c>
      <c r="BO63" s="95"/>
      <c r="BP63" s="20">
        <f t="shared" si="289"/>
        <v>515.32777777777778</v>
      </c>
      <c r="BQ63" s="95"/>
      <c r="BR63" s="20">
        <f t="shared" ref="BR63:BT63" si="290">IF(ISERROR(BR52/BR30),0,BR52/BR30)</f>
        <v>626.14729729729731</v>
      </c>
      <c r="BS63" s="95"/>
      <c r="BT63" s="20">
        <f t="shared" si="290"/>
        <v>428.4491304347826</v>
      </c>
      <c r="BU63" s="95"/>
      <c r="BV63" s="20">
        <f t="shared" ref="BV63:BX63" si="291">IF(ISERROR(BV52/BV30),0,BV52/BV30)</f>
        <v>202.83774193548388</v>
      </c>
      <c r="BW63" s="95"/>
      <c r="BX63" s="20">
        <f t="shared" si="291"/>
        <v>457.19411764705882</v>
      </c>
      <c r="BY63" s="95"/>
      <c r="BZ63" s="20">
        <f t="shared" ref="BZ63" si="292">IF(ISERROR(BZ52/BZ30),0,BZ52/BZ30)</f>
        <v>422.59666666666664</v>
      </c>
      <c r="CA63" s="95"/>
      <c r="CB63" s="20">
        <f>IF(ISERROR(CB52/CB30),0,CB52/CB30)</f>
        <v>0</v>
      </c>
      <c r="CC63" s="95"/>
      <c r="CD63" s="20">
        <f>IF(ISERROR(CD52/CD30),0,CD52/CD30)</f>
        <v>41.4</v>
      </c>
      <c r="CE63" s="95"/>
      <c r="CF63" s="20">
        <f t="shared" ref="CF63:CH63" si="293">IF(ISERROR(CF52/CF30),0,CF52/CF30)</f>
        <v>0</v>
      </c>
      <c r="CG63" s="95"/>
      <c r="CH63" s="20">
        <f t="shared" si="293"/>
        <v>867.08242857142852</v>
      </c>
      <c r="CI63" s="95"/>
      <c r="CJ63" s="20">
        <f t="shared" ref="CJ63:CL63" si="294">IF(ISERROR(CJ52/CJ30),0,CJ52/CJ30)</f>
        <v>503.22698275862069</v>
      </c>
      <c r="CK63" s="95"/>
      <c r="CL63" s="20">
        <f t="shared" si="294"/>
        <v>437.46321428571434</v>
      </c>
      <c r="CM63" s="95"/>
      <c r="CN63" s="20">
        <f t="shared" ref="CN63:CP63" si="295">IF(ISERROR(CN52/CN30),0,CN52/CN30)</f>
        <v>1008.4372380952382</v>
      </c>
      <c r="CO63" s="95"/>
      <c r="CP63" s="20">
        <f t="shared" si="295"/>
        <v>615.638152173913</v>
      </c>
      <c r="CQ63" s="95"/>
      <c r="CR63" s="20">
        <f t="shared" ref="CR63:CT63" si="296">IF(ISERROR(CR52/CR30),0,CR52/CR30)</f>
        <v>460.28587628865984</v>
      </c>
      <c r="CS63" s="95"/>
      <c r="CT63" s="20">
        <f t="shared" si="296"/>
        <v>794.90170212765952</v>
      </c>
      <c r="CU63" s="95"/>
      <c r="CV63" s="20">
        <f t="shared" ref="CV63:CX63" si="297">IF(ISERROR(CV52/CV30),0,CV52/CV30)</f>
        <v>705.28603603603608</v>
      </c>
      <c r="CW63" s="95"/>
      <c r="CX63" s="20">
        <f t="shared" si="297"/>
        <v>806.74585106382983</v>
      </c>
      <c r="CY63" s="95"/>
      <c r="CZ63" s="20">
        <f t="shared" ref="CZ63:DB63" si="298">IF(ISERROR(CZ52/CZ30),0,CZ52/CZ30)</f>
        <v>688.13597560975609</v>
      </c>
      <c r="DA63" s="95"/>
      <c r="DB63" s="20">
        <f t="shared" si="298"/>
        <v>802.45458333333329</v>
      </c>
      <c r="DC63" s="95"/>
      <c r="DD63" s="20">
        <f t="shared" ref="DD63:DF63" si="299">IF(ISERROR(DD52/DD30),0,DD52/DD30)</f>
        <v>1037.9429702970297</v>
      </c>
      <c r="DE63" s="95"/>
      <c r="DF63" s="20">
        <f t="shared" si="299"/>
        <v>379.00166666666672</v>
      </c>
      <c r="DG63" s="95"/>
      <c r="DH63" s="20">
        <f t="shared" ref="DH63:DJ63" si="300">IF(ISERROR(DH52/DH30),0,DH52/DH30)</f>
        <v>0</v>
      </c>
      <c r="DI63" s="95"/>
      <c r="DJ63" s="20">
        <f t="shared" si="300"/>
        <v>2675.21</v>
      </c>
      <c r="DK63" s="95"/>
      <c r="DL63" s="20">
        <f t="shared" ref="DL63:DN63" si="301">IF(ISERROR(DL52/DL30),0,DL52/DL30)</f>
        <v>-712.18</v>
      </c>
      <c r="DM63" s="95"/>
      <c r="DN63" s="20">
        <f t="shared" si="301"/>
        <v>1970.4</v>
      </c>
      <c r="DO63"/>
      <c r="DP63"/>
      <c r="DQ63"/>
      <c r="DR63"/>
      <c r="DS63"/>
    </row>
    <row r="64" spans="2:123" x14ac:dyDescent="0.25">
      <c r="B64" s="9" t="s">
        <v>2</v>
      </c>
      <c r="C64" s="10"/>
      <c r="D64" s="10"/>
      <c r="E64" s="10"/>
      <c r="F64" s="10"/>
      <c r="G64" s="10"/>
      <c r="H64" s="10"/>
      <c r="I64" s="10"/>
      <c r="J64" s="11"/>
      <c r="K64" s="10"/>
      <c r="L64" s="11"/>
      <c r="M64" s="10"/>
      <c r="N64" s="11"/>
      <c r="O64" s="10"/>
      <c r="P64" s="11"/>
      <c r="Q64" s="10"/>
      <c r="R64" s="11"/>
      <c r="S64" s="10"/>
      <c r="T64" s="11"/>
      <c r="U64" s="10"/>
      <c r="V64" s="11"/>
      <c r="W64" s="10"/>
      <c r="X64" s="11"/>
      <c r="Y64" s="10"/>
      <c r="Z64" s="11"/>
      <c r="AA64" s="10"/>
      <c r="AB64" s="11"/>
      <c r="AC64" s="10"/>
      <c r="AD64" s="11"/>
      <c r="AE64" s="10"/>
      <c r="AF64" s="11">
        <f>IF(ISERROR(AF53/AF31),0,AF53/AF31)</f>
        <v>0</v>
      </c>
      <c r="AG64" s="10"/>
      <c r="AH64" s="11">
        <f>IF(ISERROR(AH53/AH31),0,AH53/AH31)</f>
        <v>0</v>
      </c>
      <c r="AI64" s="10"/>
      <c r="AJ64" s="11">
        <f>IF(ISERROR(AJ53/AJ31),0,AJ53/AJ31)</f>
        <v>0</v>
      </c>
      <c r="AK64" s="10"/>
      <c r="AL64" s="11">
        <f>IF(ISERROR(AL53/AL31),0,AL53/AL31)</f>
        <v>0</v>
      </c>
      <c r="AM64" s="10"/>
      <c r="AN64" s="11">
        <f>IF(ISERROR(AN53/AN31),0,AN53/AN31)</f>
        <v>0</v>
      </c>
      <c r="AO64" s="10"/>
      <c r="AP64" s="96">
        <f>IF(ISERROR(AP53/AP31),0,AP53/AP31)</f>
        <v>0</v>
      </c>
      <c r="AQ64" s="10"/>
      <c r="AR64" s="96">
        <f>IF(ISERROR(AR53/AR31),0,AR53/AR31)</f>
        <v>0</v>
      </c>
      <c r="AS64" s="10"/>
      <c r="AT64" s="96">
        <f>IF(ISERROR(AT53/AT31),0,AT53/AT31)</f>
        <v>0</v>
      </c>
      <c r="AU64" s="10"/>
      <c r="AV64" s="96">
        <f>IF(ISERROR(AV53/AV31),0,AV53/AV31)</f>
        <v>0</v>
      </c>
      <c r="AW64" s="10"/>
      <c r="AX64" s="96">
        <f>IF(ISERROR(AX53/AX31),0,AX53/AX31)</f>
        <v>0</v>
      </c>
      <c r="AY64" s="10"/>
      <c r="AZ64" s="96">
        <f t="shared" ref="AZ64" si="302">IF(ISERROR(AZ53/AZ31),0,AZ53/AZ31)</f>
        <v>0</v>
      </c>
      <c r="BA64" s="10"/>
      <c r="BB64" s="96">
        <f t="shared" ref="BB64" si="303">IF(ISERROR(BB53/BB31),0,BB53/BB31)</f>
        <v>0</v>
      </c>
      <c r="BC64" s="10"/>
      <c r="BD64" s="96">
        <f t="shared" ref="BD64" si="304">IF(ISERROR(BD53/BD31),0,BD53/BD31)</f>
        <v>0</v>
      </c>
      <c r="BE64" s="10"/>
      <c r="BF64" s="96">
        <f t="shared" ref="BF64" si="305">IF(ISERROR(BF53/BF31),0,BF53/BF31)</f>
        <v>0</v>
      </c>
      <c r="BG64" s="10"/>
      <c r="BH64" s="96">
        <f t="shared" ref="BH64" si="306">IF(ISERROR(BH53/BH31),0,BH53/BH31)</f>
        <v>0</v>
      </c>
      <c r="BI64" s="10"/>
      <c r="BJ64" s="11">
        <f t="shared" ref="BJ64" si="307">IF(ISERROR(BJ53/BJ31),0,BJ53/BJ31)</f>
        <v>297.99687499999999</v>
      </c>
      <c r="BK64" s="10"/>
      <c r="BL64" s="11">
        <f>IF(ISERROR(BL53/BL31),0,BL53/BL31)</f>
        <v>322.19900000000001</v>
      </c>
      <c r="BM64" s="10"/>
      <c r="BN64" s="11">
        <f>IF(ISERROR(BN53/BN31),0,BN53/BN31)</f>
        <v>418.38266666666669</v>
      </c>
      <c r="BO64" s="10"/>
      <c r="BP64" s="11">
        <f t="shared" ref="BP64:BR64" si="308">IF(ISERROR(BP53/BP31),0,BP53/BP31)</f>
        <v>437.14623655913977</v>
      </c>
      <c r="BQ64" s="10"/>
      <c r="BR64" s="11">
        <f t="shared" si="308"/>
        <v>490.93884615384616</v>
      </c>
      <c r="BS64" s="10"/>
      <c r="BT64" s="11">
        <f t="shared" ref="BT64:BV64" si="309">IF(ISERROR(BT53/BT31),0,BT53/BT31)</f>
        <v>474.60630681818185</v>
      </c>
      <c r="BU64" s="10"/>
      <c r="BV64" s="11">
        <f t="shared" si="309"/>
        <v>433.90666666666669</v>
      </c>
      <c r="BW64" s="10"/>
      <c r="BX64" s="11">
        <f t="shared" ref="BX64" si="310">IF(ISERROR(BX53/BX31),0,BX53/BX31)</f>
        <v>435.67401785714293</v>
      </c>
      <c r="BY64" s="10"/>
      <c r="BZ64" s="11">
        <f t="shared" ref="BZ64" si="311">IF(ISERROR(BZ53/BZ31),0,BZ53/BZ31)</f>
        <v>434.12944881889763</v>
      </c>
      <c r="CA64" s="10"/>
      <c r="CB64" s="11">
        <f>IF(ISERROR(CB53/CB31),0,CB53/CB31)</f>
        <v>431.70665354330708</v>
      </c>
      <c r="CC64" s="10"/>
      <c r="CD64" s="11">
        <f>IF(ISERROR(CD53/CD31),0,CD53/CD31)</f>
        <v>430.17603921568627</v>
      </c>
      <c r="CE64" s="10"/>
      <c r="CF64" s="11">
        <f t="shared" ref="CF64:CH64" si="312">IF(ISERROR(CF53/CF31),0,CF53/CF31)</f>
        <v>429.43560784313723</v>
      </c>
      <c r="CG64" s="10"/>
      <c r="CH64" s="11">
        <f t="shared" si="312"/>
        <v>535.38478964401293</v>
      </c>
      <c r="CI64" s="10"/>
      <c r="CJ64" s="11">
        <f t="shared" ref="CJ64:CL64" si="313">IF(ISERROR(CJ53/CJ31),0,CJ53/CJ31)</f>
        <v>543.39189258312012</v>
      </c>
      <c r="CK64" s="10"/>
      <c r="CL64" s="11">
        <f t="shared" si="313"/>
        <v>519.87642222222223</v>
      </c>
      <c r="CM64" s="10"/>
      <c r="CN64" s="11">
        <f t="shared" ref="CN64:CP64" si="314">IF(ISERROR(CN53/CN31),0,CN53/CN31)</f>
        <v>615.55754189944139</v>
      </c>
      <c r="CO64" s="10"/>
      <c r="CP64" s="11">
        <f t="shared" si="314"/>
        <v>614.9082094594595</v>
      </c>
      <c r="CQ64" s="10"/>
      <c r="CR64" s="11">
        <f t="shared" ref="CR64:CT64" si="315">IF(ISERROR(CR53/CR31),0,CR53/CR31)</f>
        <v>604.9218195956455</v>
      </c>
      <c r="CS64" s="10"/>
      <c r="CT64" s="11">
        <f t="shared" si="315"/>
        <v>647.87184135977338</v>
      </c>
      <c r="CU64" s="10"/>
      <c r="CV64" s="11">
        <f t="shared" ref="CV64:CX64" si="316">IF(ISERROR(CV53/CV31),0,CV53/CV31)</f>
        <v>659.88996249999991</v>
      </c>
      <c r="CW64" s="10"/>
      <c r="CX64" s="11">
        <f t="shared" si="316"/>
        <v>684.1066898148149</v>
      </c>
      <c r="CY64" s="10"/>
      <c r="CZ64" s="11">
        <f t="shared" ref="CZ64:DB64" si="317">IF(ISERROR(CZ53/CZ31),0,CZ53/CZ31)</f>
        <v>685.10646934460897</v>
      </c>
      <c r="DA64" s="10"/>
      <c r="DB64" s="11">
        <f t="shared" si="317"/>
        <v>696.5465513928915</v>
      </c>
      <c r="DC64" s="10"/>
      <c r="DD64" s="11">
        <f t="shared" ref="DD64:DF64" si="318">IF(ISERROR(DD53/DD31),0,DD53/DD31)</f>
        <v>726.9054378283713</v>
      </c>
      <c r="DE64" s="10"/>
      <c r="DF64" s="11">
        <f t="shared" si="318"/>
        <v>715.86665120593705</v>
      </c>
      <c r="DG64" s="10"/>
      <c r="DH64" s="11">
        <f t="shared" ref="DH64:DJ64" si="319">IF(ISERROR(DH53/DH31),0,DH53/DH31)</f>
        <v>738.53422037422047</v>
      </c>
      <c r="DI64" s="10"/>
      <c r="DJ64" s="11">
        <f t="shared" si="319"/>
        <v>769.50878270762223</v>
      </c>
      <c r="DK64" s="10"/>
      <c r="DL64" s="11">
        <f t="shared" ref="DL64:DN64" si="320">IF(ISERROR(DL53/DL31),0,DL53/DL31)</f>
        <v>735.22597419354838</v>
      </c>
      <c r="DM64" s="10"/>
      <c r="DN64" s="13">
        <f t="shared" si="320"/>
        <v>753.11669590643282</v>
      </c>
      <c r="DO64"/>
      <c r="DP64"/>
      <c r="DQ64"/>
      <c r="DR64"/>
      <c r="DS64"/>
    </row>
    <row r="65" spans="2:123" x14ac:dyDescent="0.25">
      <c r="B65" s="4" t="str">
        <f>$B$32</f>
        <v>Dr. Foust</v>
      </c>
      <c r="J65" s="95">
        <f>IF(ISERROR(J54/J32),0,J54/J32)</f>
        <v>0</v>
      </c>
      <c r="L65" s="95">
        <f>IF(ISERROR(L54/L32),0,L54/L32)</f>
        <v>0</v>
      </c>
      <c r="N65" s="95">
        <f>IF(ISERROR(N54/N32),0,N54/N32)</f>
        <v>0</v>
      </c>
      <c r="P65" s="95">
        <f>IF(ISERROR(P54/P32),0,P54/P32)</f>
        <v>0</v>
      </c>
      <c r="R65" s="20">
        <f>IF(ISERROR(R54/R32),0,R54/R32)</f>
        <v>548.53846153846155</v>
      </c>
      <c r="T65" s="20">
        <f>IF(ISERROR(T54/T32),0,T54/T32)</f>
        <v>577.35789473684213</v>
      </c>
      <c r="V65" s="20">
        <f>IF(ISERROR(V54/V32),0,V54/V32)</f>
        <v>703.86363636363637</v>
      </c>
      <c r="X65" s="20">
        <f>IF(ISERROR(X54/X32),0,X54/X32)</f>
        <v>660.8131868131868</v>
      </c>
      <c r="Z65" s="20">
        <f>IF(ISERROR(Z54/Z32),0,Z54/Z32)</f>
        <v>656.11111111111109</v>
      </c>
      <c r="AB65" s="20">
        <f>IF(ISERROR(AB54/AB32),0,AB54/AB32)</f>
        <v>640.12962962962968</v>
      </c>
      <c r="AD65" s="20">
        <f>IF(ISERROR(AD54/AD32),0,AD54/AD32)</f>
        <v>865.62962962962968</v>
      </c>
      <c r="AF65" s="20">
        <f>IF(ISERROR(AF54/AF32),0,AF54/AF32)</f>
        <v>488.16666666666669</v>
      </c>
      <c r="AH65" s="20">
        <f>IF(ISERROR(AH54/AH32),0,AH54/AH32)</f>
        <v>777.88064516129032</v>
      </c>
      <c r="AJ65" s="20">
        <f>IF(ISERROR(AJ54/AJ32),0,AJ54/AJ32)</f>
        <v>476.89849315068489</v>
      </c>
      <c r="AL65" s="20">
        <f>IF(ISERROR(AL54/AL32),0,AL54/AL32)</f>
        <v>734.67105882352939</v>
      </c>
      <c r="AN65" s="20">
        <f>IF(ISERROR(AN54/AN32),0,AN54/AN32)</f>
        <v>859.44594936708859</v>
      </c>
      <c r="AO65"/>
      <c r="AP65" s="20">
        <f>IF(ISERROR(AP54/AP32),0,AP54/AP32)</f>
        <v>697.98026315789468</v>
      </c>
      <c r="AQ65"/>
      <c r="AR65" s="20">
        <f>IF(ISERROR(AR54/AR32),0,AR54/AR32)</f>
        <v>962.63950617283956</v>
      </c>
      <c r="AT65" s="20">
        <f>IF(ISERROR(AT54/AT32),0,AT54/AT32)</f>
        <v>603.35975609756099</v>
      </c>
      <c r="AV65" s="20">
        <f>IF(ISERROR(AV54/AV32),0,AV54/AV32)</f>
        <v>869.26621359223304</v>
      </c>
      <c r="AX65" s="20">
        <f>IF(ISERROR(AX54/AX32),0,AX54/AX32)</f>
        <v>593.54613445378152</v>
      </c>
      <c r="AZ65" s="20">
        <f>IF(ISERROR(AZ54/AZ32),0,AZ54/AZ32)</f>
        <v>926.46285714285705</v>
      </c>
      <c r="BB65" s="20">
        <f>IF(ISERROR(BB54/BB32),0,BB54/BB32)</f>
        <v>551.93069306930693</v>
      </c>
      <c r="BD65" s="20">
        <f>IF(ISERROR(BD54/BD32),0,BD54/BD32)</f>
        <v>605.17528985507249</v>
      </c>
      <c r="BF65" s="20">
        <f>IF(ISERROR(BF54/BF32),0,BF54/BF32)</f>
        <v>853.02259259259256</v>
      </c>
      <c r="BH65" s="20">
        <f>IF(ISERROR(BH54/BH32),0,BH54/BH32)</f>
        <v>679.5120689655173</v>
      </c>
      <c r="BJ65" s="20">
        <f>IF(ISERROR(BJ54/BJ32),0,BJ54/BJ32)</f>
        <v>347.80806451612904</v>
      </c>
      <c r="BL65" s="20">
        <f>IF(ISERROR(BL54/BL32),0,BL54/BL32)</f>
        <v>-1853.4</v>
      </c>
      <c r="BN65" s="20">
        <f>IF(ISERROR(BN54/BN32),0,BN54/BN32)</f>
        <v>0</v>
      </c>
      <c r="BP65" s="20">
        <f>IF(ISERROR(BP54/BP32),0,BP54/BP32)</f>
        <v>0</v>
      </c>
      <c r="BR65" s="20">
        <f>IF(ISERROR(BR54/BR32),0,BR54/BR32)</f>
        <v>-643</v>
      </c>
      <c r="BT65" s="20">
        <f>IF(ISERROR(BT54/BT32),0,BT54/BT32)</f>
        <v>-46</v>
      </c>
      <c r="BV65" s="20">
        <f>IF(ISERROR(BV54/BV32),0,BV54/BV32)</f>
        <v>-141.22</v>
      </c>
      <c r="BX65" s="20">
        <f>IF(ISERROR(BX54/BX32),0,BX54/BX32)</f>
        <v>-1707.52</v>
      </c>
      <c r="BZ65" s="20">
        <f>IF(ISERROR(BZ54/BZ32),0,BZ54/BZ32)</f>
        <v>2831.1</v>
      </c>
      <c r="CB65" s="20">
        <f>IF(ISERROR(CB54/CB32),0,CB54/CB32)</f>
        <v>2786.69</v>
      </c>
      <c r="CD65" s="20">
        <f>IF(ISERROR(CD54/CD32),0,CD54/CD32)</f>
        <v>15521.2</v>
      </c>
      <c r="CF65" s="20">
        <f>IF(ISERROR(CF54/CF32),0,CF54/CF32)</f>
        <v>-7727.5249999999996</v>
      </c>
      <c r="CH65" s="20">
        <f>IF(ISERROR(CH54/CH32),0,CH54/CH32)</f>
        <v>0</v>
      </c>
      <c r="CJ65" s="20">
        <f>IF(ISERROR(CJ54/CJ32),0,CJ54/CJ32)</f>
        <v>0</v>
      </c>
      <c r="CL65" s="20">
        <f>IF(ISERROR(CL54/CL32),0,CL54/CL32)</f>
        <v>0</v>
      </c>
      <c r="CN65" s="20">
        <f>IF(ISERROR(CN54/CN32),0,CN54/CN32)</f>
        <v>0</v>
      </c>
      <c r="CP65" s="20">
        <f>IF(ISERROR(CP54/CP32),0,CP54/CP32)</f>
        <v>0</v>
      </c>
      <c r="CR65" s="20">
        <f>IF(ISERROR(CR54/CR32),0,CR54/CR32)</f>
        <v>0</v>
      </c>
      <c r="CT65" s="20">
        <f>IF(ISERROR(CT54/CT32),0,CT54/CT32)</f>
        <v>0</v>
      </c>
      <c r="CV65" s="20">
        <f>IF(ISERROR(CV54/CV32),0,CV54/CV32)</f>
        <v>0</v>
      </c>
      <c r="CX65" s="20">
        <f>IF(ISERROR(CX54/CX32),0,CX54/CX32)</f>
        <v>0</v>
      </c>
      <c r="CZ65" s="20">
        <f>IF(ISERROR(CZ54/CZ32),0,CZ54/CZ32)</f>
        <v>-139.99</v>
      </c>
      <c r="DB65" s="20">
        <f>IF(ISERROR(DB54/DB32),0,DB54/DB32)</f>
        <v>0</v>
      </c>
      <c r="DD65" s="20">
        <f>IF(ISERROR(DD54/DD32),0,DD54/DD32)</f>
        <v>0</v>
      </c>
      <c r="DF65" s="20">
        <f>IF(ISERROR(DF54/DF32),0,DF54/DF32)</f>
        <v>0</v>
      </c>
      <c r="DH65" s="20">
        <f>IF(ISERROR(DH54/DH32),0,DH54/DH32)</f>
        <v>0</v>
      </c>
      <c r="DJ65" s="20">
        <f>IF(ISERROR(DJ54/DJ32),0,DJ54/DJ32)</f>
        <v>0</v>
      </c>
      <c r="DL65" s="20">
        <f>IF(ISERROR(DL54/DL32),0,DL54/DL32)</f>
        <v>0</v>
      </c>
      <c r="DN65" s="20">
        <f>IF(ISERROR(DN54/DN32),0,DN54/DN32)</f>
        <v>0</v>
      </c>
      <c r="DO65"/>
      <c r="DP65"/>
      <c r="DQ65"/>
      <c r="DR65"/>
      <c r="DS65"/>
    </row>
    <row r="66" spans="2:123" x14ac:dyDescent="0.25">
      <c r="B66" s="9" t="s">
        <v>2</v>
      </c>
      <c r="C66" s="10"/>
      <c r="D66" s="10"/>
      <c r="E66" s="10"/>
      <c r="F66" s="10"/>
      <c r="G66" s="10"/>
      <c r="H66" s="10"/>
      <c r="I66" s="10"/>
      <c r="J66" s="11"/>
      <c r="K66" s="10"/>
      <c r="L66" s="11"/>
      <c r="M66" s="10"/>
      <c r="N66" s="11"/>
      <c r="O66" s="10"/>
      <c r="P66" s="11"/>
      <c r="Q66" s="10"/>
      <c r="R66" s="11"/>
      <c r="S66" s="10"/>
      <c r="T66" s="11"/>
      <c r="U66" s="10"/>
      <c r="V66" s="11"/>
      <c r="W66" s="10"/>
      <c r="X66" s="11"/>
      <c r="Y66" s="10"/>
      <c r="Z66" s="11"/>
      <c r="AA66" s="10"/>
      <c r="AB66" s="11"/>
      <c r="AC66" s="10"/>
      <c r="AD66" s="11"/>
      <c r="AE66" s="10"/>
      <c r="AF66" s="11">
        <f>IF(ISERROR(AF55/AF33),0,AF55/AF33)</f>
        <v>639.75647668393788</v>
      </c>
      <c r="AG66" s="10"/>
      <c r="AH66" s="11">
        <f>IF(ISERROR(AH55/AH33),0,AH55/AH33)</f>
        <v>653.11638065522618</v>
      </c>
      <c r="AI66" s="10"/>
      <c r="AJ66" s="11">
        <f>IF(ISERROR(AJ55/AJ33),0,AJ55/AJ33)</f>
        <v>635.09970588235285</v>
      </c>
      <c r="AK66" s="10"/>
      <c r="AL66" s="11">
        <f>IF(ISERROR(AL55/AL33),0,AL55/AL33)</f>
        <v>645.69240300375463</v>
      </c>
      <c r="AM66" s="10"/>
      <c r="AN66" s="11">
        <f>IF(ISERROR(AN55/AN33),0,AN55/AN33)</f>
        <v>664.92535307517085</v>
      </c>
      <c r="AO66" s="10"/>
      <c r="AP66" s="11">
        <f>IF(ISERROR(AP55/AP33),0,AP55/AP33)</f>
        <v>676.26092238470187</v>
      </c>
      <c r="AQ66" s="10"/>
      <c r="AR66" s="11">
        <f>IF(ISERROR(AR55/AR33),0,AR55/AR33)</f>
        <v>713.50944000000004</v>
      </c>
      <c r="AS66" s="10"/>
      <c r="AT66" s="11">
        <f>IF(ISERROR(AT55/AT33),0,AT55/AT33)</f>
        <v>704.09235903337162</v>
      </c>
      <c r="AU66" s="10"/>
      <c r="AV66" s="11">
        <f>IF(ISERROR(AV55/AV33),0,AV55/AV33)</f>
        <v>727.87364358683317</v>
      </c>
      <c r="AW66" s="10"/>
      <c r="AX66" s="11">
        <f>IF(ISERROR(AX55/AX33),0,AX55/AX33)</f>
        <v>716.21623922413801</v>
      </c>
      <c r="AY66" s="10"/>
      <c r="AZ66" s="11">
        <f>IF(ISERROR(AZ55/AZ33),0,AZ55/AZ33)</f>
        <v>740.3003005181348</v>
      </c>
      <c r="BA66" s="10"/>
      <c r="BB66" s="11">
        <f>IF(ISERROR(BB55/BB33),0,BB55/BB33)</f>
        <v>714.81303359683795</v>
      </c>
      <c r="BC66" s="10"/>
      <c r="BD66" s="11">
        <f>IF(ISERROR(BD55/BD33),0,BD55/BD33)</f>
        <v>713.40823853211009</v>
      </c>
      <c r="BE66" s="10"/>
      <c r="BF66" s="11">
        <f>IF(ISERROR(BF55/BF33),0,BF55/BF33)</f>
        <v>726.17749785038689</v>
      </c>
      <c r="BG66" s="10"/>
      <c r="BH66" s="11">
        <f>IF(ISERROR(BH55/BH33),0,BH55/BH33)</f>
        <v>738.18894647408672</v>
      </c>
      <c r="BI66" s="10"/>
      <c r="BJ66" s="11">
        <f>IF(ISERROR(BJ55/BJ33),0,BJ55/BJ33)</f>
        <v>727.67889581478198</v>
      </c>
      <c r="BK66" s="10"/>
      <c r="BL66" s="11">
        <f>IF(ISERROR(BL55/BL33),0,BL55/BL33)</f>
        <v>715.24762679425851</v>
      </c>
      <c r="BM66" s="10"/>
      <c r="BN66" s="11">
        <f>IF(ISERROR(BN55/BN33),0,BN55/BN33)</f>
        <v>716.60192982456158</v>
      </c>
      <c r="BO66" s="10"/>
      <c r="BP66" s="11">
        <f>IF(ISERROR(BP55/BP33),0,BP55/BP33)</f>
        <v>691.82207631874303</v>
      </c>
      <c r="BQ66" s="10"/>
      <c r="BR66" s="11">
        <f>IF(ISERROR(BR55/BR33),0,BR55/BR33)</f>
        <v>699.12959259259276</v>
      </c>
      <c r="BS66" s="10"/>
      <c r="BT66" s="11">
        <f>IF(ISERROR(BT55/BT33),0,BT55/BT33)</f>
        <v>673.32563559322023</v>
      </c>
      <c r="BU66" s="10"/>
      <c r="BV66" s="11">
        <f>IF(ISERROR(BV55/BV33),0,BV55/BV33)</f>
        <v>688.03616949152536</v>
      </c>
      <c r="BW66" s="10"/>
      <c r="BX66" s="11">
        <f>IF(ISERROR(BX55/BX33),0,BX55/BX33)</f>
        <v>639.8513999999999</v>
      </c>
      <c r="BY66" s="10"/>
      <c r="BZ66" s="11">
        <f>IF(ISERROR(BZ55/BZ33),0,BZ55/BZ33)</f>
        <v>667.52949999999987</v>
      </c>
      <c r="CA66" s="10"/>
      <c r="CB66" s="11">
        <f>IF(ISERROR(CB55/CB33),0,CB55/CB33)</f>
        <v>708.30532319391637</v>
      </c>
      <c r="CC66" s="10"/>
      <c r="CD66" s="11">
        <f>IF(ISERROR(CD55/CD33),0,CD55/CD33)</f>
        <v>671.68565891472872</v>
      </c>
      <c r="CE66" s="10"/>
      <c r="CF66" s="11">
        <f>IF(ISERROR(CF55/CF33),0,CF55/CF33)</f>
        <v>274.42840909090916</v>
      </c>
      <c r="CG66" s="10"/>
      <c r="CH66" s="11">
        <f>IF(ISERROR(CH55/CH33),0,CH55/CH33)</f>
        <v>144.79538461538485</v>
      </c>
      <c r="CI66" s="10"/>
      <c r="CJ66" s="11">
        <f>IF(ISERROR(CJ55/CJ33),0,CJ55/CJ33)</f>
        <v>425.75000000000006</v>
      </c>
      <c r="CK66" s="10"/>
      <c r="CL66" s="11">
        <f>IF(ISERROR(CL55/CL33),0,CL55/CL33)</f>
        <v>425.75000000000006</v>
      </c>
      <c r="CM66" s="10"/>
      <c r="CN66" s="11">
        <f>IF(ISERROR(CN55/CN33),0,CN55/CN33)</f>
        <v>567.66666666666674</v>
      </c>
      <c r="CO66" s="10"/>
      <c r="CP66" s="11">
        <f>IF(ISERROR(CP55/CP33),0,CP55/CP33)</f>
        <v>719.00000000000011</v>
      </c>
      <c r="CQ66" s="10"/>
      <c r="CR66" s="11">
        <f>IF(ISERROR(CR55/CR33),0,CR55/CR33)</f>
        <v>828.28571428571445</v>
      </c>
      <c r="CS66" s="10"/>
      <c r="CT66" s="11">
        <f>IF(ISERROR(CT55/CT33),0,CT55/CT33)</f>
        <v>989.87000000000035</v>
      </c>
      <c r="CU66" s="10"/>
      <c r="CV66" s="11">
        <f>IF(ISERROR(CV55/CV33),0,CV55/CV33)</f>
        <v>1529.3480000000004</v>
      </c>
      <c r="CW66" s="10"/>
      <c r="CX66" s="11">
        <f>IF(ISERROR(CX55/CX33),0,CX55/CX33)</f>
        <v>1203.9100000000001</v>
      </c>
      <c r="CY66" s="10"/>
      <c r="CZ66" s="11">
        <f>IF(ISERROR(CZ55/CZ33),0,CZ55/CZ33)</f>
        <v>472.24000000000035</v>
      </c>
      <c r="DA66" s="10"/>
      <c r="DB66" s="11">
        <f>IF(ISERROR(DB55/DB33),0,DB55/DB33)</f>
        <v>-4533.7</v>
      </c>
      <c r="DC66" s="10"/>
      <c r="DD66" s="11">
        <f>IF(ISERROR(DD55/DD33),0,DD55/DD33)</f>
        <v>1853.95</v>
      </c>
      <c r="DE66" s="10"/>
      <c r="DF66" s="11">
        <f>IF(ISERROR(DF55/DF33),0,DF55/DF33)</f>
        <v>1264.4100000000001</v>
      </c>
      <c r="DG66" s="10"/>
      <c r="DH66" s="11">
        <f>IF(ISERROR(DH55/DH33),0,DH55/DH33)</f>
        <v>-108.85000000000001</v>
      </c>
      <c r="DI66" s="10"/>
      <c r="DJ66" s="11">
        <f>IF(ISERROR(DJ55/DJ33),0,DJ55/DJ33)</f>
        <v>-108.85000000000001</v>
      </c>
      <c r="DK66" s="10"/>
      <c r="DL66" s="11">
        <f>IF(ISERROR(DL55/DL33),0,DL55/DL33)</f>
        <v>-28.850000000000009</v>
      </c>
      <c r="DM66" s="10"/>
      <c r="DN66" s="13">
        <f>IF(ISERROR(DN55/DN33),0,DN55/DN33)</f>
        <v>51.149999999999991</v>
      </c>
      <c r="DO66"/>
      <c r="DP66"/>
      <c r="DQ66"/>
      <c r="DR66"/>
      <c r="DS66"/>
    </row>
    <row r="67" spans="2:123" x14ac:dyDescent="0.25">
      <c r="B67" s="4" t="str">
        <f>$B$34</f>
        <v>Dr. Majd</v>
      </c>
      <c r="J67" s="95">
        <f>IF(ISERROR(J56/J34),0,J56/J34)</f>
        <v>0</v>
      </c>
      <c r="L67" s="95">
        <f>IF(ISERROR(L56/L34),0,L56/L34)</f>
        <v>0</v>
      </c>
      <c r="N67" s="95">
        <f>IF(ISERROR(N56/N34),0,N56/N34)</f>
        <v>0</v>
      </c>
      <c r="P67" s="95">
        <f>IF(ISERROR(P56/P34),0,P56/P34)</f>
        <v>0</v>
      </c>
      <c r="R67" s="20">
        <f>IF(ISERROR(R56/R34),0,R56/R34)</f>
        <v>0</v>
      </c>
      <c r="T67" s="20">
        <f>IF(ISERROR(T56/T34),0,T56/T34)</f>
        <v>0</v>
      </c>
      <c r="V67" s="20">
        <f>IF(ISERROR(V56/V34),0,V56/V34)</f>
        <v>0</v>
      </c>
      <c r="X67" s="20">
        <f>IF(ISERROR(X56/X34),0,X56/X34)</f>
        <v>0</v>
      </c>
      <c r="Z67" s="20">
        <f>IF(ISERROR(Z56/Z34),0,Z56/Z34)</f>
        <v>0</v>
      </c>
      <c r="AB67" s="20">
        <f>IF(ISERROR(AB56/AB34),0,AB56/AB34)</f>
        <v>0</v>
      </c>
      <c r="AD67" s="20">
        <f>IF(ISERROR(AD56/AD34),0,AD56/AD34)</f>
        <v>0</v>
      </c>
      <c r="AF67" s="20">
        <f>IF(ISERROR(AF56/AF34),0,AF56/AF34)</f>
        <v>0</v>
      </c>
      <c r="AH67" s="20">
        <f>IF(ISERROR(AH56/AH34),0,AH56/AH34)</f>
        <v>0</v>
      </c>
      <c r="AJ67" s="20">
        <f>IF(ISERROR(AJ56/AJ34),0,AJ56/AJ34)</f>
        <v>0</v>
      </c>
      <c r="AL67" s="20">
        <f>IF(ISERROR(AL56/AL34),0,AL56/AL34)</f>
        <v>0</v>
      </c>
      <c r="AN67" s="20">
        <f>IF(ISERROR(AN56/AN34),0,AN56/AN34)</f>
        <v>0</v>
      </c>
      <c r="AO67"/>
      <c r="AP67" s="20">
        <f>IF(ISERROR(AP56/AP34),0,AP56/AP34)</f>
        <v>0</v>
      </c>
      <c r="AQ67"/>
      <c r="AR67" s="20">
        <f>IF(ISERROR(AR56/AR34),0,AR56/AR34)</f>
        <v>0</v>
      </c>
      <c r="AT67" s="20">
        <f>IF(ISERROR(AT56/AT34),0,AT56/AT34)</f>
        <v>0</v>
      </c>
      <c r="AV67" s="20">
        <f>IF(ISERROR(AV56/AV34),0,AV56/AV34)</f>
        <v>0</v>
      </c>
      <c r="AX67" s="20">
        <f>IF(ISERROR(AX56/AX34),0,AX56/AX34)</f>
        <v>0</v>
      </c>
      <c r="AZ67" s="20">
        <f>IF(ISERROR(AZ56/AZ34),0,AZ56/AZ34)</f>
        <v>0</v>
      </c>
      <c r="BB67" s="20">
        <f>IF(ISERROR(BB56/BB34),0,BB56/BB34)</f>
        <v>0</v>
      </c>
      <c r="BD67" s="20">
        <f>IF(ISERROR(BD56/BD34),0,BD56/BD34)</f>
        <v>0</v>
      </c>
      <c r="BF67" s="20">
        <f>IF(ISERROR(BF56/BF34),0,BF56/BF34)</f>
        <v>0</v>
      </c>
      <c r="BH67" s="20">
        <f>IF(ISERROR(BH56/BH34),0,BH56/BH34)</f>
        <v>0</v>
      </c>
      <c r="BJ67" s="20">
        <f>IF(ISERROR(BJ56/BJ34),0,BJ56/BJ34)</f>
        <v>0</v>
      </c>
      <c r="BL67" s="20">
        <f>IF(ISERROR(BL56/BL34),0,BL56/BL34)</f>
        <v>0</v>
      </c>
      <c r="BN67" s="20">
        <f>IF(ISERROR(BN56/BN34),0,BN56/BN34)</f>
        <v>0</v>
      </c>
      <c r="BP67" s="20">
        <f>IF(ISERROR(BP56/BP34),0,BP56/BP34)</f>
        <v>0</v>
      </c>
      <c r="BR67" s="20">
        <f>IF(ISERROR(BR56/BR34),0,BR56/BR34)</f>
        <v>0</v>
      </c>
      <c r="BT67" s="20">
        <f>IF(ISERROR(BT56/BT34),0,BT56/BT34)</f>
        <v>0</v>
      </c>
      <c r="BV67" s="20">
        <f>IF(ISERROR(BV56/BV34),0,BV56/BV34)</f>
        <v>0</v>
      </c>
      <c r="BX67" s="20">
        <f>IF(ISERROR(BX56/BX34),0,BX56/BX34)</f>
        <v>0</v>
      </c>
      <c r="BZ67" s="20">
        <f>IF(ISERROR(BZ56/BZ34),0,BZ56/BZ34)</f>
        <v>0</v>
      </c>
      <c r="CB67" s="20">
        <f>IF(ISERROR(CB56/CB34),0,CB56/CB34)</f>
        <v>0</v>
      </c>
      <c r="CD67" s="20">
        <f>IF(ISERROR(CD56/CD34),0,CD56/CD34)</f>
        <v>0</v>
      </c>
      <c r="CF67" s="20">
        <f>IF(ISERROR(CF56/CF34),0,CF56/CF34)</f>
        <v>0</v>
      </c>
      <c r="CH67" s="20">
        <f>IF(ISERROR(CH56/CH34),0,CH56/CH34)</f>
        <v>0</v>
      </c>
      <c r="CJ67" s="20">
        <f>IF(ISERROR(CJ56/CJ34),0,CJ56/CJ34)</f>
        <v>0</v>
      </c>
      <c r="CL67" s="20">
        <f>IF(ISERROR(CL56/CL34),0,CL56/CL34)</f>
        <v>0</v>
      </c>
      <c r="CN67" s="20">
        <f>IF(ISERROR(CN56/CN34),0,CN56/CN34)</f>
        <v>0</v>
      </c>
      <c r="CP67" s="20">
        <f>IF(ISERROR(CP56/CP34),0,CP56/CP34)</f>
        <v>0</v>
      </c>
      <c r="CR67" s="20">
        <f>IF(ISERROR(CR56/CR34),0,CR56/CR34)</f>
        <v>0</v>
      </c>
      <c r="CT67" s="20">
        <f>IF(ISERROR(CT56/CT34),0,CT56/CT34)</f>
        <v>0</v>
      </c>
      <c r="CV67" s="20">
        <f>IF(ISERROR(CV56/CV34),0,CV56/CV34)</f>
        <v>0</v>
      </c>
      <c r="CX67" s="20">
        <f>IF(ISERROR(CX56/CX34),0,CX56/CX34)</f>
        <v>0</v>
      </c>
      <c r="CZ67" s="20">
        <f>IF(ISERROR(CZ56/CZ34),0,CZ56/CZ34)</f>
        <v>0</v>
      </c>
      <c r="DB67" s="20">
        <f>IF(ISERROR(DB56/DB34),0,DB56/DB34)</f>
        <v>0</v>
      </c>
      <c r="DD67" s="20">
        <f>IF(ISERROR(DD56/DD34),0,DD56/DD34)</f>
        <v>0</v>
      </c>
      <c r="DF67" s="20">
        <f>IF(ISERROR(DF56/DF34),0,DF56/DF34)</f>
        <v>0</v>
      </c>
      <c r="DH67" s="20">
        <f>IF(ISERROR(DH56/DH34),0,DH56/DH34)</f>
        <v>0</v>
      </c>
      <c r="DJ67" s="20">
        <f>IF(ISERROR(DJ56/DJ34),0,DJ56/DJ34)</f>
        <v>0</v>
      </c>
      <c r="DL67" s="20">
        <f>IF(ISERROR(DL56/DL34),0,DL56/DL34)</f>
        <v>0</v>
      </c>
      <c r="DN67" s="20">
        <f>IF(ISERROR(DN56/DN34),0,DN56/DN34)</f>
        <v>607.02623762376243</v>
      </c>
      <c r="DO67"/>
      <c r="DP67"/>
      <c r="DQ67"/>
      <c r="DR67"/>
      <c r="DS67"/>
    </row>
    <row r="68" spans="2:123" x14ac:dyDescent="0.25">
      <c r="B68" s="9" t="s">
        <v>2</v>
      </c>
      <c r="C68" s="10"/>
      <c r="D68" s="10"/>
      <c r="E68" s="10"/>
      <c r="F68" s="10"/>
      <c r="G68" s="10"/>
      <c r="H68" s="10"/>
      <c r="I68" s="10"/>
      <c r="J68" s="11"/>
      <c r="K68" s="10"/>
      <c r="L68" s="11"/>
      <c r="M68" s="10"/>
      <c r="N68" s="11"/>
      <c r="O68" s="10"/>
      <c r="P68" s="11"/>
      <c r="Q68" s="10"/>
      <c r="R68" s="11"/>
      <c r="S68" s="10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1">
        <f>IF(ISERROR(AF57/AF35),0,AF57/AF35)</f>
        <v>0</v>
      </c>
      <c r="AG68" s="10"/>
      <c r="AH68" s="11">
        <f>IF(ISERROR(AH57/AH35),0,AH57/AH35)</f>
        <v>0</v>
      </c>
      <c r="AI68" s="10"/>
      <c r="AJ68" s="11">
        <f>IF(ISERROR(AJ57/AJ35),0,AJ57/AJ35)</f>
        <v>0</v>
      </c>
      <c r="AK68" s="10"/>
      <c r="AL68" s="11">
        <f>IF(ISERROR(AL57/AL35),0,AL57/AL35)</f>
        <v>0</v>
      </c>
      <c r="AM68" s="10"/>
      <c r="AN68" s="11">
        <f>IF(ISERROR(AN57/AN35),0,AN57/AN35)</f>
        <v>0</v>
      </c>
      <c r="AO68" s="10"/>
      <c r="AP68" s="11">
        <f>IF(ISERROR(AP57/AP35),0,AP57/AP35)</f>
        <v>0</v>
      </c>
      <c r="AQ68" s="10"/>
      <c r="AR68" s="11">
        <f>IF(ISERROR(AR57/AR35),0,AR57/AR35)</f>
        <v>0</v>
      </c>
      <c r="AS68" s="10"/>
      <c r="AT68" s="11">
        <f>IF(ISERROR(AT57/AT35),0,AT57/AT35)</f>
        <v>0</v>
      </c>
      <c r="AU68" s="10"/>
      <c r="AV68" s="11">
        <f>IF(ISERROR(AV57/AV35),0,AV57/AV35)</f>
        <v>0</v>
      </c>
      <c r="AW68" s="10"/>
      <c r="AX68" s="11">
        <f>IF(ISERROR(AX57/AX35),0,AX57/AX35)</f>
        <v>0</v>
      </c>
      <c r="AY68" s="10"/>
      <c r="AZ68" s="11">
        <f>IF(ISERROR(AZ57/AZ35),0,AZ57/AZ35)</f>
        <v>0</v>
      </c>
      <c r="BA68" s="10"/>
      <c r="BB68" s="11">
        <f>IF(ISERROR(BB57/BB35),0,BB57/BB35)</f>
        <v>0</v>
      </c>
      <c r="BC68" s="10"/>
      <c r="BD68" s="11">
        <f>IF(ISERROR(BD57/BD35),0,BD57/BD35)</f>
        <v>0</v>
      </c>
      <c r="BE68" s="10"/>
      <c r="BF68" s="11">
        <f>IF(ISERROR(BF57/BF35),0,BF57/BF35)</f>
        <v>0</v>
      </c>
      <c r="BG68" s="10"/>
      <c r="BH68" s="11">
        <f>IF(ISERROR(BH57/BH35),0,BH57/BH35)</f>
        <v>0</v>
      </c>
      <c r="BI68" s="10"/>
      <c r="BJ68" s="11">
        <f>IF(ISERROR(BJ57/BJ35),0,BJ57/BJ35)</f>
        <v>0</v>
      </c>
      <c r="BK68" s="10"/>
      <c r="BL68" s="11">
        <f>IF(ISERROR(BL57/BL35),0,BL57/BL35)</f>
        <v>0</v>
      </c>
      <c r="BM68" s="10"/>
      <c r="BN68" s="11">
        <f>IF(ISERROR(BN57/BN35),0,BN57/BN35)</f>
        <v>0</v>
      </c>
      <c r="BO68" s="10"/>
      <c r="BP68" s="11">
        <f>IF(ISERROR(BP57/BP35),0,BP57/BP35)</f>
        <v>0</v>
      </c>
      <c r="BQ68" s="10"/>
      <c r="BR68" s="11">
        <f>IF(ISERROR(BR57/BR35),0,BR57/BR35)</f>
        <v>0</v>
      </c>
      <c r="BS68" s="10"/>
      <c r="BT68" s="11">
        <f>IF(ISERROR(BT57/BT35),0,BT57/BT35)</f>
        <v>0</v>
      </c>
      <c r="BU68" s="10"/>
      <c r="BV68" s="11">
        <f>IF(ISERROR(BV57/BV35),0,BV57/BV35)</f>
        <v>0</v>
      </c>
      <c r="BW68" s="10"/>
      <c r="BX68" s="11">
        <f>IF(ISERROR(BX57/BX35),0,BX57/BX35)</f>
        <v>0</v>
      </c>
      <c r="BY68" s="10"/>
      <c r="BZ68" s="11">
        <f>IF(ISERROR(BZ57/BZ35),0,BZ57/BZ35)</f>
        <v>0</v>
      </c>
      <c r="CA68" s="10"/>
      <c r="CB68" s="11">
        <f>IF(ISERROR(CB57/CB35),0,CB57/CB35)</f>
        <v>0</v>
      </c>
      <c r="CC68" s="10"/>
      <c r="CD68" s="11">
        <f>IF(ISERROR(CD57/CD35),0,CD57/CD35)</f>
        <v>0</v>
      </c>
      <c r="CE68" s="10"/>
      <c r="CF68" s="11">
        <f>IF(ISERROR(CF57/CF35),0,CF57/CF35)</f>
        <v>0</v>
      </c>
      <c r="CG68" s="10"/>
      <c r="CH68" s="11">
        <f>IF(ISERROR(CH57/CH35),0,CH57/CH35)</f>
        <v>0</v>
      </c>
      <c r="CI68" s="10"/>
      <c r="CJ68" s="11">
        <f>IF(ISERROR(CJ57/CJ35),0,CJ57/CJ35)</f>
        <v>0</v>
      </c>
      <c r="CK68" s="10"/>
      <c r="CL68" s="11">
        <f>IF(ISERROR(CL57/CL35),0,CL57/CL35)</f>
        <v>0</v>
      </c>
      <c r="CM68" s="10"/>
      <c r="CN68" s="11">
        <f>IF(ISERROR(CN57/CN35),0,CN57/CN35)</f>
        <v>0</v>
      </c>
      <c r="CO68" s="10"/>
      <c r="CP68" s="11">
        <f>IF(ISERROR(CP57/CP35),0,CP57/CP35)</f>
        <v>0</v>
      </c>
      <c r="CQ68" s="10"/>
      <c r="CR68" s="11">
        <f>IF(ISERROR(CR57/CR35),0,CR57/CR35)</f>
        <v>0</v>
      </c>
      <c r="CS68" s="10"/>
      <c r="CT68" s="11">
        <f>IF(ISERROR(CT57/CT35),0,CT57/CT35)</f>
        <v>0</v>
      </c>
      <c r="CU68" s="10"/>
      <c r="CV68" s="11">
        <f>IF(ISERROR(CV57/CV35),0,CV57/CV35)</f>
        <v>0</v>
      </c>
      <c r="CW68" s="10"/>
      <c r="CX68" s="11">
        <f>IF(ISERROR(CX57/CX35),0,CX57/CX35)</f>
        <v>0</v>
      </c>
      <c r="CY68" s="10"/>
      <c r="CZ68" s="11">
        <f>IF(ISERROR(CZ57/CZ35),0,CZ57/CZ35)</f>
        <v>0</v>
      </c>
      <c r="DA68" s="10"/>
      <c r="DB68" s="11">
        <f>IF(ISERROR(DB57/DB35),0,DB57/DB35)</f>
        <v>0</v>
      </c>
      <c r="DC68" s="10"/>
      <c r="DD68" s="11">
        <f>IF(ISERROR(DD57/DD35),0,DD57/DD35)</f>
        <v>0</v>
      </c>
      <c r="DE68" s="10"/>
      <c r="DF68" s="11">
        <f>IF(ISERROR(DF57/DF35),0,DF57/DF35)</f>
        <v>0</v>
      </c>
      <c r="DG68" s="10"/>
      <c r="DH68" s="11">
        <f>IF(ISERROR(DH57/DH35),0,DH57/DH35)</f>
        <v>0</v>
      </c>
      <c r="DI68" s="10"/>
      <c r="DJ68" s="11">
        <f>IF(ISERROR(DJ57/DJ35),0,DJ57/DJ35)</f>
        <v>0</v>
      </c>
      <c r="DK68" s="10"/>
      <c r="DL68" s="11">
        <f>IF(ISERROR(DL57/DL35),0,DL57/DL35)</f>
        <v>0</v>
      </c>
      <c r="DM68" s="10"/>
      <c r="DN68" s="13">
        <f>IF(ISERROR(DN57/DN35),0,DN57/DN35)</f>
        <v>607.02623762376243</v>
      </c>
      <c r="DO68"/>
      <c r="DP68"/>
      <c r="DQ68"/>
      <c r="DR68"/>
      <c r="DS68"/>
    </row>
    <row r="69" spans="2:123" x14ac:dyDescent="0.25">
      <c r="B69" s="4" t="s">
        <v>10</v>
      </c>
      <c r="J69" s="20">
        <f>IF(ISERROR(J9/J36),0,J9/J36)</f>
        <v>616.93584905660384</v>
      </c>
      <c r="L69" s="20">
        <f>IF(ISERROR(L9/L36),0,L9/L36)</f>
        <v>844.24204545454552</v>
      </c>
      <c r="N69" s="20">
        <f>IF(ISERROR(N9/N36),0,N9/N36)</f>
        <v>617.55293650793658</v>
      </c>
      <c r="P69" s="20">
        <f>IF(ISERROR(P9/P36),0,P9/P36)</f>
        <v>629.41241666666656</v>
      </c>
      <c r="R69" s="20">
        <f>IF(ISERROR(R9/R36),0,R9/R36)</f>
        <v>573.83608247422683</v>
      </c>
      <c r="T69" s="20">
        <f>IF(ISERROR(T9/T36),0,T9/T36)</f>
        <v>556.33936842105265</v>
      </c>
      <c r="V69" s="20">
        <f>IF(ISERROR(V9/V36),0,V9/V36)</f>
        <v>692.79852272727271</v>
      </c>
      <c r="X69" s="20">
        <f>IF(ISERROR(X9/X36),0,X9/X36)</f>
        <v>565.61978021978018</v>
      </c>
      <c r="Z69" s="20">
        <f>IF(ISERROR(Z9/Z36),0,Z9/Z36)</f>
        <v>705.01013888888883</v>
      </c>
      <c r="AB69" s="20">
        <f>IF(ISERROR(AB9/AB36),0,AB9/AB36)</f>
        <v>661.17111111111103</v>
      </c>
      <c r="AD69" s="20">
        <f>IF(ISERROR(AD9/AD36),0,AD9/AD36)</f>
        <v>995.72500000000002</v>
      </c>
      <c r="AF69" s="20">
        <f>IF(ISERROR(AF9/AF36),0,AF9/AF36)</f>
        <v>699.74166666666667</v>
      </c>
      <c r="AH69" s="20">
        <f>IF(ISERROR(AH9/AH36),0,AH9/AH36)</f>
        <v>781.43225806451619</v>
      </c>
      <c r="AJ69" s="20">
        <f>IF(ISERROR(AJ9/AJ36),0,AJ9/AJ36)</f>
        <v>490.62356164383556</v>
      </c>
      <c r="AL69" s="20">
        <f>IF(ISERROR(AL9/AL36),0,AL9/AL36)</f>
        <v>745.64705882352939</v>
      </c>
      <c r="AN69" s="20">
        <f>IF(ISERROR(AN9/AN36),0,AN9/AN36)</f>
        <v>863.24050632911394</v>
      </c>
      <c r="AO69"/>
      <c r="AP69" s="20">
        <f>IF(ISERROR(AP9/AP36),0,AP9/AP36)</f>
        <v>697.59868421052636</v>
      </c>
      <c r="AQ69"/>
      <c r="AR69" s="20">
        <f>IF(ISERROR(AR9/AR36),0,AR9/AR36)</f>
        <v>957.84938271604938</v>
      </c>
      <c r="AT69" s="20">
        <f>IF(ISERROR(AT9/AT36),0,AT9/AT36)</f>
        <v>609.78048780487802</v>
      </c>
      <c r="AV69" s="20">
        <f>IF(ISERROR(AV9/AV36),0,AV9/AV36)</f>
        <v>869.26621359223304</v>
      </c>
      <c r="AX69" s="20">
        <f>IF(ISERROR(AX9/AX36),0,AX9/AX36)</f>
        <v>593.54613445378152</v>
      </c>
      <c r="AZ69" s="20">
        <f>IF(ISERROR(AZ9/AZ36),0,AZ9/AZ36)</f>
        <v>922.9167032967033</v>
      </c>
      <c r="BB69" s="20">
        <f>IF(ISERROR(BB9/BB36),0,BB9/BB36)</f>
        <v>551.92752475247528</v>
      </c>
      <c r="BD69" s="20">
        <f>IF(ISERROR(BD9/BD36),0,BD9/BD36)</f>
        <v>605.17528985507249</v>
      </c>
      <c r="BF69" s="20">
        <f>IF(ISERROR(BF9/BF36),0,BF9/BF36)</f>
        <v>834.29677419354834</v>
      </c>
      <c r="BH69" s="20">
        <f>IF(ISERROR(BH9/BH36),0,BH9/BH36)</f>
        <v>785.734375</v>
      </c>
      <c r="BJ69" s="20">
        <f>IF(ISERROR(BJ9/BJ36),0,BJ9/BJ36)</f>
        <v>432.5</v>
      </c>
      <c r="BL69" s="20">
        <f>IF(ISERROR(BL9/BL36),0,BL9/BL36)</f>
        <v>362.78619047619048</v>
      </c>
      <c r="BN69" s="20">
        <f>IF(ISERROR(BN9/BN36),0,BN9/BN36)</f>
        <v>791.71525423728804</v>
      </c>
      <c r="BP69" s="20">
        <f>IF(ISERROR(BP9/BP36),0,BP9/BP36)</f>
        <v>533.59209090909087</v>
      </c>
      <c r="BR69" s="20">
        <f>IF(ISERROR(BR9/BR36),0,BR9/BR36)</f>
        <v>554.69141304347829</v>
      </c>
      <c r="BT69" s="20">
        <f>IF(ISERROR(BT9/BT36),0,BT9/BT36)</f>
        <v>535.22300699300695</v>
      </c>
      <c r="BV69" s="20">
        <f>IF(ISERROR(BV9/BV36),0,BV9/BV36)</f>
        <v>385.80646551724141</v>
      </c>
      <c r="BX69" s="20">
        <f>IF(ISERROR(BX9/BX36),0,BX9/BX36)</f>
        <v>430.47335937499997</v>
      </c>
      <c r="BZ69" s="20">
        <f>IF(ISERROR(BZ9/BZ36),0,BZ9/BZ36)</f>
        <v>588.33577235772361</v>
      </c>
      <c r="CB69" s="20">
        <f>IF(ISERROR(CB9/CB36),0,CB9/CB36)</f>
        <v>960.26170731707327</v>
      </c>
      <c r="CD69" s="20">
        <f>IF(ISERROR(CD9/CD36),0,CD9/CD36)</f>
        <v>754.81580952380955</v>
      </c>
      <c r="CF69" s="20">
        <f>IF(ISERROR(CF9/CF36),0,CF9/CF36)</f>
        <v>724.99310000000003</v>
      </c>
      <c r="CH69" s="20">
        <f>IF(ISERROR(CH9/CH36),0,CH9/CH36)</f>
        <v>677.95693877551014</v>
      </c>
      <c r="CJ69" s="20">
        <f>IF(ISERROR(CJ9/CJ36),0,CJ9/CJ36)</f>
        <v>496.44887931034481</v>
      </c>
      <c r="CL69" s="20">
        <f>IF(ISERROR(CL9/CL36),0,CL9/CL36)</f>
        <v>391.23238095238094</v>
      </c>
      <c r="CN69" s="20">
        <f>IF(ISERROR(CN9/CN36),0,CN9/CN36)</f>
        <v>973.33647619047622</v>
      </c>
      <c r="CP69" s="20">
        <f>IF(ISERROR(CP9/CP36),0,CP9/CP36)</f>
        <v>589.97945652173917</v>
      </c>
      <c r="CR69" s="20">
        <f>IF(ISERROR(CR9/CR36),0,CR9/CR36)</f>
        <v>455.59639175257729</v>
      </c>
      <c r="CT69" s="20">
        <f>IF(ISERROR(CT9/CT36),0,CT9/CT36)</f>
        <v>796.05936170212772</v>
      </c>
      <c r="CV69" s="20">
        <f>IF(ISERROR(CV9/CV36),0,CV9/CV36)</f>
        <v>704.14603603603609</v>
      </c>
      <c r="CX69" s="20">
        <f>IF(ISERROR(CX9/CX36),0,CX9/CX36)</f>
        <v>803.71680851063832</v>
      </c>
      <c r="CZ69" s="20">
        <f>IF(ISERROR(CZ9/CZ36),0,CZ9/CZ36)</f>
        <v>678.15855421686751</v>
      </c>
      <c r="DB69" s="20">
        <f>IF(ISERROR(DB9/DB36),0,DB9/DB36)</f>
        <v>802.61072916666672</v>
      </c>
      <c r="DD69" s="20">
        <f>IF(ISERROR(DD9/DD36),0,DD9/DD36)</f>
        <v>1037.9429702970297</v>
      </c>
      <c r="DF69" s="20">
        <f>IF(ISERROR(DF9/DF36),0,DF9/DF36)</f>
        <v>10781.566666666668</v>
      </c>
      <c r="DH69" s="20">
        <f>IF(ISERROR(DH9/DH36),0,DH9/DH36)</f>
        <v>77167.600000000006</v>
      </c>
      <c r="DJ69" s="20">
        <f>IF(ISERROR(DJ9/DJ36),0,DJ9/DJ36)</f>
        <v>30577.445</v>
      </c>
      <c r="DL69" s="20">
        <f>IF(ISERROR(DL9/DL36),0,DL9/DL36)</f>
        <v>-497.18</v>
      </c>
      <c r="DN69" s="20">
        <f>IF(ISERROR(DN9/DN36),0,DN9/DN36)</f>
        <v>651.66715686274517</v>
      </c>
      <c r="DO69"/>
      <c r="DP69"/>
      <c r="DQ69"/>
      <c r="DR69"/>
      <c r="DS69"/>
    </row>
    <row r="70" spans="2:123" x14ac:dyDescent="0.25">
      <c r="B70" s="9" t="s">
        <v>2</v>
      </c>
      <c r="C70" s="10"/>
      <c r="D70" s="10"/>
      <c r="E70" s="10"/>
      <c r="F70" s="10"/>
      <c r="G70" s="10"/>
      <c r="H70" s="10"/>
      <c r="I70" s="10"/>
      <c r="J70" s="11"/>
      <c r="K70" s="10"/>
      <c r="L70" s="11"/>
      <c r="M70" s="10"/>
      <c r="N70" s="11"/>
      <c r="O70" s="10"/>
      <c r="P70" s="11"/>
      <c r="Q70" s="10"/>
      <c r="R70" s="11"/>
      <c r="S70" s="10"/>
      <c r="T70" s="11"/>
      <c r="U70" s="10"/>
      <c r="V70" s="11"/>
      <c r="W70" s="10"/>
      <c r="X70" s="11"/>
      <c r="Y70" s="10"/>
      <c r="Z70" s="11"/>
      <c r="AA70" s="10"/>
      <c r="AB70" s="11"/>
      <c r="AC70" s="10"/>
      <c r="AD70" s="11"/>
      <c r="AE70" s="10"/>
      <c r="AF70" s="11">
        <f>IF(ISERROR(AF13/AF37),0,AF13/AF37)</f>
        <v>662.41607040913425</v>
      </c>
      <c r="AG70" s="10"/>
      <c r="AH70" s="11">
        <f>IF(ISERROR(AH13/AH37),0,AH13/AH37)</f>
        <v>674.53117179741821</v>
      </c>
      <c r="AI70" s="10"/>
      <c r="AJ70" s="11">
        <f>IF(ISERROR(AJ13/AJ37),0,AJ13/AJ37)</f>
        <v>645.94265120967748</v>
      </c>
      <c r="AK70" s="10"/>
      <c r="AL70" s="11">
        <f>IF(ISERROR(AL13/AL37),0,AL13/AL37)</f>
        <v>658.61560462670877</v>
      </c>
      <c r="AM70" s="10"/>
      <c r="AN70" s="11">
        <f>IF(ISERROR(AN13/AN37),0,AN13/AN37)</f>
        <v>680.23071428571427</v>
      </c>
      <c r="AO70" s="10"/>
      <c r="AP70" s="11">
        <f>IF(ISERROR(AP13/AP37),0,AP13/AP37)</f>
        <v>693.32435320584932</v>
      </c>
      <c r="AQ70" s="10"/>
      <c r="AR70" s="11">
        <f>IF(ISERROR(AR13/AR37),0,AR13/AR37)</f>
        <v>732.68446857142862</v>
      </c>
      <c r="AS70" s="10"/>
      <c r="AT70" s="11">
        <f>IF(ISERROR(AT13/AT37),0,AT13/AT37)</f>
        <v>725.12616800920603</v>
      </c>
      <c r="AU70" s="10"/>
      <c r="AV70" s="11">
        <f>IF(ISERROR(AV13/AV37),0,AV13/AV37)</f>
        <v>758.45364358683321</v>
      </c>
      <c r="AW70" s="10"/>
      <c r="AX70" s="11">
        <f>IF(ISERROR(AX13/AX37),0,AX13/AX37)</f>
        <v>741.45357758620696</v>
      </c>
      <c r="AY70" s="10"/>
      <c r="AZ70" s="11">
        <f>IF(ISERROR(AZ13/AZ37),0,AZ13/AZ37)</f>
        <v>763.05813471502586</v>
      </c>
      <c r="BA70" s="10"/>
      <c r="BB70" s="11">
        <f>IF(ISERROR(BB13/BB37),0,BB13/BB37)</f>
        <v>729.57176877470363</v>
      </c>
      <c r="BC70" s="10"/>
      <c r="BD70" s="11">
        <f>IF(ISERROR(BD13/BD37),0,BD13/BD37)</f>
        <v>715.46451376146797</v>
      </c>
      <c r="BE70" s="10"/>
      <c r="BF70" s="11">
        <f>IF(ISERROR(BF13/BF37),0,BF13/BF37)</f>
        <v>727.57693998309389</v>
      </c>
      <c r="BG70" s="10"/>
      <c r="BH70" s="11">
        <f>IF(ISERROR(BH13/BH37),0,BH13/BH37)</f>
        <v>747.56219709208403</v>
      </c>
      <c r="BI70" s="10"/>
      <c r="BJ70" s="11">
        <f>IF(ISERROR(BJ13/BJ37),0,BJ13/BJ37)</f>
        <v>708.87224334600762</v>
      </c>
      <c r="BK70" s="10"/>
      <c r="BL70" s="11">
        <f>IF(ISERROR(BL13/BL37),0,BL13/BL37)</f>
        <v>672.67975391498885</v>
      </c>
      <c r="BM70" s="10"/>
      <c r="BN70" s="11">
        <f>IF(ISERROR(BN13/BN37),0,BN13/BN37)</f>
        <v>681.46670281995671</v>
      </c>
      <c r="BO70" s="10"/>
      <c r="BP70" s="11">
        <f>IF(ISERROR(BP13/BP37),0,BP13/BP37)</f>
        <v>654.09191218130309</v>
      </c>
      <c r="BQ70" s="10"/>
      <c r="BR70" s="11">
        <f>IF(ISERROR(BR13/BR37),0,BR13/BR37)</f>
        <v>650.21616736990154</v>
      </c>
      <c r="BS70" s="10"/>
      <c r="BT70" s="11">
        <f>IF(ISERROR(BT13/BT37),0,BT13/BT37)</f>
        <v>623.53615595075246</v>
      </c>
      <c r="BU70" s="10"/>
      <c r="BV70" s="11">
        <f>IF(ISERROR(BV13/BV37),0,BV13/BV37)</f>
        <v>607.08116518163138</v>
      </c>
      <c r="BW70" s="10"/>
      <c r="BX70" s="11">
        <f>IF(ISERROR(BX13/BX37),0,BX13/BX37)</f>
        <v>572.75841577540109</v>
      </c>
      <c r="BY70" s="10"/>
      <c r="BZ70" s="11">
        <f>IF(ISERROR(BZ13/BZ37),0,BZ13/BZ37)</f>
        <v>575.40659420289865</v>
      </c>
      <c r="CA70" s="10"/>
      <c r="CB70" s="11">
        <f>IF(ISERROR(CB13/CB37),0,CB13/CB37)</f>
        <v>594.1822708618331</v>
      </c>
      <c r="CC70" s="10"/>
      <c r="CD70" s="11">
        <f>IF(ISERROR(CD13/CD37),0,CD13/CD37)</f>
        <v>579.76922096317287</v>
      </c>
      <c r="CE70" s="10"/>
      <c r="CF70" s="11">
        <f>IF(ISERROR(CF13/CF37),0,CF13/CF37)</f>
        <v>571.21347543352601</v>
      </c>
      <c r="CG70" s="10"/>
      <c r="CH70" s="11">
        <f>IF(ISERROR(CH13/CH37),0,CH13/CH37)</f>
        <v>596.16229545454541</v>
      </c>
      <c r="CI70" s="10"/>
      <c r="CJ70" s="11">
        <f>IF(ISERROR(CJ13/CJ37),0,CJ13/CJ37)</f>
        <v>605.88260706235917</v>
      </c>
      <c r="CK70" s="10"/>
      <c r="CL70" s="11">
        <f>IF(ISERROR(CL13/CL37),0,CL13/CL37)</f>
        <v>575.07391673091752</v>
      </c>
      <c r="CM70" s="10"/>
      <c r="CN70" s="11">
        <f>IF(ISERROR(CN13/CN37),0,CN13/CN37)</f>
        <v>610.97219040247683</v>
      </c>
      <c r="CO70" s="10"/>
      <c r="CP70" s="11">
        <f>IF(ISERROR(CP13/CP37),0,CP13/CP37)</f>
        <v>613.48496130030958</v>
      </c>
      <c r="CQ70" s="10"/>
      <c r="CR70" s="11">
        <f>IF(ISERROR(CR13/CR37),0,CR13/CR37)</f>
        <v>610.1753852327447</v>
      </c>
      <c r="CS70" s="10"/>
      <c r="CT70" s="11">
        <f>IF(ISERROR(CT13/CT37),0,CT13/CT37)</f>
        <v>645.71450980392149</v>
      </c>
      <c r="CU70" s="10"/>
      <c r="CV70" s="11">
        <f>IF(ISERROR(CV13/CV37),0,CV13/CV37)</f>
        <v>673.91398508699251</v>
      </c>
      <c r="CW70" s="10"/>
      <c r="CX70" s="11">
        <f>IF(ISERROR(CX13/CX37),0,CX13/CX37)</f>
        <v>693.2073514431238</v>
      </c>
      <c r="CY70" s="10"/>
      <c r="CZ70" s="11">
        <f>IF(ISERROR(CZ13/CZ37),0,CZ13/CZ37)</f>
        <v>673.574181509754</v>
      </c>
      <c r="DA70" s="10"/>
      <c r="DB70" s="11">
        <f>IF(ISERROR(DB13/DB37),0,DB13/DB37)</f>
        <v>676.87088034188037</v>
      </c>
      <c r="DC70" s="10"/>
      <c r="DD70" s="11">
        <f>IF(ISERROR(DD13/DD37),0,DD13/DD37)</f>
        <v>703.90423569598647</v>
      </c>
      <c r="DE70" s="10"/>
      <c r="DF70" s="11">
        <f>IF(ISERROR(DF13/DF37),0,DF13/DF37)</f>
        <v>762.29979610750695</v>
      </c>
      <c r="DG70" s="10"/>
      <c r="DH70" s="11">
        <f>IF(ISERROR(DH13/DH37),0,DH13/DH37)</f>
        <v>873.54876556016598</v>
      </c>
      <c r="DI70" s="10"/>
      <c r="DJ70" s="11">
        <f>IF(ISERROR(DJ13/DJ37),0,DJ13/DJ37)</f>
        <v>986.83943310657594</v>
      </c>
      <c r="DK70" s="10"/>
      <c r="DL70" s="11">
        <f>IF(ISERROR(DL13/DL37),0,DL13/DL37)</f>
        <v>986.75433161953731</v>
      </c>
      <c r="DM70" s="10"/>
      <c r="DN70" s="13">
        <f>IF(ISERROR(DN13/DN37),0,DN13/DN37)</f>
        <v>989.70407360406102</v>
      </c>
      <c r="DO70"/>
      <c r="DP70"/>
      <c r="DQ70"/>
      <c r="DR70"/>
      <c r="DS70"/>
    </row>
    <row r="71" spans="2:123" ht="6" customHeight="1" x14ac:dyDescent="0.25">
      <c r="AO71"/>
      <c r="AQ71"/>
      <c r="DO71"/>
      <c r="DP71"/>
      <c r="DQ71"/>
      <c r="DR71"/>
      <c r="DS71"/>
    </row>
    <row r="72" spans="2:123" x14ac:dyDescent="0.25">
      <c r="B72" s="7" t="s">
        <v>8</v>
      </c>
      <c r="AO72"/>
      <c r="AQ72"/>
      <c r="DO72"/>
      <c r="DP72"/>
      <c r="DQ72"/>
      <c r="DR72"/>
      <c r="DS72"/>
    </row>
    <row r="73" spans="2:123" x14ac:dyDescent="0.25">
      <c r="B73" s="4" t="s">
        <v>10</v>
      </c>
      <c r="J73" s="95">
        <f t="shared" ref="J73" si="321">IF(ISERROR(J10/J39),0,J10/J39)</f>
        <v>0</v>
      </c>
      <c r="K73" s="95"/>
      <c r="L73" s="95">
        <f t="shared" ref="L73" si="322">IF(ISERROR(L10/L39),0,L10/L39)</f>
        <v>0</v>
      </c>
      <c r="M73" s="95"/>
      <c r="N73" s="95">
        <f t="shared" ref="N73" si="323">IF(ISERROR(N10/N39),0,N10/N39)</f>
        <v>0</v>
      </c>
      <c r="O73" s="95"/>
      <c r="P73" s="95">
        <f t="shared" ref="P73" si="324">IF(ISERROR(P10/P39),0,P10/P39)</f>
        <v>0</v>
      </c>
      <c r="Q73" s="95"/>
      <c r="R73" s="95">
        <f t="shared" ref="R73" si="325">IF(ISERROR(R10/R39),0,R10/R39)</f>
        <v>0</v>
      </c>
      <c r="S73" s="95"/>
      <c r="T73" s="95">
        <f t="shared" ref="T73" si="326">IF(ISERROR(T10/T39),0,T10/T39)</f>
        <v>0</v>
      </c>
      <c r="U73" s="95"/>
      <c r="V73" s="95">
        <f t="shared" ref="V73" si="327">IF(ISERROR(V10/V39),0,V10/V39)</f>
        <v>0</v>
      </c>
      <c r="W73" s="95"/>
      <c r="X73" s="95">
        <f t="shared" ref="X73" si="328">IF(ISERROR(X10/X39),0,X10/X39)</f>
        <v>0</v>
      </c>
      <c r="Y73" s="95"/>
      <c r="Z73" s="95">
        <f t="shared" ref="Z73" si="329">IF(ISERROR(Z10/Z39),0,Z10/Z39)</f>
        <v>0</v>
      </c>
      <c r="AB73" s="19">
        <f>IF(ISERROR(AB10/AB39),0,AB10/AB39)</f>
        <v>100</v>
      </c>
      <c r="AD73" s="19">
        <f t="shared" ref="AD73" si="330">IF(ISERROR(AD10/AD39),0,AD10/AD39)</f>
        <v>1166.395</v>
      </c>
      <c r="AF73" s="19">
        <f t="shared" ref="AF73" si="331">IF(ISERROR(AF10/AF39),0,AF10/AF39)</f>
        <v>230.5</v>
      </c>
      <c r="AH73" s="95">
        <f t="shared" ref="AH73" si="332">IF(ISERROR(AH10/AH39),0,AH10/AH39)</f>
        <v>0</v>
      </c>
      <c r="AI73" s="95"/>
      <c r="AJ73" s="95">
        <f t="shared" ref="AJ73" si="333">IF(ISERROR(AJ10/AJ39),0,AJ10/AJ39)</f>
        <v>0</v>
      </c>
      <c r="AL73" s="19">
        <f t="shared" ref="AL73" si="334">IF(ISERROR(AL10/AL39),0,AL10/AL39)</f>
        <v>314.16666666666669</v>
      </c>
      <c r="AN73" s="19">
        <f t="shared" ref="AN73" si="335">IF(ISERROR(AN10/AN39),0,AN10/AN39)</f>
        <v>1641.8</v>
      </c>
      <c r="AO73"/>
      <c r="AP73" s="19">
        <f t="shared" ref="AP73" si="336">IF(ISERROR(AP10/AP39),0,AP10/AP39)</f>
        <v>1585.25</v>
      </c>
      <c r="AQ73"/>
      <c r="AR73" s="19">
        <f t="shared" ref="AR73" si="337">IF(ISERROR(AR10/AR39),0,AR10/AR39)</f>
        <v>485.5</v>
      </c>
      <c r="AT73" s="19">
        <f t="shared" ref="AT73" si="338">IF(ISERROR(AT10/AT39),0,AT10/AT39)</f>
        <v>336.42857142857144</v>
      </c>
      <c r="AV73" s="95">
        <f t="shared" ref="AV73" si="339">IF(ISERROR(AV10/AV39),0,AV10/AV39)</f>
        <v>0</v>
      </c>
      <c r="AW73" s="95"/>
      <c r="AX73" s="95">
        <f t="shared" ref="AX73" si="340">IF(ISERROR(AX10/AX39),0,AX10/AX39)</f>
        <v>0</v>
      </c>
      <c r="AY73" s="95"/>
      <c r="AZ73" s="95">
        <f t="shared" ref="AZ73:BB73" si="341">IF(ISERROR(AZ10/AZ39),0,AZ10/AZ39)</f>
        <v>0</v>
      </c>
      <c r="BA73" s="95"/>
      <c r="BB73" s="95">
        <f t="shared" si="341"/>
        <v>0</v>
      </c>
      <c r="BC73" s="95"/>
      <c r="BD73" s="95">
        <f t="shared" ref="BD73:BF73" si="342">IF(ISERROR(BD10/BD39),0,BD10/BD39)</f>
        <v>0</v>
      </c>
      <c r="BE73" s="95"/>
      <c r="BF73" s="95">
        <f t="shared" si="342"/>
        <v>0</v>
      </c>
      <c r="BG73" s="95"/>
      <c r="BH73" s="95">
        <f t="shared" ref="BH73" si="343">IF(ISERROR(BH10/BH39),0,BH10/BH39)</f>
        <v>0</v>
      </c>
      <c r="BI73" s="95"/>
      <c r="BJ73" s="95">
        <f t="shared" ref="BJ73" si="344">IF(ISERROR(BJ10/BJ39),0,BJ10/BJ39)</f>
        <v>0</v>
      </c>
      <c r="BK73" s="95"/>
      <c r="BL73" s="95">
        <f t="shared" ref="BL73" si="345">IF(ISERROR(BL10/BL39),0,BL10/BL39)</f>
        <v>0</v>
      </c>
      <c r="BM73" s="95"/>
      <c r="BN73" s="95">
        <f t="shared" ref="BN73" si="346">IF(ISERROR(BN10/BN39),0,BN10/BN39)</f>
        <v>0</v>
      </c>
      <c r="BO73" s="95"/>
      <c r="BP73" s="95">
        <f t="shared" ref="BP73" si="347">IF(ISERROR(BP10/BP39),0,BP10/BP39)</f>
        <v>0</v>
      </c>
      <c r="BQ73" s="95"/>
      <c r="BR73" s="95">
        <f t="shared" ref="BR73" si="348">IF(ISERROR(BR10/BR39),0,BR10/BR39)</f>
        <v>0</v>
      </c>
      <c r="BS73" s="95"/>
      <c r="BT73" s="95">
        <f t="shared" ref="BT73" si="349">IF(ISERROR(BT10/BT39),0,BT10/BT39)</f>
        <v>0</v>
      </c>
      <c r="BU73" s="95"/>
      <c r="BV73" s="95">
        <f t="shared" ref="BV73" si="350">IF(ISERROR(BV10/BV39),0,BV10/BV39)</f>
        <v>0</v>
      </c>
      <c r="BW73" s="95"/>
      <c r="BX73" s="95">
        <f t="shared" ref="BX73" si="351">IF(ISERROR(BX10/BX39),0,BX10/BX39)</f>
        <v>0</v>
      </c>
      <c r="BY73" s="95"/>
      <c r="BZ73" s="95">
        <f t="shared" ref="BZ73" si="352">IF(ISERROR(BZ10/BZ39),0,BZ10/BZ39)</f>
        <v>0</v>
      </c>
      <c r="CA73" s="95"/>
      <c r="CB73" s="95">
        <f t="shared" ref="CB73" si="353">IF(ISERROR(CB10/CB39),0,CB10/CB39)</f>
        <v>0</v>
      </c>
      <c r="CC73" s="95"/>
      <c r="CD73" s="95">
        <f t="shared" ref="CD73" si="354">IF(ISERROR(CD10/CD39),0,CD10/CD39)</f>
        <v>0</v>
      </c>
      <c r="CE73" s="95"/>
      <c r="CF73" s="95">
        <f t="shared" ref="CF73" si="355">IF(ISERROR(CF10/CF39),0,CF10/CF39)</f>
        <v>0</v>
      </c>
      <c r="CG73" s="95"/>
      <c r="CH73" s="95">
        <f t="shared" ref="CH73" si="356">IF(ISERROR(CH10/CH39),0,CH10/CH39)</f>
        <v>0</v>
      </c>
      <c r="CI73" s="95"/>
      <c r="CJ73" s="95">
        <f t="shared" ref="CJ73" si="357">IF(ISERROR(CJ10/CJ39),0,CJ10/CJ39)</f>
        <v>0</v>
      </c>
      <c r="CK73" s="95"/>
      <c r="CL73" s="95">
        <f t="shared" ref="CL73" si="358">IF(ISERROR(CL10/CL39),0,CL10/CL39)</f>
        <v>0</v>
      </c>
      <c r="CM73" s="95"/>
      <c r="CN73" s="95">
        <f t="shared" ref="CN73" si="359">IF(ISERROR(CN10/CN39),0,CN10/CN39)</f>
        <v>0</v>
      </c>
      <c r="CO73" s="95"/>
      <c r="CP73" s="95">
        <f t="shared" ref="CP73" si="360">IF(ISERROR(CP10/CP39),0,CP10/CP39)</f>
        <v>0</v>
      </c>
      <c r="CQ73" s="95"/>
      <c r="CR73" s="95">
        <f t="shared" ref="CR73" si="361">IF(ISERROR(CR10/CR39),0,CR10/CR39)</f>
        <v>0</v>
      </c>
      <c r="CS73" s="95"/>
      <c r="CT73" s="95">
        <f t="shared" ref="CT73" si="362">IF(ISERROR(CT10/CT39),0,CT10/CT39)</f>
        <v>0</v>
      </c>
      <c r="CU73" s="95"/>
      <c r="CV73" s="95">
        <f t="shared" ref="CV73:CX73" si="363">IF(ISERROR(CV10/CV39),0,CV10/CV39)</f>
        <v>0</v>
      </c>
      <c r="CW73" s="95"/>
      <c r="CX73" s="95">
        <f t="shared" si="363"/>
        <v>0</v>
      </c>
      <c r="CY73" s="95"/>
      <c r="CZ73" s="95">
        <f t="shared" ref="CZ73:DB73" si="364">IF(ISERROR(CZ10/CZ39),0,CZ10/CZ39)</f>
        <v>0</v>
      </c>
      <c r="DA73" s="95"/>
      <c r="DB73" s="95">
        <f t="shared" si="364"/>
        <v>0</v>
      </c>
      <c r="DC73" s="95"/>
      <c r="DD73" s="95">
        <f t="shared" ref="DD73:DF73" si="365">IF(ISERROR(DD10/DD39),0,DD10/DD39)</f>
        <v>0</v>
      </c>
      <c r="DE73" s="95"/>
      <c r="DF73" s="95">
        <f t="shared" si="365"/>
        <v>0</v>
      </c>
      <c r="DG73" s="95"/>
      <c r="DH73" s="95">
        <f t="shared" ref="DH73:DJ73" si="366">IF(ISERROR(DH10/DH39),0,DH10/DH39)</f>
        <v>0</v>
      </c>
      <c r="DI73" s="95"/>
      <c r="DJ73" s="95">
        <f t="shared" si="366"/>
        <v>0</v>
      </c>
      <c r="DK73" s="95"/>
      <c r="DL73" s="95">
        <f t="shared" ref="DL73:DN73" si="367">IF(ISERROR(DL10/DL39),0,DL10/DL39)</f>
        <v>594</v>
      </c>
      <c r="DM73" s="95"/>
      <c r="DN73" s="95">
        <f t="shared" si="367"/>
        <v>386.15</v>
      </c>
      <c r="DO73"/>
      <c r="DP73"/>
      <c r="DQ73"/>
      <c r="DR73"/>
      <c r="DS73"/>
    </row>
    <row r="74" spans="2:123" x14ac:dyDescent="0.25">
      <c r="B74" s="9" t="s">
        <v>2</v>
      </c>
      <c r="C74" s="10"/>
      <c r="D74" s="10"/>
      <c r="E74" s="10"/>
      <c r="F74" s="10"/>
      <c r="G74" s="10"/>
      <c r="H74" s="10"/>
      <c r="I74" s="10"/>
      <c r="J74" s="39"/>
      <c r="K74" s="10"/>
      <c r="L74" s="39"/>
      <c r="M74" s="10"/>
      <c r="N74" s="39"/>
      <c r="O74" s="10"/>
      <c r="P74" s="39"/>
      <c r="Q74" s="10"/>
      <c r="R74" s="39"/>
      <c r="S74" s="10"/>
      <c r="T74" s="39"/>
      <c r="U74" s="10"/>
      <c r="V74" s="39"/>
      <c r="W74" s="10"/>
      <c r="X74" s="39"/>
      <c r="Y74" s="10"/>
      <c r="Z74" s="39"/>
      <c r="AA74" s="10"/>
      <c r="AB74" s="39"/>
      <c r="AC74" s="10"/>
      <c r="AD74" s="39"/>
      <c r="AE74" s="10"/>
      <c r="AF74" s="39">
        <f t="shared" ref="AF74" si="368">IF(ISERROR(AF14/AF40),0,AF14/AF40)</f>
        <v>578.75800000000004</v>
      </c>
      <c r="AG74" s="10"/>
      <c r="AH74" s="39">
        <f t="shared" ref="AH74" si="369">IF(ISERROR(AH14/AH40),0,AH14/AH40)</f>
        <v>482.29833333333335</v>
      </c>
      <c r="AI74" s="10"/>
      <c r="AJ74" s="39">
        <f t="shared" ref="AJ74" si="370">IF(ISERROR(AJ14/AJ40),0,AJ14/AJ40)</f>
        <v>482.29833333333335</v>
      </c>
      <c r="AK74" s="10"/>
      <c r="AL74" s="39">
        <f t="shared" ref="AL74" si="371">IF(ISERROR(AL14/AL40),0,AL14/AL40)</f>
        <v>398.23250000000002</v>
      </c>
      <c r="AM74" s="10"/>
      <c r="AN74" s="39">
        <f t="shared" ref="AN74" si="372">IF(ISERROR(AN14/AN40),0,AN14/AN40)</f>
        <v>763.98764705882354</v>
      </c>
      <c r="AO74" s="10"/>
      <c r="AP74" s="39">
        <f t="shared" ref="AP74" si="373">IF(ISERROR(AP14/AP40),0,AP14/AP40)</f>
        <v>920.41857142857145</v>
      </c>
      <c r="AQ74" s="10"/>
      <c r="AR74" s="39">
        <f t="shared" ref="AR74" si="374">IF(ISERROR(AR14/AR40),0,AR14/AR40)</f>
        <v>882.59956521739139</v>
      </c>
      <c r="AS74" s="10"/>
      <c r="AT74" s="39">
        <f t="shared" ref="AT74" si="375">IF(ISERROR(AT14/AT40),0,AT14/AT40)</f>
        <v>755.15966666666668</v>
      </c>
      <c r="AU74" s="10"/>
      <c r="AV74" s="39">
        <f t="shared" ref="AV74" si="376">IF(ISERROR(AV14/AV40),0,AV14/AV40)</f>
        <v>755.15966666666668</v>
      </c>
      <c r="AW74" s="10"/>
      <c r="AX74" s="39">
        <f t="shared" ref="AX74" si="377">IF(ISERROR(AX14/AX40),0,AX14/AX40)</f>
        <v>750.15966666666668</v>
      </c>
      <c r="AY74" s="10"/>
      <c r="AZ74" s="39">
        <f>IF(ISERROR(AZ14/AZ40),0,AZ14/AZ40)</f>
        <v>772.57896551724139</v>
      </c>
      <c r="BA74" s="10"/>
      <c r="BB74" s="39">
        <f>IF(ISERROR(BB14/BB40),0,BB14/BB40)</f>
        <v>743.40740740740739</v>
      </c>
      <c r="BC74" s="10"/>
      <c r="BD74" s="39">
        <f>IF(ISERROR(BD14/BD40),0,BD14/BD40)</f>
        <v>784.44</v>
      </c>
      <c r="BE74" s="10"/>
      <c r="BF74" s="39">
        <f>IF(ISERROR(BF14/BF40),0,BF14/BF40)</f>
        <v>817.125</v>
      </c>
      <c r="BG74" s="10"/>
      <c r="BH74" s="39">
        <f t="shared" ref="BH74" si="378">IF(ISERROR(BH14/BH40),0,BH14/BH40)</f>
        <v>817.125</v>
      </c>
      <c r="BI74" s="10"/>
      <c r="BJ74" s="39">
        <f t="shared" ref="BJ74" si="379">IF(ISERROR(BJ14/BJ40),0,BJ14/BJ40)</f>
        <v>984.77777777777783</v>
      </c>
      <c r="BK74" s="10"/>
      <c r="BL74" s="39">
        <f t="shared" ref="BL74" si="380">IF(ISERROR(BL14/BL40),0,BL14/BL40)</f>
        <v>732.07692307692309</v>
      </c>
      <c r="BM74" s="10"/>
      <c r="BN74" s="39">
        <f t="shared" ref="BN74" si="381">IF(ISERROR(BN14/BN40),0,BN14/BN40)</f>
        <v>352.88888888888891</v>
      </c>
      <c r="BO74" s="10"/>
      <c r="BP74" s="39">
        <f t="shared" ref="BP74" si="382">IF(ISERROR(BP14/BP40),0,BP14/BP40)</f>
        <v>315</v>
      </c>
      <c r="BQ74" s="10"/>
      <c r="BR74" s="39">
        <f t="shared" ref="BR74" si="383">IF(ISERROR(BR14/BR40),0,BR14/BR40)</f>
        <v>0</v>
      </c>
      <c r="BS74" s="10"/>
      <c r="BT74" s="39">
        <f t="shared" ref="BT74" si="384">IF(ISERROR(BT14/BT40),0,BT14/BT40)</f>
        <v>0</v>
      </c>
      <c r="BU74" s="10"/>
      <c r="BV74" s="39">
        <f t="shared" ref="BV74" si="385">IF(ISERROR(BV14/BV40),0,BV14/BV40)</f>
        <v>0</v>
      </c>
      <c r="BW74" s="10"/>
      <c r="BX74" s="39">
        <f t="shared" ref="BX74" si="386">IF(ISERROR(BX14/BX40),0,BX14/BX40)</f>
        <v>0</v>
      </c>
      <c r="BY74" s="10"/>
      <c r="BZ74" s="39">
        <f t="shared" ref="BZ74" si="387">IF(ISERROR(BZ14/BZ40),0,BZ14/BZ40)</f>
        <v>0</v>
      </c>
      <c r="CA74" s="10"/>
      <c r="CB74" s="39">
        <f t="shared" ref="CB74" si="388">IF(ISERROR(CB14/CB40),0,CB14/CB40)</f>
        <v>0</v>
      </c>
      <c r="CC74" s="10"/>
      <c r="CD74" s="39">
        <f t="shared" ref="CD74" si="389">IF(ISERROR(CD14/CD40),0,CD14/CD40)</f>
        <v>0</v>
      </c>
      <c r="CE74" s="10"/>
      <c r="CF74" s="39">
        <f t="shared" ref="CF74" si="390">IF(ISERROR(CF14/CF40),0,CF14/CF40)</f>
        <v>0</v>
      </c>
      <c r="CG74" s="10"/>
      <c r="CH74" s="39">
        <f t="shared" ref="CH74" si="391">IF(ISERROR(CH14/CH40),0,CH14/CH40)</f>
        <v>0</v>
      </c>
      <c r="CI74" s="10"/>
      <c r="CJ74" s="39">
        <f t="shared" ref="CJ74" si="392">IF(ISERROR(CJ14/CJ40),0,CJ14/CJ40)</f>
        <v>0</v>
      </c>
      <c r="CK74" s="10"/>
      <c r="CL74" s="39">
        <f t="shared" ref="CL74" si="393">IF(ISERROR(CL14/CL40),0,CL14/CL40)</f>
        <v>0</v>
      </c>
      <c r="CM74" s="10"/>
      <c r="CN74" s="39">
        <f t="shared" ref="CN74" si="394">IF(ISERROR(CN14/CN40),0,CN14/CN40)</f>
        <v>0</v>
      </c>
      <c r="CO74" s="10"/>
      <c r="CP74" s="39">
        <f t="shared" ref="CP74" si="395">IF(ISERROR(CP14/CP40),0,CP14/CP40)</f>
        <v>0</v>
      </c>
      <c r="CQ74" s="10"/>
      <c r="CR74" s="39">
        <f t="shared" ref="CR74" si="396">IF(ISERROR(CR14/CR40),0,CR14/CR40)</f>
        <v>0</v>
      </c>
      <c r="CS74" s="10"/>
      <c r="CT74" s="39">
        <f t="shared" ref="CT74" si="397">IF(ISERROR(CT14/CT40),0,CT14/CT40)</f>
        <v>0</v>
      </c>
      <c r="CU74" s="10"/>
      <c r="CV74" s="39">
        <f t="shared" ref="CV74:CX74" si="398">IF(ISERROR(CV14/CV40),0,CV14/CV40)</f>
        <v>0</v>
      </c>
      <c r="CW74" s="10"/>
      <c r="CX74" s="39">
        <f t="shared" si="398"/>
        <v>0</v>
      </c>
      <c r="CY74" s="10"/>
      <c r="CZ74" s="39">
        <f t="shared" ref="CZ74:DB74" si="399">IF(ISERROR(CZ14/CZ40),0,CZ14/CZ40)</f>
        <v>0</v>
      </c>
      <c r="DA74" s="10"/>
      <c r="DB74" s="39">
        <f t="shared" si="399"/>
        <v>0</v>
      </c>
      <c r="DC74" s="10"/>
      <c r="DD74" s="39">
        <f t="shared" ref="DD74:DF74" si="400">IF(ISERROR(DD14/DD40),0,DD14/DD40)</f>
        <v>0</v>
      </c>
      <c r="DE74" s="10"/>
      <c r="DF74" s="39">
        <f t="shared" si="400"/>
        <v>0</v>
      </c>
      <c r="DG74" s="10"/>
      <c r="DH74" s="39">
        <f t="shared" ref="DH74:DJ74" si="401">IF(ISERROR(DH14/DH40),0,DH14/DH40)</f>
        <v>0</v>
      </c>
      <c r="DI74" s="10"/>
      <c r="DJ74" s="39">
        <f t="shared" si="401"/>
        <v>0</v>
      </c>
      <c r="DK74" s="10"/>
      <c r="DL74" s="39">
        <f t="shared" ref="DL74:DN74" si="402">IF(ISERROR(DL14/DL40),0,DL14/DL40)</f>
        <v>594</v>
      </c>
      <c r="DM74" s="10"/>
      <c r="DN74" s="40">
        <f t="shared" si="402"/>
        <v>559.35833333333335</v>
      </c>
      <c r="DO74"/>
      <c r="DP74"/>
      <c r="DQ74"/>
      <c r="DR74"/>
      <c r="DS74"/>
    </row>
    <row r="75" spans="2:123" ht="6" customHeight="1" x14ac:dyDescent="0.25">
      <c r="AO75"/>
      <c r="AQ75"/>
      <c r="DO75"/>
      <c r="DP75"/>
      <c r="DQ75"/>
      <c r="DR75"/>
      <c r="DS75"/>
    </row>
    <row r="76" spans="2:123" x14ac:dyDescent="0.25">
      <c r="B76" s="7" t="s">
        <v>9</v>
      </c>
      <c r="AO76"/>
      <c r="AQ76"/>
      <c r="DO76"/>
      <c r="DP76"/>
      <c r="DQ76"/>
      <c r="DR76"/>
      <c r="DS76"/>
    </row>
    <row r="77" spans="2:123" x14ac:dyDescent="0.25">
      <c r="B77" s="4" t="s">
        <v>10</v>
      </c>
      <c r="J77" s="19">
        <f>J11/J42</f>
        <v>138.40903225806451</v>
      </c>
      <c r="L77" s="19">
        <f>L11/L42</f>
        <v>139.23184713375798</v>
      </c>
      <c r="N77" s="19">
        <f>N11/N42</f>
        <v>104.48542713567838</v>
      </c>
      <c r="P77" s="19">
        <f>P11/P42</f>
        <v>146.85988372093024</v>
      </c>
      <c r="R77" s="19">
        <f>R11/R42</f>
        <v>164.35945945945946</v>
      </c>
      <c r="T77" s="19">
        <f>T11/T42</f>
        <v>161.00057142857142</v>
      </c>
      <c r="V77" s="19">
        <f>V11/V42</f>
        <v>143.20786516853931</v>
      </c>
      <c r="X77" s="19">
        <f>X11/X42</f>
        <v>183.84897435897435</v>
      </c>
      <c r="Z77" s="19">
        <f>Z11/Z42</f>
        <v>202.85821917808218</v>
      </c>
      <c r="AB77" s="19">
        <f>AB11/AB42</f>
        <v>241.63062068965519</v>
      </c>
      <c r="AD77" s="19">
        <f>AD11/AD42</f>
        <v>196.99179999999998</v>
      </c>
      <c r="AF77" s="19">
        <f>AF11/AF42</f>
        <v>187.90050761421321</v>
      </c>
      <c r="AH77" s="19">
        <f>AH11/AH42</f>
        <v>169.67579617834394</v>
      </c>
      <c r="AJ77" s="19">
        <f>AJ11/AJ42</f>
        <v>176.07717647058823</v>
      </c>
      <c r="AL77" s="19">
        <f>AL11/AL42</f>
        <v>176.7092270531401</v>
      </c>
      <c r="AN77" s="19">
        <f>AN11/AN42</f>
        <v>197.45121951219511</v>
      </c>
      <c r="AO77"/>
      <c r="AP77" s="19">
        <f>AP11/AP42</f>
        <v>194.42118644067799</v>
      </c>
      <c r="AQ77"/>
      <c r="AR77" s="19">
        <f>AR11/AR42</f>
        <v>245.37185185185183</v>
      </c>
      <c r="AT77" s="19">
        <f>AT11/AT42</f>
        <v>324.80808080808083</v>
      </c>
      <c r="AV77" s="19">
        <f>AV11/AV42</f>
        <v>309.34554455445544</v>
      </c>
      <c r="AX77" s="19">
        <f>AX11/AX42</f>
        <v>202.1572625698324</v>
      </c>
      <c r="AZ77" s="19">
        <f>AZ11/AZ42</f>
        <v>192.11475409836066</v>
      </c>
      <c r="BB77" s="19">
        <f>BB11/BB42</f>
        <v>163.03888888888889</v>
      </c>
      <c r="BD77" s="19">
        <f>BD11/BD42</f>
        <v>170.92857142857142</v>
      </c>
      <c r="BF77" s="19">
        <f>IF(ISERROR(BF11/BF42),0,BF11/BF42)</f>
        <v>176.09688995215311</v>
      </c>
      <c r="BH77" s="19">
        <f t="shared" ref="BH77" si="403">IF(ISERROR(BH11/BH42),0,BH11/BH42)</f>
        <v>193.91549295774647</v>
      </c>
      <c r="BJ77" s="19">
        <f t="shared" ref="BJ77" si="404">IF(ISERROR(BJ11/BJ42),0,BJ11/BJ42)</f>
        <v>144.608</v>
      </c>
      <c r="BL77" s="19">
        <f t="shared" ref="BL77" si="405">IF(ISERROR(BL11/BL42),0,BL11/BL42)</f>
        <v>179.29581005586593</v>
      </c>
      <c r="BN77" s="19">
        <f t="shared" ref="BN77" si="406">IF(ISERROR(BN11/BN42),0,BN11/BN42)</f>
        <v>230.41015999999999</v>
      </c>
      <c r="BP77" s="19">
        <f t="shared" ref="BP77" si="407">IF(ISERROR(BP11/BP42),0,BP11/BP42)</f>
        <v>274.73944444444442</v>
      </c>
      <c r="BR77" s="19">
        <f t="shared" ref="BR77" si="408">IF(ISERROR(BR11/BR42),0,BR11/BR42)</f>
        <v>282.5504347826087</v>
      </c>
      <c r="BT77" s="19">
        <f t="shared" ref="BT77" si="409">IF(ISERROR(BT11/BT42),0,BT11/BT42)</f>
        <v>294.27952173913042</v>
      </c>
      <c r="BV77" s="19">
        <f t="shared" ref="BV77" si="410">IF(ISERROR(BV11/BV42),0,BV11/BV42)</f>
        <v>188.39369565217393</v>
      </c>
      <c r="BX77" s="19">
        <f t="shared" ref="BX77" si="411">IF(ISERROR(BX11/BX42),0,BX11/BX42)</f>
        <v>187.46437810945272</v>
      </c>
      <c r="BZ77" s="19">
        <f t="shared" ref="BZ77" si="412">IF(ISERROR(BZ11/BZ42),0,BZ11/BZ42)</f>
        <v>218.17800000000003</v>
      </c>
      <c r="CB77" s="19">
        <f t="shared" ref="CB77" si="413">IF(ISERROR(CB11/CB42),0,CB11/CB42)</f>
        <v>144.33641148325358</v>
      </c>
      <c r="CD77" s="19">
        <f t="shared" ref="CD77" si="414">IF(ISERROR(CD11/CD42),0,CD11/CD42)</f>
        <v>148.69509505703422</v>
      </c>
      <c r="CF77" s="19">
        <f t="shared" ref="CF77" si="415">IF(ISERROR(CF11/CF42),0,CF11/CF42)</f>
        <v>166.40051383399211</v>
      </c>
      <c r="CH77" s="19">
        <f t="shared" ref="CH77" si="416">IF(ISERROR(CH11/CH42),0,CH11/CH42)</f>
        <v>148.21976470588237</v>
      </c>
      <c r="CJ77" s="19">
        <f t="shared" ref="CJ77" si="417">IF(ISERROR(CJ11/CJ42),0,CJ11/CJ42)</f>
        <v>173.76775933609957</v>
      </c>
      <c r="CL77" s="19">
        <f t="shared" ref="CL77" si="418">IF(ISERROR(CL11/CL42),0,CL11/CL42)</f>
        <v>156.89747058823528</v>
      </c>
      <c r="CN77" s="19">
        <f t="shared" ref="CN77" si="419">IF(ISERROR(CN11/CN42),0,CN11/CN42)</f>
        <v>195.15764462809918</v>
      </c>
      <c r="CP77" s="19">
        <f t="shared" ref="CP77" si="420">IF(ISERROR(CP11/CP42),0,CP11/CP42)</f>
        <v>167.64341463414632</v>
      </c>
      <c r="CR77" s="19">
        <f t="shared" ref="CR77" si="421">IF(ISERROR(CR11/CR42),0,CR11/CR42)</f>
        <v>154.61325301204818</v>
      </c>
      <c r="CT77" s="19">
        <f t="shared" ref="CT77" si="422">IF(ISERROR(CT11/CT42),0,CT11/CT42)</f>
        <v>170.49847457627118</v>
      </c>
      <c r="CV77" s="19">
        <f t="shared" ref="CV77:CX77" si="423">IF(ISERROR(CV11/CV42),0,CV11/CV42)</f>
        <v>192.25851694915255</v>
      </c>
      <c r="CX77" s="19">
        <f t="shared" si="423"/>
        <v>162.45839622641509</v>
      </c>
      <c r="CZ77" s="19">
        <f t="shared" ref="CZ77:DB77" si="424">IF(ISERROR(CZ11/CZ42),0,CZ11/CZ42)</f>
        <v>149.8011440677966</v>
      </c>
      <c r="DB77" s="19">
        <f t="shared" si="424"/>
        <v>182.09188524590164</v>
      </c>
      <c r="DD77" s="19">
        <f t="shared" ref="DD77:DF77" si="425">IF(ISERROR(DD11/DD42),0,DD11/DD42)</f>
        <v>217.42644351464435</v>
      </c>
      <c r="DF77" s="19">
        <f t="shared" si="425"/>
        <v>202.48075313807533</v>
      </c>
      <c r="DH77" s="19">
        <f t="shared" ref="DH77:DJ77" si="426">IF(ISERROR(DH11/DH42),0,DH11/DH42)</f>
        <v>190.69184615384614</v>
      </c>
      <c r="DJ77" s="19">
        <f t="shared" si="426"/>
        <v>185.61836236933797</v>
      </c>
      <c r="DL77" s="19">
        <f t="shared" ref="DL77:DN77" si="427">IF(ISERROR(DL11/DL42),0,DL11/DL42)</f>
        <v>176.08843205574911</v>
      </c>
      <c r="DN77" s="19">
        <f t="shared" si="427"/>
        <v>173.06083333333333</v>
      </c>
      <c r="DO77"/>
      <c r="DP77"/>
      <c r="DQ77"/>
      <c r="DR77"/>
      <c r="DS77"/>
    </row>
    <row r="78" spans="2:123" x14ac:dyDescent="0.25">
      <c r="B78" s="9" t="s">
        <v>2</v>
      </c>
      <c r="C78" s="10"/>
      <c r="D78" s="10"/>
      <c r="E78" s="10"/>
      <c r="F78" s="10"/>
      <c r="G78" s="10"/>
      <c r="H78" s="10"/>
      <c r="I78" s="10"/>
      <c r="J78" s="39"/>
      <c r="K78" s="10"/>
      <c r="L78" s="39"/>
      <c r="M78" s="10"/>
      <c r="N78" s="39"/>
      <c r="O78" s="10"/>
      <c r="P78" s="39"/>
      <c r="Q78" s="10"/>
      <c r="R78" s="39"/>
      <c r="S78" s="10"/>
      <c r="T78" s="39"/>
      <c r="U78" s="10"/>
      <c r="V78" s="39"/>
      <c r="W78" s="10"/>
      <c r="X78" s="39"/>
      <c r="Y78" s="10"/>
      <c r="Z78" s="39"/>
      <c r="AA78" s="10"/>
      <c r="AB78" s="39"/>
      <c r="AC78" s="10"/>
      <c r="AD78" s="39"/>
      <c r="AE78" s="10"/>
      <c r="AF78" s="39">
        <f>AF15/AF43</f>
        <v>167.09794736842107</v>
      </c>
      <c r="AG78" s="10"/>
      <c r="AH78" s="39">
        <f>AH15/AH43</f>
        <v>169.41702198852772</v>
      </c>
      <c r="AI78" s="10"/>
      <c r="AJ78" s="39">
        <f>AJ15/AJ43</f>
        <v>172.20623752969121</v>
      </c>
      <c r="AK78" s="10"/>
      <c r="AL78" s="39">
        <f>AL15/AL43</f>
        <v>179.02524372929483</v>
      </c>
      <c r="AM78" s="10"/>
      <c r="AN78" s="39">
        <f>AN15/AN43</f>
        <v>183.0890451306413</v>
      </c>
      <c r="AO78" s="10"/>
      <c r="AP78" s="39">
        <f>AP15/AP43</f>
        <v>185.32792408622302</v>
      </c>
      <c r="AQ78" s="10"/>
      <c r="AR78" s="39">
        <f>AR15/AR43</f>
        <v>191.23203915950336</v>
      </c>
      <c r="AS78" s="10"/>
      <c r="AT78" s="39">
        <f>AT15/AT43</f>
        <v>202.03716625310173</v>
      </c>
      <c r="AU78" s="10"/>
      <c r="AV78" s="39">
        <f>AV15/AV43</f>
        <v>209.52537220197814</v>
      </c>
      <c r="AW78" s="10"/>
      <c r="AX78" s="39">
        <f>AX15/AX43</f>
        <v>209.60044657097291</v>
      </c>
      <c r="AY78" s="10"/>
      <c r="AZ78" s="39">
        <f>AZ15/AZ43</f>
        <v>205.51276706618034</v>
      </c>
      <c r="BA78" s="10"/>
      <c r="BB78" s="39">
        <f>BB15/BB43</f>
        <v>202.24588506926631</v>
      </c>
      <c r="BC78" s="10"/>
      <c r="BD78" s="39">
        <f>BD15/BD43</f>
        <v>200.54560061601643</v>
      </c>
      <c r="BE78" s="10"/>
      <c r="BF78" s="39">
        <f>IF(ISERROR(BF15/BF43),0,BF15/BF43)</f>
        <v>200.41398999999998</v>
      </c>
      <c r="BG78" s="10"/>
      <c r="BH78" s="39">
        <f t="shared" ref="BH78" si="428">IF(ISERROR(BH15/BH43),0,BH15/BH43)</f>
        <v>201.76155653450806</v>
      </c>
      <c r="BI78" s="10"/>
      <c r="BJ78" s="39">
        <f t="shared" ref="BJ78" si="429">IF(ISERROR(BJ15/BJ43),0,BJ15/BJ43)</f>
        <v>197.39791466922338</v>
      </c>
      <c r="BK78" s="10"/>
      <c r="BL78" s="39">
        <f t="shared" ref="BL78" si="430">IF(ISERROR(BL15/BL43),0,BL15/BL43)</f>
        <v>195.85149928605426</v>
      </c>
      <c r="BM78" s="10"/>
      <c r="BN78" s="39">
        <f t="shared" ref="BN78" si="431">IF(ISERROR(BN15/BN43),0,BN15/BN43)</f>
        <v>199.94203771849126</v>
      </c>
      <c r="BO78" s="10"/>
      <c r="BP78" s="39">
        <f t="shared" ref="BP78" si="432">IF(ISERROR(BP15/BP43),0,BP15/BP43)</f>
        <v>206.03223906453007</v>
      </c>
      <c r="BQ78" s="10"/>
      <c r="BR78" s="39">
        <f t="shared" ref="BR78" si="433">IF(ISERROR(BR15/BR43),0,BR15/BR43)</f>
        <v>208.42583606557375</v>
      </c>
      <c r="BS78" s="10"/>
      <c r="BT78" s="39">
        <f t="shared" ref="BT78" si="434">IF(ISERROR(BT15/BT43),0,BT15/BT43)</f>
        <v>212.14458154924091</v>
      </c>
      <c r="BU78" s="10"/>
      <c r="BV78" s="39">
        <f t="shared" ref="BV78" si="435">IF(ISERROR(BV15/BV43),0,BV15/BV43)</f>
        <v>210.74191984732823</v>
      </c>
      <c r="BW78" s="10"/>
      <c r="BX78" s="39">
        <f t="shared" ref="BX78" si="436">IF(ISERROR(BX15/BX43),0,BX15/BX43)</f>
        <v>210.26048900682332</v>
      </c>
      <c r="BY78" s="10"/>
      <c r="BZ78" s="39">
        <f t="shared" ref="BZ78" si="437">IF(ISERROR(BZ15/BZ43),0,BZ15/BZ43)</f>
        <v>214.09251584047706</v>
      </c>
      <c r="CA78" s="10"/>
      <c r="CB78" s="39">
        <f t="shared" ref="CB78" si="438">IF(ISERROR(CB15/CB43),0,CB15/CB43)</f>
        <v>211.82289688427301</v>
      </c>
      <c r="CC78" s="10"/>
      <c r="CD78" s="39">
        <f t="shared" ref="CD78" si="439">IF(ISERROR(CD15/CD43),0,CD15/CD43)</f>
        <v>208.50075999999996</v>
      </c>
      <c r="CE78" s="10"/>
      <c r="CF78" s="39">
        <f t="shared" ref="CF78" si="440">IF(ISERROR(CF15/CF43),0,CF15/CF43)</f>
        <v>205.79656630824365</v>
      </c>
      <c r="CG78" s="10"/>
      <c r="CH78" s="39">
        <f t="shared" ref="CH78" si="441">IF(ISERROR(CH15/CH43),0,CH15/CH43)</f>
        <v>206.01662254025047</v>
      </c>
      <c r="CI78" s="10"/>
      <c r="CJ78" s="39">
        <f t="shared" ref="CJ78" si="442">IF(ISERROR(CJ15/CJ43),0,CJ15/CJ43)</f>
        <v>204.97043752187611</v>
      </c>
      <c r="CK78" s="10"/>
      <c r="CL78" s="39">
        <f t="shared" ref="CL78" si="443">IF(ISERROR(CL15/CL43),0,CL15/CL43)</f>
        <v>199.73733165286274</v>
      </c>
      <c r="CM78" s="10"/>
      <c r="CN78" s="39">
        <f t="shared" ref="CN78" si="444">IF(ISERROR(CN15/CN43),0,CN15/CN43)</f>
        <v>191.96765005456527</v>
      </c>
      <c r="CO78" s="10"/>
      <c r="CP78" s="39">
        <f t="shared" ref="CP78" si="445">IF(ISERROR(CP15/CP43),0,CP15/CP43)</f>
        <v>182.26862567811935</v>
      </c>
      <c r="CQ78" s="10"/>
      <c r="CR78" s="39">
        <f t="shared" ref="CR78" si="446">IF(ISERROR(CR15/CR43),0,CR15/CR43)</f>
        <v>170.54136494252873</v>
      </c>
      <c r="CS78" s="10"/>
      <c r="CT78" s="39">
        <f t="shared" ref="CT78" si="447">IF(ISERROR(CT15/CT43),0,CT15/CT43)</f>
        <v>169.06603942652333</v>
      </c>
      <c r="CU78" s="10"/>
      <c r="CV78" s="39">
        <f t="shared" ref="CV78:CX78" si="448">IF(ISERROR(CV15/CV43),0,CV15/CV43)</f>
        <v>169.69448495575224</v>
      </c>
      <c r="CW78" s="10"/>
      <c r="CX78" s="39">
        <f t="shared" si="448"/>
        <v>165.26957681365579</v>
      </c>
      <c r="CY78" s="10"/>
      <c r="CZ78" s="39">
        <f t="shared" ref="CZ78:DB78" si="449">IF(ISERROR(CZ15/CZ43),0,CZ15/CZ43)</f>
        <v>165.52476576259247</v>
      </c>
      <c r="DA78" s="10"/>
      <c r="DB78" s="39">
        <f t="shared" si="449"/>
        <v>168.52780851063829</v>
      </c>
      <c r="DC78" s="10"/>
      <c r="DD78" s="39">
        <f t="shared" ref="DD78:DF78" si="450">IF(ISERROR(DD15/DD43),0,DD15/DD43)</f>
        <v>172.8845367070563</v>
      </c>
      <c r="DE78" s="10"/>
      <c r="DF78" s="39">
        <f t="shared" si="450"/>
        <v>177.67414695340503</v>
      </c>
      <c r="DG78" s="10"/>
      <c r="DH78" s="39">
        <f t="shared" ref="DH78:DJ78" si="451">IF(ISERROR(DH15/DH43),0,DH15/DH43)</f>
        <v>179.21421146315416</v>
      </c>
      <c r="DI78" s="10"/>
      <c r="DJ78" s="39">
        <f t="shared" si="451"/>
        <v>181.13896787423104</v>
      </c>
      <c r="DK78" s="10"/>
      <c r="DL78" s="39">
        <f t="shared" ref="DL78:DN78" si="452">IF(ISERROR(DL15/DL43),0,DL15/DL43)</f>
        <v>179.50920565466171</v>
      </c>
      <c r="DM78" s="10"/>
      <c r="DN78" s="40">
        <f t="shared" si="452"/>
        <v>179.86162960504484</v>
      </c>
      <c r="DO78"/>
      <c r="DP78"/>
      <c r="DQ78"/>
      <c r="DR78"/>
      <c r="DS78"/>
    </row>
    <row r="79" spans="2:123" ht="6" customHeight="1" x14ac:dyDescent="0.25">
      <c r="B79" s="7"/>
      <c r="AO79"/>
      <c r="AQ79"/>
    </row>
    <row r="80" spans="2:123" x14ac:dyDescent="0.25">
      <c r="B80" s="7" t="s">
        <v>10</v>
      </c>
      <c r="J80" s="19">
        <f>J12/J45</f>
        <v>332.75325670498086</v>
      </c>
      <c r="L80" s="19">
        <f>L12/L45</f>
        <v>392.46000000000004</v>
      </c>
      <c r="N80" s="19">
        <f>N12/N45</f>
        <v>303.39775384615388</v>
      </c>
      <c r="P80" s="19">
        <f>P12/P45</f>
        <v>345.16914383561641</v>
      </c>
      <c r="R80" s="19">
        <f>R12/R45</f>
        <v>326.47877551020412</v>
      </c>
      <c r="T80" s="19">
        <f>T12/T45</f>
        <v>300.10125925925922</v>
      </c>
      <c r="V80" s="19">
        <f>V12/V45</f>
        <v>325.02733082706766</v>
      </c>
      <c r="X80" s="19">
        <f>X12/X45</f>
        <v>305.32150349650351</v>
      </c>
      <c r="Z80" s="19">
        <f>Z12/Z45</f>
        <v>327.10199312714775</v>
      </c>
      <c r="AB80" s="19">
        <f>AB12/AB45</f>
        <v>354.19839999999999</v>
      </c>
      <c r="AD80" s="19">
        <f>AD12/AD45</f>
        <v>415.78014563106791</v>
      </c>
      <c r="AF80" s="19">
        <f>AF12/AF45</f>
        <v>306.80270270270267</v>
      </c>
      <c r="AH80" s="19">
        <f>AH12/AH45</f>
        <v>341.30863636363631</v>
      </c>
      <c r="AJ80" s="19">
        <f>AJ12/AJ45</f>
        <v>270.57053497942388</v>
      </c>
      <c r="AL80" s="19">
        <f>AL12/AL45</f>
        <v>341.75775167785235</v>
      </c>
      <c r="AN80" s="19">
        <f>AN12/AN45</f>
        <v>438.65725806451616</v>
      </c>
      <c r="AO80"/>
      <c r="AP80" s="19">
        <f>AP12/AP45</f>
        <v>364.86789883268483</v>
      </c>
      <c r="AQ80"/>
      <c r="AR80" s="19">
        <f>AR12/AR45</f>
        <v>512.30275229357801</v>
      </c>
      <c r="AT80" s="19">
        <f>AT12/AT45</f>
        <v>449.53723404255317</v>
      </c>
      <c r="AV80" s="19">
        <f>AV12/AV45</f>
        <v>592.05058823529419</v>
      </c>
      <c r="AX80" s="19">
        <f>AX12/AX45</f>
        <v>357.94677852348997</v>
      </c>
      <c r="AZ80" s="19">
        <f>AZ12/AZ45</f>
        <v>434.8263503649635</v>
      </c>
      <c r="BB80" s="19">
        <f>BB12/BB45</f>
        <v>302.81736654804268</v>
      </c>
      <c r="BD80" s="19">
        <f>BD12/BD45</f>
        <v>350.34787425149699</v>
      </c>
      <c r="BF80" s="19">
        <f>IF(ISERROR(BF12/BF45),0,BF12/BF45)</f>
        <v>456.3743131868132</v>
      </c>
      <c r="BH80" s="19">
        <f t="shared" ref="BH80" si="453">IF(ISERROR(BH12/BH45),0,BH12/BH45)</f>
        <v>416.06451612903226</v>
      </c>
      <c r="BJ80" s="19">
        <f t="shared" ref="BJ80" si="454">IF(ISERROR(BJ12/BJ45),0,BJ12/BJ45)</f>
        <v>257.80825242718447</v>
      </c>
      <c r="BL80" s="19">
        <f t="shared" ref="BL80" si="455">IF(ISERROR(BL12/BL45),0,BL12/BL45)</f>
        <v>247.1355633802817</v>
      </c>
      <c r="BN80" s="19">
        <f t="shared" ref="BN80" si="456">IF(ISERROR(BN12/BN45),0,BN12/BN45)</f>
        <v>410.39385869565217</v>
      </c>
      <c r="BP80" s="19">
        <f t="shared" ref="BP80" si="457">IF(ISERROR(BP12/BP45),0,BP12/BP45)</f>
        <v>349.67047368421055</v>
      </c>
      <c r="BR80" s="19">
        <f t="shared" ref="BR80" si="458">IF(ISERROR(BR12/BR45),0,BR12/BR45)</f>
        <v>360.30499999999995</v>
      </c>
      <c r="BT80" s="19">
        <f t="shared" ref="BT80" si="459">IF(ISERROR(BT12/BT45),0,BT12/BT45)</f>
        <v>386.6519571045576</v>
      </c>
      <c r="BV80" s="19">
        <f t="shared" ref="BV80" si="460">IF(ISERROR(BV12/BV45),0,BV12/BV45)</f>
        <v>254.57832369942199</v>
      </c>
      <c r="BX80" s="19">
        <f t="shared" ref="BX80" si="461">IF(ISERROR(BX12/BX45),0,BX12/BX45)</f>
        <v>282.00890577507596</v>
      </c>
      <c r="BZ80" s="19">
        <f t="shared" ref="BZ80" si="462">IF(ISERROR(BZ12/BZ45),0,BZ12/BZ45)</f>
        <v>349.00962643678162</v>
      </c>
      <c r="CB80" s="19">
        <f t="shared" ref="CB80" si="463">IF(ISERROR(CB12/CB45),0,CB12/CB45)</f>
        <v>374.25350515463919</v>
      </c>
      <c r="CD80" s="19">
        <f t="shared" ref="CD80" si="464">IF(ISERROR(CD12/CD45),0,CD12/CD45)</f>
        <v>321.63714673913046</v>
      </c>
      <c r="CF80" s="19">
        <f t="shared" ref="CF80" si="465">IF(ISERROR(CF12/CF45),0,CF12/CF45)</f>
        <v>324.64203966005664</v>
      </c>
      <c r="CH80" s="19">
        <f t="shared" ref="CH80" si="466">IF(ISERROR(CH12/CH45),0,CH12/CH45)</f>
        <v>295.28560906515582</v>
      </c>
      <c r="CJ80" s="19">
        <f t="shared" ref="CJ80" si="467">IF(ISERROR(CJ12/CJ45),0,CJ12/CJ45)</f>
        <v>278.61652661064426</v>
      </c>
      <c r="CL80" s="19">
        <f t="shared" ref="CL80" si="468">IF(ISERROR(CL12/CL45),0,CL12/CL45)</f>
        <v>234.39405511811023</v>
      </c>
      <c r="CN80" s="19">
        <f t="shared" ref="CN80" si="469">IF(ISERROR(CN12/CN45),0,CN12/CN45)</f>
        <v>430.62962536023059</v>
      </c>
      <c r="CP80" s="19">
        <f t="shared" ref="CP80" si="470">IF(ISERROR(CP12/CP45),0,CP12/CP45)</f>
        <v>282.5987869822485</v>
      </c>
      <c r="CR80" s="19">
        <f t="shared" ref="CR80" si="471">IF(ISERROR(CR12/CR45),0,CR12/CR45)</f>
        <v>238.99291907514447</v>
      </c>
      <c r="CT80" s="19">
        <f t="shared" ref="CT80" si="472">IF(ISERROR(CT12/CT45),0,CT12/CT45)</f>
        <v>348.68854545454548</v>
      </c>
      <c r="CV80" s="19">
        <f t="shared" ref="CV80:CX80" si="473">IF(ISERROR(CV12/CV45),0,CV12/CV45)</f>
        <v>356.00351585014408</v>
      </c>
      <c r="CX80" s="19">
        <f t="shared" si="473"/>
        <v>359.44627450980391</v>
      </c>
      <c r="CZ80" s="19">
        <f t="shared" ref="CZ80:DB80" si="474">IF(ISERROR(CZ12/CZ45),0,CZ12/CZ45)</f>
        <v>287.27344827586211</v>
      </c>
      <c r="DB80" s="19">
        <f t="shared" si="474"/>
        <v>357.29720588235296</v>
      </c>
      <c r="DD80" s="19">
        <f t="shared" ref="DD80:DF80" si="475">IF(ISERROR(DD12/DD45),0,DD12/DD45)</f>
        <v>461.16811764705881</v>
      </c>
      <c r="DF80" s="19">
        <f t="shared" si="475"/>
        <v>461.56040816326532</v>
      </c>
      <c r="DH80" s="19">
        <f t="shared" ref="DH80:DJ80" si="476">IF(ISERROR(DH12/DH45),0,DH12/DH45)</f>
        <v>485.62252873563222</v>
      </c>
      <c r="DJ80" s="19">
        <f t="shared" si="476"/>
        <v>395.94242214532875</v>
      </c>
      <c r="DL80" s="19">
        <f t="shared" ref="DL80:DN80" si="477">IF(ISERROR(DL12/DL45),0,DL12/DL45)</f>
        <v>180.92218430034129</v>
      </c>
      <c r="DN80" s="19">
        <f t="shared" si="477"/>
        <v>298.45964194373403</v>
      </c>
    </row>
    <row r="81" spans="2:123" x14ac:dyDescent="0.25">
      <c r="B81" s="9" t="s">
        <v>2</v>
      </c>
      <c r="C81" s="10"/>
      <c r="D81" s="10"/>
      <c r="E81" s="10"/>
      <c r="F81" s="10"/>
      <c r="G81" s="10"/>
      <c r="H81" s="10"/>
      <c r="I81" s="10"/>
      <c r="J81" s="39"/>
      <c r="K81" s="10"/>
      <c r="L81" s="39"/>
      <c r="M81" s="10"/>
      <c r="N81" s="39"/>
      <c r="O81" s="10"/>
      <c r="P81" s="39"/>
      <c r="Q81" s="10"/>
      <c r="R81" s="39"/>
      <c r="S81" s="10"/>
      <c r="T81" s="39"/>
      <c r="U81" s="10"/>
      <c r="V81" s="39"/>
      <c r="W81" s="10"/>
      <c r="X81" s="39"/>
      <c r="Y81" s="10"/>
      <c r="Z81" s="39"/>
      <c r="AA81" s="10"/>
      <c r="AB81" s="39"/>
      <c r="AC81" s="10"/>
      <c r="AD81" s="39"/>
      <c r="AE81" s="10"/>
      <c r="AF81" s="39">
        <f>AF16/AF46</f>
        <v>333.22561665607122</v>
      </c>
      <c r="AG81" s="10"/>
      <c r="AH81" s="39">
        <f>AH16/AH46</f>
        <v>333.83803220611918</v>
      </c>
      <c r="AI81" s="10"/>
      <c r="AJ81" s="39">
        <f>AJ16/AJ46</f>
        <v>324.2549242668386</v>
      </c>
      <c r="AK81" s="10"/>
      <c r="AL81" s="39">
        <f>AL16/AL46</f>
        <v>328.15428153446038</v>
      </c>
      <c r="AM81" s="10"/>
      <c r="AN81" s="39">
        <f>AN16/AN46</f>
        <v>335.55414907651715</v>
      </c>
      <c r="AO81" s="10"/>
      <c r="AP81" s="39">
        <f>AP16/AP46</f>
        <v>338.75950394218137</v>
      </c>
      <c r="AQ81" s="10"/>
      <c r="AR81" s="39">
        <f>AR16/AR46</f>
        <v>354.89257687165781</v>
      </c>
      <c r="AS81" s="10"/>
      <c r="AT81" s="39">
        <f>AT16/AT46</f>
        <v>363.7248867536033</v>
      </c>
      <c r="AU81" s="10"/>
      <c r="AV81" s="39">
        <f>AV16/AV46</f>
        <v>386.07015889830507</v>
      </c>
      <c r="AW81" s="10"/>
      <c r="AX81" s="39">
        <f>AX16/AX46</f>
        <v>389.16243395561821</v>
      </c>
      <c r="AY81" s="10"/>
      <c r="AZ81" s="39">
        <f>AZ16/AZ46</f>
        <v>395.85818400274633</v>
      </c>
      <c r="BA81" s="10"/>
      <c r="BB81" s="39">
        <f>BB16/BB46</f>
        <v>385.7348929049532</v>
      </c>
      <c r="BC81" s="10"/>
      <c r="BD81" s="39">
        <f>BD16/BD46</f>
        <v>388.55048971596477</v>
      </c>
      <c r="BE81" s="10"/>
      <c r="BF81" s="39">
        <f>IF(ISERROR(BF16/BF46),0,BF16/BF46)</f>
        <v>399.48939819145619</v>
      </c>
      <c r="BG81" s="10"/>
      <c r="BH81" s="39">
        <f t="shared" ref="BH81" si="478">IF(ISERROR(BH16/BH46),0,BH16/BH46)</f>
        <v>410.67832375189101</v>
      </c>
      <c r="BI81" s="10"/>
      <c r="BJ81" s="39">
        <f t="shared" ref="BJ81" si="479">IF(ISERROR(BJ16/BJ46),0,BJ16/BJ46)</f>
        <v>398.26412693770112</v>
      </c>
      <c r="BK81" s="10"/>
      <c r="BL81" s="39">
        <f t="shared" ref="BL81" si="480">IF(ISERROR(BL16/BL46),0,BL16/BL46)</f>
        <v>382.94198263386397</v>
      </c>
      <c r="BM81" s="10"/>
      <c r="BN81" s="39">
        <f t="shared" ref="BN81" si="481">IF(ISERROR(BN16/BN46),0,BN16/BN46)</f>
        <v>387.07752103196856</v>
      </c>
      <c r="BO81" s="10"/>
      <c r="BP81" s="39">
        <f t="shared" ref="BP81" si="482">IF(ISERROR(BP16/BP46),0,BP16/BP46)</f>
        <v>375.94185085836909</v>
      </c>
      <c r="BQ81" s="10"/>
      <c r="BR81" s="39">
        <f t="shared" ref="BR81" si="483">IF(ISERROR(BR16/BR46),0,BR16/BR46)</f>
        <v>371.05552304505437</v>
      </c>
      <c r="BS81" s="10"/>
      <c r="BT81" s="39">
        <f t="shared" ref="BT81" si="484">IF(ISERROR(BT16/BT46),0,BT16/BT46)</f>
        <v>361.31463408583477</v>
      </c>
      <c r="BU81" s="10"/>
      <c r="BV81" s="39">
        <f t="shared" ref="BV81" si="485">IF(ISERROR(BV16/BV46),0,BV16/BV46)</f>
        <v>352.506803138024</v>
      </c>
      <c r="BW81" s="10"/>
      <c r="BX81" s="39">
        <f t="shared" ref="BX81" si="486">IF(ISERROR(BX16/BX46),0,BX16/BX46)</f>
        <v>341.44019351717458</v>
      </c>
      <c r="BY81" s="10"/>
      <c r="BZ81" s="39">
        <f t="shared" ref="BZ81" si="487">IF(ISERROR(BZ16/BZ46),0,BZ16/BZ46)</f>
        <v>344.65066174720306</v>
      </c>
      <c r="CA81" s="10"/>
      <c r="CB81" s="39">
        <f t="shared" ref="CB81" si="488">IF(ISERROR(CB16/CB46),0,CB16/CB46)</f>
        <v>346.26479316979317</v>
      </c>
      <c r="CC81" s="10"/>
      <c r="CD81" s="39">
        <f t="shared" ref="CD81" si="489">IF(ISERROR(CD16/CD46),0,CD16/CD46)</f>
        <v>334.45728736184526</v>
      </c>
      <c r="CE81" s="10"/>
      <c r="CF81" s="39">
        <f t="shared" ref="CF81" si="490">IF(ISERROR(CF16/CF46),0,CF16/CF46)</f>
        <v>326.96019885002386</v>
      </c>
      <c r="CG81" s="10"/>
      <c r="CH81" s="39">
        <f t="shared" ref="CH81" si="491">IF(ISERROR(CH16/CH46),0,CH16/CH46)</f>
        <v>331.16663183475089</v>
      </c>
      <c r="CI81" s="10"/>
      <c r="CJ81" s="39">
        <f t="shared" ref="CJ81" si="492">IF(ISERROR(CJ16/CJ46),0,CJ16/CJ46)</f>
        <v>332.3854560649475</v>
      </c>
      <c r="CK81" s="10"/>
      <c r="CL81" s="39">
        <f t="shared" ref="CL81" si="493">IF(ISERROR(CL16/CL46),0,CL16/CL46)</f>
        <v>319.22961217476683</v>
      </c>
      <c r="CM81" s="10"/>
      <c r="CN81" s="39">
        <f t="shared" ref="CN81" si="494">IF(ISERROR(CN16/CN46),0,CN16/CN46)</f>
        <v>325.93297203662462</v>
      </c>
      <c r="CO81" s="10"/>
      <c r="CP81" s="39">
        <f t="shared" ref="CP81" si="495">IF(ISERROR(CP16/CP46),0,CP16/CP46)</f>
        <v>319.59460685235393</v>
      </c>
      <c r="CQ81" s="10"/>
      <c r="CR81" s="39">
        <f t="shared" ref="CR81" si="496">IF(ISERROR(CR16/CR46),0,CR16/CR46)</f>
        <v>306.46791315136477</v>
      </c>
      <c r="CS81" s="10"/>
      <c r="CT81" s="39">
        <f t="shared" ref="CT81" si="497">IF(ISERROR(CT16/CT46),0,CT16/CT46)</f>
        <v>314.41176133532639</v>
      </c>
      <c r="CU81" s="10"/>
      <c r="CV81" s="39">
        <f t="shared" ref="CV81:CX81" si="498">IF(ISERROR(CV16/CV46),0,CV16/CV46)</f>
        <v>320.63519345238097</v>
      </c>
      <c r="CW81" s="10"/>
      <c r="CX81" s="39">
        <f t="shared" si="498"/>
        <v>321.13691979949874</v>
      </c>
      <c r="CY81" s="10"/>
      <c r="CZ81" s="39">
        <f t="shared" ref="CZ81:DB81" si="499">IF(ISERROR(CZ16/CZ46),0,CZ16/CZ46)</f>
        <v>314.60148581383771</v>
      </c>
      <c r="DA81" s="10"/>
      <c r="DB81" s="39">
        <f t="shared" si="499"/>
        <v>317.59081453634087</v>
      </c>
      <c r="DC81" s="10"/>
      <c r="DD81" s="39">
        <f t="shared" ref="DD81:DF81" si="500">IF(ISERROR(DD16/DD46),0,DD16/DD46)</f>
        <v>329.2395951722404</v>
      </c>
      <c r="DE81" s="10"/>
      <c r="DF81" s="39">
        <f t="shared" si="500"/>
        <v>340.71655466528819</v>
      </c>
      <c r="DG81" s="10"/>
      <c r="DH81" s="39">
        <f t="shared" ref="DH81:DJ81" si="501">IF(ISERROR(DH16/DH46),0,DH16/DH46)</f>
        <v>356.61641399416908</v>
      </c>
      <c r="DI81" s="10"/>
      <c r="DJ81" s="39">
        <f t="shared" si="501"/>
        <v>367.75341386554624</v>
      </c>
      <c r="DK81" s="10"/>
      <c r="DL81" s="39">
        <f t="shared" ref="DL81:DN81" si="502">IF(ISERROR(DL16/DL46),0,DL16/DL46)</f>
        <v>347.35927543953113</v>
      </c>
      <c r="DM81" s="10"/>
      <c r="DN81" s="40">
        <f t="shared" si="502"/>
        <v>348.08669556080912</v>
      </c>
    </row>
    <row r="82" spans="2:123" x14ac:dyDescent="0.25">
      <c r="AO82"/>
      <c r="AQ82"/>
    </row>
    <row r="83" spans="2:123" x14ac:dyDescent="0.25">
      <c r="B83" s="7" t="s">
        <v>27</v>
      </c>
      <c r="AO83"/>
      <c r="AQ83"/>
    </row>
    <row r="84" spans="2:123" x14ac:dyDescent="0.25">
      <c r="B84" s="7" t="str">
        <f>$B$28</f>
        <v>Dr. Theodosis</v>
      </c>
      <c r="AO84"/>
      <c r="AQ84"/>
    </row>
    <row r="85" spans="2:123" x14ac:dyDescent="0.25">
      <c r="B85" s="4" t="s">
        <v>26</v>
      </c>
      <c r="J85" s="95">
        <v>0</v>
      </c>
      <c r="L85" s="95">
        <v>0</v>
      </c>
      <c r="N85" s="95">
        <v>0</v>
      </c>
      <c r="P85" s="95">
        <v>0</v>
      </c>
      <c r="R85" s="95">
        <v>0</v>
      </c>
      <c r="T85" s="95">
        <v>0</v>
      </c>
      <c r="U85" s="95"/>
      <c r="V85" s="95">
        <v>0</v>
      </c>
      <c r="W85" s="95"/>
      <c r="X85" s="95">
        <v>0</v>
      </c>
      <c r="Y85" s="95"/>
      <c r="Z85" s="95">
        <v>0</v>
      </c>
      <c r="AA85" s="95"/>
      <c r="AB85" s="95">
        <v>0</v>
      </c>
      <c r="AC85" s="95"/>
      <c r="AD85" s="95">
        <v>0</v>
      </c>
      <c r="AE85" s="95"/>
      <c r="AF85" s="95">
        <v>0</v>
      </c>
      <c r="AG85" s="95"/>
      <c r="AH85" s="95">
        <v>0</v>
      </c>
      <c r="AI85" s="95"/>
      <c r="AJ85" s="95">
        <v>0</v>
      </c>
      <c r="AK85" s="95"/>
      <c r="AL85" s="95">
        <v>0</v>
      </c>
      <c r="AM85" s="95"/>
      <c r="AN85" s="95">
        <v>0</v>
      </c>
      <c r="AO85" s="95"/>
      <c r="AP85" s="95">
        <v>0</v>
      </c>
      <c r="AQ85" s="95"/>
      <c r="AR85" s="95">
        <v>0</v>
      </c>
      <c r="AS85" s="95"/>
      <c r="AT85" s="95">
        <v>0</v>
      </c>
      <c r="AU85" s="95"/>
      <c r="AV85" s="95">
        <v>0</v>
      </c>
      <c r="AW85" s="95"/>
      <c r="AX85" s="95">
        <v>0</v>
      </c>
      <c r="AY85" s="95"/>
      <c r="AZ85" s="95">
        <v>0</v>
      </c>
      <c r="BA85" s="95"/>
      <c r="BB85" s="95">
        <v>0</v>
      </c>
      <c r="BC85" s="95"/>
      <c r="BD85" s="95">
        <v>0</v>
      </c>
      <c r="BE85" s="95"/>
      <c r="BF85" s="95">
        <v>0</v>
      </c>
      <c r="BG85" s="95"/>
      <c r="BH85" s="46">
        <v>71824</v>
      </c>
      <c r="BI85" s="95"/>
      <c r="BJ85" s="46">
        <v>142626</v>
      </c>
      <c r="BK85" s="95"/>
      <c r="BL85" s="46">
        <v>76136</v>
      </c>
      <c r="BM85" s="95"/>
      <c r="BN85" s="46">
        <v>132435.98000000001</v>
      </c>
      <c r="BO85" s="95"/>
      <c r="BP85" s="46">
        <v>104566.2</v>
      </c>
      <c r="BQ85" s="95"/>
      <c r="BR85" s="46">
        <v>55967.79</v>
      </c>
      <c r="BS85" s="95"/>
      <c r="BT85" s="46">
        <v>98106.05</v>
      </c>
      <c r="BU85" s="95"/>
      <c r="BV85" s="46">
        <v>102205.8</v>
      </c>
      <c r="BW85" s="95"/>
      <c r="BX85" s="46">
        <v>95955.8</v>
      </c>
      <c r="BY85" s="95"/>
      <c r="BZ85" s="46">
        <v>83207.69</v>
      </c>
      <c r="CA85" s="95"/>
      <c r="CB85" s="46">
        <v>123632.48</v>
      </c>
      <c r="CC85" s="95"/>
      <c r="CD85" s="46">
        <v>114939.13</v>
      </c>
      <c r="CE85" s="95"/>
      <c r="CF85" s="46">
        <v>160718.76999999999</v>
      </c>
      <c r="CG85" s="95"/>
      <c r="CH85" s="46">
        <v>26783</v>
      </c>
      <c r="CI85" s="95"/>
      <c r="CJ85" s="46">
        <v>0</v>
      </c>
      <c r="CK85" s="95"/>
      <c r="CL85" s="46">
        <v>0</v>
      </c>
      <c r="CM85" s="95"/>
      <c r="CN85" s="46">
        <v>0</v>
      </c>
      <c r="CO85" s="95"/>
      <c r="CP85" s="46">
        <v>0</v>
      </c>
      <c r="CQ85" s="95"/>
      <c r="CR85" s="46">
        <v>0</v>
      </c>
      <c r="CS85" s="95"/>
      <c r="CT85" s="46">
        <v>0</v>
      </c>
      <c r="CU85" s="95"/>
      <c r="CV85" s="46">
        <v>0</v>
      </c>
      <c r="CW85" s="95"/>
      <c r="CX85" s="46">
        <v>0</v>
      </c>
      <c r="CY85" s="95"/>
      <c r="CZ85" s="46">
        <v>0</v>
      </c>
      <c r="DA85" s="95"/>
      <c r="DB85" s="46">
        <v>0</v>
      </c>
      <c r="DC85" s="95"/>
      <c r="DD85" s="46">
        <v>0</v>
      </c>
      <c r="DE85" s="95"/>
      <c r="DF85" s="46">
        <v>0</v>
      </c>
      <c r="DG85" s="95"/>
      <c r="DH85" s="46">
        <v>0</v>
      </c>
      <c r="DI85" s="95"/>
      <c r="DJ85" s="46">
        <v>0</v>
      </c>
      <c r="DK85" s="95"/>
      <c r="DL85" s="46">
        <v>0</v>
      </c>
      <c r="DM85" s="95"/>
      <c r="DN85" s="46">
        <v>0</v>
      </c>
      <c r="DO85"/>
      <c r="DP85"/>
      <c r="DQ85"/>
      <c r="DR85"/>
      <c r="DS85"/>
    </row>
    <row r="86" spans="2:123" x14ac:dyDescent="0.25">
      <c r="B86" s="9" t="s">
        <v>20</v>
      </c>
      <c r="C86" s="10"/>
      <c r="D86" s="10"/>
      <c r="E86" s="10"/>
      <c r="F86" s="10"/>
      <c r="G86" s="10"/>
      <c r="H86" s="10"/>
      <c r="I86" s="10"/>
      <c r="J86" s="11"/>
      <c r="K86" s="10"/>
      <c r="L86" s="11"/>
      <c r="M86" s="10"/>
      <c r="N86" s="11"/>
      <c r="O86" s="10"/>
      <c r="P86" s="11"/>
      <c r="Q86" s="10"/>
      <c r="R86" s="11"/>
      <c r="S86" s="10"/>
      <c r="T86" s="11"/>
      <c r="U86" s="10"/>
      <c r="V86" s="11"/>
      <c r="W86" s="10"/>
      <c r="X86" s="11"/>
      <c r="Y86" s="10"/>
      <c r="Z86" s="11"/>
      <c r="AA86" s="10"/>
      <c r="AB86" s="11"/>
      <c r="AC86" s="10"/>
      <c r="AD86" s="11"/>
      <c r="AE86" s="10"/>
      <c r="AF86" s="96">
        <f>SUM(J85:AF85)</f>
        <v>0</v>
      </c>
      <c r="AG86" s="10"/>
      <c r="AH86" s="96">
        <f>SUM(L85:AH85)</f>
        <v>0</v>
      </c>
      <c r="AI86" s="10"/>
      <c r="AJ86" s="96">
        <f>SUM(N85:AJ85)</f>
        <v>0</v>
      </c>
      <c r="AK86" s="10"/>
      <c r="AL86" s="96">
        <f>SUM(P85:AL85)</f>
        <v>0</v>
      </c>
      <c r="AM86" s="10"/>
      <c r="AN86" s="96">
        <f>SUM(R85:AN85)</f>
        <v>0</v>
      </c>
      <c r="AO86" s="10"/>
      <c r="AP86" s="96">
        <f>SUM(T85:AP85)</f>
        <v>0</v>
      </c>
      <c r="AQ86" s="10"/>
      <c r="AR86" s="96">
        <f>SUM(V85:AR85)</f>
        <v>0</v>
      </c>
      <c r="AS86" s="10"/>
      <c r="AT86" s="96">
        <f>SUM(X85:AT85)</f>
        <v>0</v>
      </c>
      <c r="AU86" s="10"/>
      <c r="AV86" s="96">
        <f>SUM(Z85:AV85)</f>
        <v>0</v>
      </c>
      <c r="AW86" s="10"/>
      <c r="AX86" s="96">
        <f>SUM(AB85:AX85)</f>
        <v>0</v>
      </c>
      <c r="AY86" s="10"/>
      <c r="AZ86" s="96">
        <f>SUM(AD85:AZ85)</f>
        <v>0</v>
      </c>
      <c r="BA86" s="10"/>
      <c r="BB86" s="96">
        <f>SUM(AF85:BB85)</f>
        <v>0</v>
      </c>
      <c r="BC86" s="10"/>
      <c r="BD86" s="96">
        <f>SUM(AH85:BD85)</f>
        <v>0</v>
      </c>
      <c r="BE86" s="10"/>
      <c r="BF86" s="96">
        <f>SUM(AJ85:BF85)</f>
        <v>0</v>
      </c>
      <c r="BG86" s="10"/>
      <c r="BH86" s="96">
        <f>SUM(AL85:BH85)</f>
        <v>71824</v>
      </c>
      <c r="BI86" s="10"/>
      <c r="BJ86" s="96">
        <f>SUM(AN85:BJ85)</f>
        <v>214450</v>
      </c>
      <c r="BK86" s="10"/>
      <c r="BL86" s="96">
        <f>SUM(AP85:BL85)</f>
        <v>290586</v>
      </c>
      <c r="BM86" s="10"/>
      <c r="BN86" s="96">
        <f>SUM(AR85:BN85)</f>
        <v>423021.98</v>
      </c>
      <c r="BO86" s="10"/>
      <c r="BP86" s="96">
        <f>SUM(AT85:BP85)</f>
        <v>527588.17999999993</v>
      </c>
      <c r="BQ86" s="10"/>
      <c r="BR86" s="96">
        <f>SUM(AV85:BR85)</f>
        <v>583555.97</v>
      </c>
      <c r="BS86" s="10"/>
      <c r="BT86" s="96">
        <f>SUM(AX85:BT85)</f>
        <v>681662.02</v>
      </c>
      <c r="BU86" s="10"/>
      <c r="BV86" s="96">
        <f>SUM(AZ85:BV85)</f>
        <v>783867.82000000007</v>
      </c>
      <c r="BW86" s="10"/>
      <c r="BX86" s="96">
        <f>SUM(BB85:BX85)</f>
        <v>879823.62000000011</v>
      </c>
      <c r="BY86" s="10"/>
      <c r="BZ86" s="96">
        <f>SUM(BD85:BZ85)</f>
        <v>963031.31</v>
      </c>
      <c r="CA86" s="10"/>
      <c r="CB86" s="96">
        <f>SUM(BF85:CB85)</f>
        <v>1086663.79</v>
      </c>
      <c r="CC86" s="10"/>
      <c r="CD86" s="96">
        <f>SUM(BH85:CD85)</f>
        <v>1201602.92</v>
      </c>
      <c r="CE86" s="10"/>
      <c r="CF86" s="96">
        <f>SUM(BJ85:CF85)</f>
        <v>1290497.69</v>
      </c>
      <c r="CG86" s="10"/>
      <c r="CH86" s="96">
        <f>SUM(BL85:CH85)</f>
        <v>1174654.69</v>
      </c>
      <c r="CI86" s="10"/>
      <c r="CJ86" s="96">
        <f>SUM(BN85:CJ85)</f>
        <v>1098518.69</v>
      </c>
      <c r="CK86" s="10"/>
      <c r="CL86" s="96">
        <f>SUM(BP85:CL85)</f>
        <v>966082.71</v>
      </c>
      <c r="CM86" s="10"/>
      <c r="CN86" s="96">
        <f>SUM(BR85:CN85)</f>
        <v>861516.51</v>
      </c>
      <c r="CO86" s="10"/>
      <c r="CP86" s="96">
        <f>SUM(BT85:CP85)</f>
        <v>805548.72</v>
      </c>
      <c r="CQ86" s="10"/>
      <c r="CR86" s="96">
        <f>SUM(BV85:CR85)</f>
        <v>707442.67</v>
      </c>
      <c r="CS86" s="10"/>
      <c r="CT86" s="96">
        <f>SUM(BX85:CT85)</f>
        <v>605236.87</v>
      </c>
      <c r="CU86" s="10"/>
      <c r="CV86" s="96">
        <f>SUM(BZ85:CV85)</f>
        <v>509281.06999999995</v>
      </c>
      <c r="CW86" s="10"/>
      <c r="CX86" s="96">
        <f>SUM(CB85:CX85)</f>
        <v>426073.38</v>
      </c>
      <c r="CY86" s="10"/>
      <c r="CZ86" s="96">
        <f>SUM(CD85:CZ85)</f>
        <v>302440.90000000002</v>
      </c>
      <c r="DA86" s="10"/>
      <c r="DB86" s="96">
        <f>SUM(CF85:DB85)</f>
        <v>187501.77</v>
      </c>
      <c r="DC86" s="10"/>
      <c r="DD86" s="96">
        <f>SUM(CH85:DD85)</f>
        <v>26783</v>
      </c>
      <c r="DE86" s="10"/>
      <c r="DF86" s="96">
        <f>SUM(CJ85:DF85)</f>
        <v>0</v>
      </c>
      <c r="DG86" s="10"/>
      <c r="DH86" s="96">
        <f>SUM(CL85:DH85)</f>
        <v>0</v>
      </c>
      <c r="DI86" s="10"/>
      <c r="DJ86" s="96">
        <f>SUM(CN85:DJ85)</f>
        <v>0</v>
      </c>
      <c r="DK86" s="10"/>
      <c r="DL86" s="96">
        <f>SUM(CP85:DL85)</f>
        <v>0</v>
      </c>
      <c r="DM86" s="10"/>
      <c r="DN86" s="13">
        <f>SUM(CR85:DN85)</f>
        <v>0</v>
      </c>
      <c r="DO86" s="105"/>
      <c r="DP86"/>
      <c r="DQ86"/>
      <c r="DR86"/>
      <c r="DS86"/>
    </row>
    <row r="87" spans="2:123" x14ac:dyDescent="0.25">
      <c r="B87" s="50" t="s">
        <v>40</v>
      </c>
      <c r="C87" s="51"/>
      <c r="D87" s="51"/>
      <c r="E87" s="51"/>
      <c r="F87" s="51"/>
      <c r="G87" s="51"/>
      <c r="H87" s="51"/>
      <c r="I87" s="51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1"/>
      <c r="AF87" s="53"/>
      <c r="AG87" s="51"/>
      <c r="AH87" s="97">
        <f t="shared" ref="AH87" si="503">IF(ISERROR(AH86/AH29),0,AH86/AH29)</f>
        <v>0</v>
      </c>
      <c r="AI87" s="97"/>
      <c r="AJ87" s="97">
        <f t="shared" ref="AJ87" si="504">IF(ISERROR(AJ86/AJ29),0,AJ86/AJ29)</f>
        <v>0</v>
      </c>
      <c r="AK87" s="97"/>
      <c r="AL87" s="97">
        <f t="shared" ref="AL87" si="505">IF(ISERROR(AL86/AL29),0,AL86/AL29)</f>
        <v>0</v>
      </c>
      <c r="AM87" s="97"/>
      <c r="AN87" s="97">
        <f>IF(ISERROR(AN86/AN29),0,AN86/AN29)</f>
        <v>0</v>
      </c>
      <c r="AO87" s="97"/>
      <c r="AP87" s="97">
        <f t="shared" ref="AP87" si="506">IF(ISERROR(AP86/AP29),0,AP86/AP29)</f>
        <v>0</v>
      </c>
      <c r="AQ87" s="97"/>
      <c r="AR87" s="97">
        <f t="shared" ref="AR87" si="507">IF(ISERROR(AR86/AR29),0,AR86/AR29)</f>
        <v>0</v>
      </c>
      <c r="AS87" s="97"/>
      <c r="AT87" s="97">
        <f t="shared" ref="AT87" si="508">IF(ISERROR(AT86/AT29),0,AT86/AT29)</f>
        <v>0</v>
      </c>
      <c r="AU87" s="97"/>
      <c r="AV87" s="97">
        <f t="shared" ref="AV87" si="509">IF(ISERROR(AV86/AV29),0,AV86/AV29)</f>
        <v>0</v>
      </c>
      <c r="AW87" s="97"/>
      <c r="AX87" s="97">
        <f t="shared" ref="AX87" si="510">IF(ISERROR(AX86/AX29),0,AX86/AX29)</f>
        <v>0</v>
      </c>
      <c r="AY87" s="97"/>
      <c r="AZ87" s="97">
        <f t="shared" ref="AZ87:BB87" si="511">IF(ISERROR(AZ86/AZ29),0,AZ86/AZ29)</f>
        <v>0</v>
      </c>
      <c r="BA87" s="97"/>
      <c r="BB87" s="97">
        <f t="shared" si="511"/>
        <v>0</v>
      </c>
      <c r="BC87" s="97"/>
      <c r="BD87" s="97">
        <f t="shared" ref="BD87:BF87" si="512">IF(ISERROR(BD86/BD29),0,BD86/BD29)</f>
        <v>0</v>
      </c>
      <c r="BE87" s="97"/>
      <c r="BF87" s="97">
        <f t="shared" si="512"/>
        <v>0</v>
      </c>
      <c r="BG87" s="97"/>
      <c r="BH87" s="97">
        <f t="shared" ref="BH87:BJ87" si="513">IF(ISERROR(BH86/BH29),0,BH86/BH29)</f>
        <v>1177.4426229508197</v>
      </c>
      <c r="BI87" s="97"/>
      <c r="BJ87" s="97">
        <f t="shared" si="513"/>
        <v>1218.465909090909</v>
      </c>
      <c r="BK87" s="97"/>
      <c r="BL87" s="97">
        <f t="shared" ref="BL87:BN87" si="514">IF(ISERROR(BL86/BL29),0,BL86/BL29)</f>
        <v>1181.2439024390244</v>
      </c>
      <c r="BM87" s="97"/>
      <c r="BN87" s="97">
        <f t="shared" si="514"/>
        <v>1247.8524483775811</v>
      </c>
      <c r="BO87" s="97"/>
      <c r="BP87" s="97">
        <f t="shared" ref="BP87:BR87" si="515">IF(ISERROR(BP86/BP29),0,BP86/BP29)</f>
        <v>1232.6826635514017</v>
      </c>
      <c r="BQ87" s="97"/>
      <c r="BR87" s="97">
        <f t="shared" si="515"/>
        <v>1210.6970331950206</v>
      </c>
      <c r="BS87" s="97"/>
      <c r="BT87" s="97">
        <f t="shared" ref="BT87:BV87" si="516">IF(ISERROR(BT86/BT29),0,BT86/BT29)</f>
        <v>1179.3460553633217</v>
      </c>
      <c r="BU87" s="97"/>
      <c r="BV87" s="97">
        <f t="shared" si="516"/>
        <v>1184.0903625377643</v>
      </c>
      <c r="BW87" s="97"/>
      <c r="BX87" s="97">
        <f t="shared" ref="BX87" si="517">IF(ISERROR(BX86/BX29),0,BX86/BX29)</f>
        <v>1139.6679015544044</v>
      </c>
      <c r="BY87" s="97"/>
      <c r="BZ87" s="97">
        <f t="shared" ref="BZ87" si="518">IF(ISERROR(BZ86/BZ29),0,BZ86/BZ29)</f>
        <v>1114.6195717592593</v>
      </c>
      <c r="CA87" s="97"/>
      <c r="CB87" s="97">
        <f t="shared" ref="CB87:CD87" si="519">IF(ISERROR(CB86/CB29),0,CB86/CB29)</f>
        <v>1149.9087724867725</v>
      </c>
      <c r="CC87" s="97"/>
      <c r="CD87" s="97">
        <f t="shared" si="519"/>
        <v>1168.8744357976652</v>
      </c>
      <c r="CE87" s="97"/>
      <c r="CF87" s="97">
        <f t="shared" ref="CF87:CH87" si="520">IF(ISERROR(CF86/CF29),0,CF86/CF29)</f>
        <v>1189.398792626728</v>
      </c>
      <c r="CG87" s="97"/>
      <c r="CH87" s="97">
        <f t="shared" si="520"/>
        <v>1177.0087074148296</v>
      </c>
      <c r="CI87" s="97"/>
      <c r="CJ87" s="97">
        <f t="shared" ref="CJ87:CL87" si="521">IF(ISERROR(CJ86/CJ29),0,CJ86/CJ29)</f>
        <v>1183.7485883620689</v>
      </c>
      <c r="CK87" s="97"/>
      <c r="CL87" s="97">
        <f t="shared" si="521"/>
        <v>1156.9852814371256</v>
      </c>
      <c r="CM87" s="97"/>
      <c r="CN87" s="97">
        <f t="shared" ref="CN87:CP87" si="522">IF(ISERROR(CN86/CN29),0,CN86/CN29)</f>
        <v>1154.8478686327078</v>
      </c>
      <c r="CO87" s="97"/>
      <c r="CP87" s="97">
        <f t="shared" si="522"/>
        <v>1164.0877456647399</v>
      </c>
      <c r="CQ87" s="97"/>
      <c r="CR87" s="97">
        <f t="shared" ref="CR87:CT87" si="523">IF(ISERROR(CR86/CR29),0,CR86/CR29)</f>
        <v>1186.9843456375841</v>
      </c>
      <c r="CS87" s="97"/>
      <c r="CT87" s="97">
        <f t="shared" si="523"/>
        <v>1182.10326171875</v>
      </c>
      <c r="CU87" s="97"/>
      <c r="CV87" s="97">
        <f t="shared" ref="CV87:CX87" si="524">IF(ISERROR(CV86/CV29),0,CV86/CV29)</f>
        <v>1266.8683333333331</v>
      </c>
      <c r="CW87" s="97"/>
      <c r="CX87" s="97">
        <f t="shared" si="524"/>
        <v>1374.4302580645162</v>
      </c>
      <c r="CY87" s="97"/>
      <c r="CZ87" s="97">
        <f t="shared" ref="CZ87:DB87" si="525">IF(ISERROR(CZ86/CZ29),0,CZ86/CZ29)</f>
        <v>1320.7026200873363</v>
      </c>
      <c r="DA87" s="97"/>
      <c r="DB87" s="97">
        <f t="shared" si="525"/>
        <v>1488.1092857142855</v>
      </c>
      <c r="DC87" s="97"/>
      <c r="DD87" s="97">
        <f t="shared" ref="DD87:DF87" si="526">IF(ISERROR(DD86/DD29),0,DD86/DD29)</f>
        <v>956.53571428571433</v>
      </c>
      <c r="DE87" s="97"/>
      <c r="DF87" s="97">
        <f t="shared" si="526"/>
        <v>0</v>
      </c>
      <c r="DG87" s="97"/>
      <c r="DH87" s="97">
        <f t="shared" ref="DH87:DJ87" si="527">IF(ISERROR(DH86/DH29),0,DH86/DH29)</f>
        <v>0</v>
      </c>
      <c r="DI87" s="97"/>
      <c r="DJ87" s="97">
        <f t="shared" si="527"/>
        <v>0</v>
      </c>
      <c r="DK87" s="97"/>
      <c r="DL87" s="97">
        <f t="shared" ref="DL87:DN87" si="528">IF(ISERROR(DL86/DL29),0,DL86/DL29)</f>
        <v>0</v>
      </c>
      <c r="DM87" s="97"/>
      <c r="DN87" s="54">
        <f t="shared" si="528"/>
        <v>0</v>
      </c>
      <c r="DO87" s="58"/>
    </row>
    <row r="88" spans="2:123" x14ac:dyDescent="0.25">
      <c r="B88" s="4" t="s">
        <v>28</v>
      </c>
      <c r="J88" s="95">
        <v>0</v>
      </c>
      <c r="L88" s="95">
        <v>0</v>
      </c>
      <c r="N88" s="95">
        <v>0</v>
      </c>
      <c r="P88" s="95">
        <v>0</v>
      </c>
      <c r="R88" s="95">
        <v>0</v>
      </c>
      <c r="T88" s="95">
        <v>0</v>
      </c>
      <c r="U88" s="95"/>
      <c r="V88" s="95">
        <v>0</v>
      </c>
      <c r="W88" s="95"/>
      <c r="X88" s="95">
        <v>0</v>
      </c>
      <c r="Y88" s="95"/>
      <c r="Z88" s="95">
        <v>0</v>
      </c>
      <c r="AA88" s="95"/>
      <c r="AB88" s="95">
        <v>0</v>
      </c>
      <c r="AC88" s="95"/>
      <c r="AD88" s="95">
        <v>0</v>
      </c>
      <c r="AE88" s="95"/>
      <c r="AF88" s="95">
        <v>0</v>
      </c>
      <c r="AG88" s="95"/>
      <c r="AH88" s="95">
        <v>0</v>
      </c>
      <c r="AI88" s="95"/>
      <c r="AJ88" s="95">
        <v>0</v>
      </c>
      <c r="AK88" s="95"/>
      <c r="AL88" s="95">
        <v>0</v>
      </c>
      <c r="AM88" s="95"/>
      <c r="AN88" s="95">
        <v>0</v>
      </c>
      <c r="AO88" s="95"/>
      <c r="AP88" s="95">
        <v>0</v>
      </c>
      <c r="AQ88" s="95"/>
      <c r="AR88" s="95">
        <v>0</v>
      </c>
      <c r="AS88" s="95"/>
      <c r="AT88" s="95">
        <v>0</v>
      </c>
      <c r="AU88" s="95"/>
      <c r="AV88" s="95">
        <v>0</v>
      </c>
      <c r="AW88" s="95"/>
      <c r="AX88" s="95">
        <v>0</v>
      </c>
      <c r="AY88" s="95"/>
      <c r="AZ88" s="95">
        <v>0</v>
      </c>
      <c r="BA88" s="95"/>
      <c r="BB88" s="95">
        <v>0</v>
      </c>
      <c r="BC88" s="95"/>
      <c r="BD88" s="95">
        <v>0</v>
      </c>
      <c r="BE88" s="95"/>
      <c r="BF88" s="95">
        <v>0</v>
      </c>
      <c r="BG88" s="95"/>
      <c r="BH88" s="46">
        <v>27185</v>
      </c>
      <c r="BI88" s="95"/>
      <c r="BJ88" s="46">
        <v>55503</v>
      </c>
      <c r="BK88" s="95"/>
      <c r="BL88" s="46">
        <v>29674</v>
      </c>
      <c r="BM88" s="95"/>
      <c r="BN88" s="46">
        <v>91696.6</v>
      </c>
      <c r="BO88" s="95"/>
      <c r="BP88" s="46">
        <v>63718.2</v>
      </c>
      <c r="BQ88" s="95"/>
      <c r="BR88" s="46">
        <v>17374.75</v>
      </c>
      <c r="BS88" s="95"/>
      <c r="BT88" s="46">
        <v>40966.199999999997</v>
      </c>
      <c r="BU88" s="95"/>
      <c r="BV88" s="46">
        <v>27201.25</v>
      </c>
      <c r="BW88" s="95"/>
      <c r="BX88" s="46">
        <v>43079.85</v>
      </c>
      <c r="BY88" s="95"/>
      <c r="BZ88" s="46">
        <v>41995.9</v>
      </c>
      <c r="CA88" s="95"/>
      <c r="CB88" s="46">
        <v>54518.83</v>
      </c>
      <c r="CC88" s="95"/>
      <c r="CD88" s="46">
        <v>36003.85</v>
      </c>
      <c r="CE88" s="95"/>
      <c r="CF88" s="46">
        <v>53526.5</v>
      </c>
      <c r="CG88" s="95"/>
      <c r="CH88" s="46">
        <v>8012</v>
      </c>
      <c r="CI88" s="95"/>
      <c r="CJ88" s="46">
        <v>0</v>
      </c>
      <c r="CK88" s="95"/>
      <c r="CL88" s="46">
        <v>0</v>
      </c>
      <c r="CM88" s="95"/>
      <c r="CN88" s="46">
        <v>0</v>
      </c>
      <c r="CO88" s="95"/>
      <c r="CP88" s="46">
        <v>0</v>
      </c>
      <c r="CQ88" s="95"/>
      <c r="CR88" s="46">
        <v>0</v>
      </c>
      <c r="CS88" s="95"/>
      <c r="CT88" s="46">
        <v>0</v>
      </c>
      <c r="CU88" s="95"/>
      <c r="CV88" s="46">
        <v>0</v>
      </c>
      <c r="CW88" s="95"/>
      <c r="CX88" s="46">
        <v>0</v>
      </c>
      <c r="CY88" s="95"/>
      <c r="CZ88" s="46">
        <v>0</v>
      </c>
      <c r="DA88" s="95"/>
      <c r="DB88" s="46">
        <v>0</v>
      </c>
      <c r="DC88" s="95"/>
      <c r="DD88" s="46">
        <v>0</v>
      </c>
      <c r="DE88" s="95"/>
      <c r="DF88" s="46">
        <v>0</v>
      </c>
      <c r="DG88" s="95"/>
      <c r="DH88" s="46">
        <v>0</v>
      </c>
      <c r="DI88" s="95"/>
      <c r="DJ88" s="46">
        <v>0</v>
      </c>
      <c r="DK88" s="95"/>
      <c r="DL88" s="46">
        <v>0</v>
      </c>
      <c r="DM88" s="95"/>
      <c r="DN88" s="46">
        <v>0</v>
      </c>
    </row>
    <row r="89" spans="2:123" x14ac:dyDescent="0.25">
      <c r="B89" s="9" t="s">
        <v>20</v>
      </c>
      <c r="C89" s="10"/>
      <c r="D89" s="10"/>
      <c r="E89" s="10"/>
      <c r="F89" s="10"/>
      <c r="G89" s="10"/>
      <c r="H89" s="10"/>
      <c r="I89" s="10"/>
      <c r="J89" s="11"/>
      <c r="K89" s="10"/>
      <c r="L89" s="11"/>
      <c r="M89" s="10"/>
      <c r="N89" s="11"/>
      <c r="O89" s="10"/>
      <c r="P89" s="11"/>
      <c r="Q89" s="10"/>
      <c r="R89" s="11"/>
      <c r="S89" s="10"/>
      <c r="T89" s="11"/>
      <c r="U89" s="10"/>
      <c r="V89" s="11"/>
      <c r="W89" s="10"/>
      <c r="X89" s="11"/>
      <c r="Y89" s="10"/>
      <c r="Z89" s="11"/>
      <c r="AA89" s="10"/>
      <c r="AB89" s="11"/>
      <c r="AC89" s="10"/>
      <c r="AD89" s="11"/>
      <c r="AE89" s="10"/>
      <c r="AF89" s="96">
        <f>SUM(J88:AF88)</f>
        <v>0</v>
      </c>
      <c r="AG89" s="10"/>
      <c r="AH89" s="96">
        <f>SUM(L88:AH88)</f>
        <v>0</v>
      </c>
      <c r="AI89" s="10"/>
      <c r="AJ89" s="96">
        <f>SUM(N88:AJ88)</f>
        <v>0</v>
      </c>
      <c r="AK89" s="10"/>
      <c r="AL89" s="96">
        <f>SUM(P88:AL88)</f>
        <v>0</v>
      </c>
      <c r="AM89" s="10"/>
      <c r="AN89" s="96">
        <f>SUM(R88:AN88)</f>
        <v>0</v>
      </c>
      <c r="AO89" s="10"/>
      <c r="AP89" s="96">
        <f>SUM(T88:AP88)</f>
        <v>0</v>
      </c>
      <c r="AQ89" s="10"/>
      <c r="AR89" s="96">
        <f>SUM(V88:AR88)</f>
        <v>0</v>
      </c>
      <c r="AS89" s="10"/>
      <c r="AT89" s="96">
        <f>SUM(X88:AT88)</f>
        <v>0</v>
      </c>
      <c r="AU89" s="10"/>
      <c r="AV89" s="96">
        <f>SUM(Z88:AV88)</f>
        <v>0</v>
      </c>
      <c r="AW89" s="10"/>
      <c r="AX89" s="96">
        <f>SUM(AB88:AX88)</f>
        <v>0</v>
      </c>
      <c r="AY89" s="10"/>
      <c r="AZ89" s="96">
        <f>SUM(AD88:AZ88)</f>
        <v>0</v>
      </c>
      <c r="BA89" s="10"/>
      <c r="BB89" s="96">
        <f>SUM(AF88:BB88)</f>
        <v>0</v>
      </c>
      <c r="BC89" s="10"/>
      <c r="BD89" s="96">
        <f>SUM(AH88:BD88)</f>
        <v>0</v>
      </c>
      <c r="BE89" s="10"/>
      <c r="BF89" s="96">
        <f>SUM(AJ88:BF88)</f>
        <v>0</v>
      </c>
      <c r="BG89" s="10"/>
      <c r="BH89" s="96">
        <f>SUM(AL88:BH88)</f>
        <v>27185</v>
      </c>
      <c r="BI89" s="10"/>
      <c r="BJ89" s="96">
        <f>SUM(AN88:BJ88)</f>
        <v>82688</v>
      </c>
      <c r="BK89" s="10"/>
      <c r="BL89" s="96">
        <f>SUM(AP88:BL88)</f>
        <v>112362</v>
      </c>
      <c r="BM89" s="10"/>
      <c r="BN89" s="96">
        <f>SUM(AR88:BN88)</f>
        <v>204058.6</v>
      </c>
      <c r="BO89" s="10"/>
      <c r="BP89" s="96">
        <f>SUM(AT88:BP88)</f>
        <v>267776.8</v>
      </c>
      <c r="BQ89" s="10"/>
      <c r="BR89" s="96">
        <f>SUM(AV88:BR88)</f>
        <v>285151.55</v>
      </c>
      <c r="BS89" s="10"/>
      <c r="BT89" s="96">
        <f>SUM(AX88:BT88)</f>
        <v>326117.75</v>
      </c>
      <c r="BU89" s="10"/>
      <c r="BV89" s="96">
        <f>SUM(AZ88:BV88)</f>
        <v>353319</v>
      </c>
      <c r="BW89" s="10"/>
      <c r="BX89" s="96">
        <f>SUM(BB88:BX88)</f>
        <v>396398.85</v>
      </c>
      <c r="BY89" s="10"/>
      <c r="BZ89" s="96">
        <f>SUM(BD88:BZ88)</f>
        <v>438394.75</v>
      </c>
      <c r="CA89" s="10"/>
      <c r="CB89" s="96">
        <f>SUM(BF88:CB88)</f>
        <v>492913.58</v>
      </c>
      <c r="CC89" s="10"/>
      <c r="CD89" s="96">
        <f>SUM(BH88:CD88)</f>
        <v>528917.43000000005</v>
      </c>
      <c r="CE89" s="10"/>
      <c r="CF89" s="96">
        <f>SUM(BJ88:CF88)</f>
        <v>555258.92999999993</v>
      </c>
      <c r="CG89" s="10"/>
      <c r="CH89" s="96">
        <f>SUM(BL88:CH88)</f>
        <v>507767.93</v>
      </c>
      <c r="CI89" s="10"/>
      <c r="CJ89" s="96">
        <f>SUM(BN88:CJ88)</f>
        <v>478093.93</v>
      </c>
      <c r="CK89" s="10"/>
      <c r="CL89" s="96">
        <f>SUM(BP88:CL88)</f>
        <v>386397.32999999996</v>
      </c>
      <c r="CM89" s="10"/>
      <c r="CN89" s="96">
        <f>SUM(BR88:CN88)</f>
        <v>322679.13</v>
      </c>
      <c r="CO89" s="10"/>
      <c r="CP89" s="96">
        <f>SUM(BT88:CP88)</f>
        <v>305304.38</v>
      </c>
      <c r="CQ89" s="10"/>
      <c r="CR89" s="96">
        <f>SUM(BV88:CR88)</f>
        <v>264338.18000000005</v>
      </c>
      <c r="CS89" s="10"/>
      <c r="CT89" s="96">
        <f>SUM(BX88:CT88)</f>
        <v>237136.93000000002</v>
      </c>
      <c r="CU89" s="10"/>
      <c r="CV89" s="96">
        <f>SUM(BZ88:CV88)</f>
        <v>194057.08000000002</v>
      </c>
      <c r="CW89" s="10"/>
      <c r="CX89" s="96">
        <f>SUM(CB88:CX88)</f>
        <v>152061.18</v>
      </c>
      <c r="CY89" s="10"/>
      <c r="CZ89" s="96">
        <f>SUM(CD88:CZ88)</f>
        <v>97542.35</v>
      </c>
      <c r="DA89" s="10"/>
      <c r="DB89" s="96">
        <f>SUM(CF88:DB88)</f>
        <v>61538.5</v>
      </c>
      <c r="DC89" s="10"/>
      <c r="DD89" s="96">
        <f>SUM(CH88:DD88)</f>
        <v>8012</v>
      </c>
      <c r="DE89" s="10"/>
      <c r="DF89" s="96">
        <f>SUM(CJ88:DF88)</f>
        <v>0</v>
      </c>
      <c r="DG89" s="10"/>
      <c r="DH89" s="96">
        <f>SUM(CL88:DH88)</f>
        <v>0</v>
      </c>
      <c r="DI89" s="10"/>
      <c r="DJ89" s="96">
        <f>SUM(CN88:DJ88)</f>
        <v>0</v>
      </c>
      <c r="DK89" s="10"/>
      <c r="DL89" s="96">
        <f>SUM(CP88:DL88)</f>
        <v>0</v>
      </c>
      <c r="DM89" s="10"/>
      <c r="DN89" s="13">
        <f>SUM(CR88:DN88)</f>
        <v>0</v>
      </c>
      <c r="DO89" s="105"/>
      <c r="DP89"/>
      <c r="DQ89"/>
      <c r="DR89"/>
      <c r="DS89"/>
    </row>
    <row r="90" spans="2:123" x14ac:dyDescent="0.25">
      <c r="B90" s="4" t="s">
        <v>29</v>
      </c>
      <c r="J90" s="95">
        <f t="shared" ref="J90" si="529">IF(ISERROR(J88/J85),0,J88/J85)</f>
        <v>0</v>
      </c>
      <c r="L90" s="95">
        <f t="shared" ref="L90" si="530">IF(ISERROR(L88/L85),0,L88/L85)</f>
        <v>0</v>
      </c>
      <c r="N90" s="95">
        <f t="shared" ref="N90" si="531">IF(ISERROR(N88/N85),0,N88/N85)</f>
        <v>0</v>
      </c>
      <c r="P90" s="95">
        <f t="shared" ref="P90" si="532">IF(ISERROR(P88/P85),0,P88/P85)</f>
        <v>0</v>
      </c>
      <c r="R90" s="95">
        <f t="shared" ref="R90" si="533">IF(ISERROR(R88/R85),0,R88/R85)</f>
        <v>0</v>
      </c>
      <c r="T90" s="95">
        <f t="shared" ref="T90" si="534">IF(ISERROR(T88/T85),0,T88/T85)</f>
        <v>0</v>
      </c>
      <c r="U90" s="95"/>
      <c r="V90" s="95">
        <f t="shared" ref="V90" si="535">IF(ISERROR(V88/V85),0,V88/V85)</f>
        <v>0</v>
      </c>
      <c r="W90" s="95"/>
      <c r="X90" s="95">
        <f t="shared" ref="X90" si="536">IF(ISERROR(X88/X85),0,X88/X85)</f>
        <v>0</v>
      </c>
      <c r="Y90" s="95"/>
      <c r="Z90" s="95">
        <f t="shared" ref="Z90" si="537">IF(ISERROR(Z88/Z85),0,Z88/Z85)</f>
        <v>0</v>
      </c>
      <c r="AA90" s="95"/>
      <c r="AB90" s="95">
        <f t="shared" ref="AB90" si="538">IF(ISERROR(AB88/AB85),0,AB88/AB85)</f>
        <v>0</v>
      </c>
      <c r="AC90" s="95"/>
      <c r="AD90" s="95">
        <f t="shared" ref="AD90" si="539">IF(ISERROR(AD88/AD85),0,AD88/AD85)</f>
        <v>0</v>
      </c>
      <c r="AE90" s="95"/>
      <c r="AF90" s="95">
        <f t="shared" ref="AF90" si="540">IF(ISERROR(AF88/AF85),0,AF88/AF85)</f>
        <v>0</v>
      </c>
      <c r="AG90" s="95"/>
      <c r="AH90" s="95">
        <f t="shared" ref="AH90" si="541">IF(ISERROR(AH88/AH85),0,AH88/AH85)</f>
        <v>0</v>
      </c>
      <c r="AI90" s="95"/>
      <c r="AJ90" s="95">
        <f t="shared" ref="AJ90" si="542">IF(ISERROR(AJ88/AJ85),0,AJ88/AJ85)</f>
        <v>0</v>
      </c>
      <c r="AK90" s="95"/>
      <c r="AL90" s="95">
        <f t="shared" ref="AL90" si="543">IF(ISERROR(AL88/AL85),0,AL88/AL85)</f>
        <v>0</v>
      </c>
      <c r="AM90" s="95"/>
      <c r="AN90" s="95">
        <f t="shared" ref="AN90" si="544">IF(ISERROR(AN88/AN85),0,AN88/AN85)</f>
        <v>0</v>
      </c>
      <c r="AO90" s="95"/>
      <c r="AP90" s="95">
        <f t="shared" ref="AP90" si="545">IF(ISERROR(AP88/AP85),0,AP88/AP85)</f>
        <v>0</v>
      </c>
      <c r="AQ90" s="95"/>
      <c r="AR90" s="95">
        <f t="shared" ref="AR90" si="546">IF(ISERROR(AR88/AR85),0,AR88/AR85)</f>
        <v>0</v>
      </c>
      <c r="AS90" s="95"/>
      <c r="AT90" s="95">
        <f t="shared" ref="AT90" si="547">IF(ISERROR(AT88/AT85),0,AT88/AT85)</f>
        <v>0</v>
      </c>
      <c r="AU90" s="95"/>
      <c r="AV90" s="95">
        <f t="shared" ref="AV90" si="548">IF(ISERROR(AV88/AV85),0,AV88/AV85)</f>
        <v>0</v>
      </c>
      <c r="AW90" s="95"/>
      <c r="AX90" s="95">
        <f t="shared" ref="AX90" si="549">IF(ISERROR(AX88/AX85),0,AX88/AX85)</f>
        <v>0</v>
      </c>
      <c r="AY90" s="95"/>
      <c r="AZ90" s="95">
        <f>IF(ISERROR(AZ88/AZ85),0,AZ88/AZ85)</f>
        <v>0</v>
      </c>
      <c r="BA90" s="95"/>
      <c r="BB90" s="95">
        <f>IF(ISERROR(BB88/BB85),0,BB88/BB85)</f>
        <v>0</v>
      </c>
      <c r="BC90" s="95"/>
      <c r="BD90" s="95">
        <f>IF(ISERROR(BD88/BD85),0,BD88/BD85)</f>
        <v>0</v>
      </c>
      <c r="BE90" s="95"/>
      <c r="BF90" s="95">
        <f>IF(ISERROR(BF88/BF85),0,BF88/BF85)</f>
        <v>0</v>
      </c>
      <c r="BG90" s="95"/>
      <c r="BH90" s="15">
        <f>IF(ISERROR(BH88/BH85),0,BH88/BH85)</f>
        <v>0.37849465359768325</v>
      </c>
      <c r="BI90" s="95"/>
      <c r="BJ90" s="15">
        <f>IF(ISERROR(BJ88/BJ85),0,BJ88/BJ85)</f>
        <v>0.38915064574481512</v>
      </c>
      <c r="BK90" s="95"/>
      <c r="BL90" s="15">
        <f>IF(ISERROR(BL88/BL85),0,BL88/BL85)</f>
        <v>0.38974992119365348</v>
      </c>
      <c r="BM90" s="95"/>
      <c r="BN90" s="15">
        <f>IF(ISERROR(BN88/BN85),0,BN88/BN85)</f>
        <v>0.69238435053676495</v>
      </c>
      <c r="BO90" s="95"/>
      <c r="BP90" s="15">
        <f>IF(ISERROR(BP88/BP85),0,BP88/BP85)</f>
        <v>0.60935751705618069</v>
      </c>
      <c r="BQ90" s="95"/>
      <c r="BR90" s="15">
        <f>IF(ISERROR(BR88/BR85),0,BR88/BR85)</f>
        <v>0.31044195241584488</v>
      </c>
      <c r="BS90" s="95"/>
      <c r="BT90" s="15">
        <f>IF(ISERROR(BT88/BT85),0,BT88/BT85)</f>
        <v>0.41757057796129798</v>
      </c>
      <c r="BU90" s="95"/>
      <c r="BV90" s="15">
        <f>IF(ISERROR(BV88/BV85),0,BV88/BV85)</f>
        <v>0.26614194106401007</v>
      </c>
      <c r="BW90" s="95"/>
      <c r="BX90" s="15">
        <f>IF(ISERROR(BX88/BX85),0,BX88/BX85)</f>
        <v>0.44895514393085145</v>
      </c>
      <c r="BY90" s="95"/>
      <c r="BZ90" s="15">
        <f>IF(ISERROR(BZ88/BZ85),0,BZ88/BZ85)</f>
        <v>0.5047117640208495</v>
      </c>
      <c r="CA90" s="95"/>
      <c r="CB90" s="15">
        <f>IF(ISERROR(CB88/CB85),0,CB88/CB85)</f>
        <v>0.44097497680221254</v>
      </c>
      <c r="CC90" s="95"/>
      <c r="CD90" s="15">
        <f>IF(ISERROR(CD88/CD85),0,CD88/CD85)</f>
        <v>0.31324275727508982</v>
      </c>
      <c r="CE90" s="95"/>
      <c r="CF90" s="15">
        <f>IF(ISERROR(CF88/CF85),0,CF88/CF85)</f>
        <v>0.33304448509654477</v>
      </c>
      <c r="CG90" s="95"/>
      <c r="CH90" s="15">
        <f>IF(ISERROR(CH88/CH85),0,CH88/CH85)</f>
        <v>0.29914498002464252</v>
      </c>
      <c r="CI90" s="95"/>
      <c r="CJ90" s="15">
        <f>IF(ISERROR(CJ88/CJ85),0,CJ88/CJ85)</f>
        <v>0</v>
      </c>
      <c r="CK90" s="95"/>
      <c r="CL90" s="15">
        <f>IF(ISERROR(CL88/CL85),0,CL88/CL85)</f>
        <v>0</v>
      </c>
      <c r="CM90" s="95"/>
      <c r="CN90" s="15">
        <f>IF(ISERROR(CN88/CN85),0,CN88/CN85)</f>
        <v>0</v>
      </c>
      <c r="CO90" s="95"/>
      <c r="CP90" s="15">
        <f>IF(ISERROR(CP88/CP85),0,CP88/CP85)</f>
        <v>0</v>
      </c>
      <c r="CQ90" s="95"/>
      <c r="CR90" s="15">
        <f>IF(ISERROR(CR88/CR85),0,CR88/CR85)</f>
        <v>0</v>
      </c>
      <c r="CS90" s="95"/>
      <c r="CT90" s="15">
        <f>IF(ISERROR(CT88/CT85),0,CT88/CT85)</f>
        <v>0</v>
      </c>
      <c r="CU90" s="95"/>
      <c r="CV90" s="15">
        <f>IF(ISERROR(CV88/CV85),0,CV88/CV85)</f>
        <v>0</v>
      </c>
      <c r="CW90" s="95"/>
      <c r="CX90" s="15">
        <f>IF(ISERROR(CX88/CX85),0,CX88/CX85)</f>
        <v>0</v>
      </c>
      <c r="CY90" s="95"/>
      <c r="CZ90" s="15">
        <f>IF(ISERROR(CZ88/CZ85),0,CZ88/CZ85)</f>
        <v>0</v>
      </c>
      <c r="DA90" s="95"/>
      <c r="DB90" s="15">
        <f>IF(ISERROR(DB88/DB85),0,DB88/DB85)</f>
        <v>0</v>
      </c>
      <c r="DC90" s="95"/>
      <c r="DD90" s="15">
        <f>IF(ISERROR(DD88/DD85),0,DD88/DD85)</f>
        <v>0</v>
      </c>
      <c r="DE90" s="95"/>
      <c r="DF90" s="15">
        <f>IF(ISERROR(DF88/DF85),0,DF88/DF85)</f>
        <v>0</v>
      </c>
      <c r="DG90" s="95"/>
      <c r="DH90" s="15">
        <f>IF(ISERROR(DH88/DH85),0,DH88/DH85)</f>
        <v>0</v>
      </c>
      <c r="DI90" s="95"/>
      <c r="DJ90" s="15">
        <f>IF(ISERROR(DJ88/DJ85),0,DJ88/DJ85)</f>
        <v>0</v>
      </c>
      <c r="DK90" s="95"/>
      <c r="DL90" s="15">
        <f>IF(ISERROR(DL88/DL85),0,DL88/DL85)</f>
        <v>0</v>
      </c>
      <c r="DM90" s="95"/>
      <c r="DN90" s="15">
        <f>IF(ISERROR(DN88/DN85),0,DN88/DN85)</f>
        <v>0</v>
      </c>
    </row>
    <row r="91" spans="2:123" x14ac:dyDescent="0.25">
      <c r="B91" s="9" t="s">
        <v>2</v>
      </c>
      <c r="C91" s="10"/>
      <c r="D91" s="10"/>
      <c r="E91" s="10"/>
      <c r="F91" s="10"/>
      <c r="G91" s="10"/>
      <c r="H91" s="10"/>
      <c r="I91" s="10"/>
      <c r="J91" s="11"/>
      <c r="K91" s="10"/>
      <c r="L91" s="11"/>
      <c r="M91" s="10"/>
      <c r="N91" s="11"/>
      <c r="O91" s="10"/>
      <c r="P91" s="11"/>
      <c r="Q91" s="10"/>
      <c r="R91" s="11"/>
      <c r="S91" s="10"/>
      <c r="T91" s="11"/>
      <c r="U91" s="10"/>
      <c r="V91" s="11"/>
      <c r="W91" s="10"/>
      <c r="X91" s="11"/>
      <c r="Y91" s="10"/>
      <c r="Z91" s="11"/>
      <c r="AA91" s="10"/>
      <c r="AB91" s="11"/>
      <c r="AC91" s="10"/>
      <c r="AD91" s="11"/>
      <c r="AE91" s="10"/>
      <c r="AF91" s="96">
        <f>IF(ISERROR(AF89/AF86),0,AF89/AF86)</f>
        <v>0</v>
      </c>
      <c r="AG91" s="10"/>
      <c r="AH91" s="96">
        <f t="shared" ref="AH91" si="550">IF(ISERROR(AH89/AH86),0,AH89/AH86)</f>
        <v>0</v>
      </c>
      <c r="AI91" s="10"/>
      <c r="AJ91" s="96">
        <f t="shared" ref="AJ91" si="551">IF(ISERROR(AJ89/AJ86),0,AJ89/AJ86)</f>
        <v>0</v>
      </c>
      <c r="AK91" s="10"/>
      <c r="AL91" s="96">
        <f t="shared" ref="AL91" si="552">IF(ISERROR(AL89/AL86),0,AL89/AL86)</f>
        <v>0</v>
      </c>
      <c r="AM91" s="10"/>
      <c r="AN91" s="96">
        <f t="shared" ref="AN91" si="553">IF(ISERROR(AN89/AN86),0,AN89/AN86)</f>
        <v>0</v>
      </c>
      <c r="AO91" s="10"/>
      <c r="AP91" s="96">
        <f t="shared" ref="AP91" si="554">IF(ISERROR(AP89/AP86),0,AP89/AP86)</f>
        <v>0</v>
      </c>
      <c r="AQ91" s="10"/>
      <c r="AR91" s="96">
        <f t="shared" ref="AR91" si="555">IF(ISERROR(AR89/AR86),0,AR89/AR86)</f>
        <v>0</v>
      </c>
      <c r="AS91" s="10"/>
      <c r="AT91" s="96">
        <f t="shared" ref="AT91" si="556">IF(ISERROR(AT89/AT86),0,AT89/AT86)</f>
        <v>0</v>
      </c>
      <c r="AU91" s="10"/>
      <c r="AV91" s="96">
        <f t="shared" ref="AV91" si="557">IF(ISERROR(AV89/AV86),0,AV89/AV86)</f>
        <v>0</v>
      </c>
      <c r="AW91" s="10"/>
      <c r="AX91" s="96">
        <f t="shared" ref="AX91" si="558">IF(ISERROR(AX89/AX86),0,AX89/AX86)</f>
        <v>0</v>
      </c>
      <c r="AY91" s="10"/>
      <c r="AZ91" s="96">
        <f t="shared" ref="AZ91:BB91" si="559">IF(ISERROR(AZ89/AZ86),0,AZ89/AZ86)</f>
        <v>0</v>
      </c>
      <c r="BA91" s="10"/>
      <c r="BB91" s="96">
        <f t="shared" si="559"/>
        <v>0</v>
      </c>
      <c r="BC91" s="10"/>
      <c r="BD91" s="96">
        <f t="shared" ref="BD91:BF91" si="560">IF(ISERROR(BD89/BD86),0,BD89/BD86)</f>
        <v>0</v>
      </c>
      <c r="BE91" s="10"/>
      <c r="BF91" s="96">
        <f t="shared" si="560"/>
        <v>0</v>
      </c>
      <c r="BG91" s="10"/>
      <c r="BH91" s="41">
        <f t="shared" ref="BH91:BJ91" si="561">IF(ISERROR(BH89/BH86),0,BH89/BH86)</f>
        <v>0.37849465359768325</v>
      </c>
      <c r="BI91" s="10"/>
      <c r="BJ91" s="41">
        <f t="shared" si="561"/>
        <v>0.38558172068081137</v>
      </c>
      <c r="BK91" s="10"/>
      <c r="BL91" s="41">
        <f t="shared" ref="BL91:BN91" si="562">IF(ISERROR(BL89/BL86),0,BL89/BL86)</f>
        <v>0.38667382461646466</v>
      </c>
      <c r="BM91" s="10"/>
      <c r="BN91" s="41">
        <f t="shared" si="562"/>
        <v>0.48238297215667142</v>
      </c>
      <c r="BO91" s="10"/>
      <c r="BP91" s="41">
        <f t="shared" ref="BP91:BR91" si="563">IF(ISERROR(BP89/BP86),0,BP89/BP86)</f>
        <v>0.50754889921908419</v>
      </c>
      <c r="BQ91" s="10"/>
      <c r="BR91" s="41">
        <f t="shared" si="563"/>
        <v>0.48864473102725692</v>
      </c>
      <c r="BS91" s="10"/>
      <c r="BT91" s="41">
        <f t="shared" ref="BT91:BV91" si="564">IF(ISERROR(BT89/BT86),0,BT89/BT86)</f>
        <v>0.47841560836849911</v>
      </c>
      <c r="BU91" s="10"/>
      <c r="BV91" s="41">
        <f t="shared" si="564"/>
        <v>0.45073798284001498</v>
      </c>
      <c r="BW91" s="10"/>
      <c r="BX91" s="41">
        <f t="shared" ref="BX91" si="565">IF(ISERROR(BX89/BX86),0,BX89/BX86)</f>
        <v>0.45054354189763618</v>
      </c>
      <c r="BY91" s="10"/>
      <c r="BZ91" s="41">
        <f t="shared" ref="BZ91" si="566">IF(ISERROR(BZ89/BZ86),0,BZ89/BZ86)</f>
        <v>0.45522377668073943</v>
      </c>
      <c r="CA91" s="10"/>
      <c r="CB91" s="41">
        <f t="shared" ref="CB91:CD91" si="567">IF(ISERROR(CB89/CB86),0,CB89/CB86)</f>
        <v>0.45360265478248796</v>
      </c>
      <c r="CC91" s="10"/>
      <c r="CD91" s="41">
        <f t="shared" si="567"/>
        <v>0.44017655183461113</v>
      </c>
      <c r="CE91" s="10"/>
      <c r="CF91" s="41">
        <f t="shared" ref="CF91:CH91" si="568">IF(ISERROR(CF89/CF86),0,CF89/CF86)</f>
        <v>0.43026727928509501</v>
      </c>
      <c r="CG91" s="10"/>
      <c r="CH91" s="41">
        <f t="shared" si="568"/>
        <v>0.43226995501120419</v>
      </c>
      <c r="CI91" s="10"/>
      <c r="CJ91" s="41">
        <f t="shared" ref="CJ91:CL91" si="569">IF(ISERROR(CJ89/CJ86),0,CJ89/CJ86)</f>
        <v>0.43521692835285308</v>
      </c>
      <c r="CK91" s="10"/>
      <c r="CL91" s="41">
        <f t="shared" si="569"/>
        <v>0.39996299074641339</v>
      </c>
      <c r="CM91" s="10"/>
      <c r="CN91" s="41">
        <f t="shared" ref="CN91:CP91" si="570">IF(ISERROR(CN89/CN86),0,CN89/CN86)</f>
        <v>0.37454781917063901</v>
      </c>
      <c r="CO91" s="10"/>
      <c r="CP91" s="41">
        <f t="shared" si="570"/>
        <v>0.37900175671559633</v>
      </c>
      <c r="CQ91" s="10"/>
      <c r="CR91" s="41">
        <f t="shared" ref="CR91:CT91" si="571">IF(ISERROR(CR89/CR86),0,CR89/CR86)</f>
        <v>0.37365314704582359</v>
      </c>
      <c r="CS91" s="10"/>
      <c r="CT91" s="41">
        <f t="shared" si="571"/>
        <v>0.39180846665868196</v>
      </c>
      <c r="CU91" s="10"/>
      <c r="CV91" s="41">
        <f t="shared" ref="CV91:CX91" si="572">IF(ISERROR(CV89/CV86),0,CV89/CV86)</f>
        <v>0.38104121953718018</v>
      </c>
      <c r="CW91" s="10"/>
      <c r="CX91" s="41">
        <f t="shared" si="572"/>
        <v>0.35688965126147987</v>
      </c>
      <c r="CY91" s="10"/>
      <c r="CZ91" s="41">
        <f t="shared" ref="CZ91:DB91" si="573">IF(ISERROR(CZ89/CZ86),0,CZ89/CZ86)</f>
        <v>0.32251706035790795</v>
      </c>
      <c r="DA91" s="10"/>
      <c r="DB91" s="41">
        <f t="shared" si="573"/>
        <v>0.32820223510423396</v>
      </c>
      <c r="DC91" s="10"/>
      <c r="DD91" s="41">
        <f t="shared" ref="DD91:DF91" si="574">IF(ISERROR(DD89/DD86),0,DD89/DD86)</f>
        <v>0.29914498002464252</v>
      </c>
      <c r="DE91" s="10"/>
      <c r="DF91" s="41">
        <f t="shared" si="574"/>
        <v>0</v>
      </c>
      <c r="DG91" s="10"/>
      <c r="DH91" s="41">
        <f t="shared" ref="DH91:DJ91" si="575">IF(ISERROR(DH89/DH86),0,DH89/DH86)</f>
        <v>0</v>
      </c>
      <c r="DI91" s="10"/>
      <c r="DJ91" s="41">
        <f t="shared" si="575"/>
        <v>0</v>
      </c>
      <c r="DK91" s="10"/>
      <c r="DL91" s="41">
        <f t="shared" ref="DL91:DN91" si="576">IF(ISERROR(DL89/DL86),0,DL89/DL86)</f>
        <v>0</v>
      </c>
      <c r="DM91" s="10"/>
      <c r="DN91" s="42">
        <f t="shared" si="576"/>
        <v>0</v>
      </c>
      <c r="DO91" s="105"/>
      <c r="DP91"/>
      <c r="DQ91"/>
      <c r="DR91"/>
      <c r="DS91"/>
    </row>
    <row r="92" spans="2:123" x14ac:dyDescent="0.25">
      <c r="J92" s="14"/>
      <c r="L92" s="14"/>
      <c r="N92" s="14"/>
      <c r="P92" s="14"/>
      <c r="R92" s="14"/>
      <c r="T92" s="14"/>
      <c r="V92" s="14"/>
      <c r="X92" s="14"/>
      <c r="Z92" s="14"/>
      <c r="AB92" s="14"/>
      <c r="AD92" s="14"/>
      <c r="AF92" s="14"/>
      <c r="AH92" s="14"/>
      <c r="AJ92" s="14"/>
      <c r="AL92" s="14"/>
      <c r="AN92" s="14"/>
      <c r="AP92" s="14"/>
      <c r="AR92" s="14"/>
      <c r="AT92" s="14"/>
      <c r="AV92" s="14"/>
      <c r="AX92" s="14"/>
      <c r="AZ92" s="14"/>
      <c r="BB92" s="14"/>
      <c r="BD92" s="14"/>
      <c r="BF92" s="14"/>
      <c r="BH92" s="14"/>
      <c r="BJ92" s="14"/>
      <c r="BL92" s="14"/>
      <c r="BN92" s="14"/>
      <c r="BP92" s="14"/>
      <c r="BR92" s="14"/>
      <c r="BT92" s="14"/>
      <c r="BV92" s="14"/>
      <c r="BX92" s="14"/>
      <c r="BZ92" s="14"/>
      <c r="CB92" s="14"/>
      <c r="CD92" s="14"/>
      <c r="CF92" s="14"/>
      <c r="CH92" s="14"/>
      <c r="CJ92" s="14"/>
      <c r="CL92" s="14"/>
      <c r="CN92" s="14"/>
      <c r="CP92" s="14"/>
      <c r="CR92" s="14"/>
      <c r="CT92" s="14"/>
      <c r="CV92" s="14"/>
      <c r="CX92" s="14"/>
      <c r="CZ92" s="14"/>
      <c r="DB92" s="14"/>
      <c r="DD92" s="14"/>
      <c r="DF92" s="14"/>
      <c r="DH92" s="14"/>
      <c r="DJ92" s="14"/>
      <c r="DL92" s="14"/>
      <c r="DN92" s="14"/>
    </row>
    <row r="93" spans="2:123" x14ac:dyDescent="0.25">
      <c r="B93" s="7" t="s">
        <v>86</v>
      </c>
      <c r="J93" s="14"/>
      <c r="L93" s="14"/>
      <c r="N93" s="14"/>
      <c r="P93" s="14"/>
      <c r="R93" s="14"/>
      <c r="T93" s="14"/>
      <c r="V93" s="14"/>
      <c r="X93" s="14"/>
      <c r="Z93" s="14"/>
      <c r="AB93" s="14"/>
      <c r="AD93" s="14"/>
      <c r="AF93" s="14"/>
      <c r="AH93" s="14"/>
      <c r="AJ93" s="14"/>
      <c r="AL93" s="14"/>
      <c r="AN93" s="14"/>
      <c r="AP93" s="14"/>
      <c r="AR93" s="14"/>
      <c r="AT93" s="14"/>
      <c r="AV93" s="14"/>
      <c r="AX93" s="14"/>
      <c r="AZ93" s="14"/>
      <c r="BB93" s="14"/>
      <c r="BD93" s="14"/>
      <c r="BF93" s="14"/>
      <c r="BH93" s="14"/>
      <c r="BJ93" s="14"/>
      <c r="BL93" s="14"/>
      <c r="BN93" s="14"/>
      <c r="BP93" s="14"/>
      <c r="BR93" s="14"/>
      <c r="BT93" s="14"/>
      <c r="BV93" s="14"/>
      <c r="BX93" s="14"/>
      <c r="BZ93" s="14"/>
      <c r="CB93" s="14"/>
      <c r="CD93" s="14"/>
      <c r="CF93" s="14"/>
      <c r="CH93" s="14"/>
      <c r="CJ93" s="14"/>
      <c r="CL93" s="14"/>
      <c r="CN93" s="14"/>
      <c r="CP93" s="14"/>
      <c r="CR93" s="14"/>
      <c r="CT93" s="14"/>
      <c r="CV93" s="14"/>
      <c r="CX93" s="14"/>
      <c r="CZ93" s="14"/>
      <c r="DB93" s="14"/>
      <c r="DD93" s="14"/>
      <c r="DF93" s="14"/>
      <c r="DH93" s="14"/>
      <c r="DJ93" s="14"/>
      <c r="DL93" s="14"/>
      <c r="DN93" s="14"/>
    </row>
    <row r="94" spans="2:123" x14ac:dyDescent="0.25">
      <c r="B94" s="4" t="s">
        <v>26</v>
      </c>
      <c r="J94" s="95"/>
      <c r="L94" s="95"/>
      <c r="N94" s="95"/>
      <c r="P94" s="95"/>
      <c r="R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46"/>
      <c r="BI94" s="95"/>
      <c r="BJ94" s="46">
        <v>2215</v>
      </c>
      <c r="BK94" s="95"/>
      <c r="BL94" s="46">
        <v>47670</v>
      </c>
      <c r="BM94" s="95"/>
      <c r="BN94" s="46">
        <v>55605.7</v>
      </c>
      <c r="BO94" s="95"/>
      <c r="BP94" s="46">
        <v>25281.65</v>
      </c>
      <c r="BQ94" s="95"/>
      <c r="BR94" s="46">
        <v>27552.85</v>
      </c>
      <c r="BS94" s="95"/>
      <c r="BT94" s="46">
        <v>83481.64</v>
      </c>
      <c r="BU94" s="95"/>
      <c r="BV94" s="46">
        <v>13762.55</v>
      </c>
      <c r="BW94" s="95"/>
      <c r="BX94" s="46">
        <v>7736.5</v>
      </c>
      <c r="BY94" s="95"/>
      <c r="BZ94" s="46">
        <v>14357.1</v>
      </c>
      <c r="CA94" s="95"/>
      <c r="CB94" s="46">
        <v>0</v>
      </c>
      <c r="CC94" s="95"/>
      <c r="CD94" s="46">
        <v>330</v>
      </c>
      <c r="CE94" s="95"/>
      <c r="CF94" s="46">
        <v>0</v>
      </c>
      <c r="CG94" s="95"/>
      <c r="CH94" s="46">
        <v>111425.55</v>
      </c>
      <c r="CI94" s="95"/>
      <c r="CJ94" s="46">
        <v>90082.61</v>
      </c>
      <c r="CK94" s="95"/>
      <c r="CL94" s="46">
        <v>83367.350000000006</v>
      </c>
      <c r="CM94" s="95"/>
      <c r="CN94" s="46">
        <v>127547.74</v>
      </c>
      <c r="CO94" s="95"/>
      <c r="CP94" s="46">
        <v>87526.8</v>
      </c>
      <c r="CQ94" s="95"/>
      <c r="CR94" s="46">
        <v>103330.8</v>
      </c>
      <c r="CS94" s="95"/>
      <c r="CT94" s="46">
        <v>89833.45</v>
      </c>
      <c r="CU94" s="95"/>
      <c r="CV94" s="46">
        <v>139102.65</v>
      </c>
      <c r="CW94" s="95"/>
      <c r="CX94" s="46">
        <v>68453.850000000006</v>
      </c>
      <c r="CY94" s="95"/>
      <c r="CZ94" s="46">
        <v>74537.5</v>
      </c>
      <c r="DA94" s="95"/>
      <c r="DB94" s="46">
        <v>108310</v>
      </c>
      <c r="DC94" s="95"/>
      <c r="DD94" s="46">
        <v>103550.15</v>
      </c>
      <c r="DE94" s="95"/>
      <c r="DF94" s="46">
        <v>4360</v>
      </c>
      <c r="DG94" s="95"/>
      <c r="DH94" s="46">
        <v>244</v>
      </c>
      <c r="DI94" s="95"/>
      <c r="DJ94" s="46">
        <v>356</v>
      </c>
      <c r="DK94" s="95"/>
      <c r="DL94" s="46">
        <v>98</v>
      </c>
      <c r="DM94" s="95"/>
      <c r="DN94" s="46">
        <v>122</v>
      </c>
      <c r="DO94"/>
      <c r="DP94"/>
      <c r="DQ94"/>
      <c r="DR94"/>
      <c r="DS94"/>
    </row>
    <row r="95" spans="2:123" x14ac:dyDescent="0.25">
      <c r="B95" s="9" t="s">
        <v>20</v>
      </c>
      <c r="C95" s="10"/>
      <c r="D95" s="10"/>
      <c r="E95" s="10"/>
      <c r="F95" s="10"/>
      <c r="G95" s="10"/>
      <c r="H95" s="10"/>
      <c r="I95" s="10"/>
      <c r="J95" s="11"/>
      <c r="K95" s="10"/>
      <c r="L95" s="11"/>
      <c r="M95" s="10"/>
      <c r="N95" s="11"/>
      <c r="O95" s="10"/>
      <c r="P95" s="11"/>
      <c r="Q95" s="10"/>
      <c r="R95" s="11"/>
      <c r="S95" s="10"/>
      <c r="T95" s="11"/>
      <c r="U95" s="10"/>
      <c r="V95" s="11"/>
      <c r="W95" s="10"/>
      <c r="X95" s="11"/>
      <c r="Y95" s="10"/>
      <c r="Z95" s="11"/>
      <c r="AA95" s="10"/>
      <c r="AB95" s="11"/>
      <c r="AC95" s="10"/>
      <c r="AD95" s="11"/>
      <c r="AE95" s="10"/>
      <c r="AF95" s="96">
        <f>SUM(J94:AF94)</f>
        <v>0</v>
      </c>
      <c r="AG95" s="10"/>
      <c r="AH95" s="96">
        <f>SUM(L94:AH94)</f>
        <v>0</v>
      </c>
      <c r="AI95" s="10"/>
      <c r="AJ95" s="96">
        <f>SUM(N94:AJ94)</f>
        <v>0</v>
      </c>
      <c r="AK95" s="10"/>
      <c r="AL95" s="96">
        <f>SUM(P94:AL94)</f>
        <v>0</v>
      </c>
      <c r="AM95" s="10"/>
      <c r="AN95" s="96">
        <f>SUM(R94:AN94)</f>
        <v>0</v>
      </c>
      <c r="AO95" s="10"/>
      <c r="AP95" s="96">
        <f>SUM(T94:AP94)</f>
        <v>0</v>
      </c>
      <c r="AQ95" s="10"/>
      <c r="AR95" s="96">
        <f>SUM(V94:AR94)</f>
        <v>0</v>
      </c>
      <c r="AS95" s="10"/>
      <c r="AT95" s="96">
        <f>SUM(X94:AT94)</f>
        <v>0</v>
      </c>
      <c r="AU95" s="10"/>
      <c r="AV95" s="96">
        <f>SUM(Z94:AV94)</f>
        <v>0</v>
      </c>
      <c r="AW95" s="10"/>
      <c r="AX95" s="96">
        <f>SUM(AB94:AX94)</f>
        <v>0</v>
      </c>
      <c r="AY95" s="10"/>
      <c r="AZ95" s="96">
        <f>SUM(AD94:AZ94)</f>
        <v>0</v>
      </c>
      <c r="BA95" s="10"/>
      <c r="BB95" s="96">
        <f>SUM(AF94:BB94)</f>
        <v>0</v>
      </c>
      <c r="BC95" s="10"/>
      <c r="BD95" s="96">
        <f>SUM(AH94:BD94)</f>
        <v>0</v>
      </c>
      <c r="BE95" s="10"/>
      <c r="BF95" s="96">
        <f>SUM(AJ94:BF94)</f>
        <v>0</v>
      </c>
      <c r="BG95" s="10"/>
      <c r="BH95" s="96">
        <f>SUM(AL94:BH94)</f>
        <v>0</v>
      </c>
      <c r="BI95" s="10"/>
      <c r="BJ95" s="96">
        <f>SUM(AN94:BJ94)</f>
        <v>2215</v>
      </c>
      <c r="BK95" s="10"/>
      <c r="BL95" s="96">
        <f>SUM(AP94:BL94)</f>
        <v>49885</v>
      </c>
      <c r="BM95" s="10"/>
      <c r="BN95" s="96">
        <f>SUM(AR94:BN94)</f>
        <v>105490.7</v>
      </c>
      <c r="BO95" s="10"/>
      <c r="BP95" s="96">
        <f>SUM(AT94:BP94)</f>
        <v>130772.35</v>
      </c>
      <c r="BQ95" s="10"/>
      <c r="BR95" s="96">
        <f>SUM(AV94:BR94)</f>
        <v>158325.20000000001</v>
      </c>
      <c r="BS95" s="10"/>
      <c r="BT95" s="96">
        <f>SUM(AX94:BT94)</f>
        <v>241806.84000000003</v>
      </c>
      <c r="BU95" s="10"/>
      <c r="BV95" s="96">
        <f>SUM(AZ94:BV94)</f>
        <v>255569.39</v>
      </c>
      <c r="BW95" s="10"/>
      <c r="BX95" s="96">
        <f>SUM(BB94:BX94)</f>
        <v>263305.89</v>
      </c>
      <c r="BY95" s="10"/>
      <c r="BZ95" s="96">
        <f>SUM(BD94:BZ94)</f>
        <v>277662.99</v>
      </c>
      <c r="CA95" s="10"/>
      <c r="CB95" s="96">
        <f>SUM(BF94:CB94)</f>
        <v>277662.99</v>
      </c>
      <c r="CC95" s="10"/>
      <c r="CD95" s="96">
        <f>SUM(BH94:CD94)</f>
        <v>277992.99</v>
      </c>
      <c r="CE95" s="10"/>
      <c r="CF95" s="96">
        <f>SUM(BJ94:CF94)</f>
        <v>277992.99</v>
      </c>
      <c r="CG95" s="10"/>
      <c r="CH95" s="96">
        <f>SUM(BL94:CH94)</f>
        <v>387203.54</v>
      </c>
      <c r="CI95" s="10"/>
      <c r="CJ95" s="96">
        <f>SUM(BN94:CJ94)</f>
        <v>429616.15</v>
      </c>
      <c r="CK95" s="10"/>
      <c r="CL95" s="96">
        <f>SUM(BP94:CL94)</f>
        <v>457377.80000000005</v>
      </c>
      <c r="CM95" s="10"/>
      <c r="CN95" s="96">
        <f>SUM(BR94:CN94)</f>
        <v>559643.89</v>
      </c>
      <c r="CO95" s="10"/>
      <c r="CP95" s="96">
        <f>SUM(BT94:CP94)</f>
        <v>619617.84000000008</v>
      </c>
      <c r="CQ95" s="10"/>
      <c r="CR95" s="96">
        <f>SUM(BV94:CR94)</f>
        <v>639467.00000000012</v>
      </c>
      <c r="CS95" s="10"/>
      <c r="CT95" s="96">
        <f>SUM(BX94:CT94)</f>
        <v>715537.89999999991</v>
      </c>
      <c r="CU95" s="10"/>
      <c r="CV95" s="96">
        <f>SUM(BZ94:CV94)</f>
        <v>846904.04999999993</v>
      </c>
      <c r="CW95" s="10"/>
      <c r="CX95" s="96">
        <f>SUM(CB94:CX94)</f>
        <v>901000.79999999993</v>
      </c>
      <c r="CY95" s="10"/>
      <c r="CZ95" s="96">
        <f>SUM(CD94:CZ94)</f>
        <v>975538.29999999993</v>
      </c>
      <c r="DA95" s="10"/>
      <c r="DB95" s="96">
        <f>SUM(CF94:DB94)</f>
        <v>1083518.2999999998</v>
      </c>
      <c r="DC95" s="10"/>
      <c r="DD95" s="96">
        <f>SUM(CH94:DD94)</f>
        <v>1187068.4499999997</v>
      </c>
      <c r="DE95" s="10"/>
      <c r="DF95" s="96">
        <f>SUM(CJ94:DF94)</f>
        <v>1080002.8999999999</v>
      </c>
      <c r="DG95" s="10"/>
      <c r="DH95" s="96">
        <f>SUM(CL94:DH94)</f>
        <v>990164.29</v>
      </c>
      <c r="DI95" s="10"/>
      <c r="DJ95" s="96">
        <f>SUM(CN94:DJ94)</f>
        <v>907152.94000000006</v>
      </c>
      <c r="DK95" s="10"/>
      <c r="DL95" s="96">
        <f>SUM(CP94:DL94)</f>
        <v>779703.2</v>
      </c>
      <c r="DM95" s="10"/>
      <c r="DN95" s="13">
        <f>SUM(CR94:DN94)</f>
        <v>692298.4</v>
      </c>
      <c r="DO95" s="105"/>
      <c r="DP95"/>
      <c r="DQ95"/>
      <c r="DR95"/>
      <c r="DS95"/>
    </row>
    <row r="96" spans="2:123" x14ac:dyDescent="0.25">
      <c r="B96" s="50" t="s">
        <v>40</v>
      </c>
      <c r="C96" s="51"/>
      <c r="D96" s="51"/>
      <c r="E96" s="51"/>
      <c r="F96" s="51"/>
      <c r="G96" s="51"/>
      <c r="H96" s="51"/>
      <c r="I96" s="51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1"/>
      <c r="AF96" s="53"/>
      <c r="AG96" s="51"/>
      <c r="AH96" s="97">
        <f t="shared" ref="AH96" si="577">IF(ISERROR(AH95/AH40),0,AH95/AH40)</f>
        <v>0</v>
      </c>
      <c r="AI96" s="97"/>
      <c r="AJ96" s="97">
        <f t="shared" ref="AJ96" si="578">IF(ISERROR(AJ95/AJ40),0,AJ95/AJ40)</f>
        <v>0</v>
      </c>
      <c r="AK96" s="97"/>
      <c r="AL96" s="97">
        <f t="shared" ref="AL96" si="579">IF(ISERROR(AL95/AL40),0,AL95/AL40)</f>
        <v>0</v>
      </c>
      <c r="AM96" s="97"/>
      <c r="AN96" s="97">
        <f>IF(ISERROR(AN95/AN40),0,AN95/AN40)</f>
        <v>0</v>
      </c>
      <c r="AO96" s="97"/>
      <c r="AP96" s="97">
        <f t="shared" ref="AP96" si="580">IF(ISERROR(AP95/AP40),0,AP95/AP40)</f>
        <v>0</v>
      </c>
      <c r="AQ96" s="97"/>
      <c r="AR96" s="97">
        <f t="shared" ref="AR96" si="581">IF(ISERROR(AR95/AR40),0,AR95/AR40)</f>
        <v>0</v>
      </c>
      <c r="AS96" s="97"/>
      <c r="AT96" s="97">
        <f t="shared" ref="AT96" si="582">IF(ISERROR(AT95/AT40),0,AT95/AT40)</f>
        <v>0</v>
      </c>
      <c r="AU96" s="97"/>
      <c r="AV96" s="97">
        <f t="shared" ref="AV96" si="583">IF(ISERROR(AV95/AV40),0,AV95/AV40)</f>
        <v>0</v>
      </c>
      <c r="AW96" s="97"/>
      <c r="AX96" s="97">
        <f t="shared" ref="AX96" si="584">IF(ISERROR(AX95/AX40),0,AX95/AX40)</f>
        <v>0</v>
      </c>
      <c r="AY96" s="97"/>
      <c r="AZ96" s="97">
        <f t="shared" ref="AZ96" si="585">IF(ISERROR(AZ95/AZ40),0,AZ95/AZ40)</f>
        <v>0</v>
      </c>
      <c r="BA96" s="97"/>
      <c r="BB96" s="97">
        <f t="shared" ref="BB96" si="586">IF(ISERROR(BB95/BB40),0,BB95/BB40)</f>
        <v>0</v>
      </c>
      <c r="BC96" s="97"/>
      <c r="BD96" s="97">
        <f t="shared" ref="BD96" si="587">IF(ISERROR(BD95/BD40),0,BD95/BD40)</f>
        <v>0</v>
      </c>
      <c r="BE96" s="97"/>
      <c r="BF96" s="97">
        <f t="shared" ref="BF96" si="588">IF(ISERROR(BF95/BF40),0,BF95/BF40)</f>
        <v>0</v>
      </c>
      <c r="BG96" s="97"/>
      <c r="BH96" s="97">
        <f t="shared" ref="BH96" si="589">IF(ISERROR(BH95/BH40),0,BH95/BH40)</f>
        <v>0</v>
      </c>
      <c r="BI96" s="97"/>
      <c r="BJ96" s="97">
        <f t="shared" ref="BJ96" si="590">IF(ISERROR(BJ95/BJ40),0,BJ95/BJ40)</f>
        <v>123.05555555555556</v>
      </c>
      <c r="BK96" s="97"/>
      <c r="BL96" s="97">
        <f t="shared" ref="BL96:BN96" si="591">IF(ISERROR(BL95/BL40),0,BL95/BL40)</f>
        <v>3837.3076923076924</v>
      </c>
      <c r="BM96" s="97"/>
      <c r="BN96" s="97">
        <f t="shared" si="591"/>
        <v>11721.188888888888</v>
      </c>
      <c r="BO96" s="97"/>
      <c r="BP96" s="97">
        <f t="shared" ref="BP96:BR96" si="592">IF(ISERROR(BP95/BP40),0,BP95/BP40)</f>
        <v>18681.764285714286</v>
      </c>
      <c r="BQ96" s="97"/>
      <c r="BR96" s="97">
        <f t="shared" si="592"/>
        <v>0</v>
      </c>
      <c r="BS96" s="97"/>
      <c r="BT96" s="97">
        <f t="shared" ref="BT96:BV96" si="593">IF(ISERROR(BT95/BT40),0,BT95/BT40)</f>
        <v>0</v>
      </c>
      <c r="BU96" s="97"/>
      <c r="BV96" s="97">
        <f t="shared" si="593"/>
        <v>0</v>
      </c>
      <c r="BW96" s="97"/>
      <c r="BX96" s="97">
        <f t="shared" ref="BX96" si="594">IF(ISERROR(BX95/BX40),0,BX95/BX40)</f>
        <v>0</v>
      </c>
      <c r="BY96" s="97"/>
      <c r="BZ96" s="97">
        <f>IF(ISERROR(BZ95/BZ31),0,BZ95/BZ31)</f>
        <v>1093.1613779527559</v>
      </c>
      <c r="CA96" s="97"/>
      <c r="CB96" s="97">
        <f>IF(ISERROR(CB95/CB31),0,CB95/CB31)</f>
        <v>1093.1613779527559</v>
      </c>
      <c r="CC96" s="97"/>
      <c r="CD96" s="97">
        <f>IF(ISERROR(CD95/CD31),0,CD95/CD31)</f>
        <v>1090.168588235294</v>
      </c>
      <c r="CE96" s="97"/>
      <c r="CF96" s="97">
        <f>IF(ISERROR(CF95/CF31),0,CF95/CF31)</f>
        <v>1090.168588235294</v>
      </c>
      <c r="CG96" s="97"/>
      <c r="CH96" s="97">
        <f>IF(ISERROR(CH95/CH31),0,CH95/CH31)</f>
        <v>1253.0858899676375</v>
      </c>
      <c r="CI96" s="97"/>
      <c r="CJ96" s="97">
        <f>IF(ISERROR(CJ95/CJ31),0,CJ95/CJ31)</f>
        <v>1098.7625319693095</v>
      </c>
      <c r="CK96" s="97"/>
      <c r="CL96" s="97">
        <f>IF(ISERROR(CL95/CL31),0,CL95/CL31)</f>
        <v>1016.3951111111112</v>
      </c>
      <c r="CM96" s="97"/>
      <c r="CN96" s="97">
        <f>IF(ISERROR(CN95/CN31),0,CN95/CN31)</f>
        <v>1042.1673929236499</v>
      </c>
      <c r="CO96" s="97"/>
      <c r="CP96" s="97">
        <f>IF(ISERROR(CP95/CP31),0,CP95/CP31)</f>
        <v>1046.6517567567569</v>
      </c>
      <c r="CQ96" s="97"/>
      <c r="CR96" s="97">
        <f>IF(ISERROR(CR95/CR31),0,CR95/CR31)</f>
        <v>994.50544323483689</v>
      </c>
      <c r="CS96" s="97"/>
      <c r="CT96" s="97">
        <f>IF(ISERROR(CT95/CT31),0,CT95/CT31)</f>
        <v>1013.5097733711046</v>
      </c>
      <c r="CU96" s="97"/>
      <c r="CV96" s="97">
        <f>IF(ISERROR(CV95/CV31),0,CV95/CV31)</f>
        <v>1058.6300624999999</v>
      </c>
      <c r="CW96" s="97"/>
      <c r="CX96" s="97">
        <f>IF(ISERROR(CX95/CX31),0,CX95/CX31)</f>
        <v>1042.8249999999998</v>
      </c>
      <c r="CY96" s="97"/>
      <c r="CZ96" s="97">
        <f>IF(ISERROR(CZ95/CZ31),0,CZ95/CZ31)</f>
        <v>1031.2244186046512</v>
      </c>
      <c r="DA96" s="97"/>
      <c r="DB96" s="97">
        <f>IF(ISERROR(DB95/DB31),0,DB95/DB31)</f>
        <v>1040.8437079731027</v>
      </c>
      <c r="DC96" s="97"/>
      <c r="DD96" s="97">
        <f>IF(ISERROR(DD95/DD31),0,DD95/DD31)</f>
        <v>1039.4644921190891</v>
      </c>
      <c r="DE96" s="97"/>
      <c r="DF96" s="97">
        <f>IF(ISERROR(DF95/DF31),0,DF95/DF31)</f>
        <v>1001.8579777365491</v>
      </c>
      <c r="DG96" s="97"/>
      <c r="DH96" s="97">
        <f>IF(ISERROR(DH95/DH31),0,DH95/DH31)</f>
        <v>1029.2768087318088</v>
      </c>
      <c r="DI96" s="97"/>
      <c r="DJ96" s="97">
        <f>IF(ISERROR(DJ95/DJ31),0,DJ95/DJ31)</f>
        <v>1032.0283731513084</v>
      </c>
      <c r="DK96" s="97"/>
      <c r="DL96" s="97">
        <f>IF(ISERROR(DL95/DL31),0,DL95/DL31)</f>
        <v>1006.0686451612903</v>
      </c>
      <c r="DM96" s="97"/>
      <c r="DN96" s="54">
        <f>IF(ISERROR(DN95/DN31),0,DN95/DN31)</f>
        <v>1012.1321637426901</v>
      </c>
      <c r="DO96" s="58"/>
    </row>
    <row r="97" spans="2:123" x14ac:dyDescent="0.25">
      <c r="B97" s="4" t="s">
        <v>28</v>
      </c>
      <c r="J97" s="95">
        <v>0</v>
      </c>
      <c r="L97" s="95">
        <v>0</v>
      </c>
      <c r="N97" s="95">
        <v>0</v>
      </c>
      <c r="P97" s="95">
        <v>0</v>
      </c>
      <c r="R97" s="95">
        <v>0</v>
      </c>
      <c r="T97" s="95">
        <v>0</v>
      </c>
      <c r="U97" s="95"/>
      <c r="V97" s="95">
        <v>0</v>
      </c>
      <c r="W97" s="95"/>
      <c r="X97" s="95">
        <v>0</v>
      </c>
      <c r="Y97" s="95"/>
      <c r="Z97" s="95">
        <v>0</v>
      </c>
      <c r="AA97" s="95"/>
      <c r="AB97" s="95">
        <v>0</v>
      </c>
      <c r="AC97" s="95"/>
      <c r="AD97" s="95">
        <v>0</v>
      </c>
      <c r="AE97" s="95"/>
      <c r="AF97" s="95">
        <v>0</v>
      </c>
      <c r="AG97" s="95"/>
      <c r="AH97" s="95">
        <v>0</v>
      </c>
      <c r="AI97" s="95"/>
      <c r="AJ97" s="95">
        <v>0</v>
      </c>
      <c r="AK97" s="95"/>
      <c r="AL97" s="95">
        <v>0</v>
      </c>
      <c r="AM97" s="95"/>
      <c r="AN97" s="95">
        <v>0</v>
      </c>
      <c r="AO97" s="95"/>
      <c r="AP97" s="95">
        <v>0</v>
      </c>
      <c r="AQ97" s="95"/>
      <c r="AR97" s="95">
        <v>0</v>
      </c>
      <c r="AS97" s="95"/>
      <c r="AT97" s="95">
        <v>0</v>
      </c>
      <c r="AU97" s="95"/>
      <c r="AV97" s="95">
        <v>0</v>
      </c>
      <c r="AW97" s="95"/>
      <c r="AX97" s="95">
        <v>0</v>
      </c>
      <c r="AY97" s="95"/>
      <c r="AZ97" s="95">
        <v>0</v>
      </c>
      <c r="BA97" s="95"/>
      <c r="BB97" s="95">
        <v>0</v>
      </c>
      <c r="BC97" s="95"/>
      <c r="BD97" s="95">
        <v>0</v>
      </c>
      <c r="BE97" s="95"/>
      <c r="BF97" s="95">
        <v>0</v>
      </c>
      <c r="BG97" s="95"/>
      <c r="BH97" s="95">
        <v>0</v>
      </c>
      <c r="BI97" s="95"/>
      <c r="BJ97" s="46">
        <v>1634</v>
      </c>
      <c r="BK97" s="95"/>
      <c r="BL97" s="46">
        <v>17169</v>
      </c>
      <c r="BM97" s="95"/>
      <c r="BN97" s="46">
        <v>22696.15</v>
      </c>
      <c r="BO97" s="95"/>
      <c r="BP97" s="46">
        <v>13136.65</v>
      </c>
      <c r="BQ97" s="95"/>
      <c r="BR97" s="46">
        <v>10725.65</v>
      </c>
      <c r="BS97" s="95"/>
      <c r="BT97" s="46">
        <v>16128.24</v>
      </c>
      <c r="BU97" s="95"/>
      <c r="BV97" s="46">
        <v>2112</v>
      </c>
      <c r="BW97" s="95"/>
      <c r="BX97" s="46">
        <v>4711.5</v>
      </c>
      <c r="BY97" s="95"/>
      <c r="BZ97" s="46">
        <v>9705.1</v>
      </c>
      <c r="CA97" s="95"/>
      <c r="CB97" s="46">
        <v>0</v>
      </c>
      <c r="CC97" s="95"/>
      <c r="CD97" s="46">
        <v>330</v>
      </c>
      <c r="CE97" s="95"/>
      <c r="CF97" s="46">
        <v>0</v>
      </c>
      <c r="CG97" s="95"/>
      <c r="CH97" s="46">
        <v>40251.35</v>
      </c>
      <c r="CI97" s="95"/>
      <c r="CJ97" s="46">
        <v>42581.36</v>
      </c>
      <c r="CK97" s="95"/>
      <c r="CL97" s="46">
        <v>27255.7</v>
      </c>
      <c r="CM97" s="95"/>
      <c r="CN97" s="46">
        <v>54839.7</v>
      </c>
      <c r="CO97" s="95"/>
      <c r="CP97" s="46">
        <v>26674.75</v>
      </c>
      <c r="CQ97" s="95"/>
      <c r="CR97" s="46">
        <v>29760.35</v>
      </c>
      <c r="CS97" s="95"/>
      <c r="CT97" s="46">
        <v>31447</v>
      </c>
      <c r="CU97" s="95"/>
      <c r="CV97" s="46">
        <v>58810.25</v>
      </c>
      <c r="CW97" s="95"/>
      <c r="CX97" s="46">
        <v>32561.5</v>
      </c>
      <c r="CY97" s="95"/>
      <c r="CZ97" s="46">
        <v>26666.9</v>
      </c>
      <c r="DA97" s="95"/>
      <c r="DB97" s="46">
        <v>55040.95</v>
      </c>
      <c r="DC97" s="95"/>
      <c r="DD97" s="46">
        <v>47817.5</v>
      </c>
      <c r="DE97" s="95"/>
      <c r="DF97" s="46">
        <v>1337</v>
      </c>
      <c r="DG97" s="95"/>
      <c r="DH97" s="46">
        <v>0</v>
      </c>
      <c r="DI97" s="95"/>
      <c r="DJ97" s="46">
        <v>146</v>
      </c>
      <c r="DK97" s="95"/>
      <c r="DL97" s="46">
        <v>0</v>
      </c>
      <c r="DM97" s="95"/>
      <c r="DN97" s="46">
        <v>0</v>
      </c>
    </row>
    <row r="98" spans="2:123" x14ac:dyDescent="0.25">
      <c r="B98" s="9" t="s">
        <v>20</v>
      </c>
      <c r="C98" s="10"/>
      <c r="D98" s="10"/>
      <c r="E98" s="10"/>
      <c r="F98" s="10"/>
      <c r="G98" s="10"/>
      <c r="H98" s="10"/>
      <c r="I98" s="10"/>
      <c r="J98" s="11"/>
      <c r="K98" s="10"/>
      <c r="L98" s="11"/>
      <c r="M98" s="10"/>
      <c r="N98" s="11"/>
      <c r="O98" s="10"/>
      <c r="P98" s="11"/>
      <c r="Q98" s="10"/>
      <c r="R98" s="11"/>
      <c r="S98" s="10"/>
      <c r="T98" s="11"/>
      <c r="U98" s="10"/>
      <c r="V98" s="11"/>
      <c r="W98" s="10"/>
      <c r="X98" s="11"/>
      <c r="Y98" s="10"/>
      <c r="Z98" s="11"/>
      <c r="AA98" s="10"/>
      <c r="AB98" s="11"/>
      <c r="AC98" s="10"/>
      <c r="AD98" s="11"/>
      <c r="AE98" s="10"/>
      <c r="AF98" s="96">
        <f>SUM(J97:AF97)</f>
        <v>0</v>
      </c>
      <c r="AG98" s="10"/>
      <c r="AH98" s="96">
        <f>SUM(L97:AH97)</f>
        <v>0</v>
      </c>
      <c r="AI98" s="10"/>
      <c r="AJ98" s="96">
        <f>SUM(N97:AJ97)</f>
        <v>0</v>
      </c>
      <c r="AK98" s="10"/>
      <c r="AL98" s="96">
        <f>SUM(P97:AL97)</f>
        <v>0</v>
      </c>
      <c r="AM98" s="10"/>
      <c r="AN98" s="96">
        <f>SUM(R97:AN97)</f>
        <v>0</v>
      </c>
      <c r="AO98" s="10"/>
      <c r="AP98" s="96">
        <f>SUM(T97:AP97)</f>
        <v>0</v>
      </c>
      <c r="AQ98" s="10"/>
      <c r="AR98" s="96">
        <f>SUM(V97:AR97)</f>
        <v>0</v>
      </c>
      <c r="AS98" s="10"/>
      <c r="AT98" s="96">
        <f>SUM(X97:AT97)</f>
        <v>0</v>
      </c>
      <c r="AU98" s="10"/>
      <c r="AV98" s="96">
        <f>SUM(Z97:AV97)</f>
        <v>0</v>
      </c>
      <c r="AW98" s="10"/>
      <c r="AX98" s="96">
        <f>SUM(AB97:AX97)</f>
        <v>0</v>
      </c>
      <c r="AY98" s="10"/>
      <c r="AZ98" s="96">
        <f>SUM(AD97:AZ97)</f>
        <v>0</v>
      </c>
      <c r="BA98" s="10"/>
      <c r="BB98" s="96">
        <f>SUM(AF97:BB97)</f>
        <v>0</v>
      </c>
      <c r="BC98" s="10"/>
      <c r="BD98" s="96">
        <f>SUM(AH97:BD97)</f>
        <v>0</v>
      </c>
      <c r="BE98" s="10"/>
      <c r="BF98" s="96">
        <f>SUM(AJ97:BF97)</f>
        <v>0</v>
      </c>
      <c r="BG98" s="10"/>
      <c r="BH98" s="96">
        <f>SUM(AL97:BH97)</f>
        <v>0</v>
      </c>
      <c r="BI98" s="10"/>
      <c r="BJ98" s="96">
        <f>SUM(AN97:BJ97)</f>
        <v>1634</v>
      </c>
      <c r="BK98" s="10"/>
      <c r="BL98" s="96">
        <f>SUM(AP97:BL97)</f>
        <v>18803</v>
      </c>
      <c r="BM98" s="10"/>
      <c r="BN98" s="96">
        <f>SUM(AR97:BN97)</f>
        <v>41499.15</v>
      </c>
      <c r="BO98" s="10"/>
      <c r="BP98" s="96">
        <f>SUM(AT97:BP97)</f>
        <v>54635.8</v>
      </c>
      <c r="BQ98" s="10"/>
      <c r="BR98" s="96">
        <f>SUM(AV97:BR97)</f>
        <v>65361.450000000004</v>
      </c>
      <c r="BS98" s="10"/>
      <c r="BT98" s="96">
        <f>SUM(AX97:BT97)</f>
        <v>81489.69</v>
      </c>
      <c r="BU98" s="10"/>
      <c r="BV98" s="96">
        <f>SUM(AZ97:BV97)</f>
        <v>83601.69</v>
      </c>
      <c r="BW98" s="10"/>
      <c r="BX98" s="96">
        <f>SUM(BB97:BX97)</f>
        <v>88313.19</v>
      </c>
      <c r="BY98" s="10"/>
      <c r="BZ98" s="96">
        <f>SUM(BD97:BZ97)</f>
        <v>98018.290000000008</v>
      </c>
      <c r="CA98" s="10"/>
      <c r="CB98" s="96">
        <f>SUM(BF97:CB97)</f>
        <v>98018.290000000008</v>
      </c>
      <c r="CC98" s="10"/>
      <c r="CD98" s="96">
        <f>SUM(BH97:CD97)</f>
        <v>98348.290000000008</v>
      </c>
      <c r="CE98" s="10"/>
      <c r="CF98" s="96">
        <f>SUM(BJ97:CF97)</f>
        <v>98348.290000000008</v>
      </c>
      <c r="CG98" s="10"/>
      <c r="CH98" s="96">
        <f>SUM(BL97:CH97)</f>
        <v>136965.64000000001</v>
      </c>
      <c r="CI98" s="10"/>
      <c r="CJ98" s="96">
        <f>SUM(BN97:CJ97)</f>
        <v>162378</v>
      </c>
      <c r="CK98" s="10"/>
      <c r="CL98" s="96">
        <f>SUM(BP97:CL97)</f>
        <v>166937.54999999999</v>
      </c>
      <c r="CM98" s="10"/>
      <c r="CN98" s="96">
        <f>SUM(BR97:CN97)</f>
        <v>208640.59999999998</v>
      </c>
      <c r="CO98" s="10"/>
      <c r="CP98" s="96">
        <f>SUM(BT97:CP97)</f>
        <v>224589.7</v>
      </c>
      <c r="CQ98" s="10"/>
      <c r="CR98" s="96">
        <f>SUM(BV97:CR97)</f>
        <v>238221.81</v>
      </c>
      <c r="CS98" s="10"/>
      <c r="CT98" s="96">
        <f>SUM(BX97:CT97)</f>
        <v>267556.81</v>
      </c>
      <c r="CU98" s="10"/>
      <c r="CV98" s="96">
        <f>SUM(BZ97:CV97)</f>
        <v>321655.56</v>
      </c>
      <c r="CW98" s="10"/>
      <c r="CX98" s="96">
        <f>SUM(CB97:CX97)</f>
        <v>344511.95999999996</v>
      </c>
      <c r="CY98" s="10"/>
      <c r="CZ98" s="96">
        <f>SUM(CD97:CZ97)</f>
        <v>371178.86</v>
      </c>
      <c r="DA98" s="10"/>
      <c r="DB98" s="96">
        <f>SUM(CF97:DB97)</f>
        <v>425889.81</v>
      </c>
      <c r="DC98" s="10"/>
      <c r="DD98" s="96">
        <f>SUM(CH97:DD97)</f>
        <v>473707.31</v>
      </c>
      <c r="DE98" s="10"/>
      <c r="DF98" s="96">
        <f>SUM(CJ97:DF97)</f>
        <v>434792.96000000002</v>
      </c>
      <c r="DG98" s="10"/>
      <c r="DH98" s="96">
        <f>SUM(CL97:DH97)</f>
        <v>392211.60000000003</v>
      </c>
      <c r="DI98" s="10"/>
      <c r="DJ98" s="96">
        <f>SUM(CN97:DJ97)</f>
        <v>365101.89999999997</v>
      </c>
      <c r="DK98" s="10"/>
      <c r="DL98" s="96">
        <f>SUM(CP97:DL97)</f>
        <v>310262.2</v>
      </c>
      <c r="DM98" s="10"/>
      <c r="DN98" s="13">
        <f>SUM(CR97:DN97)</f>
        <v>283587.45</v>
      </c>
      <c r="DO98" s="105"/>
      <c r="DP98"/>
      <c r="DQ98"/>
      <c r="DR98"/>
      <c r="DS98"/>
    </row>
    <row r="99" spans="2:123" x14ac:dyDescent="0.25">
      <c r="B99" s="4" t="s">
        <v>29</v>
      </c>
      <c r="J99" s="95">
        <f t="shared" ref="J99" si="595">IF(ISERROR(J97/J94),0,J97/J94)</f>
        <v>0</v>
      </c>
      <c r="L99" s="95">
        <f t="shared" ref="L99" si="596">IF(ISERROR(L97/L94),0,L97/L94)</f>
        <v>0</v>
      </c>
      <c r="N99" s="95">
        <f t="shared" ref="N99" si="597">IF(ISERROR(N97/N94),0,N97/N94)</f>
        <v>0</v>
      </c>
      <c r="P99" s="95">
        <f t="shared" ref="P99" si="598">IF(ISERROR(P97/P94),0,P97/P94)</f>
        <v>0</v>
      </c>
      <c r="R99" s="95">
        <f t="shared" ref="R99" si="599">IF(ISERROR(R97/R94),0,R97/R94)</f>
        <v>0</v>
      </c>
      <c r="T99" s="95">
        <f t="shared" ref="T99" si="600">IF(ISERROR(T97/T94),0,T97/T94)</f>
        <v>0</v>
      </c>
      <c r="U99" s="95"/>
      <c r="V99" s="95">
        <f t="shared" ref="V99" si="601">IF(ISERROR(V97/V94),0,V97/V94)</f>
        <v>0</v>
      </c>
      <c r="W99" s="95"/>
      <c r="X99" s="95">
        <f t="shared" ref="X99" si="602">IF(ISERROR(X97/X94),0,X97/X94)</f>
        <v>0</v>
      </c>
      <c r="Y99" s="95"/>
      <c r="Z99" s="95">
        <f t="shared" ref="Z99" si="603">IF(ISERROR(Z97/Z94),0,Z97/Z94)</f>
        <v>0</v>
      </c>
      <c r="AA99" s="95"/>
      <c r="AB99" s="95">
        <f t="shared" ref="AB99" si="604">IF(ISERROR(AB97/AB94),0,AB97/AB94)</f>
        <v>0</v>
      </c>
      <c r="AC99" s="95"/>
      <c r="AD99" s="95">
        <f t="shared" ref="AD99" si="605">IF(ISERROR(AD97/AD94),0,AD97/AD94)</f>
        <v>0</v>
      </c>
      <c r="AE99" s="95"/>
      <c r="AF99" s="95">
        <f t="shared" ref="AF99" si="606">IF(ISERROR(AF97/AF94),0,AF97/AF94)</f>
        <v>0</v>
      </c>
      <c r="AG99" s="95"/>
      <c r="AH99" s="95">
        <f t="shared" ref="AH99:AH100" si="607">IF(ISERROR(AH97/AH94),0,AH97/AH94)</f>
        <v>0</v>
      </c>
      <c r="AI99" s="95"/>
      <c r="AJ99" s="95">
        <f t="shared" ref="AJ99:AJ100" si="608">IF(ISERROR(AJ97/AJ94),0,AJ97/AJ94)</f>
        <v>0</v>
      </c>
      <c r="AK99" s="95"/>
      <c r="AL99" s="95">
        <f t="shared" ref="AL99:AL100" si="609">IF(ISERROR(AL97/AL94),0,AL97/AL94)</f>
        <v>0</v>
      </c>
      <c r="AM99" s="95"/>
      <c r="AN99" s="95">
        <f t="shared" ref="AN99:AN100" si="610">IF(ISERROR(AN97/AN94),0,AN97/AN94)</f>
        <v>0</v>
      </c>
      <c r="AO99" s="95"/>
      <c r="AP99" s="95">
        <f t="shared" ref="AP99:AP100" si="611">IF(ISERROR(AP97/AP94),0,AP97/AP94)</f>
        <v>0</v>
      </c>
      <c r="AQ99" s="95"/>
      <c r="AR99" s="95">
        <f t="shared" ref="AR99:AR100" si="612">IF(ISERROR(AR97/AR94),0,AR97/AR94)</f>
        <v>0</v>
      </c>
      <c r="AS99" s="95"/>
      <c r="AT99" s="95">
        <f t="shared" ref="AT99:AT100" si="613">IF(ISERROR(AT97/AT94),0,AT97/AT94)</f>
        <v>0</v>
      </c>
      <c r="AU99" s="95"/>
      <c r="AV99" s="95">
        <f t="shared" ref="AV99:AV100" si="614">IF(ISERROR(AV97/AV94),0,AV97/AV94)</f>
        <v>0</v>
      </c>
      <c r="AW99" s="95"/>
      <c r="AX99" s="95">
        <f t="shared" ref="AX99:AX100" si="615">IF(ISERROR(AX97/AX94),0,AX97/AX94)</f>
        <v>0</v>
      </c>
      <c r="AY99" s="95"/>
      <c r="AZ99" s="95">
        <f>IF(ISERROR(AZ97/AZ94),0,AZ97/AZ94)</f>
        <v>0</v>
      </c>
      <c r="BA99" s="95"/>
      <c r="BB99" s="95">
        <f>IF(ISERROR(BB97/BB94),0,BB97/BB94)</f>
        <v>0</v>
      </c>
      <c r="BC99" s="95"/>
      <c r="BD99" s="95">
        <f>IF(ISERROR(BD97/BD94),0,BD97/BD94)</f>
        <v>0</v>
      </c>
      <c r="BE99" s="95"/>
      <c r="BF99" s="95">
        <f>IF(ISERROR(BF97/BF94),0,BF97/BF94)</f>
        <v>0</v>
      </c>
      <c r="BG99" s="95"/>
      <c r="BH99" s="95">
        <f>IF(ISERROR(BH97/BH94),0,BH97/BH94)</f>
        <v>0</v>
      </c>
      <c r="BI99" s="95"/>
      <c r="BJ99" s="15">
        <f>IF(ISERROR(BJ97/BJ94),0,BJ97/BJ94)</f>
        <v>0.73769751693002261</v>
      </c>
      <c r="BK99" s="95"/>
      <c r="BL99" s="15">
        <f>IF(ISERROR(BL97/BL94),0,BL97/BL94)</f>
        <v>0.36016362492133419</v>
      </c>
      <c r="BM99" s="95"/>
      <c r="BN99" s="15">
        <f>IF(ISERROR(BN97/BN94),0,BN97/BN94)</f>
        <v>0.40816229271459586</v>
      </c>
      <c r="BO99" s="95"/>
      <c r="BP99" s="15">
        <f>IF(ISERROR(BP97/BP94),0,BP97/BP94)</f>
        <v>0.5196120506375177</v>
      </c>
      <c r="BQ99" s="95"/>
      <c r="BR99" s="15">
        <f>IF(ISERROR(BR97/BR94),0,BR97/BR94)</f>
        <v>0.38927551959234707</v>
      </c>
      <c r="BS99" s="95"/>
      <c r="BT99" s="15">
        <f>IF(ISERROR(BT97/BT94),0,BT97/BT94)</f>
        <v>0.19319505462518466</v>
      </c>
      <c r="BU99" s="95"/>
      <c r="BV99" s="15">
        <f>IF(ISERROR(BV97/BV94),0,BV97/BV94)</f>
        <v>0.15345993293394031</v>
      </c>
      <c r="BW99" s="95"/>
      <c r="BX99" s="15">
        <f>IF(ISERROR(BX97/BX94),0,BX97/BX94)</f>
        <v>0.60899631616363992</v>
      </c>
      <c r="BY99" s="95"/>
      <c r="BZ99" s="15">
        <f>IF(ISERROR(BZ97/BZ94),0,BZ97/BZ94)</f>
        <v>0.6759791322760168</v>
      </c>
      <c r="CA99" s="95"/>
      <c r="CB99" s="15">
        <f>IF(ISERROR(CB97/CB94),0,CB97/CB94)</f>
        <v>0</v>
      </c>
      <c r="CC99" s="95"/>
      <c r="CD99" s="15">
        <f>IF(ISERROR(CD97/CD94),0,CD97/CD94)</f>
        <v>1</v>
      </c>
      <c r="CE99" s="95"/>
      <c r="CF99" s="15">
        <f>IF(ISERROR(CF97/CF94),0,CF97/CF94)</f>
        <v>0</v>
      </c>
      <c r="CG99" s="95"/>
      <c r="CH99" s="15">
        <f>IF(ISERROR(CH97/CH94),0,CH97/CH94)</f>
        <v>0.36123985926028634</v>
      </c>
      <c r="CI99" s="95"/>
      <c r="CJ99" s="15">
        <f>IF(ISERROR(CJ97/CJ94),0,CJ97/CJ94)</f>
        <v>0.47269234317256126</v>
      </c>
      <c r="CK99" s="95"/>
      <c r="CL99" s="15">
        <f>IF(ISERROR(CL97/CL94),0,CL97/CL94)</f>
        <v>0.32693494515538757</v>
      </c>
      <c r="CM99" s="95"/>
      <c r="CN99" s="15">
        <f>IF(ISERROR(CN97/CN94),0,CN97/CN94)</f>
        <v>0.42995430573681664</v>
      </c>
      <c r="CO99" s="95"/>
      <c r="CP99" s="15">
        <f>IF(ISERROR(CP97/CP94),0,CP97/CP94)</f>
        <v>0.30476094179154267</v>
      </c>
      <c r="CQ99" s="95"/>
      <c r="CR99" s="15">
        <f>IF(ISERROR(CR97/CR94),0,CR97/CR94)</f>
        <v>0.28801044799807995</v>
      </c>
      <c r="CS99" s="95"/>
      <c r="CT99" s="15">
        <f>IF(ISERROR(CT97/CT94),0,CT97/CT94)</f>
        <v>0.35005891458025939</v>
      </c>
      <c r="CU99" s="95"/>
      <c r="CV99" s="15">
        <f>IF(ISERROR(CV97/CV94),0,CV97/CV94)</f>
        <v>0.42278310298186267</v>
      </c>
      <c r="CW99" s="95"/>
      <c r="CX99" s="15">
        <f>IF(ISERROR(CX97/CX94),0,CX97/CX94)</f>
        <v>0.47567083516851127</v>
      </c>
      <c r="CY99" s="95"/>
      <c r="CZ99" s="15">
        <f>IF(ISERROR(CZ97/CZ94),0,CZ97/CZ94)</f>
        <v>0.35776488344792889</v>
      </c>
      <c r="DA99" s="95"/>
      <c r="DB99" s="15">
        <f>IF(ISERROR(DB97/DB94),0,DB97/DB94)</f>
        <v>0.50817976179484814</v>
      </c>
      <c r="DC99" s="95"/>
      <c r="DD99" s="15">
        <f>IF(ISERROR(DD97/DD94),0,DD97/DD94)</f>
        <v>0.46178107902306276</v>
      </c>
      <c r="DE99" s="95"/>
      <c r="DF99" s="15">
        <f>IF(ISERROR(DF97/DF94),0,DF97/DF94)</f>
        <v>0.306651376146789</v>
      </c>
      <c r="DG99" s="95"/>
      <c r="DH99" s="15">
        <f>IF(ISERROR(DH97/DH94),0,DH97/DH94)</f>
        <v>0</v>
      </c>
      <c r="DI99" s="95"/>
      <c r="DJ99" s="15">
        <f>IF(ISERROR(DJ97/DJ94),0,DJ97/DJ94)</f>
        <v>0.4101123595505618</v>
      </c>
      <c r="DK99" s="95"/>
      <c r="DL99" s="15">
        <f>IF(ISERROR(DL97/DL94),0,DL97/DL94)</f>
        <v>0</v>
      </c>
      <c r="DM99" s="95"/>
      <c r="DN99" s="15">
        <f>IF(ISERROR(DN97/DN94),0,DN97/DN94)</f>
        <v>0</v>
      </c>
    </row>
    <row r="100" spans="2:123" x14ac:dyDescent="0.25">
      <c r="B100" s="9" t="s">
        <v>2</v>
      </c>
      <c r="C100" s="10"/>
      <c r="D100" s="10"/>
      <c r="E100" s="10"/>
      <c r="F100" s="10"/>
      <c r="G100" s="10"/>
      <c r="H100" s="10"/>
      <c r="I100" s="10"/>
      <c r="J100" s="11"/>
      <c r="K100" s="10"/>
      <c r="L100" s="11"/>
      <c r="M100" s="10"/>
      <c r="N100" s="11"/>
      <c r="O100" s="10"/>
      <c r="P100" s="11"/>
      <c r="Q100" s="10"/>
      <c r="R100" s="11"/>
      <c r="S100" s="10"/>
      <c r="T100" s="11"/>
      <c r="U100" s="10"/>
      <c r="V100" s="11"/>
      <c r="W100" s="10"/>
      <c r="X100" s="11"/>
      <c r="Y100" s="10"/>
      <c r="Z100" s="11"/>
      <c r="AA100" s="10"/>
      <c r="AB100" s="11"/>
      <c r="AC100" s="10"/>
      <c r="AD100" s="11"/>
      <c r="AE100" s="10"/>
      <c r="AF100" s="96">
        <f>IF(ISERROR(AF98/AF95),0,AF98/AF95)</f>
        <v>0</v>
      </c>
      <c r="AG100" s="10"/>
      <c r="AH100" s="96">
        <f t="shared" si="607"/>
        <v>0</v>
      </c>
      <c r="AI100" s="10"/>
      <c r="AJ100" s="96">
        <f t="shared" si="608"/>
        <v>0</v>
      </c>
      <c r="AK100" s="10"/>
      <c r="AL100" s="96">
        <f t="shared" si="609"/>
        <v>0</v>
      </c>
      <c r="AM100" s="10"/>
      <c r="AN100" s="96">
        <f t="shared" si="610"/>
        <v>0</v>
      </c>
      <c r="AO100" s="10"/>
      <c r="AP100" s="96">
        <f t="shared" si="611"/>
        <v>0</v>
      </c>
      <c r="AQ100" s="10"/>
      <c r="AR100" s="96">
        <f t="shared" si="612"/>
        <v>0</v>
      </c>
      <c r="AS100" s="10"/>
      <c r="AT100" s="96">
        <f t="shared" si="613"/>
        <v>0</v>
      </c>
      <c r="AU100" s="10"/>
      <c r="AV100" s="96">
        <f t="shared" si="614"/>
        <v>0</v>
      </c>
      <c r="AW100" s="10"/>
      <c r="AX100" s="96">
        <f t="shared" si="615"/>
        <v>0</v>
      </c>
      <c r="AY100" s="10"/>
      <c r="AZ100" s="96">
        <f t="shared" ref="AZ100" si="616">IF(ISERROR(AZ98/AZ95),0,AZ98/AZ95)</f>
        <v>0</v>
      </c>
      <c r="BA100" s="10"/>
      <c r="BB100" s="96">
        <f t="shared" ref="BB100" si="617">IF(ISERROR(BB98/BB95),0,BB98/BB95)</f>
        <v>0</v>
      </c>
      <c r="BC100" s="10"/>
      <c r="BD100" s="96">
        <f t="shared" ref="BD100" si="618">IF(ISERROR(BD98/BD95),0,BD98/BD95)</f>
        <v>0</v>
      </c>
      <c r="BE100" s="10"/>
      <c r="BF100" s="96">
        <f t="shared" ref="BF100" si="619">IF(ISERROR(BF98/BF95),0,BF98/BF95)</f>
        <v>0</v>
      </c>
      <c r="BG100" s="10"/>
      <c r="BH100" s="96">
        <f t="shared" ref="BH100" si="620">IF(ISERROR(BH98/BH95),0,BH98/BH95)</f>
        <v>0</v>
      </c>
      <c r="BI100" s="10"/>
      <c r="BJ100" s="41">
        <f t="shared" ref="BJ100" si="621">IF(ISERROR(BJ98/BJ95),0,BJ98/BJ95)</f>
        <v>0.73769751693002261</v>
      </c>
      <c r="BK100" s="10"/>
      <c r="BL100" s="41">
        <f t="shared" ref="BL100:BN100" si="622">IF(ISERROR(BL98/BL95),0,BL98/BL95)</f>
        <v>0.37692693194346999</v>
      </c>
      <c r="BM100" s="10"/>
      <c r="BN100" s="41">
        <f t="shared" si="622"/>
        <v>0.39339155015560617</v>
      </c>
      <c r="BO100" s="10"/>
      <c r="BP100" s="41">
        <f t="shared" ref="BP100:BR100" si="623">IF(ISERROR(BP98/BP95),0,BP98/BP95)</f>
        <v>0.41779321087370536</v>
      </c>
      <c r="BQ100" s="10"/>
      <c r="BR100" s="41">
        <f t="shared" si="623"/>
        <v>0.41283036433871551</v>
      </c>
      <c r="BS100" s="10"/>
      <c r="BT100" s="41">
        <f t="shared" ref="BT100:BV100" si="624">IF(ISERROR(BT98/BT95),0,BT98/BT95)</f>
        <v>0.33700324606202203</v>
      </c>
      <c r="BU100" s="10"/>
      <c r="BV100" s="41">
        <f t="shared" si="624"/>
        <v>0.32711933929176729</v>
      </c>
      <c r="BW100" s="10"/>
      <c r="BX100" s="41">
        <f t="shared" ref="BX100" si="625">IF(ISERROR(BX98/BX95),0,BX98/BX95)</f>
        <v>0.33540149823461979</v>
      </c>
      <c r="BY100" s="10"/>
      <c r="BZ100" s="41">
        <f t="shared" ref="BZ100" si="626">IF(ISERROR(BZ98/BZ95),0,BZ98/BZ95)</f>
        <v>0.35301172115160184</v>
      </c>
      <c r="CA100" s="10"/>
      <c r="CB100" s="41">
        <f t="shared" ref="CB100:CD100" si="627">IF(ISERROR(CB98/CB95),0,CB98/CB95)</f>
        <v>0.35301172115160184</v>
      </c>
      <c r="CC100" s="10"/>
      <c r="CD100" s="41">
        <f t="shared" si="627"/>
        <v>0.35377974818717556</v>
      </c>
      <c r="CE100" s="10"/>
      <c r="CF100" s="41">
        <f t="shared" ref="CF100:CH100" si="628">IF(ISERROR(CF98/CF95),0,CF98/CF95)</f>
        <v>0.35377974818717556</v>
      </c>
      <c r="CG100" s="10"/>
      <c r="CH100" s="41">
        <f t="shared" si="628"/>
        <v>0.35373034037860301</v>
      </c>
      <c r="CI100" s="10"/>
      <c r="CJ100" s="41">
        <f t="shared" ref="CJ100:CL100" si="629">IF(ISERROR(CJ98/CJ95),0,CJ98/CJ95)</f>
        <v>0.37796065161889281</v>
      </c>
      <c r="CK100" s="10"/>
      <c r="CL100" s="41">
        <f t="shared" si="629"/>
        <v>0.3649883094457142</v>
      </c>
      <c r="CM100" s="10"/>
      <c r="CN100" s="41">
        <f t="shared" ref="CN100:CP100" si="630">IF(ISERROR(CN98/CN95),0,CN98/CN95)</f>
        <v>0.37280957360224193</v>
      </c>
      <c r="CO100" s="10"/>
      <c r="CP100" s="41">
        <f t="shared" si="630"/>
        <v>0.36246487028197893</v>
      </c>
      <c r="CQ100" s="10"/>
      <c r="CR100" s="41">
        <f t="shared" ref="CR100:CT100" si="631">IF(ISERROR(CR98/CR95),0,CR98/CR95)</f>
        <v>0.37253182728741274</v>
      </c>
      <c r="CS100" s="10"/>
      <c r="CT100" s="41">
        <f t="shared" si="631"/>
        <v>0.37392402275267322</v>
      </c>
      <c r="CU100" s="10"/>
      <c r="CV100" s="41">
        <f t="shared" ref="CV100:CX100" si="632">IF(ISERROR(CV98/CV95),0,CV98/CV95)</f>
        <v>0.37980165521702253</v>
      </c>
      <c r="CW100" s="10"/>
      <c r="CX100" s="41">
        <f t="shared" si="632"/>
        <v>0.38236587581276288</v>
      </c>
      <c r="CY100" s="10"/>
      <c r="CZ100" s="41">
        <f t="shared" ref="CZ100:DB100" si="633">IF(ISERROR(CZ98/CZ95),0,CZ98/CZ95)</f>
        <v>0.38048619926044935</v>
      </c>
      <c r="DA100" s="10"/>
      <c r="DB100" s="41">
        <f t="shared" si="633"/>
        <v>0.39306194459290633</v>
      </c>
      <c r="DC100" s="10"/>
      <c r="DD100" s="41">
        <f t="shared" ref="DD100:DF100" si="634">IF(ISERROR(DD98/DD95),0,DD98/DD95)</f>
        <v>0.39905644025835252</v>
      </c>
      <c r="DE100" s="10"/>
      <c r="DF100" s="41">
        <f t="shared" si="634"/>
        <v>0.40258499305881501</v>
      </c>
      <c r="DG100" s="10"/>
      <c r="DH100" s="41">
        <f t="shared" ref="DH100:DJ100" si="635">IF(ISERROR(DH98/DH95),0,DH98/DH95)</f>
        <v>0.39610759947725444</v>
      </c>
      <c r="DI100" s="10"/>
      <c r="DJ100" s="41">
        <f t="shared" si="635"/>
        <v>0.40247006199417701</v>
      </c>
      <c r="DK100" s="10"/>
      <c r="DL100" s="41">
        <f t="shared" ref="DL100:DN100" si="636">IF(ISERROR(DL98/DL95),0,DL98/DL95)</f>
        <v>0.3979234662625471</v>
      </c>
      <c r="DM100" s="10"/>
      <c r="DN100" s="42">
        <f t="shared" si="636"/>
        <v>0.40963181483591471</v>
      </c>
      <c r="DO100" s="105"/>
      <c r="DP100"/>
      <c r="DQ100"/>
      <c r="DR100"/>
      <c r="DS100"/>
    </row>
    <row r="101" spans="2:123" x14ac:dyDescent="0.25">
      <c r="J101" s="14"/>
      <c r="L101" s="14"/>
      <c r="N101" s="14"/>
      <c r="P101" s="14"/>
      <c r="R101" s="14"/>
      <c r="T101" s="14"/>
      <c r="V101" s="14"/>
      <c r="X101" s="14"/>
      <c r="Z101" s="14"/>
      <c r="AB101" s="14"/>
      <c r="AD101" s="14"/>
      <c r="AF101" s="14"/>
      <c r="AH101" s="14"/>
      <c r="AJ101" s="14"/>
      <c r="AL101" s="14"/>
      <c r="AN101" s="14"/>
      <c r="AP101" s="14"/>
      <c r="AR101" s="14"/>
      <c r="AT101" s="14"/>
      <c r="AV101" s="14"/>
      <c r="AX101" s="14"/>
      <c r="AZ101" s="14"/>
      <c r="BB101" s="14"/>
      <c r="BD101" s="14"/>
      <c r="BF101" s="14"/>
      <c r="BH101" s="14"/>
      <c r="BJ101" s="14"/>
      <c r="BL101" s="14"/>
      <c r="BN101" s="14"/>
      <c r="BP101" s="14"/>
      <c r="BR101" s="14"/>
      <c r="BT101" s="14"/>
      <c r="BV101" s="14"/>
      <c r="BX101" s="14"/>
      <c r="BZ101" s="14"/>
      <c r="CB101" s="14"/>
      <c r="CD101" s="14"/>
      <c r="CF101" s="14"/>
      <c r="CH101" s="14"/>
      <c r="CJ101" s="14"/>
      <c r="CL101" s="14"/>
      <c r="CN101" s="14"/>
      <c r="CP101" s="14"/>
      <c r="CR101" s="14"/>
      <c r="CT101" s="14"/>
      <c r="CV101" s="14"/>
      <c r="CX101" s="14"/>
      <c r="CZ101" s="14"/>
      <c r="DB101" s="14"/>
      <c r="DD101" s="14"/>
      <c r="DF101" s="14"/>
      <c r="DH101" s="14"/>
      <c r="DJ101" s="14"/>
      <c r="DL101" s="14"/>
      <c r="DN101" s="14"/>
    </row>
    <row r="102" spans="2:123" x14ac:dyDescent="0.25">
      <c r="B102" s="7" t="str">
        <f>$B$32</f>
        <v>Dr. Foust</v>
      </c>
      <c r="AO102"/>
      <c r="AQ102"/>
    </row>
    <row r="103" spans="2:123" x14ac:dyDescent="0.25">
      <c r="B103" s="4" t="s">
        <v>26</v>
      </c>
      <c r="J103" s="95">
        <v>0</v>
      </c>
      <c r="L103" s="95">
        <v>0</v>
      </c>
      <c r="N103" s="95">
        <v>0</v>
      </c>
      <c r="P103" s="95">
        <v>0</v>
      </c>
      <c r="R103" s="95">
        <v>0</v>
      </c>
      <c r="T103" s="46">
        <v>17682</v>
      </c>
      <c r="V103" s="46">
        <v>93971</v>
      </c>
      <c r="X103" s="46">
        <v>64299</v>
      </c>
      <c r="Z103" s="46">
        <v>86873</v>
      </c>
      <c r="AB103" s="46">
        <v>66730</v>
      </c>
      <c r="AD103" s="46">
        <v>60954</v>
      </c>
      <c r="AF103" s="46">
        <v>76977</v>
      </c>
      <c r="AH103" s="46">
        <v>71676.800000000003</v>
      </c>
      <c r="AJ103" s="46">
        <v>126915.82</v>
      </c>
      <c r="AL103" s="46">
        <v>144084.38</v>
      </c>
      <c r="AN103" s="46">
        <v>136539</v>
      </c>
      <c r="AO103"/>
      <c r="AP103" s="46">
        <v>93865.38</v>
      </c>
      <c r="AQ103"/>
      <c r="AR103" s="46">
        <v>150860.19</v>
      </c>
      <c r="AT103" s="46">
        <v>128158.52</v>
      </c>
      <c r="AV103" s="46">
        <v>159189.19</v>
      </c>
      <c r="AX103" s="46">
        <v>190327.44</v>
      </c>
      <c r="AZ103" s="46">
        <v>151938</v>
      </c>
      <c r="BB103" s="46">
        <v>151918</v>
      </c>
      <c r="BD103" s="46">
        <v>209574</v>
      </c>
      <c r="BF103" s="46">
        <v>192658</v>
      </c>
      <c r="BH103" s="46">
        <v>138469</v>
      </c>
      <c r="BJ103" s="46">
        <v>25846.65</v>
      </c>
      <c r="BL103" s="46">
        <v>1017</v>
      </c>
      <c r="BN103" s="46">
        <v>0</v>
      </c>
      <c r="BP103" s="46">
        <v>1834.05</v>
      </c>
      <c r="BR103" s="46">
        <v>105</v>
      </c>
      <c r="BT103" s="46">
        <v>1199</v>
      </c>
      <c r="BV103" s="46">
        <v>0</v>
      </c>
      <c r="BX103" s="46">
        <v>174</v>
      </c>
      <c r="BZ103" s="46">
        <v>3114</v>
      </c>
      <c r="CB103" s="46">
        <v>0</v>
      </c>
      <c r="CD103" s="46">
        <v>14378</v>
      </c>
      <c r="CF103" s="46">
        <v>0</v>
      </c>
      <c r="CH103" s="46">
        <v>0</v>
      </c>
      <c r="CJ103" s="46">
        <v>0</v>
      </c>
      <c r="CL103" s="46">
        <v>0</v>
      </c>
      <c r="CN103" s="46">
        <v>0</v>
      </c>
      <c r="CP103" s="46">
        <v>0</v>
      </c>
      <c r="CR103" s="46">
        <v>0</v>
      </c>
      <c r="CT103" s="46">
        <v>0</v>
      </c>
      <c r="CV103" s="46">
        <v>0</v>
      </c>
      <c r="CX103" s="46">
        <v>0</v>
      </c>
      <c r="CZ103" s="46">
        <v>0</v>
      </c>
      <c r="DB103" s="46">
        <v>0</v>
      </c>
      <c r="DD103" s="46">
        <v>0</v>
      </c>
      <c r="DF103" s="46">
        <v>0</v>
      </c>
      <c r="DH103" s="46">
        <v>0</v>
      </c>
      <c r="DJ103" s="46">
        <v>0</v>
      </c>
      <c r="DL103" s="46">
        <v>0</v>
      </c>
      <c r="DN103" s="46">
        <v>0</v>
      </c>
    </row>
    <row r="104" spans="2:123" x14ac:dyDescent="0.25">
      <c r="B104" s="9" t="s">
        <v>20</v>
      </c>
      <c r="C104" s="10"/>
      <c r="D104" s="10"/>
      <c r="E104" s="10"/>
      <c r="F104" s="10"/>
      <c r="G104" s="10"/>
      <c r="H104" s="10"/>
      <c r="I104" s="10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0"/>
      <c r="AF104" s="11">
        <f>SUM(J103:AF103)</f>
        <v>467486</v>
      </c>
      <c r="AG104" s="10"/>
      <c r="AH104" s="11">
        <f t="shared" ref="AH104" si="637">SUM(L103:AH103)</f>
        <v>539162.80000000005</v>
      </c>
      <c r="AI104" s="10"/>
      <c r="AJ104" s="11">
        <f t="shared" ref="AJ104" si="638">SUM(N103:AJ103)</f>
        <v>666078.62000000011</v>
      </c>
      <c r="AK104" s="10"/>
      <c r="AL104" s="11">
        <f t="shared" ref="AL104" si="639">SUM(P103:AL103)</f>
        <v>810163.00000000012</v>
      </c>
      <c r="AM104" s="10"/>
      <c r="AN104" s="11">
        <f t="shared" ref="AN104" si="640">SUM(R103:AN103)</f>
        <v>946702.00000000012</v>
      </c>
      <c r="AO104" s="10"/>
      <c r="AP104" s="11">
        <f t="shared" ref="AP104" si="641">SUM(T103:AP103)</f>
        <v>1040567.3800000001</v>
      </c>
      <c r="AQ104" s="10"/>
      <c r="AR104" s="11">
        <f t="shared" ref="AR104" si="642">SUM(V103:AR103)</f>
        <v>1173745.57</v>
      </c>
      <c r="AS104" s="12"/>
      <c r="AT104" s="11">
        <f t="shared" ref="AT104" si="643">SUM(X103:AT103)</f>
        <v>1207933.0900000001</v>
      </c>
      <c r="AU104" s="10"/>
      <c r="AV104" s="11">
        <f t="shared" ref="AV104" si="644">SUM(Z103:AV103)</f>
        <v>1302823.28</v>
      </c>
      <c r="AW104" s="10"/>
      <c r="AX104" s="11">
        <f t="shared" ref="AX104" si="645">SUM(AB103:AX103)</f>
        <v>1406277.72</v>
      </c>
      <c r="AY104" s="10"/>
      <c r="AZ104" s="11">
        <f t="shared" ref="AZ104" si="646">SUM(AD103:AZ103)</f>
        <v>1491485.72</v>
      </c>
      <c r="BA104" s="10"/>
      <c r="BB104" s="11">
        <f t="shared" ref="BB104" si="647">SUM(AF103:BB103)</f>
        <v>1582449.72</v>
      </c>
      <c r="BC104" s="10"/>
      <c r="BD104" s="11">
        <f t="shared" ref="BD104" si="648">SUM(AH103:BD103)</f>
        <v>1715046.72</v>
      </c>
      <c r="BE104" s="10"/>
      <c r="BF104" s="11">
        <f t="shared" ref="BF104" si="649">SUM(AJ103:BF103)</f>
        <v>1836027.92</v>
      </c>
      <c r="BG104" s="10"/>
      <c r="BH104" s="11">
        <f t="shared" ref="BH104" si="650">SUM(AL103:BH103)</f>
        <v>1847581.0999999999</v>
      </c>
      <c r="BI104" s="10"/>
      <c r="BJ104" s="11">
        <f t="shared" ref="BJ104" si="651">SUM(AN103:BJ103)</f>
        <v>1729343.3699999999</v>
      </c>
      <c r="BK104" s="10"/>
      <c r="BL104" s="11">
        <f t="shared" ref="BL104" si="652">SUM(AP103:BL103)</f>
        <v>1593821.3699999999</v>
      </c>
      <c r="BM104" s="10"/>
      <c r="BN104" s="11">
        <f t="shared" ref="BN104" si="653">SUM(AR103:BN103)</f>
        <v>1499955.99</v>
      </c>
      <c r="BO104" s="10"/>
      <c r="BP104" s="11">
        <f t="shared" ref="BP104" si="654">SUM(AT103:BP103)</f>
        <v>1350929.8499999999</v>
      </c>
      <c r="BQ104" s="10"/>
      <c r="BR104" s="11">
        <f t="shared" ref="BR104" si="655">SUM(AV103:BR103)</f>
        <v>1222876.3299999998</v>
      </c>
      <c r="BS104" s="10"/>
      <c r="BT104" s="11">
        <f t="shared" ref="BT104" si="656">SUM(AX103:BT103)</f>
        <v>1064886.1399999999</v>
      </c>
      <c r="BU104" s="10"/>
      <c r="BV104" s="11">
        <f t="shared" ref="BV104" si="657">SUM(AZ103:BV103)</f>
        <v>874558.70000000007</v>
      </c>
      <c r="BW104" s="10"/>
      <c r="BX104" s="11">
        <f t="shared" ref="BX104" si="658">SUM(BB103:BX103)</f>
        <v>722794.70000000007</v>
      </c>
      <c r="BY104" s="10"/>
      <c r="BZ104" s="11">
        <f t="shared" ref="BZ104" si="659">SUM(BD103:BZ103)</f>
        <v>573990.70000000007</v>
      </c>
      <c r="CA104" s="10"/>
      <c r="CB104" s="11">
        <f t="shared" ref="CB104" si="660">SUM(BF103:CB103)</f>
        <v>364416.7</v>
      </c>
      <c r="CC104" s="10"/>
      <c r="CD104" s="11">
        <f t="shared" ref="CD104" si="661">SUM(BH103:CD103)</f>
        <v>186136.69999999998</v>
      </c>
      <c r="CE104" s="10"/>
      <c r="CF104" s="11">
        <f t="shared" ref="CF104" si="662">SUM(BJ103:CF103)</f>
        <v>47667.7</v>
      </c>
      <c r="CG104" s="10"/>
      <c r="CH104" s="11">
        <f t="shared" ref="CH104" si="663">SUM(BL103:CH103)</f>
        <v>21821.05</v>
      </c>
      <c r="CI104" s="10"/>
      <c r="CJ104" s="11">
        <f t="shared" ref="CJ104" si="664">SUM(BN103:CJ103)</f>
        <v>20804.05</v>
      </c>
      <c r="CK104" s="10"/>
      <c r="CL104" s="11">
        <f t="shared" ref="CL104" si="665">SUM(BP103:CL103)</f>
        <v>20804.05</v>
      </c>
      <c r="CM104" s="10"/>
      <c r="CN104" s="11">
        <f t="shared" ref="CN104" si="666">SUM(BR103:CN103)</f>
        <v>18970</v>
      </c>
      <c r="CO104" s="10"/>
      <c r="CP104" s="11">
        <f t="shared" ref="CP104" si="667">SUM(BT103:CP103)</f>
        <v>18865</v>
      </c>
      <c r="CQ104" s="10"/>
      <c r="CR104" s="11">
        <f t="shared" ref="CR104" si="668">SUM(BV103:CR103)</f>
        <v>17666</v>
      </c>
      <c r="CS104" s="10"/>
      <c r="CT104" s="11">
        <f t="shared" ref="CT104" si="669">SUM(BX103:CT103)</f>
        <v>17666</v>
      </c>
      <c r="CU104" s="10"/>
      <c r="CV104" s="11">
        <f t="shared" ref="CV104" si="670">SUM(BZ103:CV103)</f>
        <v>17492</v>
      </c>
      <c r="CW104" s="10"/>
      <c r="CX104" s="11">
        <f t="shared" ref="CX104" si="671">SUM(CB103:CX103)</f>
        <v>14378</v>
      </c>
      <c r="CY104" s="10"/>
      <c r="CZ104" s="11">
        <f t="shared" ref="CZ104" si="672">SUM(CD103:CZ103)</f>
        <v>14378</v>
      </c>
      <c r="DA104" s="10"/>
      <c r="DB104" s="11">
        <f t="shared" ref="DB104" si="673">SUM(CF103:DB103)</f>
        <v>0</v>
      </c>
      <c r="DC104" s="10"/>
      <c r="DD104" s="11">
        <f t="shared" ref="DD104" si="674">SUM(CH103:DD103)</f>
        <v>0</v>
      </c>
      <c r="DE104" s="10"/>
      <c r="DF104" s="11">
        <f t="shared" ref="DF104" si="675">SUM(CJ103:DF103)</f>
        <v>0</v>
      </c>
      <c r="DG104" s="10"/>
      <c r="DH104" s="11">
        <f t="shared" ref="DH104" si="676">SUM(CL103:DH103)</f>
        <v>0</v>
      </c>
      <c r="DI104" s="10"/>
      <c r="DJ104" s="11">
        <f t="shared" ref="DJ104" si="677">SUM(CN103:DJ103)</f>
        <v>0</v>
      </c>
      <c r="DK104" s="10"/>
      <c r="DL104" s="11">
        <f t="shared" ref="DL104" si="678">SUM(CP103:DL103)</f>
        <v>0</v>
      </c>
      <c r="DM104" s="10"/>
      <c r="DN104" s="13">
        <f t="shared" ref="DN104" si="679">SUM(CR103:DN103)</f>
        <v>0</v>
      </c>
    </row>
    <row r="105" spans="2:123" x14ac:dyDescent="0.25">
      <c r="B105" s="50" t="s">
        <v>40</v>
      </c>
      <c r="C105" s="51"/>
      <c r="D105" s="51"/>
      <c r="E105" s="51"/>
      <c r="F105" s="51"/>
      <c r="G105" s="51"/>
      <c r="H105" s="51"/>
      <c r="I105" s="51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1"/>
      <c r="AF105" s="53"/>
      <c r="AG105" s="51"/>
      <c r="AH105" s="53">
        <f>AH104/AH33</f>
        <v>841.12761310452424</v>
      </c>
      <c r="AI105" s="51"/>
      <c r="AJ105" s="53">
        <f>AJ104/AJ33</f>
        <v>932.88322128851553</v>
      </c>
      <c r="AK105" s="51"/>
      <c r="AL105" s="53">
        <f>AL104/AL33</f>
        <v>1013.971214017522</v>
      </c>
      <c r="AM105" s="51"/>
      <c r="AN105" s="53">
        <f>AN104/AN33</f>
        <v>1078.2482915717542</v>
      </c>
      <c r="AO105" s="51"/>
      <c r="AP105" s="53">
        <f>AP104/AP33</f>
        <v>1170.4919910011249</v>
      </c>
      <c r="AQ105" s="51"/>
      <c r="AR105" s="53">
        <f>AR104/AR33</f>
        <v>1341.4235085714286</v>
      </c>
      <c r="AS105" s="52"/>
      <c r="AT105" s="53">
        <f>AT104/AT33</f>
        <v>1390.0265707710012</v>
      </c>
      <c r="AU105" s="51"/>
      <c r="AV105" s="53">
        <f>AV104/AV33</f>
        <v>1478.8005448354143</v>
      </c>
      <c r="AW105" s="51"/>
      <c r="AX105" s="53">
        <f>AX104/AX33</f>
        <v>1515.3854741379309</v>
      </c>
      <c r="AY105" s="51"/>
      <c r="AZ105" s="53">
        <f>AZ104/AZ33</f>
        <v>1545.5810569948187</v>
      </c>
      <c r="BA105" s="51"/>
      <c r="BB105" s="53">
        <f>BB104/BB33</f>
        <v>1563.6854940711462</v>
      </c>
      <c r="BC105" s="51"/>
      <c r="BD105" s="53">
        <f>BD104/BD33</f>
        <v>1573.4373577981651</v>
      </c>
      <c r="BE105" s="51"/>
      <c r="BF105" s="53">
        <f>IF(ISERROR(BF104/BF33),0,BF104/BF33)</f>
        <v>1578.699845227859</v>
      </c>
      <c r="BG105" s="51"/>
      <c r="BH105" s="53">
        <f t="shared" ref="BH105" si="680">IF(ISERROR(BH104/BH33),0,BH104/BH33)</f>
        <v>1569.7375531011044</v>
      </c>
      <c r="BI105" s="51"/>
      <c r="BJ105" s="53">
        <f t="shared" ref="BJ105" si="681">IF(ISERROR(BJ104/BJ33),0,BJ104/BJ33)</f>
        <v>1539.9317631344611</v>
      </c>
      <c r="BK105" s="51"/>
      <c r="BL105" s="53">
        <f t="shared" ref="BL105" si="682">IF(ISERROR(BL104/BL33),0,BL104/BL33)</f>
        <v>1525.187913875598</v>
      </c>
      <c r="BM105" s="51"/>
      <c r="BN105" s="53">
        <f t="shared" ref="BN105" si="683">IF(ISERROR(BN104/BN33),0,BN104/BN33)</f>
        <v>1547.9421981424148</v>
      </c>
      <c r="BO105" s="51"/>
      <c r="BP105" s="53">
        <f t="shared" ref="BP105" si="684">IF(ISERROR(BP104/BP33),0,BP104/BP33)</f>
        <v>1516.1951178451177</v>
      </c>
      <c r="BQ105" s="51"/>
      <c r="BR105" s="53">
        <f t="shared" ref="BR105" si="685">IF(ISERROR(BR104/BR33),0,BR104/BR33)</f>
        <v>1509.7238641975307</v>
      </c>
      <c r="BS105" s="51"/>
      <c r="BT105" s="53">
        <f t="shared" ref="BT105" si="686">IF(ISERROR(BT104/BT33),0,BT104/BT33)</f>
        <v>1504.0764689265536</v>
      </c>
      <c r="BU105" s="51"/>
      <c r="BV105" s="53">
        <f t="shared" ref="BV105" si="687">IF(ISERROR(BV104/BV33),0,BV104/BV33)</f>
        <v>1482.3028813559324</v>
      </c>
      <c r="BW105" s="51"/>
      <c r="BX105" s="53">
        <f t="shared" ref="BX105" si="688">IF(ISERROR(BX104/BX33),0,BX104/BX33)</f>
        <v>1445.5894000000001</v>
      </c>
      <c r="BY105" s="51"/>
      <c r="BZ105" s="53">
        <f t="shared" ref="BZ105" si="689">IF(ISERROR(BZ104/BZ33),0,BZ104/BZ33)</f>
        <v>1434.9767500000003</v>
      </c>
      <c r="CA105" s="51"/>
      <c r="CB105" s="53">
        <f t="shared" ref="CB105" si="690">IF(ISERROR(CB104/CB33),0,CB104/CB33)</f>
        <v>1385.6148288973384</v>
      </c>
      <c r="CC105" s="51"/>
      <c r="CD105" s="53">
        <f t="shared" ref="CD105" si="691">IF(ISERROR(CD104/CD33),0,CD104/CD33)</f>
        <v>1442.9201550387595</v>
      </c>
      <c r="CE105" s="51"/>
      <c r="CF105" s="53">
        <f t="shared" ref="CF105" si="692">IF(ISERROR(CF104/CF33),0,CF104/CF33)</f>
        <v>1083.3568181818182</v>
      </c>
      <c r="CG105" s="51"/>
      <c r="CH105" s="53">
        <f t="shared" ref="CH105" si="693">IF(ISERROR(CH104/CH33),0,CH104/CH33)</f>
        <v>1678.5423076923075</v>
      </c>
      <c r="CI105" s="51"/>
      <c r="CJ105" s="53">
        <f t="shared" ref="CJ105" si="694">IF(ISERROR(CJ104/CJ33),0,CJ104/CJ33)</f>
        <v>1733.6708333333333</v>
      </c>
      <c r="CK105" s="51"/>
      <c r="CL105" s="53">
        <f t="shared" ref="CL105" si="695">IF(ISERROR(CL104/CL33),0,CL104/CL33)</f>
        <v>1733.6708333333333</v>
      </c>
      <c r="CM105" s="51"/>
      <c r="CN105" s="53">
        <f t="shared" ref="CN105" si="696">IF(ISERROR(CN104/CN33),0,CN104/CN33)</f>
        <v>2107.7777777777778</v>
      </c>
      <c r="CO105" s="51"/>
      <c r="CP105" s="53">
        <f t="shared" ref="CP105" si="697">IF(ISERROR(CP104/CP33),0,CP104/CP33)</f>
        <v>2358.125</v>
      </c>
      <c r="CQ105" s="51"/>
      <c r="CR105" s="53">
        <f t="shared" ref="CR105" si="698">IF(ISERROR(CR104/CR33),0,CR104/CR33)</f>
        <v>2523.7142857142858</v>
      </c>
      <c r="CS105" s="51"/>
      <c r="CT105" s="53">
        <f t="shared" ref="CT105" si="699">IF(ISERROR(CT104/CT33),0,CT104/CT33)</f>
        <v>2944.3333333333335</v>
      </c>
      <c r="CU105" s="51"/>
      <c r="CV105" s="53">
        <f t="shared" ref="CV105:CX105" si="700">IF(ISERROR(CV104/CV33),0,CV104/CV33)</f>
        <v>3498.4</v>
      </c>
      <c r="CW105" s="51"/>
      <c r="CX105" s="53">
        <f t="shared" si="700"/>
        <v>3594.5</v>
      </c>
      <c r="CY105" s="51"/>
      <c r="CZ105" s="53">
        <f t="shared" ref="CZ105:DB105" si="701">IF(ISERROR(CZ104/CZ33),0,CZ104/CZ33)</f>
        <v>3594.5</v>
      </c>
      <c r="DA105" s="51"/>
      <c r="DB105" s="53">
        <f t="shared" si="701"/>
        <v>0</v>
      </c>
      <c r="DC105" s="51"/>
      <c r="DD105" s="53">
        <f t="shared" ref="DD105:DF105" si="702">IF(ISERROR(DD104/DD33),0,DD104/DD33)</f>
        <v>0</v>
      </c>
      <c r="DE105" s="51"/>
      <c r="DF105" s="53">
        <f t="shared" si="702"/>
        <v>0</v>
      </c>
      <c r="DG105" s="51"/>
      <c r="DH105" s="53">
        <f t="shared" ref="DH105:DJ105" si="703">IF(ISERROR(DH104/DH33),0,DH104/DH33)</f>
        <v>0</v>
      </c>
      <c r="DI105" s="51"/>
      <c r="DJ105" s="53">
        <f t="shared" si="703"/>
        <v>0</v>
      </c>
      <c r="DK105" s="51"/>
      <c r="DL105" s="53">
        <f t="shared" ref="DL105:DN105" si="704">IF(ISERROR(DL104/DL33),0,DL104/DL33)</f>
        <v>0</v>
      </c>
      <c r="DM105" s="51"/>
      <c r="DN105" s="54">
        <f t="shared" si="704"/>
        <v>0</v>
      </c>
    </row>
    <row r="106" spans="2:123" x14ac:dyDescent="0.25">
      <c r="B106" s="4" t="s">
        <v>28</v>
      </c>
      <c r="J106" s="95">
        <v>0</v>
      </c>
      <c r="L106" s="95">
        <v>0</v>
      </c>
      <c r="N106" s="95">
        <v>0</v>
      </c>
      <c r="P106" s="95">
        <v>0</v>
      </c>
      <c r="R106" s="95">
        <v>0</v>
      </c>
      <c r="T106" s="46">
        <v>15015</v>
      </c>
      <c r="V106" s="46">
        <v>41788</v>
      </c>
      <c r="X106" s="46">
        <v>38888</v>
      </c>
      <c r="Z106" s="46">
        <v>31313</v>
      </c>
      <c r="AB106" s="46">
        <v>34706</v>
      </c>
      <c r="AD106" s="46">
        <v>42146</v>
      </c>
      <c r="AF106" s="46">
        <v>37040</v>
      </c>
      <c r="AH106" s="46">
        <v>42682.8</v>
      </c>
      <c r="AJ106" s="46">
        <v>29796.82</v>
      </c>
      <c r="AL106" s="46">
        <v>65539.600000000006</v>
      </c>
      <c r="AN106" s="46">
        <v>58246</v>
      </c>
      <c r="AO106"/>
      <c r="AP106" s="46">
        <v>40267</v>
      </c>
      <c r="AQ106"/>
      <c r="AR106" s="46">
        <v>69192</v>
      </c>
      <c r="AT106" s="46">
        <v>60970</v>
      </c>
      <c r="AV106" s="46">
        <v>72863.19</v>
      </c>
      <c r="AX106" s="46">
        <v>78733.25</v>
      </c>
      <c r="AZ106" s="46">
        <v>74336</v>
      </c>
      <c r="BB106" s="46">
        <v>57965</v>
      </c>
      <c r="BD106" s="46">
        <v>84564</v>
      </c>
      <c r="BF106" s="46">
        <v>79022</v>
      </c>
      <c r="BH106" s="46">
        <v>52736</v>
      </c>
      <c r="BJ106" s="46">
        <v>14442</v>
      </c>
      <c r="BL106" s="46">
        <v>1017</v>
      </c>
      <c r="BN106" s="46">
        <v>0</v>
      </c>
      <c r="BP106" s="46">
        <v>1154</v>
      </c>
      <c r="BR106" s="46">
        <v>0</v>
      </c>
      <c r="BT106" s="46">
        <v>47</v>
      </c>
      <c r="BV106" s="46">
        <v>0</v>
      </c>
      <c r="BX106" s="46">
        <v>174</v>
      </c>
      <c r="BZ106" s="46">
        <v>766</v>
      </c>
      <c r="CB106" s="46">
        <v>0</v>
      </c>
      <c r="CD106" s="46">
        <v>10867</v>
      </c>
      <c r="CF106" s="46">
        <v>0</v>
      </c>
      <c r="CH106" s="46">
        <v>0</v>
      </c>
      <c r="CJ106" s="46">
        <v>0</v>
      </c>
      <c r="CL106" s="46">
        <v>0</v>
      </c>
      <c r="CN106" s="46">
        <v>0</v>
      </c>
      <c r="CP106" s="46">
        <v>0</v>
      </c>
      <c r="CR106" s="46">
        <v>0</v>
      </c>
      <c r="CT106" s="46">
        <v>0</v>
      </c>
      <c r="CV106" s="46">
        <v>0</v>
      </c>
      <c r="CX106" s="46">
        <v>0</v>
      </c>
      <c r="CZ106" s="46">
        <v>0</v>
      </c>
      <c r="DB106" s="46">
        <v>0</v>
      </c>
      <c r="DD106" s="46">
        <v>0</v>
      </c>
      <c r="DF106" s="46">
        <v>0</v>
      </c>
      <c r="DH106" s="46">
        <v>0</v>
      </c>
      <c r="DJ106" s="46">
        <v>0</v>
      </c>
      <c r="DL106" s="46">
        <v>0</v>
      </c>
      <c r="DN106" s="46">
        <v>0</v>
      </c>
    </row>
    <row r="107" spans="2:123" x14ac:dyDescent="0.25">
      <c r="B107" s="9" t="s">
        <v>20</v>
      </c>
      <c r="C107" s="10"/>
      <c r="D107" s="10"/>
      <c r="E107" s="10"/>
      <c r="F107" s="10"/>
      <c r="G107" s="10"/>
      <c r="H107" s="10"/>
      <c r="I107" s="10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0"/>
      <c r="AF107" s="11">
        <f>SUM(J106:AF106)</f>
        <v>240896</v>
      </c>
      <c r="AG107" s="10"/>
      <c r="AH107" s="11">
        <f t="shared" ref="AH107" si="705">SUM(L106:AH106)</f>
        <v>283578.8</v>
      </c>
      <c r="AI107" s="10"/>
      <c r="AJ107" s="11">
        <f t="shared" ref="AJ107" si="706">SUM(N106:AJ106)</f>
        <v>313375.62</v>
      </c>
      <c r="AK107" s="10"/>
      <c r="AL107" s="11">
        <f t="shared" ref="AL107" si="707">SUM(P106:AL106)</f>
        <v>378915.22</v>
      </c>
      <c r="AM107" s="10"/>
      <c r="AN107" s="11">
        <f t="shared" ref="AN107" si="708">SUM(R106:AN106)</f>
        <v>437161.22</v>
      </c>
      <c r="AO107" s="10"/>
      <c r="AP107" s="11">
        <f t="shared" ref="AP107" si="709">SUM(T106:AP106)</f>
        <v>477428.22</v>
      </c>
      <c r="AQ107" s="10"/>
      <c r="AR107" s="11">
        <f t="shared" ref="AR107" si="710">SUM(V106:AR106)</f>
        <v>531605.22</v>
      </c>
      <c r="AS107" s="12"/>
      <c r="AT107" s="11">
        <f t="shared" ref="AT107" si="711">SUM(X106:AT106)</f>
        <v>550787.22</v>
      </c>
      <c r="AU107" s="10"/>
      <c r="AV107" s="11">
        <f t="shared" ref="AV107" si="712">SUM(Z106:AV106)</f>
        <v>584762.40999999992</v>
      </c>
      <c r="AW107" s="10"/>
      <c r="AX107" s="11">
        <f t="shared" ref="AX107" si="713">SUM(AB106:AX106)</f>
        <v>632182.65999999992</v>
      </c>
      <c r="AY107" s="10"/>
      <c r="AZ107" s="11">
        <f t="shared" ref="AZ107" si="714">SUM(AD106:AZ106)</f>
        <v>671812.65999999992</v>
      </c>
      <c r="BA107" s="10"/>
      <c r="BB107" s="11">
        <f t="shared" ref="BB107" si="715">SUM(AF106:BB106)</f>
        <v>687631.65999999992</v>
      </c>
      <c r="BC107" s="10"/>
      <c r="BD107" s="11">
        <f t="shared" ref="BD107" si="716">SUM(AH106:BD106)</f>
        <v>735155.65999999992</v>
      </c>
      <c r="BE107" s="10"/>
      <c r="BF107" s="11">
        <f t="shared" ref="BF107" si="717">SUM(AJ106:BF106)</f>
        <v>771494.8600000001</v>
      </c>
      <c r="BG107" s="10"/>
      <c r="BH107" s="11">
        <f t="shared" ref="BH107" si="718">SUM(AL106:BH106)</f>
        <v>794434.04</v>
      </c>
      <c r="BI107" s="10"/>
      <c r="BJ107" s="11">
        <f t="shared" ref="BJ107" si="719">SUM(AN106:BJ106)</f>
        <v>743336.44</v>
      </c>
      <c r="BK107" s="10"/>
      <c r="BL107" s="11">
        <f t="shared" ref="BL107" si="720">SUM(AP106:BL106)</f>
        <v>686107.44</v>
      </c>
      <c r="BM107" s="10"/>
      <c r="BN107" s="11">
        <f t="shared" ref="BN107" si="721">SUM(AR106:BN106)</f>
        <v>645840.43999999994</v>
      </c>
      <c r="BO107" s="10"/>
      <c r="BP107" s="11">
        <f t="shared" ref="BP107" si="722">SUM(AT106:BP106)</f>
        <v>577802.43999999994</v>
      </c>
      <c r="BQ107" s="10"/>
      <c r="BR107" s="11">
        <f t="shared" ref="BR107" si="723">SUM(AV106:BR106)</f>
        <v>516832.44</v>
      </c>
      <c r="BS107" s="10"/>
      <c r="BT107" s="11">
        <f t="shared" ref="BT107" si="724">SUM(AX106:BT106)</f>
        <v>444016.25</v>
      </c>
      <c r="BU107" s="10"/>
      <c r="BV107" s="11">
        <f t="shared" ref="BV107" si="725">SUM(AZ106:BV106)</f>
        <v>365283</v>
      </c>
      <c r="BW107" s="10"/>
      <c r="BX107" s="11">
        <f t="shared" ref="BX107" si="726">SUM(BB106:BX106)</f>
        <v>291121</v>
      </c>
      <c r="BY107" s="10"/>
      <c r="BZ107" s="11">
        <f t="shared" ref="BZ107" si="727">SUM(BD106:BZ106)</f>
        <v>233922</v>
      </c>
      <c r="CA107" s="10"/>
      <c r="CB107" s="11">
        <f t="shared" ref="CB107" si="728">SUM(BF106:CB106)</f>
        <v>149358</v>
      </c>
      <c r="CC107" s="10"/>
      <c r="CD107" s="11">
        <f t="shared" ref="CD107" si="729">SUM(BH106:CD106)</f>
        <v>81203</v>
      </c>
      <c r="CE107" s="10"/>
      <c r="CF107" s="11">
        <f t="shared" ref="CF107" si="730">SUM(BJ106:CF106)</f>
        <v>28467</v>
      </c>
      <c r="CG107" s="10"/>
      <c r="CH107" s="11">
        <f t="shared" ref="CH107" si="731">SUM(BL106:CH106)</f>
        <v>14025</v>
      </c>
      <c r="CI107" s="10"/>
      <c r="CJ107" s="11">
        <f t="shared" ref="CJ107" si="732">SUM(BN106:CJ106)</f>
        <v>13008</v>
      </c>
      <c r="CK107" s="10"/>
      <c r="CL107" s="11">
        <f t="shared" ref="CL107" si="733">SUM(BP106:CL106)</f>
        <v>13008</v>
      </c>
      <c r="CM107" s="10"/>
      <c r="CN107" s="11">
        <f t="shared" ref="CN107" si="734">SUM(BR106:CN106)</f>
        <v>11854</v>
      </c>
      <c r="CO107" s="10"/>
      <c r="CP107" s="11">
        <f t="shared" ref="CP107" si="735">SUM(BT106:CP106)</f>
        <v>11854</v>
      </c>
      <c r="CQ107" s="10"/>
      <c r="CR107" s="11">
        <f t="shared" ref="CR107" si="736">SUM(BV106:CR106)</f>
        <v>11807</v>
      </c>
      <c r="CS107" s="10"/>
      <c r="CT107" s="11">
        <f t="shared" ref="CT107" si="737">SUM(BX106:CT106)</f>
        <v>11807</v>
      </c>
      <c r="CU107" s="10"/>
      <c r="CV107" s="11">
        <f t="shared" ref="CV107" si="738">SUM(BZ106:CV106)</f>
        <v>11633</v>
      </c>
      <c r="CW107" s="10"/>
      <c r="CX107" s="11">
        <f t="shared" ref="CX107" si="739">SUM(CB106:CX106)</f>
        <v>10867</v>
      </c>
      <c r="CY107" s="10"/>
      <c r="CZ107" s="11">
        <f t="shared" ref="CZ107" si="740">SUM(CD106:CZ106)</f>
        <v>10867</v>
      </c>
      <c r="DA107" s="10"/>
      <c r="DB107" s="11">
        <f t="shared" ref="DB107" si="741">SUM(CF106:DB106)</f>
        <v>0</v>
      </c>
      <c r="DC107" s="10"/>
      <c r="DD107" s="11">
        <f t="shared" ref="DD107" si="742">SUM(CH106:DD106)</f>
        <v>0</v>
      </c>
      <c r="DE107" s="10"/>
      <c r="DF107" s="11">
        <f t="shared" ref="DF107" si="743">SUM(CJ106:DF106)</f>
        <v>0</v>
      </c>
      <c r="DG107" s="10"/>
      <c r="DH107" s="11">
        <f t="shared" ref="DH107" si="744">SUM(CL106:DH106)</f>
        <v>0</v>
      </c>
      <c r="DI107" s="10"/>
      <c r="DJ107" s="11">
        <f t="shared" ref="DJ107" si="745">SUM(CN106:DJ106)</f>
        <v>0</v>
      </c>
      <c r="DK107" s="10"/>
      <c r="DL107" s="11">
        <f t="shared" ref="DL107" si="746">SUM(CP106:DL106)</f>
        <v>0</v>
      </c>
      <c r="DM107" s="10"/>
      <c r="DN107" s="13">
        <f t="shared" ref="DN107" si="747">SUM(CR106:DN106)</f>
        <v>0</v>
      </c>
    </row>
    <row r="108" spans="2:123" x14ac:dyDescent="0.25">
      <c r="B108" s="4" t="s">
        <v>29</v>
      </c>
      <c r="J108" s="95">
        <f t="shared" ref="J108" si="748">IF(ISERROR(J106/J103),0,J106/J103)</f>
        <v>0</v>
      </c>
      <c r="L108" s="95">
        <f t="shared" ref="L108" si="749">IF(ISERROR(L106/L103),0,L106/L103)</f>
        <v>0</v>
      </c>
      <c r="N108" s="95">
        <f t="shared" ref="N108" si="750">IF(ISERROR(N106/N103),0,N106/N103)</f>
        <v>0</v>
      </c>
      <c r="P108" s="95">
        <f t="shared" ref="P108" si="751">IF(ISERROR(P106/P103),0,P106/P103)</f>
        <v>0</v>
      </c>
      <c r="R108" s="95">
        <f t="shared" ref="R108" si="752">IF(ISERROR(R106/R103),0,R106/R103)</f>
        <v>0</v>
      </c>
      <c r="T108" s="15">
        <f>IF(ISERROR(T106/T103),0,T106/T103)</f>
        <v>0.84916864608076015</v>
      </c>
      <c r="V108" s="15">
        <f t="shared" ref="V108" si="753">IF(ISERROR(V106/V103),0,V106/V103)</f>
        <v>0.44469038320332871</v>
      </c>
      <c r="X108" s="15">
        <f t="shared" ref="X108" si="754">IF(ISERROR(X106/X103),0,X106/X103)</f>
        <v>0.6047994525575825</v>
      </c>
      <c r="Z108" s="15">
        <f t="shared" ref="Z108" si="755">IF(ISERROR(Z106/Z103),0,Z106/Z103)</f>
        <v>0.3604457081026326</v>
      </c>
      <c r="AB108" s="15">
        <f t="shared" ref="AB108" si="756">IF(ISERROR(AB106/AB103),0,AB106/AB103)</f>
        <v>0.52009590888655777</v>
      </c>
      <c r="AD108" s="15">
        <f t="shared" ref="AD108" si="757">IF(ISERROR(AD106/AD103),0,AD106/AD103)</f>
        <v>0.69143944613971187</v>
      </c>
      <c r="AF108" s="15">
        <f t="shared" ref="AF108" si="758">IF(ISERROR(AF106/AF103),0,AF106/AF103)</f>
        <v>0.48118269093365551</v>
      </c>
      <c r="AH108" s="15">
        <f t="shared" ref="AH108" si="759">IF(ISERROR(AH106/AH103),0,AH106/AH103)</f>
        <v>0.59548975400687532</v>
      </c>
      <c r="AJ108" s="15">
        <f t="shared" ref="AJ108" si="760">IF(ISERROR(AJ106/AJ103),0,AJ106/AJ103)</f>
        <v>0.23477624775225026</v>
      </c>
      <c r="AL108" s="15">
        <f t="shared" ref="AL108" si="761">IF(ISERROR(AL106/AL103),0,AL106/AL103)</f>
        <v>0.45486957017825252</v>
      </c>
      <c r="AN108" s="15">
        <f t="shared" ref="AN108" si="762">IF(ISERROR(AN106/AN103),0,AN106/AN103)</f>
        <v>0.42658874021341886</v>
      </c>
      <c r="AO108"/>
      <c r="AP108" s="15">
        <f t="shared" ref="AP108" si="763">IF(ISERROR(AP106/AP103),0,AP106/AP103)</f>
        <v>0.42898670415013501</v>
      </c>
      <c r="AQ108"/>
      <c r="AR108" s="15">
        <f t="shared" ref="AR108" si="764">IF(ISERROR(AR106/AR103),0,AR106/AR103)</f>
        <v>0.45864982670378446</v>
      </c>
      <c r="AT108" s="15">
        <f t="shared" ref="AT108" si="765">IF(ISERROR(AT106/AT103),0,AT106/AT103)</f>
        <v>0.47573895204158101</v>
      </c>
      <c r="AV108" s="15">
        <f t="shared" ref="AV108" si="766">IF(ISERROR(AV106/AV103),0,AV106/AV103)</f>
        <v>0.45771443400145451</v>
      </c>
      <c r="AX108" s="15">
        <f t="shared" ref="AX108" si="767">IF(ISERROR(AX106/AX103),0,AX106/AX103)</f>
        <v>0.41367261599273336</v>
      </c>
      <c r="AZ108" s="15">
        <f t="shared" ref="AZ108:BB108" si="768">IF(ISERROR(AZ106/AZ103),0,AZ106/AZ103)</f>
        <v>0.48925219497426581</v>
      </c>
      <c r="BB108" s="15">
        <f t="shared" si="768"/>
        <v>0.38155452283468716</v>
      </c>
      <c r="BD108" s="15">
        <f t="shared" ref="BD108:BF108" si="769">IF(ISERROR(BD106/BD103),0,BD106/BD103)</f>
        <v>0.40350425148157693</v>
      </c>
      <c r="BF108" s="15">
        <f t="shared" si="769"/>
        <v>0.41016723935678767</v>
      </c>
      <c r="BH108" s="15">
        <f t="shared" ref="BH108" si="770">IF(ISERROR(BH106/BH103),0,BH106/BH103)</f>
        <v>0.38085058749611828</v>
      </c>
      <c r="BJ108" s="15">
        <f t="shared" ref="BJ108" si="771">IF(ISERROR(BJ106/BJ103),0,BJ106/BJ103)</f>
        <v>0.55875713100150304</v>
      </c>
      <c r="BL108" s="15">
        <f t="shared" ref="BL108" si="772">IF(ISERROR(BL106/BL103),0,BL106/BL103)</f>
        <v>1</v>
      </c>
      <c r="BN108" s="15">
        <f t="shared" ref="BN108" si="773">IF(ISERROR(BN106/BN103),0,BN106/BN103)</f>
        <v>0</v>
      </c>
      <c r="BP108" s="15">
        <f t="shared" ref="BP108" si="774">IF(ISERROR(BP106/BP103),0,BP106/BP103)</f>
        <v>0.62920858209972463</v>
      </c>
      <c r="BR108" s="15">
        <f t="shared" ref="BR108" si="775">IF(ISERROR(BR106/BR103),0,BR106/BR103)</f>
        <v>0</v>
      </c>
      <c r="BT108" s="15">
        <f t="shared" ref="BT108" si="776">IF(ISERROR(BT106/BT103),0,BT106/BT103)</f>
        <v>3.9199332777314431E-2</v>
      </c>
      <c r="BV108" s="15">
        <f t="shared" ref="BV108" si="777">IF(ISERROR(BV106/BV103),0,BV106/BV103)</f>
        <v>0</v>
      </c>
      <c r="BX108" s="15">
        <f t="shared" ref="BX108" si="778">IF(ISERROR(BX106/BX103),0,BX106/BX103)</f>
        <v>1</v>
      </c>
      <c r="BZ108" s="15">
        <f t="shared" ref="BZ108" si="779">IF(ISERROR(BZ106/BZ103),0,BZ106/BZ103)</f>
        <v>0.24598587026332691</v>
      </c>
      <c r="CB108" s="15">
        <f t="shared" ref="CB108" si="780">IF(ISERROR(CB106/CB103),0,CB106/CB103)</f>
        <v>0</v>
      </c>
      <c r="CD108" s="15">
        <f t="shared" ref="CD108" si="781">IF(ISERROR(CD106/CD103),0,CD106/CD103)</f>
        <v>0.75580748365558492</v>
      </c>
      <c r="CF108" s="15">
        <f t="shared" ref="CF108" si="782">IF(ISERROR(CF106/CF103),0,CF106/CF103)</f>
        <v>0</v>
      </c>
      <c r="CH108" s="15">
        <f t="shared" ref="CH108" si="783">IF(ISERROR(CH106/CH103),0,CH106/CH103)</f>
        <v>0</v>
      </c>
      <c r="CJ108" s="15">
        <f t="shared" ref="CJ108" si="784">IF(ISERROR(CJ106/CJ103),0,CJ106/CJ103)</f>
        <v>0</v>
      </c>
      <c r="CL108" s="15">
        <f t="shared" ref="CL108" si="785">IF(ISERROR(CL106/CL103),0,CL106/CL103)</f>
        <v>0</v>
      </c>
      <c r="CN108" s="15">
        <f t="shared" ref="CN108" si="786">IF(ISERROR(CN106/CN103),0,CN106/CN103)</f>
        <v>0</v>
      </c>
      <c r="CP108" s="15">
        <f t="shared" ref="CP108" si="787">IF(ISERROR(CP106/CP103),0,CP106/CP103)</f>
        <v>0</v>
      </c>
      <c r="CR108" s="15">
        <f t="shared" ref="CR108" si="788">IF(ISERROR(CR106/CR103),0,CR106/CR103)</f>
        <v>0</v>
      </c>
      <c r="CT108" s="15">
        <f t="shared" ref="CT108" si="789">IF(ISERROR(CT106/CT103),0,CT106/CT103)</f>
        <v>0</v>
      </c>
      <c r="CV108" s="15">
        <f t="shared" ref="CV108:CX108" si="790">IF(ISERROR(CV106/CV103),0,CV106/CV103)</f>
        <v>0</v>
      </c>
      <c r="CX108" s="15">
        <f t="shared" si="790"/>
        <v>0</v>
      </c>
      <c r="CZ108" s="15">
        <f t="shared" ref="CZ108:DB108" si="791">IF(ISERROR(CZ106/CZ103),0,CZ106/CZ103)</f>
        <v>0</v>
      </c>
      <c r="DB108" s="15">
        <f t="shared" si="791"/>
        <v>0</v>
      </c>
      <c r="DD108" s="15">
        <f t="shared" ref="DD108:DF108" si="792">IF(ISERROR(DD106/DD103),0,DD106/DD103)</f>
        <v>0</v>
      </c>
      <c r="DF108" s="15">
        <f t="shared" si="792"/>
        <v>0</v>
      </c>
      <c r="DH108" s="15">
        <f t="shared" ref="DH108:DJ108" si="793">IF(ISERROR(DH106/DH103),0,DH106/DH103)</f>
        <v>0</v>
      </c>
      <c r="DJ108" s="15">
        <f t="shared" si="793"/>
        <v>0</v>
      </c>
      <c r="DL108" s="15">
        <f t="shared" ref="DL108:DN108" si="794">IF(ISERROR(DL106/DL103),0,DL106/DL103)</f>
        <v>0</v>
      </c>
      <c r="DN108" s="15">
        <f t="shared" si="794"/>
        <v>0</v>
      </c>
    </row>
    <row r="109" spans="2:123" x14ac:dyDescent="0.25">
      <c r="B109" s="9" t="s">
        <v>2</v>
      </c>
      <c r="C109" s="10"/>
      <c r="D109" s="10"/>
      <c r="E109" s="10"/>
      <c r="F109" s="10"/>
      <c r="G109" s="10"/>
      <c r="H109" s="10"/>
      <c r="I109" s="10"/>
      <c r="J109" s="41"/>
      <c r="K109" s="10"/>
      <c r="L109" s="41"/>
      <c r="M109" s="10"/>
      <c r="N109" s="41"/>
      <c r="O109" s="10"/>
      <c r="P109" s="41"/>
      <c r="Q109" s="10"/>
      <c r="R109" s="41"/>
      <c r="S109" s="10"/>
      <c r="T109" s="41"/>
      <c r="U109" s="10"/>
      <c r="V109" s="41"/>
      <c r="W109" s="10"/>
      <c r="X109" s="41"/>
      <c r="Y109" s="10"/>
      <c r="Z109" s="41"/>
      <c r="AA109" s="10"/>
      <c r="AB109" s="41"/>
      <c r="AC109" s="10"/>
      <c r="AD109" s="41"/>
      <c r="AE109" s="10"/>
      <c r="AF109" s="41">
        <f>AF107/AF104</f>
        <v>0.51530099297091247</v>
      </c>
      <c r="AG109" s="10"/>
      <c r="AH109" s="41">
        <f>AH107/AH104</f>
        <v>0.5259613608357252</v>
      </c>
      <c r="AI109" s="10"/>
      <c r="AJ109" s="41">
        <f>AJ107/AJ104</f>
        <v>0.47047842490425523</v>
      </c>
      <c r="AK109" s="10"/>
      <c r="AL109" s="41">
        <f>AL107/AL104</f>
        <v>0.46770245000080218</v>
      </c>
      <c r="AM109" s="10"/>
      <c r="AN109" s="41">
        <f>AN107/AN104</f>
        <v>0.46177278594531324</v>
      </c>
      <c r="AO109" s="10"/>
      <c r="AP109" s="41">
        <f>AP107/AP104</f>
        <v>0.45881528594525028</v>
      </c>
      <c r="AQ109" s="10"/>
      <c r="AR109" s="41">
        <f>AR107/AR104</f>
        <v>0.45291350492594401</v>
      </c>
      <c r="AS109" s="10"/>
      <c r="AT109" s="41">
        <f>AT107/AT104</f>
        <v>0.45597494145971273</v>
      </c>
      <c r="AU109" s="10"/>
      <c r="AV109" s="41">
        <f>AV107/AV104</f>
        <v>0.44884246311594916</v>
      </c>
      <c r="AW109" s="10"/>
      <c r="AX109" s="41">
        <f>AX107/AX104</f>
        <v>0.44954325238118681</v>
      </c>
      <c r="AY109" s="10"/>
      <c r="AZ109" s="41">
        <f>AZ107/AZ104</f>
        <v>0.45043184188179819</v>
      </c>
      <c r="BA109" s="10"/>
      <c r="BB109" s="41">
        <f>BB107/BB104</f>
        <v>0.43453618229336216</v>
      </c>
      <c r="BC109" s="10"/>
      <c r="BD109" s="41">
        <f>BD107/BD104</f>
        <v>0.42865051512999014</v>
      </c>
      <c r="BE109" s="10"/>
      <c r="BF109" s="41">
        <f>IF(ISERROR(BF107/BF104),0,BF107/BF104)</f>
        <v>0.4201977821775173</v>
      </c>
      <c r="BG109" s="10"/>
      <c r="BH109" s="41">
        <f t="shared" ref="BH109" si="795">IF(ISERROR(BH107/BH104),0,BH107/BH104)</f>
        <v>0.42998601793447666</v>
      </c>
      <c r="BI109" s="10"/>
      <c r="BJ109" s="41">
        <f t="shared" ref="BJ109" si="796">IF(ISERROR(BJ107/BJ104),0,BJ107/BJ104)</f>
        <v>0.42983738966773266</v>
      </c>
      <c r="BK109" s="10"/>
      <c r="BL109" s="41">
        <f t="shared" ref="BL109" si="797">IF(ISERROR(BL107/BL104),0,BL107/BL104)</f>
        <v>0.43047950850351568</v>
      </c>
      <c r="BM109" s="10"/>
      <c r="BN109" s="41">
        <f t="shared" ref="BN109" si="798">IF(ISERROR(BN107/BN104),0,BN107/BN104)</f>
        <v>0.43057292634299221</v>
      </c>
      <c r="BO109" s="10"/>
      <c r="BP109" s="41">
        <f t="shared" ref="BP109" si="799">IF(ISERROR(BP107/BP104),0,BP107/BP104)</f>
        <v>0.42770721218425961</v>
      </c>
      <c r="BQ109" s="10"/>
      <c r="BR109" s="41">
        <f t="shared" ref="BR109" si="800">IF(ISERROR(BR107/BR104),0,BR107/BR104)</f>
        <v>0.42263671911942235</v>
      </c>
      <c r="BS109" s="10"/>
      <c r="BT109" s="41">
        <f t="shared" ref="BT109" si="801">IF(ISERROR(BT107/BT104),0,BT107/BT104)</f>
        <v>0.41696124432608356</v>
      </c>
      <c r="BU109" s="10"/>
      <c r="BV109" s="41">
        <f t="shared" ref="BV109" si="802">IF(ISERROR(BV107/BV104),0,BV107/BV104)</f>
        <v>0.41767693809460699</v>
      </c>
      <c r="BW109" s="10"/>
      <c r="BX109" s="41">
        <f t="shared" ref="BX109" si="803">IF(ISERROR(BX107/BX104),0,BX107/BX104)</f>
        <v>0.40277135402348685</v>
      </c>
      <c r="BY109" s="10"/>
      <c r="BZ109" s="41">
        <f t="shared" ref="BZ109" si="804">IF(ISERROR(BZ107/BZ104),0,BZ107/BZ104)</f>
        <v>0.4075362196634893</v>
      </c>
      <c r="CA109" s="10"/>
      <c r="CB109" s="41">
        <f t="shared" ref="CB109" si="805">IF(ISERROR(CB107/CB104),0,CB107/CB104)</f>
        <v>0.40985498194786352</v>
      </c>
      <c r="CC109" s="10"/>
      <c r="CD109" s="41">
        <f t="shared" ref="CD109" si="806">IF(ISERROR(CD107/CD104),0,CD107/CD104)</f>
        <v>0.43625464510760109</v>
      </c>
      <c r="CE109" s="10"/>
      <c r="CF109" s="41">
        <f t="shared" ref="CF109" si="807">IF(ISERROR(CF107/CF104),0,CF107/CF104)</f>
        <v>0.59719684398450112</v>
      </c>
      <c r="CG109" s="10"/>
      <c r="CH109" s="41">
        <f t="shared" ref="CH109" si="808">IF(ISERROR(CH107/CH104),0,CH107/CH104)</f>
        <v>0.64272800804727548</v>
      </c>
      <c r="CI109" s="10"/>
      <c r="CJ109" s="41">
        <f t="shared" ref="CJ109" si="809">IF(ISERROR(CJ107/CJ104),0,CJ107/CJ104)</f>
        <v>0.62526286948935428</v>
      </c>
      <c r="CK109" s="10"/>
      <c r="CL109" s="41">
        <f t="shared" ref="CL109" si="810">IF(ISERROR(CL107/CL104),0,CL107/CL104)</f>
        <v>0.62526286948935428</v>
      </c>
      <c r="CM109" s="10"/>
      <c r="CN109" s="41">
        <f t="shared" ref="CN109" si="811">IF(ISERROR(CN107/CN104),0,CN107/CN104)</f>
        <v>0.62488139167105961</v>
      </c>
      <c r="CO109" s="10"/>
      <c r="CP109" s="41">
        <f t="shared" ref="CP109" si="812">IF(ISERROR(CP107/CP104),0,CP107/CP104)</f>
        <v>0.62835939570633448</v>
      </c>
      <c r="CQ109" s="10"/>
      <c r="CR109" s="41">
        <f t="shared" ref="CR109" si="813">IF(ISERROR(CR107/CR104),0,CR107/CR104)</f>
        <v>0.66834597531982343</v>
      </c>
      <c r="CS109" s="10"/>
      <c r="CT109" s="41">
        <f t="shared" ref="CT109" si="814">IF(ISERROR(CT107/CT104),0,CT107/CT104)</f>
        <v>0.66834597531982343</v>
      </c>
      <c r="CU109" s="10"/>
      <c r="CV109" s="41">
        <f t="shared" ref="CV109:CX109" si="815">IF(ISERROR(CV107/CV104),0,CV107/CV104)</f>
        <v>0.66504687857306199</v>
      </c>
      <c r="CW109" s="10"/>
      <c r="CX109" s="41">
        <f t="shared" si="815"/>
        <v>0.75580748365558492</v>
      </c>
      <c r="CY109" s="10"/>
      <c r="CZ109" s="41">
        <f t="shared" ref="CZ109:DB109" si="816">IF(ISERROR(CZ107/CZ104),0,CZ107/CZ104)</f>
        <v>0.75580748365558492</v>
      </c>
      <c r="DA109" s="10"/>
      <c r="DB109" s="41">
        <f t="shared" si="816"/>
        <v>0</v>
      </c>
      <c r="DC109" s="10"/>
      <c r="DD109" s="41">
        <f t="shared" ref="DD109:DF109" si="817">IF(ISERROR(DD107/DD104),0,DD107/DD104)</f>
        <v>0</v>
      </c>
      <c r="DE109" s="10"/>
      <c r="DF109" s="41">
        <f t="shared" si="817"/>
        <v>0</v>
      </c>
      <c r="DG109" s="10"/>
      <c r="DH109" s="41">
        <f t="shared" ref="DH109:DJ109" si="818">IF(ISERROR(DH107/DH104),0,DH107/DH104)</f>
        <v>0</v>
      </c>
      <c r="DI109" s="10"/>
      <c r="DJ109" s="41">
        <f t="shared" si="818"/>
        <v>0</v>
      </c>
      <c r="DK109" s="10"/>
      <c r="DL109" s="41">
        <f t="shared" ref="DL109:DN109" si="819">IF(ISERROR(DL107/DL104),0,DL107/DL104)</f>
        <v>0</v>
      </c>
      <c r="DM109" s="10"/>
      <c r="DN109" s="42">
        <f t="shared" si="819"/>
        <v>0</v>
      </c>
    </row>
    <row r="110" spans="2:123" x14ac:dyDescent="0.25">
      <c r="AO110"/>
      <c r="AQ110"/>
    </row>
    <row r="111" spans="2:123" x14ac:dyDescent="0.25">
      <c r="B111" s="7" t="str">
        <f>$B$34</f>
        <v>Dr. Majd</v>
      </c>
      <c r="AO111"/>
      <c r="AQ111"/>
    </row>
    <row r="112" spans="2:123" x14ac:dyDescent="0.25">
      <c r="B112" s="4" t="s">
        <v>26</v>
      </c>
      <c r="J112" s="95">
        <v>0</v>
      </c>
      <c r="L112" s="95">
        <v>0</v>
      </c>
      <c r="N112" s="95">
        <v>0</v>
      </c>
      <c r="P112" s="95">
        <v>0</v>
      </c>
      <c r="R112" s="95">
        <v>0</v>
      </c>
      <c r="T112" s="95">
        <v>0</v>
      </c>
      <c r="V112" s="95">
        <v>0</v>
      </c>
      <c r="X112" s="95">
        <v>0</v>
      </c>
      <c r="Z112" s="95">
        <v>0</v>
      </c>
      <c r="AB112" s="95">
        <v>0</v>
      </c>
      <c r="AD112" s="95">
        <v>0</v>
      </c>
      <c r="AF112" s="95">
        <v>0</v>
      </c>
      <c r="AH112" s="95">
        <v>0</v>
      </c>
      <c r="AJ112" s="95">
        <v>0</v>
      </c>
      <c r="AL112" s="95">
        <v>0</v>
      </c>
      <c r="AN112" s="95">
        <v>0</v>
      </c>
      <c r="AP112" s="95">
        <v>0</v>
      </c>
      <c r="AR112" s="95">
        <v>0</v>
      </c>
      <c r="AT112" s="95">
        <v>0</v>
      </c>
      <c r="AV112" s="95">
        <v>0</v>
      </c>
      <c r="AX112" s="95">
        <v>0</v>
      </c>
      <c r="AZ112" s="95">
        <v>0</v>
      </c>
      <c r="BB112" s="95">
        <v>0</v>
      </c>
      <c r="BD112" s="95">
        <v>0</v>
      </c>
      <c r="BF112" s="95">
        <v>0</v>
      </c>
      <c r="BH112" s="95">
        <v>0</v>
      </c>
      <c r="BJ112" s="95">
        <v>0</v>
      </c>
      <c r="BL112" s="95">
        <v>0</v>
      </c>
      <c r="BN112" s="95">
        <v>0</v>
      </c>
      <c r="BP112" s="95">
        <v>0</v>
      </c>
      <c r="BR112" s="95">
        <v>0</v>
      </c>
      <c r="BT112" s="95">
        <v>0</v>
      </c>
      <c r="BV112" s="95">
        <v>0</v>
      </c>
      <c r="BX112" s="95">
        <v>0</v>
      </c>
      <c r="BZ112" s="95">
        <v>0</v>
      </c>
      <c r="CB112" s="95">
        <v>0</v>
      </c>
      <c r="CD112" s="95">
        <v>0</v>
      </c>
      <c r="CF112" s="46">
        <v>0</v>
      </c>
      <c r="CH112" s="46">
        <v>0</v>
      </c>
      <c r="CJ112" s="46">
        <v>0</v>
      </c>
      <c r="CL112" s="46">
        <v>0</v>
      </c>
      <c r="CN112" s="46">
        <v>0</v>
      </c>
      <c r="CP112" s="46">
        <v>0</v>
      </c>
      <c r="CR112" s="46">
        <v>0</v>
      </c>
      <c r="CT112" s="46">
        <v>0</v>
      </c>
      <c r="CV112" s="46">
        <v>0</v>
      </c>
      <c r="CX112" s="46">
        <v>0</v>
      </c>
      <c r="CZ112" s="46">
        <v>0</v>
      </c>
      <c r="DB112" s="46">
        <v>0</v>
      </c>
      <c r="DD112" s="46">
        <v>0</v>
      </c>
      <c r="DF112" s="46">
        <v>0</v>
      </c>
      <c r="DH112" s="46">
        <v>0</v>
      </c>
      <c r="DJ112" s="46">
        <v>0</v>
      </c>
      <c r="DL112" s="46">
        <v>0</v>
      </c>
      <c r="DN112" s="46">
        <v>147848.95000000001</v>
      </c>
    </row>
    <row r="113" spans="2:118" x14ac:dyDescent="0.25">
      <c r="B113" s="9" t="s">
        <v>20</v>
      </c>
      <c r="C113" s="10"/>
      <c r="D113" s="10"/>
      <c r="E113" s="10"/>
      <c r="F113" s="10"/>
      <c r="G113" s="10"/>
      <c r="H113" s="10"/>
      <c r="I113" s="10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0"/>
      <c r="AF113" s="11">
        <f>SUM(J112:AF112)</f>
        <v>0</v>
      </c>
      <c r="AG113" s="10"/>
      <c r="AH113" s="11">
        <f t="shared" ref="AH113" si="820">SUM(L112:AH112)</f>
        <v>0</v>
      </c>
      <c r="AI113" s="10"/>
      <c r="AJ113" s="11">
        <f t="shared" ref="AJ113" si="821">SUM(N112:AJ112)</f>
        <v>0</v>
      </c>
      <c r="AK113" s="10"/>
      <c r="AL113" s="11">
        <f t="shared" ref="AL113" si="822">SUM(P112:AL112)</f>
        <v>0</v>
      </c>
      <c r="AM113" s="10"/>
      <c r="AN113" s="11">
        <f t="shared" ref="AN113" si="823">SUM(R112:AN112)</f>
        <v>0</v>
      </c>
      <c r="AO113" s="10"/>
      <c r="AP113" s="11">
        <f t="shared" ref="AP113" si="824">SUM(T112:AP112)</f>
        <v>0</v>
      </c>
      <c r="AQ113" s="10"/>
      <c r="AR113" s="11">
        <f t="shared" ref="AR113" si="825">SUM(V112:AR112)</f>
        <v>0</v>
      </c>
      <c r="AS113" s="12"/>
      <c r="AT113" s="11">
        <f t="shared" ref="AT113" si="826">SUM(X112:AT112)</f>
        <v>0</v>
      </c>
      <c r="AU113" s="10"/>
      <c r="AV113" s="11">
        <f t="shared" ref="AV113" si="827">SUM(Z112:AV112)</f>
        <v>0</v>
      </c>
      <c r="AW113" s="10"/>
      <c r="AX113" s="11">
        <f t="shared" ref="AX113" si="828">SUM(AB112:AX112)</f>
        <v>0</v>
      </c>
      <c r="AY113" s="10"/>
      <c r="AZ113" s="11">
        <f t="shared" ref="AZ113" si="829">SUM(AD112:AZ112)</f>
        <v>0</v>
      </c>
      <c r="BA113" s="10"/>
      <c r="BB113" s="11">
        <f t="shared" ref="BB113" si="830">SUM(AF112:BB112)</f>
        <v>0</v>
      </c>
      <c r="BC113" s="10"/>
      <c r="BD113" s="11">
        <f t="shared" ref="BD113" si="831">SUM(AH112:BD112)</f>
        <v>0</v>
      </c>
      <c r="BE113" s="10"/>
      <c r="BF113" s="11">
        <f t="shared" ref="BF113" si="832">SUM(AJ112:BF112)</f>
        <v>0</v>
      </c>
      <c r="BG113" s="10"/>
      <c r="BH113" s="11">
        <f t="shared" ref="BH113" si="833">SUM(AL112:BH112)</f>
        <v>0</v>
      </c>
      <c r="BI113" s="10"/>
      <c r="BJ113" s="11">
        <f t="shared" ref="BJ113" si="834">SUM(AN112:BJ112)</f>
        <v>0</v>
      </c>
      <c r="BK113" s="10"/>
      <c r="BL113" s="11">
        <f t="shared" ref="BL113" si="835">SUM(AP112:BL112)</f>
        <v>0</v>
      </c>
      <c r="BM113" s="10"/>
      <c r="BN113" s="11">
        <f t="shared" ref="BN113" si="836">SUM(AR112:BN112)</f>
        <v>0</v>
      </c>
      <c r="BO113" s="10"/>
      <c r="BP113" s="11">
        <f t="shared" ref="BP113" si="837">SUM(AT112:BP112)</f>
        <v>0</v>
      </c>
      <c r="BQ113" s="10"/>
      <c r="BR113" s="11">
        <f t="shared" ref="BR113" si="838">SUM(AV112:BR112)</f>
        <v>0</v>
      </c>
      <c r="BS113" s="10"/>
      <c r="BT113" s="11">
        <f t="shared" ref="BT113" si="839">SUM(AX112:BT112)</f>
        <v>0</v>
      </c>
      <c r="BU113" s="10"/>
      <c r="BV113" s="11">
        <f t="shared" ref="BV113" si="840">SUM(AZ112:BV112)</f>
        <v>0</v>
      </c>
      <c r="BW113" s="10"/>
      <c r="BX113" s="11">
        <f t="shared" ref="BX113" si="841">SUM(BB112:BX112)</f>
        <v>0</v>
      </c>
      <c r="BY113" s="10"/>
      <c r="BZ113" s="11">
        <f t="shared" ref="BZ113" si="842">SUM(BD112:BZ112)</f>
        <v>0</v>
      </c>
      <c r="CA113" s="10"/>
      <c r="CB113" s="11">
        <f t="shared" ref="CB113" si="843">SUM(BF112:CB112)</f>
        <v>0</v>
      </c>
      <c r="CC113" s="10"/>
      <c r="CD113" s="11">
        <f t="shared" ref="CD113" si="844">SUM(BH112:CD112)</f>
        <v>0</v>
      </c>
      <c r="CE113" s="10"/>
      <c r="CF113" s="11">
        <f t="shared" ref="CF113" si="845">SUM(BJ112:CF112)</f>
        <v>0</v>
      </c>
      <c r="CG113" s="10"/>
      <c r="CH113" s="11">
        <f t="shared" ref="CH113" si="846">SUM(BL112:CH112)</f>
        <v>0</v>
      </c>
      <c r="CI113" s="10"/>
      <c r="CJ113" s="11">
        <f t="shared" ref="CJ113" si="847">SUM(BN112:CJ112)</f>
        <v>0</v>
      </c>
      <c r="CK113" s="10"/>
      <c r="CL113" s="11">
        <f t="shared" ref="CL113" si="848">SUM(BP112:CL112)</f>
        <v>0</v>
      </c>
      <c r="CM113" s="10"/>
      <c r="CN113" s="11">
        <f t="shared" ref="CN113" si="849">SUM(BR112:CN112)</f>
        <v>0</v>
      </c>
      <c r="CO113" s="10"/>
      <c r="CP113" s="11">
        <f t="shared" ref="CP113" si="850">SUM(BT112:CP112)</f>
        <v>0</v>
      </c>
      <c r="CQ113" s="10"/>
      <c r="CR113" s="11">
        <f t="shared" ref="CR113" si="851">SUM(BV112:CR112)</f>
        <v>0</v>
      </c>
      <c r="CS113" s="10"/>
      <c r="CT113" s="11">
        <f t="shared" ref="CT113" si="852">SUM(BX112:CT112)</f>
        <v>0</v>
      </c>
      <c r="CU113" s="10"/>
      <c r="CV113" s="11">
        <f t="shared" ref="CV113" si="853">SUM(BZ112:CV112)</f>
        <v>0</v>
      </c>
      <c r="CW113" s="10"/>
      <c r="CX113" s="11">
        <f t="shared" ref="CX113" si="854">SUM(CB112:CX112)</f>
        <v>0</v>
      </c>
      <c r="CY113" s="10"/>
      <c r="CZ113" s="11">
        <f t="shared" ref="CZ113" si="855">SUM(CD112:CZ112)</f>
        <v>0</v>
      </c>
      <c r="DA113" s="10"/>
      <c r="DB113" s="11">
        <f t="shared" ref="DB113" si="856">SUM(CF112:DB112)</f>
        <v>0</v>
      </c>
      <c r="DC113" s="10"/>
      <c r="DD113" s="11">
        <f t="shared" ref="DD113" si="857">SUM(CH112:DD112)</f>
        <v>0</v>
      </c>
      <c r="DE113" s="10"/>
      <c r="DF113" s="11">
        <f t="shared" ref="DF113" si="858">SUM(CJ112:DF112)</f>
        <v>0</v>
      </c>
      <c r="DG113" s="10"/>
      <c r="DH113" s="11">
        <f t="shared" ref="DH113" si="859">SUM(CL112:DH112)</f>
        <v>0</v>
      </c>
      <c r="DI113" s="10"/>
      <c r="DJ113" s="11">
        <f t="shared" ref="DJ113" si="860">SUM(CN112:DJ112)</f>
        <v>0</v>
      </c>
      <c r="DK113" s="10"/>
      <c r="DL113" s="11">
        <f t="shared" ref="DL113" si="861">SUM(CP112:DL112)</f>
        <v>0</v>
      </c>
      <c r="DM113" s="10"/>
      <c r="DN113" s="13">
        <f t="shared" ref="DN113" si="862">SUM(CR112:DN112)</f>
        <v>147848.95000000001</v>
      </c>
    </row>
    <row r="114" spans="2:118" x14ac:dyDescent="0.25">
      <c r="B114" s="50" t="s">
        <v>40</v>
      </c>
      <c r="C114" s="51"/>
      <c r="D114" s="51"/>
      <c r="E114" s="51"/>
      <c r="F114" s="51"/>
      <c r="G114" s="51"/>
      <c r="H114" s="51"/>
      <c r="I114" s="51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1"/>
      <c r="AF114" s="53"/>
      <c r="AG114" s="51"/>
      <c r="AH114" s="53">
        <f>AH113/AH42</f>
        <v>0</v>
      </c>
      <c r="AI114" s="51"/>
      <c r="AJ114" s="53">
        <f>AJ113/AJ42</f>
        <v>0</v>
      </c>
      <c r="AK114" s="51"/>
      <c r="AL114" s="53">
        <f>AL113/AL42</f>
        <v>0</v>
      </c>
      <c r="AM114" s="51"/>
      <c r="AN114" s="53">
        <f>AN113/AN42</f>
        <v>0</v>
      </c>
      <c r="AO114" s="51"/>
      <c r="AP114" s="53">
        <f>AP113/AP42</f>
        <v>0</v>
      </c>
      <c r="AQ114" s="51"/>
      <c r="AR114" s="53">
        <f>AR113/AR42</f>
        <v>0</v>
      </c>
      <c r="AS114" s="52"/>
      <c r="AT114" s="53">
        <f>AT113/AT42</f>
        <v>0</v>
      </c>
      <c r="AU114" s="51"/>
      <c r="AV114" s="53">
        <f>AV113/AV42</f>
        <v>0</v>
      </c>
      <c r="AW114" s="51"/>
      <c r="AX114" s="53">
        <f>AX113/AX42</f>
        <v>0</v>
      </c>
      <c r="AY114" s="51"/>
      <c r="AZ114" s="53">
        <f>AZ113/AZ42</f>
        <v>0</v>
      </c>
      <c r="BA114" s="51"/>
      <c r="BB114" s="53">
        <f>BB113/BB42</f>
        <v>0</v>
      </c>
      <c r="BC114" s="51"/>
      <c r="BD114" s="53">
        <f>BD113/BD42</f>
        <v>0</v>
      </c>
      <c r="BE114" s="51"/>
      <c r="BF114" s="53">
        <f>IF(ISERROR(BF113/BF42),0,BF113/BF42)</f>
        <v>0</v>
      </c>
      <c r="BG114" s="51"/>
      <c r="BH114" s="53">
        <f t="shared" ref="BH114" si="863">IF(ISERROR(BH113/BH42),0,BH113/BH42)</f>
        <v>0</v>
      </c>
      <c r="BI114" s="51"/>
      <c r="BJ114" s="53">
        <f t="shared" ref="BJ114" si="864">IF(ISERROR(BJ113/BJ42),0,BJ113/BJ42)</f>
        <v>0</v>
      </c>
      <c r="BK114" s="51"/>
      <c r="BL114" s="53">
        <f t="shared" ref="BL114" si="865">IF(ISERROR(BL113/BL42),0,BL113/BL42)</f>
        <v>0</v>
      </c>
      <c r="BM114" s="51"/>
      <c r="BN114" s="53">
        <f t="shared" ref="BN114" si="866">IF(ISERROR(BN113/BN42),0,BN113/BN42)</f>
        <v>0</v>
      </c>
      <c r="BO114" s="51"/>
      <c r="BP114" s="53">
        <f t="shared" ref="BP114" si="867">IF(ISERROR(BP113/BP42),0,BP113/BP42)</f>
        <v>0</v>
      </c>
      <c r="BQ114" s="51"/>
      <c r="BR114" s="53">
        <f t="shared" ref="BR114" si="868">IF(ISERROR(BR113/BR42),0,BR113/BR42)</f>
        <v>0</v>
      </c>
      <c r="BS114" s="51"/>
      <c r="BT114" s="53">
        <f t="shared" ref="BT114" si="869">IF(ISERROR(BT113/BT42),0,BT113/BT42)</f>
        <v>0</v>
      </c>
      <c r="BU114" s="51"/>
      <c r="BV114" s="53">
        <f t="shared" ref="BV114" si="870">IF(ISERROR(BV113/BV42),0,BV113/BV42)</f>
        <v>0</v>
      </c>
      <c r="BW114" s="51"/>
      <c r="BX114" s="53">
        <f t="shared" ref="BX114" si="871">IF(ISERROR(BX113/BX42),0,BX113/BX42)</f>
        <v>0</v>
      </c>
      <c r="BY114" s="51"/>
      <c r="BZ114" s="53">
        <f t="shared" ref="BZ114" si="872">IF(ISERROR(BZ113/BZ42),0,BZ113/BZ42)</f>
        <v>0</v>
      </c>
      <c r="CA114" s="51"/>
      <c r="CB114" s="53">
        <f t="shared" ref="CB114" si="873">IF(ISERROR(CB113/CB42),0,CB113/CB42)</f>
        <v>0</v>
      </c>
      <c r="CC114" s="51"/>
      <c r="CD114" s="53">
        <f t="shared" ref="CD114" si="874">IF(ISERROR(CD113/CD42),0,CD113/CD42)</f>
        <v>0</v>
      </c>
      <c r="CE114" s="51"/>
      <c r="CF114" s="53">
        <f t="shared" ref="CF114" si="875">IF(ISERROR(CF113/CF42),0,CF113/CF42)</f>
        <v>0</v>
      </c>
      <c r="CG114" s="51"/>
      <c r="CH114" s="53">
        <f t="shared" ref="CH114" si="876">IF(ISERROR(CH113/CH42),0,CH113/CH42)</f>
        <v>0</v>
      </c>
      <c r="CI114" s="51"/>
      <c r="CJ114" s="53">
        <f t="shared" ref="CJ114" si="877">IF(ISERROR(CJ113/CJ42),0,CJ113/CJ42)</f>
        <v>0</v>
      </c>
      <c r="CK114" s="51"/>
      <c r="CL114" s="53">
        <f t="shared" ref="CL114" si="878">IF(ISERROR(CL113/CL42),0,CL113/CL42)</f>
        <v>0</v>
      </c>
      <c r="CM114" s="51"/>
      <c r="CN114" s="53">
        <f t="shared" ref="CN114" si="879">IF(ISERROR(CN113/CN42),0,CN113/CN42)</f>
        <v>0</v>
      </c>
      <c r="CO114" s="51"/>
      <c r="CP114" s="53">
        <f t="shared" ref="CP114" si="880">IF(ISERROR(CP113/CP42),0,CP113/CP42)</f>
        <v>0</v>
      </c>
      <c r="CQ114" s="51"/>
      <c r="CR114" s="53">
        <f t="shared" ref="CR114" si="881">IF(ISERROR(CR113/CR42),0,CR113/CR42)</f>
        <v>0</v>
      </c>
      <c r="CS114" s="51"/>
      <c r="CT114" s="53">
        <f t="shared" ref="CT114" si="882">IF(ISERROR(CT113/CT42),0,CT113/CT42)</f>
        <v>0</v>
      </c>
      <c r="CU114" s="51"/>
      <c r="CV114" s="53">
        <f t="shared" ref="CV114:CX114" si="883">IF(ISERROR(CV113/CV42),0,CV113/CV42)</f>
        <v>0</v>
      </c>
      <c r="CW114" s="51"/>
      <c r="CX114" s="53">
        <f t="shared" ref="CX114:CZ114" si="884">IF(ISERROR(CX113/CX42),0,CX113/CX42)</f>
        <v>0</v>
      </c>
      <c r="CY114" s="51"/>
      <c r="CZ114" s="53">
        <f t="shared" ref="CZ114:DB114" si="885">IF(ISERROR(CZ113/CZ42),0,CZ113/CZ42)</f>
        <v>0</v>
      </c>
      <c r="DA114" s="51"/>
      <c r="DB114" s="53">
        <f t="shared" ref="DB114:DD114" si="886">IF(ISERROR(DB113/DB42),0,DB113/DB42)</f>
        <v>0</v>
      </c>
      <c r="DC114" s="51"/>
      <c r="DD114" s="53">
        <f t="shared" ref="DD114:DF114" si="887">IF(ISERROR(DD113/DD42),0,DD113/DD42)</f>
        <v>0</v>
      </c>
      <c r="DE114" s="51"/>
      <c r="DF114" s="53">
        <f t="shared" ref="DF114:DH114" si="888">IF(ISERROR(DF113/DF42),0,DF113/DF42)</f>
        <v>0</v>
      </c>
      <c r="DG114" s="51"/>
      <c r="DH114" s="53">
        <f t="shared" ref="DH114:DJ114" si="889">IF(ISERROR(DH113/DH42),0,DH113/DH42)</f>
        <v>0</v>
      </c>
      <c r="DI114" s="51"/>
      <c r="DJ114" s="53">
        <f t="shared" ref="DJ114:DL114" si="890">IF(ISERROR(DJ113/DJ42),0,DJ113/DJ42)</f>
        <v>0</v>
      </c>
      <c r="DK114" s="51"/>
      <c r="DL114" s="53">
        <f t="shared" ref="DL114:DN114" si="891">IF(ISERROR(DL113/DL42),0,DL113/DL42)</f>
        <v>0</v>
      </c>
      <c r="DM114" s="51"/>
      <c r="DN114" s="54">
        <f t="shared" ref="DN114:DP114" si="892">IF(ISERROR(DN113/DN42),0,DN113/DN42)</f>
        <v>513.36440972222226</v>
      </c>
    </row>
    <row r="115" spans="2:118" x14ac:dyDescent="0.25">
      <c r="B115" s="4" t="s">
        <v>28</v>
      </c>
      <c r="J115" s="95">
        <v>0</v>
      </c>
      <c r="L115" s="95">
        <v>0</v>
      </c>
      <c r="N115" s="95">
        <v>0</v>
      </c>
      <c r="P115" s="95">
        <v>0</v>
      </c>
      <c r="R115" s="95">
        <v>0</v>
      </c>
      <c r="T115" s="95">
        <v>0</v>
      </c>
      <c r="V115" s="95">
        <v>0</v>
      </c>
      <c r="X115" s="95">
        <v>0</v>
      </c>
      <c r="Z115" s="95">
        <v>0</v>
      </c>
      <c r="AB115" s="95">
        <v>0</v>
      </c>
      <c r="AD115" s="95">
        <v>0</v>
      </c>
      <c r="AF115" s="95">
        <v>0</v>
      </c>
      <c r="AH115" s="95">
        <v>0</v>
      </c>
      <c r="AJ115" s="95">
        <v>0</v>
      </c>
      <c r="AL115" s="95">
        <v>0</v>
      </c>
      <c r="AN115" s="95">
        <v>0</v>
      </c>
      <c r="AP115" s="95">
        <v>0</v>
      </c>
      <c r="AR115" s="95">
        <v>0</v>
      </c>
      <c r="AT115" s="95">
        <v>0</v>
      </c>
      <c r="AV115" s="95">
        <v>0</v>
      </c>
      <c r="AX115" s="95">
        <v>0</v>
      </c>
      <c r="AZ115" s="95">
        <v>0</v>
      </c>
      <c r="BB115" s="95">
        <v>0</v>
      </c>
      <c r="BD115" s="95">
        <v>0</v>
      </c>
      <c r="BF115" s="95">
        <v>0</v>
      </c>
      <c r="BH115" s="95">
        <v>0</v>
      </c>
      <c r="BJ115" s="95">
        <v>0</v>
      </c>
      <c r="BL115" s="95">
        <v>0</v>
      </c>
      <c r="BN115" s="95">
        <v>0</v>
      </c>
      <c r="BP115" s="95">
        <v>0</v>
      </c>
      <c r="BR115" s="95">
        <v>0</v>
      </c>
      <c r="BT115" s="95">
        <v>0</v>
      </c>
      <c r="BV115" s="95">
        <v>0</v>
      </c>
      <c r="BX115" s="95">
        <v>0</v>
      </c>
      <c r="BZ115" s="95">
        <v>0</v>
      </c>
      <c r="CB115" s="95">
        <v>0</v>
      </c>
      <c r="CD115" s="95">
        <v>0</v>
      </c>
      <c r="CF115" s="46">
        <v>0</v>
      </c>
      <c r="CH115" s="46">
        <v>0</v>
      </c>
      <c r="CJ115" s="46">
        <v>0</v>
      </c>
      <c r="CL115" s="46">
        <v>0</v>
      </c>
      <c r="CN115" s="46">
        <v>0</v>
      </c>
      <c r="CP115" s="46">
        <v>0</v>
      </c>
      <c r="CR115" s="46">
        <v>0</v>
      </c>
      <c r="CT115" s="46">
        <v>0</v>
      </c>
      <c r="CV115" s="46">
        <v>0</v>
      </c>
      <c r="CX115" s="46">
        <v>0</v>
      </c>
      <c r="CZ115" s="46">
        <v>0</v>
      </c>
      <c r="DB115" s="46">
        <v>0</v>
      </c>
      <c r="DD115" s="46">
        <v>0</v>
      </c>
      <c r="DF115" s="46">
        <v>0</v>
      </c>
      <c r="DH115" s="46">
        <v>0</v>
      </c>
      <c r="DJ115" s="46">
        <v>0</v>
      </c>
      <c r="DL115" s="46">
        <v>0</v>
      </c>
      <c r="DN115" s="46">
        <v>12535</v>
      </c>
    </row>
    <row r="116" spans="2:118" x14ac:dyDescent="0.25">
      <c r="B116" s="9" t="s">
        <v>20</v>
      </c>
      <c r="C116" s="10"/>
      <c r="D116" s="10"/>
      <c r="E116" s="10"/>
      <c r="F116" s="10"/>
      <c r="G116" s="10"/>
      <c r="H116" s="10"/>
      <c r="I116" s="10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0"/>
      <c r="AF116" s="11">
        <f>SUM(J115:AF115)</f>
        <v>0</v>
      </c>
      <c r="AG116" s="10"/>
      <c r="AH116" s="11">
        <f t="shared" ref="AH116" si="893">SUM(L115:AH115)</f>
        <v>0</v>
      </c>
      <c r="AI116" s="10"/>
      <c r="AJ116" s="11">
        <f t="shared" ref="AJ116" si="894">SUM(N115:AJ115)</f>
        <v>0</v>
      </c>
      <c r="AK116" s="10"/>
      <c r="AL116" s="11">
        <f t="shared" ref="AL116" si="895">SUM(P115:AL115)</f>
        <v>0</v>
      </c>
      <c r="AM116" s="10"/>
      <c r="AN116" s="11">
        <f t="shared" ref="AN116" si="896">SUM(R115:AN115)</f>
        <v>0</v>
      </c>
      <c r="AO116" s="10"/>
      <c r="AP116" s="11">
        <f t="shared" ref="AP116" si="897">SUM(T115:AP115)</f>
        <v>0</v>
      </c>
      <c r="AQ116" s="10"/>
      <c r="AR116" s="11">
        <f t="shared" ref="AR116" si="898">SUM(V115:AR115)</f>
        <v>0</v>
      </c>
      <c r="AS116" s="12"/>
      <c r="AT116" s="11">
        <f t="shared" ref="AT116" si="899">SUM(X115:AT115)</f>
        <v>0</v>
      </c>
      <c r="AU116" s="10"/>
      <c r="AV116" s="11">
        <f t="shared" ref="AV116" si="900">SUM(Z115:AV115)</f>
        <v>0</v>
      </c>
      <c r="AW116" s="10"/>
      <c r="AX116" s="11">
        <f t="shared" ref="AX116" si="901">SUM(AB115:AX115)</f>
        <v>0</v>
      </c>
      <c r="AY116" s="10"/>
      <c r="AZ116" s="11">
        <f t="shared" ref="AZ116" si="902">SUM(AD115:AZ115)</f>
        <v>0</v>
      </c>
      <c r="BA116" s="10"/>
      <c r="BB116" s="11">
        <f t="shared" ref="BB116" si="903">SUM(AF115:BB115)</f>
        <v>0</v>
      </c>
      <c r="BC116" s="10"/>
      <c r="BD116" s="11">
        <f t="shared" ref="BD116" si="904">SUM(AH115:BD115)</f>
        <v>0</v>
      </c>
      <c r="BE116" s="10"/>
      <c r="BF116" s="11">
        <f t="shared" ref="BF116" si="905">SUM(AJ115:BF115)</f>
        <v>0</v>
      </c>
      <c r="BG116" s="10"/>
      <c r="BH116" s="11">
        <f t="shared" ref="BH116" si="906">SUM(AL115:BH115)</f>
        <v>0</v>
      </c>
      <c r="BI116" s="10"/>
      <c r="BJ116" s="11">
        <f t="shared" ref="BJ116" si="907">SUM(AN115:BJ115)</f>
        <v>0</v>
      </c>
      <c r="BK116" s="10"/>
      <c r="BL116" s="11">
        <f t="shared" ref="BL116" si="908">SUM(AP115:BL115)</f>
        <v>0</v>
      </c>
      <c r="BM116" s="10"/>
      <c r="BN116" s="11">
        <f t="shared" ref="BN116" si="909">SUM(AR115:BN115)</f>
        <v>0</v>
      </c>
      <c r="BO116" s="10"/>
      <c r="BP116" s="11">
        <f t="shared" ref="BP116" si="910">SUM(AT115:BP115)</f>
        <v>0</v>
      </c>
      <c r="BQ116" s="10"/>
      <c r="BR116" s="11">
        <f t="shared" ref="BR116" si="911">SUM(AV115:BR115)</f>
        <v>0</v>
      </c>
      <c r="BS116" s="10"/>
      <c r="BT116" s="11">
        <f t="shared" ref="BT116" si="912">SUM(AX115:BT115)</f>
        <v>0</v>
      </c>
      <c r="BU116" s="10"/>
      <c r="BV116" s="11">
        <f t="shared" ref="BV116" si="913">SUM(AZ115:BV115)</f>
        <v>0</v>
      </c>
      <c r="BW116" s="10"/>
      <c r="BX116" s="11">
        <f t="shared" ref="BX116" si="914">SUM(BB115:BX115)</f>
        <v>0</v>
      </c>
      <c r="BY116" s="10"/>
      <c r="BZ116" s="11">
        <f t="shared" ref="BZ116" si="915">SUM(BD115:BZ115)</f>
        <v>0</v>
      </c>
      <c r="CA116" s="10"/>
      <c r="CB116" s="11">
        <f t="shared" ref="CB116" si="916">SUM(BF115:CB115)</f>
        <v>0</v>
      </c>
      <c r="CC116" s="10"/>
      <c r="CD116" s="11">
        <f t="shared" ref="CD116" si="917">SUM(BH115:CD115)</f>
        <v>0</v>
      </c>
      <c r="CE116" s="10"/>
      <c r="CF116" s="11">
        <f t="shared" ref="CF116" si="918">SUM(BJ115:CF115)</f>
        <v>0</v>
      </c>
      <c r="CG116" s="10"/>
      <c r="CH116" s="11">
        <f t="shared" ref="CH116" si="919">SUM(BL115:CH115)</f>
        <v>0</v>
      </c>
      <c r="CI116" s="10"/>
      <c r="CJ116" s="11">
        <f t="shared" ref="CJ116" si="920">SUM(BN115:CJ115)</f>
        <v>0</v>
      </c>
      <c r="CK116" s="10"/>
      <c r="CL116" s="11">
        <f t="shared" ref="CL116" si="921">SUM(BP115:CL115)</f>
        <v>0</v>
      </c>
      <c r="CM116" s="10"/>
      <c r="CN116" s="11">
        <f t="shared" ref="CN116" si="922">SUM(BR115:CN115)</f>
        <v>0</v>
      </c>
      <c r="CO116" s="10"/>
      <c r="CP116" s="11">
        <f t="shared" ref="CP116" si="923">SUM(BT115:CP115)</f>
        <v>0</v>
      </c>
      <c r="CQ116" s="10"/>
      <c r="CR116" s="11">
        <f t="shared" ref="CR116" si="924">SUM(BV115:CR115)</f>
        <v>0</v>
      </c>
      <c r="CS116" s="10"/>
      <c r="CT116" s="11">
        <f t="shared" ref="CT116" si="925">SUM(BX115:CT115)</f>
        <v>0</v>
      </c>
      <c r="CU116" s="10"/>
      <c r="CV116" s="11">
        <f t="shared" ref="CV116" si="926">SUM(BZ115:CV115)</f>
        <v>0</v>
      </c>
      <c r="CW116" s="10"/>
      <c r="CX116" s="11">
        <f t="shared" ref="CX116" si="927">SUM(CB115:CX115)</f>
        <v>0</v>
      </c>
      <c r="CY116" s="10"/>
      <c r="CZ116" s="11">
        <f t="shared" ref="CZ116" si="928">SUM(CD115:CZ115)</f>
        <v>0</v>
      </c>
      <c r="DA116" s="10"/>
      <c r="DB116" s="11">
        <f t="shared" ref="DB116" si="929">SUM(CF115:DB115)</f>
        <v>0</v>
      </c>
      <c r="DC116" s="10"/>
      <c r="DD116" s="11">
        <f t="shared" ref="DD116" si="930">SUM(CH115:DD115)</f>
        <v>0</v>
      </c>
      <c r="DE116" s="10"/>
      <c r="DF116" s="11">
        <f t="shared" ref="DF116" si="931">SUM(CJ115:DF115)</f>
        <v>0</v>
      </c>
      <c r="DG116" s="10"/>
      <c r="DH116" s="11">
        <f t="shared" ref="DH116" si="932">SUM(CL115:DH115)</f>
        <v>0</v>
      </c>
      <c r="DI116" s="10"/>
      <c r="DJ116" s="11">
        <f t="shared" ref="DJ116" si="933">SUM(CN115:DJ115)</f>
        <v>0</v>
      </c>
      <c r="DK116" s="10"/>
      <c r="DL116" s="11">
        <f t="shared" ref="DL116" si="934">SUM(CP115:DL115)</f>
        <v>0</v>
      </c>
      <c r="DM116" s="10"/>
      <c r="DN116" s="13">
        <f t="shared" ref="DN116" si="935">SUM(CR115:DN115)</f>
        <v>12535</v>
      </c>
    </row>
    <row r="117" spans="2:118" x14ac:dyDescent="0.25">
      <c r="B117" s="4" t="s">
        <v>29</v>
      </c>
      <c r="J117" s="95">
        <f t="shared" ref="J117" si="936">IF(ISERROR(J115/J112),0,J115/J112)</f>
        <v>0</v>
      </c>
      <c r="L117" s="95">
        <f t="shared" ref="L117" si="937">IF(ISERROR(L115/L112),0,L115/L112)</f>
        <v>0</v>
      </c>
      <c r="N117" s="95">
        <f t="shared" ref="N117" si="938">IF(ISERROR(N115/N112),0,N115/N112)</f>
        <v>0</v>
      </c>
      <c r="P117" s="95">
        <f t="shared" ref="P117" si="939">IF(ISERROR(P115/P112),0,P115/P112)</f>
        <v>0</v>
      </c>
      <c r="R117" s="95">
        <f t="shared" ref="R117" si="940">IF(ISERROR(R115/R112),0,R115/R112)</f>
        <v>0</v>
      </c>
      <c r="T117" s="15">
        <f>IF(ISERROR(T115/T112),0,T115/T112)</f>
        <v>0</v>
      </c>
      <c r="V117" s="15">
        <f t="shared" ref="V117" si="941">IF(ISERROR(V115/V112),0,V115/V112)</f>
        <v>0</v>
      </c>
      <c r="X117" s="15">
        <f t="shared" ref="X117" si="942">IF(ISERROR(X115/X112),0,X115/X112)</f>
        <v>0</v>
      </c>
      <c r="Z117" s="15">
        <f t="shared" ref="Z117" si="943">IF(ISERROR(Z115/Z112),0,Z115/Z112)</f>
        <v>0</v>
      </c>
      <c r="AB117" s="15">
        <f t="shared" ref="AB117" si="944">IF(ISERROR(AB115/AB112),0,AB115/AB112)</f>
        <v>0</v>
      </c>
      <c r="AD117" s="15">
        <f t="shared" ref="AD117" si="945">IF(ISERROR(AD115/AD112),0,AD115/AD112)</f>
        <v>0</v>
      </c>
      <c r="AF117" s="15">
        <f t="shared" ref="AF117" si="946">IF(ISERROR(AF115/AF112),0,AF115/AF112)</f>
        <v>0</v>
      </c>
      <c r="AH117" s="15">
        <f t="shared" ref="AH117" si="947">IF(ISERROR(AH115/AH112),0,AH115/AH112)</f>
        <v>0</v>
      </c>
      <c r="AJ117" s="15">
        <f t="shared" ref="AJ117" si="948">IF(ISERROR(AJ115/AJ112),0,AJ115/AJ112)</f>
        <v>0</v>
      </c>
      <c r="AL117" s="15">
        <f t="shared" ref="AL117" si="949">IF(ISERROR(AL115/AL112),0,AL115/AL112)</f>
        <v>0</v>
      </c>
      <c r="AN117" s="15">
        <f t="shared" ref="AN117" si="950">IF(ISERROR(AN115/AN112),0,AN115/AN112)</f>
        <v>0</v>
      </c>
      <c r="AO117"/>
      <c r="AP117" s="15">
        <f t="shared" ref="AP117" si="951">IF(ISERROR(AP115/AP112),0,AP115/AP112)</f>
        <v>0</v>
      </c>
      <c r="AQ117"/>
      <c r="AR117" s="15">
        <f t="shared" ref="AR117" si="952">IF(ISERROR(AR115/AR112),0,AR115/AR112)</f>
        <v>0</v>
      </c>
      <c r="AT117" s="15">
        <f t="shared" ref="AT117" si="953">IF(ISERROR(AT115/AT112),0,AT115/AT112)</f>
        <v>0</v>
      </c>
      <c r="AV117" s="15">
        <f t="shared" ref="AV117" si="954">IF(ISERROR(AV115/AV112),0,AV115/AV112)</f>
        <v>0</v>
      </c>
      <c r="AX117" s="15">
        <f t="shared" ref="AX117" si="955">IF(ISERROR(AX115/AX112),0,AX115/AX112)</f>
        <v>0</v>
      </c>
      <c r="AZ117" s="15">
        <f t="shared" ref="AZ117:BB117" si="956">IF(ISERROR(AZ115/AZ112),0,AZ115/AZ112)</f>
        <v>0</v>
      </c>
      <c r="BB117" s="15">
        <f t="shared" ref="BB117:BD117" si="957">IF(ISERROR(BB115/BB112),0,BB115/BB112)</f>
        <v>0</v>
      </c>
      <c r="BD117" s="15">
        <f t="shared" ref="BD117:BF117" si="958">IF(ISERROR(BD115/BD112),0,BD115/BD112)</f>
        <v>0</v>
      </c>
      <c r="BF117" s="15">
        <f t="shared" ref="BF117:BH117" si="959">IF(ISERROR(BF115/BF112),0,BF115/BF112)</f>
        <v>0</v>
      </c>
      <c r="BH117" s="15">
        <f t="shared" ref="BH117:BH118" si="960">IF(ISERROR(BH115/BH112),0,BH115/BH112)</f>
        <v>0</v>
      </c>
      <c r="BJ117" s="15">
        <f t="shared" ref="BJ117:BJ118" si="961">IF(ISERROR(BJ115/BJ112),0,BJ115/BJ112)</f>
        <v>0</v>
      </c>
      <c r="BL117" s="15">
        <f t="shared" ref="BL117:BL118" si="962">IF(ISERROR(BL115/BL112),0,BL115/BL112)</f>
        <v>0</v>
      </c>
      <c r="BN117" s="15">
        <f t="shared" ref="BN117:BN118" si="963">IF(ISERROR(BN115/BN112),0,BN115/BN112)</f>
        <v>0</v>
      </c>
      <c r="BP117" s="15">
        <f t="shared" ref="BP117:BP118" si="964">IF(ISERROR(BP115/BP112),0,BP115/BP112)</f>
        <v>0</v>
      </c>
      <c r="BR117" s="15">
        <f t="shared" ref="BR117:BR118" si="965">IF(ISERROR(BR115/BR112),0,BR115/BR112)</f>
        <v>0</v>
      </c>
      <c r="BT117" s="15">
        <f t="shared" ref="BT117:BT118" si="966">IF(ISERROR(BT115/BT112),0,BT115/BT112)</f>
        <v>0</v>
      </c>
      <c r="BV117" s="15">
        <f t="shared" ref="BV117:BV118" si="967">IF(ISERROR(BV115/BV112),0,BV115/BV112)</f>
        <v>0</v>
      </c>
      <c r="BX117" s="15">
        <f t="shared" ref="BX117:BX118" si="968">IF(ISERROR(BX115/BX112),0,BX115/BX112)</f>
        <v>0</v>
      </c>
      <c r="BZ117" s="15">
        <f t="shared" ref="BZ117:BZ118" si="969">IF(ISERROR(BZ115/BZ112),0,BZ115/BZ112)</f>
        <v>0</v>
      </c>
      <c r="CB117" s="15">
        <f t="shared" ref="CB117:CB118" si="970">IF(ISERROR(CB115/CB112),0,CB115/CB112)</f>
        <v>0</v>
      </c>
      <c r="CD117" s="15">
        <f t="shared" ref="CD117:CD118" si="971">IF(ISERROR(CD115/CD112),0,CD115/CD112)</f>
        <v>0</v>
      </c>
      <c r="CF117" s="15">
        <f t="shared" ref="CF117:CF118" si="972">IF(ISERROR(CF115/CF112),0,CF115/CF112)</f>
        <v>0</v>
      </c>
      <c r="CH117" s="15">
        <f t="shared" ref="CH117:CH118" si="973">IF(ISERROR(CH115/CH112),0,CH115/CH112)</f>
        <v>0</v>
      </c>
      <c r="CJ117" s="15">
        <f t="shared" ref="CJ117:CJ118" si="974">IF(ISERROR(CJ115/CJ112),0,CJ115/CJ112)</f>
        <v>0</v>
      </c>
      <c r="CL117" s="15">
        <f t="shared" ref="CL117:CL118" si="975">IF(ISERROR(CL115/CL112),0,CL115/CL112)</f>
        <v>0</v>
      </c>
      <c r="CN117" s="15">
        <f t="shared" ref="CN117:CN118" si="976">IF(ISERROR(CN115/CN112),0,CN115/CN112)</f>
        <v>0</v>
      </c>
      <c r="CP117" s="15">
        <f t="shared" ref="CP117:CP118" si="977">IF(ISERROR(CP115/CP112),0,CP115/CP112)</f>
        <v>0</v>
      </c>
      <c r="CR117" s="15">
        <f t="shared" ref="CR117:CR118" si="978">IF(ISERROR(CR115/CR112),0,CR115/CR112)</f>
        <v>0</v>
      </c>
      <c r="CT117" s="15">
        <f t="shared" ref="CT117:CT118" si="979">IF(ISERROR(CT115/CT112),0,CT115/CT112)</f>
        <v>0</v>
      </c>
      <c r="CV117" s="15">
        <f t="shared" ref="CV117:CX117" si="980">IF(ISERROR(CV115/CV112),0,CV115/CV112)</f>
        <v>0</v>
      </c>
      <c r="CX117" s="15">
        <f t="shared" ref="CX117:CZ117" si="981">IF(ISERROR(CX115/CX112),0,CX115/CX112)</f>
        <v>0</v>
      </c>
      <c r="CZ117" s="15">
        <f t="shared" ref="CZ117:DB117" si="982">IF(ISERROR(CZ115/CZ112),0,CZ115/CZ112)</f>
        <v>0</v>
      </c>
      <c r="DB117" s="15">
        <f t="shared" ref="DB117:DD117" si="983">IF(ISERROR(DB115/DB112),0,DB115/DB112)</f>
        <v>0</v>
      </c>
      <c r="DD117" s="15">
        <f t="shared" ref="DD117:DF117" si="984">IF(ISERROR(DD115/DD112),0,DD115/DD112)</f>
        <v>0</v>
      </c>
      <c r="DF117" s="15">
        <f t="shared" ref="DF117:DH117" si="985">IF(ISERROR(DF115/DF112),0,DF115/DF112)</f>
        <v>0</v>
      </c>
      <c r="DH117" s="15">
        <f t="shared" ref="DH117:DJ117" si="986">IF(ISERROR(DH115/DH112),0,DH115/DH112)</f>
        <v>0</v>
      </c>
      <c r="DJ117" s="15">
        <f t="shared" ref="DJ117:DL117" si="987">IF(ISERROR(DJ115/DJ112),0,DJ115/DJ112)</f>
        <v>0</v>
      </c>
      <c r="DL117" s="15">
        <f t="shared" ref="DL117:DN117" si="988">IF(ISERROR(DL115/DL112),0,DL115/DL112)</f>
        <v>0</v>
      </c>
      <c r="DN117" s="15">
        <f t="shared" ref="DN117:DP117" si="989">IF(ISERROR(DN115/DN112),0,DN115/DN112)</f>
        <v>8.4782475627997345E-2</v>
      </c>
    </row>
    <row r="118" spans="2:118" x14ac:dyDescent="0.25">
      <c r="B118" s="9" t="s">
        <v>2</v>
      </c>
      <c r="C118" s="10"/>
      <c r="D118" s="10"/>
      <c r="E118" s="10"/>
      <c r="F118" s="10"/>
      <c r="G118" s="10"/>
      <c r="H118" s="10"/>
      <c r="I118" s="10"/>
      <c r="J118" s="41"/>
      <c r="K118" s="10"/>
      <c r="L118" s="41"/>
      <c r="M118" s="10"/>
      <c r="N118" s="41"/>
      <c r="O118" s="10"/>
      <c r="P118" s="41"/>
      <c r="Q118" s="10"/>
      <c r="R118" s="41"/>
      <c r="S118" s="10"/>
      <c r="T118" s="41"/>
      <c r="U118" s="10"/>
      <c r="V118" s="41"/>
      <c r="W118" s="10"/>
      <c r="X118" s="41"/>
      <c r="Y118" s="10"/>
      <c r="Z118" s="41"/>
      <c r="AA118" s="10"/>
      <c r="AB118" s="41"/>
      <c r="AC118" s="10"/>
      <c r="AD118" s="41"/>
      <c r="AE118" s="10"/>
      <c r="AF118" s="41" t="e">
        <f>AF116/AF113</f>
        <v>#DIV/0!</v>
      </c>
      <c r="AG118" s="10"/>
      <c r="AH118" s="41" t="e">
        <f>AH116/AH113</f>
        <v>#DIV/0!</v>
      </c>
      <c r="AI118" s="10"/>
      <c r="AJ118" s="41" t="e">
        <f>AJ116/AJ113</f>
        <v>#DIV/0!</v>
      </c>
      <c r="AK118" s="10"/>
      <c r="AL118" s="41" t="e">
        <f>AL116/AL113</f>
        <v>#DIV/0!</v>
      </c>
      <c r="AM118" s="10"/>
      <c r="AN118" s="41" t="e">
        <f>AN116/AN113</f>
        <v>#DIV/0!</v>
      </c>
      <c r="AO118" s="10"/>
      <c r="AP118" s="41" t="e">
        <f>AP116/AP113</f>
        <v>#DIV/0!</v>
      </c>
      <c r="AQ118" s="10"/>
      <c r="AR118" s="41" t="e">
        <f>AR116/AR113</f>
        <v>#DIV/0!</v>
      </c>
      <c r="AS118" s="10"/>
      <c r="AT118" s="41" t="e">
        <f>AT116/AT113</f>
        <v>#DIV/0!</v>
      </c>
      <c r="AU118" s="10"/>
      <c r="AV118" s="41" t="e">
        <f>AV116/AV113</f>
        <v>#DIV/0!</v>
      </c>
      <c r="AW118" s="10"/>
      <c r="AX118" s="41" t="e">
        <f>AX116/AX113</f>
        <v>#DIV/0!</v>
      </c>
      <c r="AY118" s="10"/>
      <c r="AZ118" s="41" t="e">
        <f>AZ116/AZ113</f>
        <v>#DIV/0!</v>
      </c>
      <c r="BA118" s="10"/>
      <c r="BB118" s="41" t="e">
        <f>BB116/BB113</f>
        <v>#DIV/0!</v>
      </c>
      <c r="BC118" s="10"/>
      <c r="BD118" s="41" t="e">
        <f>BD116/BD113</f>
        <v>#DIV/0!</v>
      </c>
      <c r="BE118" s="10"/>
      <c r="BF118" s="41">
        <f>IF(ISERROR(BF116/BF113),0,BF116/BF113)</f>
        <v>0</v>
      </c>
      <c r="BG118" s="10"/>
      <c r="BH118" s="41">
        <f t="shared" si="960"/>
        <v>0</v>
      </c>
      <c r="BI118" s="10"/>
      <c r="BJ118" s="41">
        <f t="shared" si="961"/>
        <v>0</v>
      </c>
      <c r="BK118" s="10"/>
      <c r="BL118" s="41">
        <f t="shared" si="962"/>
        <v>0</v>
      </c>
      <c r="BM118" s="10"/>
      <c r="BN118" s="41">
        <f t="shared" si="963"/>
        <v>0</v>
      </c>
      <c r="BO118" s="10"/>
      <c r="BP118" s="41">
        <f t="shared" si="964"/>
        <v>0</v>
      </c>
      <c r="BQ118" s="10"/>
      <c r="BR118" s="41">
        <f t="shared" si="965"/>
        <v>0</v>
      </c>
      <c r="BS118" s="10"/>
      <c r="BT118" s="41">
        <f t="shared" si="966"/>
        <v>0</v>
      </c>
      <c r="BU118" s="10"/>
      <c r="BV118" s="41">
        <f t="shared" si="967"/>
        <v>0</v>
      </c>
      <c r="BW118" s="10"/>
      <c r="BX118" s="41">
        <f t="shared" si="968"/>
        <v>0</v>
      </c>
      <c r="BY118" s="10"/>
      <c r="BZ118" s="41">
        <f t="shared" si="969"/>
        <v>0</v>
      </c>
      <c r="CA118" s="10"/>
      <c r="CB118" s="41">
        <f t="shared" si="970"/>
        <v>0</v>
      </c>
      <c r="CC118" s="10"/>
      <c r="CD118" s="41">
        <f t="shared" si="971"/>
        <v>0</v>
      </c>
      <c r="CE118" s="10"/>
      <c r="CF118" s="41">
        <f t="shared" si="972"/>
        <v>0</v>
      </c>
      <c r="CG118" s="10"/>
      <c r="CH118" s="41">
        <f t="shared" si="973"/>
        <v>0</v>
      </c>
      <c r="CI118" s="10"/>
      <c r="CJ118" s="41">
        <f t="shared" si="974"/>
        <v>0</v>
      </c>
      <c r="CK118" s="10"/>
      <c r="CL118" s="41">
        <f t="shared" si="975"/>
        <v>0</v>
      </c>
      <c r="CM118" s="10"/>
      <c r="CN118" s="41">
        <f t="shared" si="976"/>
        <v>0</v>
      </c>
      <c r="CO118" s="10"/>
      <c r="CP118" s="41">
        <f t="shared" si="977"/>
        <v>0</v>
      </c>
      <c r="CQ118" s="10"/>
      <c r="CR118" s="41">
        <f t="shared" si="978"/>
        <v>0</v>
      </c>
      <c r="CS118" s="10"/>
      <c r="CT118" s="41">
        <f t="shared" si="979"/>
        <v>0</v>
      </c>
      <c r="CU118" s="10"/>
      <c r="CV118" s="41">
        <f t="shared" ref="CV118:CX118" si="990">IF(ISERROR(CV116/CV113),0,CV116/CV113)</f>
        <v>0</v>
      </c>
      <c r="CW118" s="10"/>
      <c r="CX118" s="41">
        <f t="shared" ref="CX118:CZ118" si="991">IF(ISERROR(CX116/CX113),0,CX116/CX113)</f>
        <v>0</v>
      </c>
      <c r="CY118" s="10"/>
      <c r="CZ118" s="41">
        <f t="shared" ref="CZ118:DB118" si="992">IF(ISERROR(CZ116/CZ113),0,CZ116/CZ113)</f>
        <v>0</v>
      </c>
      <c r="DA118" s="10"/>
      <c r="DB118" s="41">
        <f t="shared" ref="DB118:DD118" si="993">IF(ISERROR(DB116/DB113),0,DB116/DB113)</f>
        <v>0</v>
      </c>
      <c r="DC118" s="10"/>
      <c r="DD118" s="41">
        <f t="shared" ref="DD118:DF118" si="994">IF(ISERROR(DD116/DD113),0,DD116/DD113)</f>
        <v>0</v>
      </c>
      <c r="DE118" s="10"/>
      <c r="DF118" s="41">
        <f t="shared" ref="DF118:DH118" si="995">IF(ISERROR(DF116/DF113),0,DF116/DF113)</f>
        <v>0</v>
      </c>
      <c r="DG118" s="10"/>
      <c r="DH118" s="41">
        <f t="shared" ref="DH118:DJ118" si="996">IF(ISERROR(DH116/DH113),0,DH116/DH113)</f>
        <v>0</v>
      </c>
      <c r="DI118" s="10"/>
      <c r="DJ118" s="41">
        <f t="shared" ref="DJ118:DL118" si="997">IF(ISERROR(DJ116/DJ113),0,DJ116/DJ113)</f>
        <v>0</v>
      </c>
      <c r="DK118" s="10"/>
      <c r="DL118" s="41">
        <f t="shared" ref="DL118:DN118" si="998">IF(ISERROR(DL116/DL113),0,DL116/DL113)</f>
        <v>0</v>
      </c>
      <c r="DM118" s="10"/>
      <c r="DN118" s="42">
        <f t="shared" ref="DN118:DP118" si="999">IF(ISERROR(DN116/DN113),0,DN116/DN113)</f>
        <v>8.4782475627997345E-2</v>
      </c>
    </row>
    <row r="119" spans="2:118" s="130" customFormat="1" x14ac:dyDescent="0.25">
      <c r="B119" s="131"/>
      <c r="C119" s="131"/>
      <c r="D119" s="131"/>
      <c r="E119" s="131"/>
      <c r="F119" s="131"/>
      <c r="G119" s="131"/>
      <c r="H119" s="131"/>
      <c r="I119" s="131"/>
      <c r="J119" s="132"/>
      <c r="K119" s="131"/>
      <c r="L119" s="132"/>
      <c r="M119" s="131"/>
      <c r="N119" s="132"/>
      <c r="O119" s="131"/>
      <c r="P119" s="132"/>
      <c r="Q119" s="131"/>
      <c r="R119" s="132"/>
      <c r="S119" s="131"/>
      <c r="T119" s="132"/>
      <c r="U119" s="131"/>
      <c r="V119" s="132"/>
      <c r="W119" s="131"/>
      <c r="X119" s="132"/>
      <c r="Y119" s="131"/>
      <c r="Z119" s="132"/>
      <c r="AA119" s="131"/>
      <c r="AB119" s="132"/>
      <c r="AC119" s="131"/>
      <c r="AD119" s="132"/>
      <c r="AE119" s="131"/>
      <c r="AF119" s="132"/>
      <c r="AG119" s="131"/>
      <c r="AH119" s="132"/>
      <c r="AI119" s="131"/>
      <c r="AJ119" s="132"/>
      <c r="AK119" s="131"/>
      <c r="AL119" s="132"/>
      <c r="AM119" s="131"/>
      <c r="AN119" s="132"/>
      <c r="AO119" s="131"/>
      <c r="AP119" s="132"/>
      <c r="AQ119" s="131"/>
      <c r="AR119" s="132"/>
      <c r="AS119" s="131"/>
      <c r="AT119" s="132"/>
      <c r="AU119" s="131"/>
      <c r="AV119" s="132"/>
      <c r="AW119" s="131"/>
      <c r="AX119" s="132"/>
      <c r="AY119" s="131"/>
      <c r="AZ119" s="132"/>
      <c r="BA119" s="131"/>
      <c r="BB119" s="132"/>
      <c r="BC119" s="131"/>
      <c r="BD119" s="132"/>
      <c r="BE119" s="131"/>
      <c r="BF119" s="132"/>
      <c r="BG119" s="131"/>
      <c r="BH119" s="132"/>
      <c r="BI119" s="131"/>
      <c r="BJ119" s="132"/>
      <c r="BK119" s="131"/>
      <c r="BL119" s="132"/>
      <c r="BM119" s="131"/>
      <c r="BN119" s="132"/>
      <c r="BO119" s="131"/>
      <c r="BP119" s="132"/>
      <c r="BQ119" s="131"/>
      <c r="BR119" s="132"/>
      <c r="BS119" s="131"/>
      <c r="BT119" s="132"/>
      <c r="BU119" s="131"/>
      <c r="BV119" s="132"/>
      <c r="BW119" s="131"/>
      <c r="BX119" s="132"/>
      <c r="BY119" s="131"/>
      <c r="BZ119" s="132"/>
      <c r="CA119" s="131"/>
      <c r="CB119" s="132"/>
      <c r="CC119" s="131"/>
      <c r="CD119" s="132"/>
      <c r="CE119" s="131"/>
      <c r="CF119" s="132"/>
      <c r="CG119" s="131"/>
      <c r="CH119" s="132"/>
      <c r="CI119" s="131"/>
      <c r="CJ119" s="132"/>
      <c r="CK119" s="131"/>
      <c r="CL119" s="132"/>
      <c r="CM119" s="131"/>
      <c r="CN119" s="132"/>
      <c r="CO119" s="131"/>
      <c r="CP119" s="132"/>
      <c r="CQ119" s="131"/>
      <c r="CR119" s="132"/>
      <c r="CS119" s="131"/>
      <c r="CT119" s="132"/>
      <c r="CU119" s="131"/>
      <c r="CV119" s="132"/>
      <c r="CW119" s="131"/>
      <c r="CX119" s="132"/>
      <c r="CY119" s="131"/>
      <c r="CZ119" s="132"/>
      <c r="DA119" s="131"/>
      <c r="DB119" s="132"/>
      <c r="DC119" s="131"/>
      <c r="DD119" s="132"/>
      <c r="DE119" s="131"/>
      <c r="DF119" s="132"/>
      <c r="DG119" s="131"/>
      <c r="DH119" s="132"/>
      <c r="DI119" s="131"/>
      <c r="DJ119" s="132"/>
      <c r="DK119" s="131"/>
      <c r="DL119" s="132"/>
      <c r="DM119" s="131"/>
      <c r="DN119" s="132"/>
    </row>
    <row r="120" spans="2:118" x14ac:dyDescent="0.25">
      <c r="B120" s="6" t="s">
        <v>25</v>
      </c>
    </row>
    <row r="121" spans="2:118" x14ac:dyDescent="0.25">
      <c r="B121" s="4" t="s">
        <v>10</v>
      </c>
      <c r="J121" s="47">
        <v>19</v>
      </c>
      <c r="L121" s="47">
        <v>28</v>
      </c>
      <c r="N121" s="47">
        <v>23</v>
      </c>
      <c r="P121" s="47">
        <v>20</v>
      </c>
      <c r="R121" s="47">
        <v>25</v>
      </c>
      <c r="T121" s="47">
        <v>29</v>
      </c>
      <c r="V121" s="47">
        <v>20</v>
      </c>
      <c r="X121" s="47">
        <v>11</v>
      </c>
      <c r="Z121" s="47">
        <v>26</v>
      </c>
      <c r="AB121" s="47">
        <v>18</v>
      </c>
      <c r="AD121" s="47">
        <v>17</v>
      </c>
      <c r="AF121" s="47">
        <v>19</v>
      </c>
      <c r="AH121" s="47">
        <v>26</v>
      </c>
      <c r="AJ121" s="47">
        <v>38</v>
      </c>
      <c r="AL121" s="47">
        <v>59</v>
      </c>
      <c r="AN121" s="47">
        <v>34</v>
      </c>
      <c r="AO121"/>
      <c r="AP121" s="47">
        <v>34</v>
      </c>
      <c r="AQ121"/>
      <c r="AR121" s="47">
        <v>44</v>
      </c>
      <c r="AT121" s="47">
        <v>54</v>
      </c>
      <c r="AV121" s="47">
        <v>61</v>
      </c>
      <c r="AX121" s="47">
        <v>2</v>
      </c>
      <c r="AZ121" s="47">
        <v>53</v>
      </c>
      <c r="BB121" s="47">
        <v>33</v>
      </c>
      <c r="BD121" s="47">
        <v>44</v>
      </c>
      <c r="BF121" s="47">
        <v>71</v>
      </c>
      <c r="BH121" s="47">
        <v>65</v>
      </c>
      <c r="BJ121" s="47">
        <v>54</v>
      </c>
      <c r="BL121" s="47">
        <v>47</v>
      </c>
      <c r="BN121" s="47">
        <v>51</v>
      </c>
      <c r="BP121" s="47">
        <v>53</v>
      </c>
      <c r="BR121" s="47">
        <v>46</v>
      </c>
      <c r="BT121" s="47">
        <v>81</v>
      </c>
      <c r="BV121" s="47">
        <v>36</v>
      </c>
      <c r="BX121" s="47">
        <v>43</v>
      </c>
      <c r="BZ121" s="47">
        <v>58</v>
      </c>
      <c r="CB121" s="47">
        <v>34</v>
      </c>
      <c r="CD121" s="47">
        <v>59</v>
      </c>
      <c r="CF121" s="47">
        <v>57</v>
      </c>
      <c r="CH121" s="47">
        <v>46</v>
      </c>
      <c r="CJ121" s="47">
        <v>52</v>
      </c>
      <c r="CL121" s="47">
        <v>30</v>
      </c>
      <c r="CN121" s="47">
        <v>57</v>
      </c>
      <c r="CP121" s="47">
        <v>41</v>
      </c>
      <c r="CR121" s="47">
        <v>67</v>
      </c>
      <c r="CT121" s="47">
        <v>47</v>
      </c>
      <c r="CV121" s="47">
        <v>64</v>
      </c>
      <c r="CX121" s="47">
        <v>41</v>
      </c>
      <c r="CZ121" s="47">
        <v>28</v>
      </c>
      <c r="DB121" s="47">
        <v>44</v>
      </c>
      <c r="DD121" s="47">
        <v>39</v>
      </c>
      <c r="DF121" s="47">
        <v>32</v>
      </c>
      <c r="DH121" s="47">
        <v>50</v>
      </c>
      <c r="DJ121" s="47">
        <v>40</v>
      </c>
      <c r="DL121" s="47">
        <v>35</v>
      </c>
      <c r="DN121" s="47">
        <v>50</v>
      </c>
    </row>
    <row r="122" spans="2:118" x14ac:dyDescent="0.25">
      <c r="B122" s="4" t="s">
        <v>13</v>
      </c>
      <c r="J122" s="21">
        <v>0.63</v>
      </c>
      <c r="L122" s="21">
        <v>0.46</v>
      </c>
      <c r="N122" s="21">
        <v>0.56999999999999995</v>
      </c>
      <c r="P122" s="21">
        <v>0.55000000000000004</v>
      </c>
      <c r="R122" s="21">
        <v>0.6</v>
      </c>
      <c r="T122" s="21">
        <v>0.45</v>
      </c>
      <c r="V122" s="21">
        <v>0.55000000000000004</v>
      </c>
      <c r="X122" s="21">
        <v>0.45</v>
      </c>
      <c r="Z122" s="21">
        <v>0.65</v>
      </c>
      <c r="AB122" s="21">
        <v>0.83</v>
      </c>
      <c r="AD122" s="21">
        <v>0.59</v>
      </c>
      <c r="AF122" s="21">
        <v>0.53</v>
      </c>
      <c r="AH122" s="21">
        <v>0.46</v>
      </c>
      <c r="AJ122" s="21">
        <v>0.63</v>
      </c>
      <c r="AL122" s="21">
        <v>0.66</v>
      </c>
      <c r="AN122" s="21">
        <v>0.56000000000000005</v>
      </c>
      <c r="AO122"/>
      <c r="AP122" s="21">
        <v>0.71</v>
      </c>
      <c r="AQ122"/>
      <c r="AR122" s="21">
        <v>0.56999999999999995</v>
      </c>
      <c r="AT122" s="21">
        <v>0.69</v>
      </c>
      <c r="AV122" s="21">
        <v>0.52</v>
      </c>
      <c r="AX122" s="21">
        <v>0.54</v>
      </c>
      <c r="AZ122" s="21">
        <v>0.68</v>
      </c>
      <c r="BB122" s="21">
        <v>0.73</v>
      </c>
      <c r="BD122" s="21">
        <v>0.56999999999999995</v>
      </c>
      <c r="BF122" s="21">
        <v>0.52</v>
      </c>
      <c r="BH122" s="21">
        <v>0.49</v>
      </c>
      <c r="BJ122" s="21">
        <v>0.63</v>
      </c>
      <c r="BL122" s="21">
        <v>0.7</v>
      </c>
      <c r="BN122" s="21">
        <v>0.73</v>
      </c>
      <c r="BP122" s="21">
        <v>0.47</v>
      </c>
      <c r="BR122" s="21">
        <v>0.56999999999999995</v>
      </c>
      <c r="BT122" s="21">
        <v>0.56999999999999995</v>
      </c>
      <c r="BV122" s="21">
        <v>0.56000000000000005</v>
      </c>
      <c r="BX122" s="21">
        <v>0.7</v>
      </c>
      <c r="BZ122" s="21">
        <v>0.67</v>
      </c>
      <c r="CB122" s="21">
        <v>0.44</v>
      </c>
      <c r="CD122" s="21">
        <v>0.54</v>
      </c>
      <c r="CF122" s="21">
        <v>0.6</v>
      </c>
      <c r="CH122" s="21">
        <v>0.54</v>
      </c>
      <c r="CJ122" s="21">
        <v>0.69</v>
      </c>
      <c r="CL122" s="21">
        <v>0.7</v>
      </c>
      <c r="CN122" s="21">
        <v>0.65</v>
      </c>
      <c r="CP122" s="21">
        <v>0.71</v>
      </c>
      <c r="CR122" s="21">
        <v>0.7</v>
      </c>
      <c r="CT122" s="21">
        <v>0.55000000000000004</v>
      </c>
      <c r="CV122" s="21">
        <v>0.63</v>
      </c>
      <c r="CX122" s="21">
        <v>0.76</v>
      </c>
      <c r="CZ122" s="21">
        <v>0.64</v>
      </c>
      <c r="DB122" s="21">
        <v>0.55000000000000004</v>
      </c>
      <c r="DD122" s="21">
        <v>0.64</v>
      </c>
      <c r="DF122" s="21">
        <v>0.5</v>
      </c>
      <c r="DH122" s="21">
        <v>0.54</v>
      </c>
      <c r="DJ122" s="21">
        <v>0.68</v>
      </c>
      <c r="DL122" s="21">
        <v>0.6</v>
      </c>
      <c r="DN122" s="21">
        <v>0.54</v>
      </c>
    </row>
    <row r="123" spans="2:118" x14ac:dyDescent="0.25">
      <c r="AO123"/>
      <c r="AQ123"/>
    </row>
    <row r="124" spans="2:118" x14ac:dyDescent="0.25">
      <c r="B124" s="6" t="s">
        <v>12</v>
      </c>
    </row>
    <row r="125" spans="2:118" x14ac:dyDescent="0.25">
      <c r="B125" s="7" t="s">
        <v>33</v>
      </c>
    </row>
    <row r="126" spans="2:118" x14ac:dyDescent="0.25">
      <c r="B126" s="4" t="s">
        <v>30</v>
      </c>
      <c r="J126" s="4">
        <f>J42</f>
        <v>155</v>
      </c>
      <c r="L126" s="4">
        <f>L42</f>
        <v>157</v>
      </c>
      <c r="N126" s="4">
        <f>N42</f>
        <v>199</v>
      </c>
      <c r="P126" s="4">
        <f>P42</f>
        <v>172</v>
      </c>
      <c r="R126" s="4">
        <f>R42</f>
        <v>148</v>
      </c>
      <c r="T126" s="4">
        <f>T42</f>
        <v>175</v>
      </c>
      <c r="V126" s="4">
        <f>V42</f>
        <v>178</v>
      </c>
      <c r="X126" s="4">
        <f>X42</f>
        <v>195</v>
      </c>
      <c r="Z126" s="4">
        <f>Z42</f>
        <v>219</v>
      </c>
      <c r="AB126" s="4">
        <f>AB42</f>
        <v>145</v>
      </c>
      <c r="AD126" s="4">
        <f>AD42</f>
        <v>150</v>
      </c>
      <c r="AF126" s="4">
        <f>AF42</f>
        <v>197</v>
      </c>
      <c r="AH126" s="4">
        <f>AH42</f>
        <v>157</v>
      </c>
      <c r="AJ126" s="4">
        <f>AJ42</f>
        <v>170</v>
      </c>
      <c r="AL126" s="4">
        <f>AL42</f>
        <v>207</v>
      </c>
      <c r="AN126" s="4">
        <f>AN42</f>
        <v>164</v>
      </c>
      <c r="AP126" s="4">
        <f>AP42</f>
        <v>177</v>
      </c>
      <c r="AR126" s="4">
        <f>AR42</f>
        <v>135</v>
      </c>
      <c r="AT126" s="4">
        <f>AT42</f>
        <v>99</v>
      </c>
      <c r="AV126" s="4">
        <f>AV42</f>
        <v>101</v>
      </c>
      <c r="AX126" s="4">
        <f>AX42</f>
        <v>179</v>
      </c>
      <c r="AZ126" s="4">
        <f>AZ42</f>
        <v>183</v>
      </c>
      <c r="BB126" s="4">
        <f>BB42</f>
        <v>180</v>
      </c>
      <c r="BD126" s="4">
        <f>BD42</f>
        <v>196</v>
      </c>
      <c r="BF126" s="4">
        <f>BF42</f>
        <v>209</v>
      </c>
      <c r="BH126" s="4">
        <f>BH42</f>
        <v>213</v>
      </c>
      <c r="BJ126" s="4">
        <f>BJ42</f>
        <v>250</v>
      </c>
      <c r="BL126" s="4">
        <f>BL42</f>
        <v>179</v>
      </c>
      <c r="BN126" s="4">
        <f>BN42</f>
        <v>250</v>
      </c>
      <c r="BP126" s="4">
        <f>BP42</f>
        <v>270</v>
      </c>
      <c r="BR126" s="4">
        <f>BR42</f>
        <v>230</v>
      </c>
      <c r="BT126" s="4">
        <f>BT42</f>
        <v>230</v>
      </c>
      <c r="BV126" s="4">
        <f>BV42</f>
        <v>230</v>
      </c>
      <c r="BX126" s="4">
        <f>BX42</f>
        <v>201</v>
      </c>
      <c r="BZ126" s="4">
        <f>BZ42</f>
        <v>225</v>
      </c>
      <c r="CB126" s="4">
        <f>CB42</f>
        <v>209</v>
      </c>
      <c r="CD126" s="4">
        <f>CD42</f>
        <v>263</v>
      </c>
      <c r="CF126" s="4">
        <f>CF42</f>
        <v>253</v>
      </c>
      <c r="CH126" s="4">
        <f>CH42</f>
        <v>255</v>
      </c>
      <c r="CJ126" s="4">
        <f>CJ42</f>
        <v>241</v>
      </c>
      <c r="CL126" s="4">
        <f>CL42</f>
        <v>170</v>
      </c>
      <c r="CN126" s="4">
        <f>CN42</f>
        <v>242</v>
      </c>
      <c r="CP126" s="4">
        <f>CP42</f>
        <v>246</v>
      </c>
      <c r="CR126" s="4">
        <f>CR42</f>
        <v>249</v>
      </c>
      <c r="CT126" s="4">
        <f>CT42</f>
        <v>236</v>
      </c>
      <c r="CV126" s="4">
        <f>CV42</f>
        <v>236</v>
      </c>
      <c r="CX126" s="4">
        <f>CX42</f>
        <v>212</v>
      </c>
      <c r="CZ126" s="4">
        <f>CZ42</f>
        <v>236</v>
      </c>
      <c r="DB126" s="4">
        <f>DB42</f>
        <v>244</v>
      </c>
      <c r="DD126" s="4">
        <f>DD42</f>
        <v>239</v>
      </c>
      <c r="DF126" s="4">
        <f>DF42</f>
        <v>239</v>
      </c>
      <c r="DH126" s="4">
        <f>DH42</f>
        <v>260</v>
      </c>
      <c r="DJ126" s="4">
        <f>DJ42</f>
        <v>287</v>
      </c>
      <c r="DL126" s="4">
        <f>DL42</f>
        <v>287</v>
      </c>
      <c r="DN126" s="4">
        <f>DN42</f>
        <v>288</v>
      </c>
    </row>
    <row r="127" spans="2:118" x14ac:dyDescent="0.25">
      <c r="B127" s="4" t="s">
        <v>32</v>
      </c>
      <c r="J127" s="16">
        <f>((8*4)+8*2)*4</f>
        <v>192</v>
      </c>
      <c r="L127" s="16">
        <f>((8*4)+8*2)*4</f>
        <v>192</v>
      </c>
      <c r="N127" s="16">
        <f>((8*4)+8*2)*4</f>
        <v>192</v>
      </c>
      <c r="P127" s="16">
        <f>((8*4)+8*2)*4</f>
        <v>192</v>
      </c>
      <c r="R127" s="16">
        <f>((8*4)+8*2)*4</f>
        <v>192</v>
      </c>
      <c r="T127" s="16">
        <f>((8*4)+8*2)*4</f>
        <v>192</v>
      </c>
      <c r="V127" s="16">
        <f>((8*4)+8*2)*4</f>
        <v>192</v>
      </c>
      <c r="X127" s="16">
        <f>((8*4)+8*2)*4</f>
        <v>192</v>
      </c>
      <c r="Z127" s="16">
        <f>((8*4)+8*3)*4</f>
        <v>224</v>
      </c>
      <c r="AB127" s="16">
        <f>((8*4)+8*3)*4</f>
        <v>224</v>
      </c>
      <c r="AD127" s="16">
        <f>((8*4)+8*3)*4</f>
        <v>224</v>
      </c>
      <c r="AF127" s="16">
        <f>((8*4)+8*3)*4</f>
        <v>224</v>
      </c>
      <c r="AH127" s="16">
        <f>(8*4)*2*4</f>
        <v>256</v>
      </c>
      <c r="AJ127" s="17">
        <f>AH127</f>
        <v>256</v>
      </c>
      <c r="AK127" s="17"/>
      <c r="AL127" s="17">
        <f>AJ127</f>
        <v>256</v>
      </c>
      <c r="AM127" s="17"/>
      <c r="AN127" s="17">
        <f>AL127</f>
        <v>256</v>
      </c>
      <c r="AO127" s="17"/>
      <c r="AP127" s="17">
        <f>AN127</f>
        <v>256</v>
      </c>
      <c r="AQ127" s="17"/>
      <c r="AR127" s="17">
        <f>AP127</f>
        <v>256</v>
      </c>
      <c r="AS127" s="17"/>
      <c r="AT127" s="17">
        <f>AR127</f>
        <v>256</v>
      </c>
      <c r="AU127" s="17"/>
      <c r="AV127" s="17">
        <f>AT127</f>
        <v>256</v>
      </c>
      <c r="AW127" s="17"/>
      <c r="AX127" s="17">
        <f>AV127</f>
        <v>256</v>
      </c>
      <c r="AY127" s="17"/>
      <c r="AZ127" s="17">
        <f>AX127</f>
        <v>256</v>
      </c>
      <c r="BA127" s="17"/>
      <c r="BB127" s="17">
        <f>AZ127</f>
        <v>256</v>
      </c>
      <c r="BC127" s="17"/>
      <c r="BD127" s="17">
        <f>BB127</f>
        <v>256</v>
      </c>
      <c r="BE127" s="17"/>
      <c r="BF127" s="17">
        <f>10*8*3+8*8</f>
        <v>304</v>
      </c>
      <c r="BG127" s="17"/>
      <c r="BH127" s="17">
        <f>10*8*3+8*8</f>
        <v>304</v>
      </c>
      <c r="BI127" s="17"/>
      <c r="BJ127" s="17">
        <f>10*8*3+8*8</f>
        <v>304</v>
      </c>
      <c r="BK127" s="17"/>
      <c r="BL127" s="17">
        <f>10*8*3+8*8</f>
        <v>304</v>
      </c>
      <c r="BM127" s="17"/>
      <c r="BN127" s="17">
        <f>10*8*3+8*8</f>
        <v>304</v>
      </c>
      <c r="BO127" s="17"/>
      <c r="BP127" s="17">
        <f>10*8*3+8*8</f>
        <v>304</v>
      </c>
      <c r="BQ127" s="17"/>
      <c r="BR127" s="17">
        <f>(8+8)*4*4</f>
        <v>256</v>
      </c>
      <c r="BS127" s="17"/>
      <c r="BT127" s="17">
        <f>(8+8)*4*4</f>
        <v>256</v>
      </c>
      <c r="BU127" s="17"/>
      <c r="BV127" s="17">
        <f>(8+8)*4*4</f>
        <v>256</v>
      </c>
      <c r="BW127" s="17"/>
      <c r="BX127" s="17">
        <f>(8+8)*4*4</f>
        <v>256</v>
      </c>
      <c r="BY127" s="17"/>
      <c r="BZ127" s="17">
        <f>(8+8)*4*4</f>
        <v>256</v>
      </c>
      <c r="CA127" s="17"/>
      <c r="CB127" s="17">
        <f>(8+8)*4*4</f>
        <v>256</v>
      </c>
      <c r="CC127" s="17"/>
      <c r="CD127" s="17">
        <f>(8+8)*4*4</f>
        <v>256</v>
      </c>
      <c r="CE127" s="17"/>
      <c r="CF127" s="17">
        <f>(8+8)*4*4</f>
        <v>256</v>
      </c>
      <c r="CG127" s="17"/>
      <c r="CH127" s="17">
        <f>(8+8)*4*4</f>
        <v>256</v>
      </c>
      <c r="CI127" s="17"/>
      <c r="CJ127" s="17">
        <f>(8+8)*4*4</f>
        <v>256</v>
      </c>
      <c r="CK127" s="17"/>
      <c r="CL127" s="17">
        <f>(8+8)*4*4</f>
        <v>256</v>
      </c>
      <c r="CM127" s="17"/>
      <c r="CN127" s="17">
        <f>(8+8)*4*4</f>
        <v>256</v>
      </c>
      <c r="CO127" s="17"/>
      <c r="CP127" s="17">
        <f>(8+8)*4*4</f>
        <v>256</v>
      </c>
      <c r="CQ127" s="17"/>
      <c r="CR127" s="17">
        <f>(8+8)*4*4</f>
        <v>256</v>
      </c>
      <c r="CS127" s="17"/>
      <c r="CT127" s="17">
        <f>(8+8)*4*4</f>
        <v>256</v>
      </c>
      <c r="CU127" s="17"/>
      <c r="CV127" s="17">
        <f>(8+8)*4*4</f>
        <v>256</v>
      </c>
      <c r="CW127" s="17"/>
      <c r="CX127" s="17">
        <f>(8+8)*4*4</f>
        <v>256</v>
      </c>
      <c r="CY127" s="17"/>
      <c r="CZ127" s="17">
        <f>(8+8)*4*4</f>
        <v>256</v>
      </c>
      <c r="DA127" s="17"/>
      <c r="DB127" s="17">
        <f>(8+8)*4*4</f>
        <v>256</v>
      </c>
      <c r="DC127" s="17"/>
      <c r="DD127" s="17">
        <f>(8+8)*4*4</f>
        <v>256</v>
      </c>
      <c r="DE127" s="17"/>
      <c r="DF127" s="17">
        <f>(8+8)*4*4</f>
        <v>256</v>
      </c>
      <c r="DG127" s="17"/>
      <c r="DH127" s="17">
        <f>(8+8)*4*4</f>
        <v>256</v>
      </c>
      <c r="DI127" s="17"/>
      <c r="DJ127" s="17">
        <f>(8+8)*4*4</f>
        <v>256</v>
      </c>
      <c r="DK127" s="17"/>
      <c r="DL127" s="17">
        <f>(8+8)*4*4</f>
        <v>256</v>
      </c>
      <c r="DM127" s="17"/>
      <c r="DN127" s="17">
        <f>(8+8)*4*4</f>
        <v>256</v>
      </c>
    </row>
    <row r="128" spans="2:118" x14ac:dyDescent="0.25">
      <c r="B128" s="4" t="s">
        <v>31</v>
      </c>
      <c r="J128" s="43">
        <f>J126/J127</f>
        <v>0.80729166666666663</v>
      </c>
      <c r="L128" s="43">
        <f>L126/L127</f>
        <v>0.81770833333333337</v>
      </c>
      <c r="N128" s="43">
        <f>N126/N127</f>
        <v>1.0364583333333333</v>
      </c>
      <c r="P128" s="43">
        <f>P126/P127</f>
        <v>0.89583333333333337</v>
      </c>
      <c r="R128" s="43">
        <f>R126/R127</f>
        <v>0.77083333333333337</v>
      </c>
      <c r="T128" s="43">
        <f>T126/T127</f>
        <v>0.91145833333333337</v>
      </c>
      <c r="V128" s="43">
        <f>V126/V127</f>
        <v>0.92708333333333337</v>
      </c>
      <c r="X128" s="43">
        <f>X126/X127</f>
        <v>1.015625</v>
      </c>
      <c r="Z128" s="43">
        <f>Z126/Z127</f>
        <v>0.9776785714285714</v>
      </c>
      <c r="AB128" s="43">
        <f>AB126/AB127</f>
        <v>0.6473214285714286</v>
      </c>
      <c r="AD128" s="43">
        <f>AD126/AD127</f>
        <v>0.6696428571428571</v>
      </c>
      <c r="AF128" s="43">
        <f>AF126/AF127</f>
        <v>0.8794642857142857</v>
      </c>
      <c r="AH128" s="43">
        <f>AH126/AH127</f>
        <v>0.61328125</v>
      </c>
      <c r="AJ128" s="43">
        <f>AJ126/AJ127</f>
        <v>0.6640625</v>
      </c>
      <c r="AL128" s="43">
        <f>AL126/AL127</f>
        <v>0.80859375</v>
      </c>
      <c r="AN128" s="43">
        <f>AN126/AN127</f>
        <v>0.640625</v>
      </c>
      <c r="AP128" s="43">
        <f>AP126/AP127</f>
        <v>0.69140625</v>
      </c>
      <c r="AR128" s="43">
        <f>AR126/AR127</f>
        <v>0.52734375</v>
      </c>
      <c r="AT128" s="43">
        <f>AT126/AT127</f>
        <v>0.38671875</v>
      </c>
      <c r="AV128" s="43">
        <f>AV126/AV127</f>
        <v>0.39453125</v>
      </c>
      <c r="AX128" s="43">
        <f>AX126/AX127</f>
        <v>0.69921875</v>
      </c>
      <c r="AZ128" s="43">
        <f>AZ126/AZ127</f>
        <v>0.71484375</v>
      </c>
      <c r="BB128" s="43">
        <f>BB126/BB127</f>
        <v>0.703125</v>
      </c>
      <c r="BD128" s="43">
        <f>BD126/BD127</f>
        <v>0.765625</v>
      </c>
      <c r="BF128" s="43">
        <f>BF126/BF127</f>
        <v>0.6875</v>
      </c>
      <c r="BH128" s="43">
        <f>BH126/BH127</f>
        <v>0.70065789473684215</v>
      </c>
      <c r="BJ128" s="43">
        <f>BJ126/BJ127</f>
        <v>0.82236842105263153</v>
      </c>
      <c r="BL128" s="43">
        <f>BL126/BL127</f>
        <v>0.58881578947368418</v>
      </c>
      <c r="BN128" s="43">
        <f>BN126/BN127</f>
        <v>0.82236842105263153</v>
      </c>
      <c r="BP128" s="43">
        <f>BP126/BP127</f>
        <v>0.88815789473684215</v>
      </c>
      <c r="BR128" s="43">
        <f>BR126/BR127</f>
        <v>0.8984375</v>
      </c>
      <c r="BT128" s="43">
        <f>BT126/BT127</f>
        <v>0.8984375</v>
      </c>
      <c r="BV128" s="43">
        <f>BV126/BV127</f>
        <v>0.8984375</v>
      </c>
      <c r="BX128" s="43">
        <f>BX126/BX127</f>
        <v>0.78515625</v>
      </c>
      <c r="BZ128" s="43">
        <f>BZ126/BZ127</f>
        <v>0.87890625</v>
      </c>
      <c r="CB128" s="43">
        <f>CB126/CB127</f>
        <v>0.81640625</v>
      </c>
      <c r="CD128" s="43">
        <f>CD126/CD127</f>
        <v>1.02734375</v>
      </c>
      <c r="CF128" s="43">
        <f>CF126/CF127</f>
        <v>0.98828125</v>
      </c>
      <c r="CH128" s="43">
        <f>CH126/CH127</f>
        <v>0.99609375</v>
      </c>
      <c r="CJ128" s="43">
        <f>CJ126/CJ127</f>
        <v>0.94140625</v>
      </c>
      <c r="CL128" s="43">
        <f>CL126/CL127</f>
        <v>0.6640625</v>
      </c>
      <c r="CN128" s="43">
        <f>CN126/CN127</f>
        <v>0.9453125</v>
      </c>
      <c r="CP128" s="43">
        <f>CP126/CP127</f>
        <v>0.9609375</v>
      </c>
      <c r="CR128" s="43">
        <f>CR126/CR127</f>
        <v>0.97265625</v>
      </c>
      <c r="CT128" s="43">
        <f>CT126/CT127</f>
        <v>0.921875</v>
      </c>
      <c r="CV128" s="43">
        <f>CV126/CV127</f>
        <v>0.921875</v>
      </c>
      <c r="CX128" s="43">
        <f>CX126/CX127</f>
        <v>0.828125</v>
      </c>
      <c r="CZ128" s="43">
        <f>CZ126/CZ127</f>
        <v>0.921875</v>
      </c>
      <c r="DB128" s="43">
        <f>DB126/DB127</f>
        <v>0.953125</v>
      </c>
      <c r="DD128" s="43">
        <f>DD126/DD127</f>
        <v>0.93359375</v>
      </c>
      <c r="DF128" s="43">
        <f>DF126/DF127</f>
        <v>0.93359375</v>
      </c>
      <c r="DH128" s="43">
        <f>DH126/DH127</f>
        <v>1.015625</v>
      </c>
      <c r="DJ128" s="43">
        <f>DJ126/DJ127</f>
        <v>1.12109375</v>
      </c>
      <c r="DL128" s="43">
        <f>DL126/DL127</f>
        <v>1.12109375</v>
      </c>
      <c r="DN128" s="43">
        <f>DN126/DN127</f>
        <v>1.125</v>
      </c>
    </row>
    <row r="129" spans="2:118" ht="6" customHeight="1" x14ac:dyDescent="0.25">
      <c r="J129" s="43"/>
      <c r="L129" s="43"/>
      <c r="N129" s="43"/>
      <c r="P129" s="43"/>
      <c r="R129" s="43"/>
      <c r="T129" s="43"/>
      <c r="V129" s="43"/>
      <c r="X129" s="43"/>
      <c r="Z129" s="43"/>
      <c r="AB129" s="43"/>
      <c r="AD129" s="43"/>
      <c r="AF129" s="43"/>
      <c r="AH129" s="43"/>
      <c r="AJ129" s="43"/>
      <c r="AL129" s="43"/>
      <c r="AN129" s="43"/>
      <c r="AP129" s="43"/>
      <c r="AR129" s="43"/>
      <c r="AT129" s="43"/>
      <c r="AV129" s="43"/>
      <c r="AX129" s="43"/>
      <c r="AZ129" s="43"/>
      <c r="BB129" s="43"/>
      <c r="BD129" s="43"/>
      <c r="BF129" s="43"/>
      <c r="BH129" s="43"/>
      <c r="BJ129" s="43"/>
      <c r="BL129" s="43"/>
      <c r="BN129" s="43"/>
      <c r="BP129" s="43"/>
      <c r="BR129" s="43"/>
      <c r="BT129" s="43"/>
      <c r="BV129" s="43"/>
      <c r="BX129" s="43"/>
      <c r="BZ129" s="43"/>
      <c r="CB129" s="43"/>
      <c r="CD129" s="43"/>
      <c r="CF129" s="43"/>
      <c r="CH129" s="43"/>
      <c r="CJ129" s="43"/>
      <c r="CL129" s="43"/>
      <c r="CN129" s="43"/>
      <c r="CP129" s="43"/>
      <c r="CR129" s="43"/>
      <c r="CT129" s="43"/>
      <c r="CV129" s="43"/>
      <c r="CX129" s="43"/>
      <c r="CZ129" s="43"/>
      <c r="DB129" s="43"/>
      <c r="DD129" s="43"/>
      <c r="DF129" s="43"/>
      <c r="DH129" s="43"/>
      <c r="DJ129" s="43"/>
      <c r="DL129" s="43"/>
      <c r="DN129" s="43"/>
    </row>
    <row r="130" spans="2:118" x14ac:dyDescent="0.25">
      <c r="B130" s="7" t="s">
        <v>13</v>
      </c>
      <c r="J130" s="21">
        <v>0.84</v>
      </c>
      <c r="L130" s="21">
        <v>0.82</v>
      </c>
      <c r="N130" s="21">
        <v>0.89</v>
      </c>
      <c r="P130" s="21">
        <v>0.85</v>
      </c>
      <c r="R130" s="21">
        <v>0.82</v>
      </c>
      <c r="T130" s="21">
        <v>0.82</v>
      </c>
      <c r="V130" s="21">
        <v>0.82</v>
      </c>
      <c r="X130" s="21">
        <v>0.88</v>
      </c>
      <c r="Z130" s="21">
        <v>0.89</v>
      </c>
      <c r="AB130" s="21">
        <v>0.87</v>
      </c>
      <c r="AD130" s="21">
        <v>0.86</v>
      </c>
      <c r="AF130" s="21">
        <v>0.84</v>
      </c>
      <c r="AH130" s="21">
        <v>0.85</v>
      </c>
      <c r="AJ130" s="21">
        <v>0.86</v>
      </c>
      <c r="AL130" s="21">
        <v>0.88</v>
      </c>
      <c r="AN130" s="21">
        <v>0.83</v>
      </c>
      <c r="AO130"/>
      <c r="AP130" s="21">
        <v>0.87</v>
      </c>
      <c r="AQ130"/>
      <c r="AR130" s="21">
        <v>0.83</v>
      </c>
      <c r="AT130" s="21">
        <v>0.83</v>
      </c>
      <c r="AV130" s="21">
        <v>0.88</v>
      </c>
      <c r="AX130" s="21">
        <v>0.91</v>
      </c>
      <c r="AZ130" s="21">
        <v>0.88</v>
      </c>
      <c r="BB130" s="21">
        <v>0.87</v>
      </c>
      <c r="BD130" s="21">
        <v>0.91</v>
      </c>
      <c r="BF130" s="21">
        <v>0.81</v>
      </c>
      <c r="BH130" s="21">
        <v>0.8</v>
      </c>
      <c r="BJ130" s="21">
        <v>0.83</v>
      </c>
      <c r="BL130" s="21">
        <v>0.88</v>
      </c>
      <c r="BN130" s="21">
        <v>0.88</v>
      </c>
      <c r="BP130" s="21">
        <v>0.78</v>
      </c>
      <c r="BR130" s="21">
        <v>0.84</v>
      </c>
      <c r="BT130" s="21">
        <v>0.77</v>
      </c>
      <c r="BV130" s="21">
        <v>0.78</v>
      </c>
      <c r="BX130" s="21">
        <v>0.85</v>
      </c>
      <c r="BZ130" s="21">
        <v>0.83</v>
      </c>
      <c r="CB130" s="21">
        <v>0.84</v>
      </c>
      <c r="CD130" s="21">
        <v>0.8</v>
      </c>
      <c r="CF130" s="21">
        <v>0.77</v>
      </c>
      <c r="CH130" s="21">
        <v>0.84</v>
      </c>
      <c r="CJ130" s="21">
        <v>0.86</v>
      </c>
      <c r="CL130" s="21">
        <v>0.86</v>
      </c>
      <c r="CN130" s="21">
        <v>0.9</v>
      </c>
      <c r="CP130" s="21">
        <v>0.83</v>
      </c>
      <c r="CR130" s="21">
        <v>0.86</v>
      </c>
      <c r="CT130" s="21">
        <v>0.86</v>
      </c>
      <c r="CV130" s="21">
        <v>0.88</v>
      </c>
      <c r="CX130" s="21">
        <v>0.9</v>
      </c>
      <c r="CZ130" s="21">
        <v>0.85</v>
      </c>
      <c r="DB130" s="21">
        <v>0.87</v>
      </c>
      <c r="DD130" s="21">
        <v>0.89</v>
      </c>
      <c r="DF130" s="21">
        <v>0.87</v>
      </c>
      <c r="DH130" s="21">
        <v>0.8</v>
      </c>
      <c r="DJ130" s="21">
        <v>0.79</v>
      </c>
      <c r="DL130" s="21">
        <v>0.85</v>
      </c>
      <c r="DN130" s="21">
        <v>0.85</v>
      </c>
    </row>
    <row r="131" spans="2:118" ht="6" customHeight="1" x14ac:dyDescent="0.25">
      <c r="AO131"/>
      <c r="AQ131"/>
    </row>
    <row r="132" spans="2:118" x14ac:dyDescent="0.25">
      <c r="B132" s="7" t="s">
        <v>34</v>
      </c>
      <c r="AO132"/>
      <c r="AQ132"/>
    </row>
    <row r="133" spans="2:118" x14ac:dyDescent="0.25">
      <c r="B133" s="4" t="s">
        <v>37</v>
      </c>
      <c r="J133" s="19">
        <f>J11</f>
        <v>21453.399999999998</v>
      </c>
      <c r="L133" s="19">
        <f>L11</f>
        <v>21859.4</v>
      </c>
      <c r="N133" s="19">
        <f>N11</f>
        <v>20792.599999999999</v>
      </c>
      <c r="P133" s="19">
        <f>P11</f>
        <v>25259.9</v>
      </c>
      <c r="R133" s="19">
        <f>R11</f>
        <v>24325.200000000001</v>
      </c>
      <c r="T133" s="19">
        <f>T11</f>
        <v>28175.1</v>
      </c>
      <c r="V133" s="19">
        <f>V11</f>
        <v>25491</v>
      </c>
      <c r="X133" s="19">
        <f>X11</f>
        <v>35850.549999999996</v>
      </c>
      <c r="Z133" s="19">
        <f>Z11</f>
        <v>44425.95</v>
      </c>
      <c r="AB133" s="19">
        <f>AB11</f>
        <v>35036.44</v>
      </c>
      <c r="AD133" s="19">
        <f>AD11</f>
        <v>29548.769999999997</v>
      </c>
      <c r="AF133" s="19">
        <f>AF11</f>
        <v>37016.400000000001</v>
      </c>
      <c r="AH133" s="19">
        <f>AH11</f>
        <v>26639.1</v>
      </c>
      <c r="AJ133" s="19">
        <f>AJ11</f>
        <v>29933.119999999999</v>
      </c>
      <c r="AL133" s="19">
        <f>AL11</f>
        <v>36578.81</v>
      </c>
      <c r="AN133" s="19">
        <f>AN11</f>
        <v>32382</v>
      </c>
      <c r="AO133"/>
      <c r="AP133" s="19">
        <f>AP11</f>
        <v>34412.550000000003</v>
      </c>
      <c r="AQ133"/>
      <c r="AR133" s="19">
        <f>AR11</f>
        <v>33125.199999999997</v>
      </c>
      <c r="AT133" s="19">
        <f>AT11</f>
        <v>32156</v>
      </c>
      <c r="AV133" s="19">
        <f>AV11</f>
        <v>31243.9</v>
      </c>
      <c r="AX133" s="19">
        <f>AX11</f>
        <v>36186.15</v>
      </c>
      <c r="AZ133" s="19">
        <f>AZ11</f>
        <v>35157</v>
      </c>
      <c r="BB133" s="19">
        <f>BB11</f>
        <v>29347</v>
      </c>
      <c r="BD133" s="19">
        <f>BD11</f>
        <v>33502</v>
      </c>
      <c r="BF133" s="19">
        <f>BF11</f>
        <v>36804.25</v>
      </c>
      <c r="BH133" s="19">
        <f>BH11</f>
        <v>41304</v>
      </c>
      <c r="BJ133" s="19">
        <f>BJ11</f>
        <v>36152</v>
      </c>
      <c r="BL133" s="19">
        <f>BL11</f>
        <v>32093.95</v>
      </c>
      <c r="BN133" s="19">
        <f>BN11</f>
        <v>57602.54</v>
      </c>
      <c r="BP133" s="19">
        <f>BP11</f>
        <v>74179.649999999994</v>
      </c>
      <c r="BR133" s="19">
        <f>BR11</f>
        <v>64986.6</v>
      </c>
      <c r="BT133" s="19">
        <f>BT11</f>
        <v>67684.289999999994</v>
      </c>
      <c r="BV133" s="19">
        <f>BV11</f>
        <v>43330.55</v>
      </c>
      <c r="BX133" s="19">
        <f>BX11</f>
        <v>37680.339999999997</v>
      </c>
      <c r="BZ133" s="19">
        <f>BZ11</f>
        <v>49090.05</v>
      </c>
      <c r="CB133" s="19">
        <f>CB11</f>
        <v>30166.31</v>
      </c>
      <c r="CD133" s="19">
        <f>CD11</f>
        <v>39106.81</v>
      </c>
      <c r="CF133" s="19">
        <f>CF11</f>
        <v>42099.33</v>
      </c>
      <c r="CH133" s="19">
        <f>CH11</f>
        <v>37796.04</v>
      </c>
      <c r="CJ133" s="19">
        <f>CJ11</f>
        <v>41878.03</v>
      </c>
      <c r="CL133" s="19">
        <f>CL11</f>
        <v>26672.57</v>
      </c>
      <c r="CN133" s="19">
        <f>CN11</f>
        <v>47228.15</v>
      </c>
      <c r="CP133" s="19">
        <f>CP11</f>
        <v>41240.28</v>
      </c>
      <c r="CR133" s="19">
        <f>CR11</f>
        <v>38498.699999999997</v>
      </c>
      <c r="CT133" s="19">
        <f>CT11</f>
        <v>40237.64</v>
      </c>
      <c r="CV133" s="19">
        <f>CV11</f>
        <v>45373.01</v>
      </c>
      <c r="CX133" s="19">
        <f>CX11</f>
        <v>34441.18</v>
      </c>
      <c r="CZ133" s="19">
        <f>CZ11</f>
        <v>35353.07</v>
      </c>
      <c r="DB133" s="19">
        <f>DB11</f>
        <v>44430.42</v>
      </c>
      <c r="DD133" s="19">
        <f>DD11</f>
        <v>51964.92</v>
      </c>
      <c r="DF133" s="19">
        <f>DF11</f>
        <v>48392.9</v>
      </c>
      <c r="DH133" s="19">
        <f>DH11</f>
        <v>49579.88</v>
      </c>
      <c r="DJ133" s="19">
        <f>DJ11</f>
        <v>53272.47</v>
      </c>
      <c r="DL133" s="19">
        <f>DL11</f>
        <v>50537.38</v>
      </c>
      <c r="DN133" s="19">
        <f>DN11</f>
        <v>49841.52</v>
      </c>
    </row>
    <row r="134" spans="2:118" x14ac:dyDescent="0.25">
      <c r="B134" s="4" t="s">
        <v>35</v>
      </c>
      <c r="J134" s="70" t="s">
        <v>77</v>
      </c>
      <c r="L134" s="70" t="s">
        <v>77</v>
      </c>
      <c r="N134" s="70" t="s">
        <v>77</v>
      </c>
      <c r="P134" s="70" t="s">
        <v>77</v>
      </c>
      <c r="R134" s="8">
        <f>SUM('[16]Profit and Loss'!D33+'[16]Profit and Loss'!D38+'[16]Profit and Loss'!D41)</f>
        <v>7988.97</v>
      </c>
      <c r="T134" s="8">
        <f>SUM('[16]Profit and Loss'!F33+'[16]Profit and Loss'!F38+'[16]Profit and Loss'!F41)</f>
        <v>6885.41</v>
      </c>
      <c r="V134" s="8">
        <f>SUM('[16]Profit and Loss'!H33+'[16]Profit and Loss'!H38+'[16]Profit and Loss'!H41)</f>
        <v>11067.57</v>
      </c>
      <c r="X134" s="8">
        <f>SUM('[16]Profit and Loss'!J33+'[16]Profit and Loss'!J38+'[16]Profit and Loss'!J41)</f>
        <v>11219.130000000001</v>
      </c>
      <c r="Z134" s="8">
        <f>SUM('[16]Profit and Loss'!L33+'[16]Profit and Loss'!L38+'[16]Profit and Loss'!L41)</f>
        <v>12995.78</v>
      </c>
      <c r="AB134" s="8">
        <f>SUM('[16]Profit and Loss'!N33+'[16]Profit and Loss'!N38+'[16]Profit and Loss'!N41)</f>
        <v>14691.05</v>
      </c>
      <c r="AD134" s="8">
        <f>SUM('[16]Profit and Loss'!P33+'[16]Profit and Loss'!P38+'[16]Profit and Loss'!P41)</f>
        <v>11003.63</v>
      </c>
      <c r="AF134" s="8">
        <f>SUM('[16]Profit and Loss'!R33+'[16]Profit and Loss'!R38+'[16]Profit and Loss'!R41)</f>
        <v>20134.439999999999</v>
      </c>
      <c r="AH134" s="8">
        <f>SUM('[16]Profit and Loss'!T33+'[16]Profit and Loss'!T38+'[16]Profit and Loss'!T41)</f>
        <v>9405.4599999999991</v>
      </c>
      <c r="AJ134" s="8">
        <f>SUM('[16]Profit and Loss'!V33+'[16]Profit and Loss'!V38+'[16]Profit and Loss'!V41)</f>
        <v>12658.79</v>
      </c>
      <c r="AL134" s="8">
        <f>SUM('[16]Profit and Loss'!X33+'[16]Profit and Loss'!X38+'[16]Profit and Loss'!X41)</f>
        <v>14662.019999999999</v>
      </c>
      <c r="AN134" s="8">
        <f>SUM('[16]Profit and Loss'!Z33+'[16]Profit and Loss'!Z38+'[16]Profit and Loss'!Z41)</f>
        <v>15526.24</v>
      </c>
      <c r="AO134"/>
      <c r="AP134" s="8">
        <f>SUM('[16]Profit and Loss'!AB33+'[16]Profit and Loss'!AB38+'[16]Profit and Loss'!AB41)</f>
        <v>14939.93</v>
      </c>
      <c r="AQ134"/>
      <c r="AR134" s="8">
        <f>SUM('[16]Profit and Loss'!AD33+'[16]Profit and Loss'!AD38+'[16]Profit and Loss'!AD41)</f>
        <v>15898.539999999999</v>
      </c>
      <c r="AS134" s="16"/>
      <c r="AT134" s="8">
        <f>SUM('[16]Profit and Loss'!AF33+'[16]Profit and Loss'!AF38+'[16]Profit and Loss'!AF41)</f>
        <v>15980.02</v>
      </c>
      <c r="AU134" s="16"/>
      <c r="AV134" s="8">
        <f>SUM('[16]Profit and Loss'!AH33+'[16]Profit and Loss'!AH38+'[16]Profit and Loss'!AH41)</f>
        <v>17267.740000000002</v>
      </c>
      <c r="AW134" s="16"/>
      <c r="AX134" s="8">
        <f>SUM('[16]Profit and Loss'!AJ33+'[16]Profit and Loss'!AJ38+'[16]Profit and Loss'!AJ41)</f>
        <v>15946.34</v>
      </c>
      <c r="AY134" s="16"/>
      <c r="AZ134" s="8">
        <v>15691.55</v>
      </c>
      <c r="BA134" s="16"/>
      <c r="BB134" s="8">
        <v>14835.65</v>
      </c>
      <c r="BC134" s="16"/>
      <c r="BD134" s="8">
        <v>19623.099999999999</v>
      </c>
      <c r="BE134" s="16"/>
      <c r="BF134" s="8">
        <v>20647.77</v>
      </c>
      <c r="BG134" s="16"/>
      <c r="BH134" s="8">
        <v>17886.71</v>
      </c>
      <c r="BI134" s="16"/>
      <c r="BJ134" s="8">
        <v>19076.759999999998</v>
      </c>
      <c r="BK134" s="16"/>
      <c r="BL134" s="8">
        <v>17324.02</v>
      </c>
      <c r="BM134" s="16"/>
      <c r="BN134" s="8">
        <v>25293.89</v>
      </c>
      <c r="BO134" s="16"/>
      <c r="BP134" s="8">
        <v>25696.09</v>
      </c>
      <c r="BQ134" s="16"/>
      <c r="BR134" s="8">
        <v>29857.1</v>
      </c>
      <c r="BS134" s="16"/>
      <c r="BT134" s="8">
        <v>23742.83</v>
      </c>
      <c r="BU134" s="16"/>
      <c r="BV134" s="8">
        <v>23268.9</v>
      </c>
      <c r="BW134" s="16"/>
      <c r="BX134" s="8">
        <v>26205.98</v>
      </c>
      <c r="BY134" s="16"/>
      <c r="BZ134" s="8">
        <v>25428.240000000002</v>
      </c>
      <c r="CA134" s="16"/>
      <c r="CB134" s="8">
        <v>10998.05</v>
      </c>
      <c r="CC134" s="16"/>
      <c r="CD134" s="8">
        <v>24666.2</v>
      </c>
      <c r="CE134" s="16"/>
      <c r="CF134" s="8">
        <v>21860.13</v>
      </c>
      <c r="CG134" s="16"/>
      <c r="CH134" s="8">
        <v>16178.12</v>
      </c>
      <c r="CI134" s="16"/>
      <c r="CJ134" s="8">
        <v>13985.36</v>
      </c>
      <c r="CK134" s="16"/>
      <c r="CL134" s="8">
        <v>15377.27</v>
      </c>
      <c r="CM134" s="16"/>
      <c r="CN134" s="8">
        <v>17784.560000000001</v>
      </c>
      <c r="CO134" s="16"/>
      <c r="CP134" s="8">
        <v>16552.8</v>
      </c>
      <c r="CQ134" s="16"/>
      <c r="CR134" s="8">
        <v>18118.05</v>
      </c>
      <c r="CS134" s="16"/>
      <c r="CT134" s="8">
        <v>15610.63</v>
      </c>
      <c r="CU134" s="16"/>
      <c r="CV134" s="8">
        <v>19361.189999999999</v>
      </c>
      <c r="CW134" s="16"/>
      <c r="CX134" s="8">
        <v>15323.23</v>
      </c>
      <c r="CY134" s="16"/>
      <c r="CZ134" s="8">
        <v>16148.66</v>
      </c>
      <c r="DA134" s="16"/>
      <c r="DB134" s="8">
        <v>16738.669999999998</v>
      </c>
      <c r="DC134" s="16"/>
      <c r="DD134" s="8">
        <v>15149.4</v>
      </c>
      <c r="DE134" s="16"/>
      <c r="DF134" s="8">
        <v>22229.759999999998</v>
      </c>
      <c r="DG134" s="16"/>
      <c r="DH134" s="8">
        <v>19399.900000000001</v>
      </c>
      <c r="DI134" s="16"/>
      <c r="DJ134" s="8">
        <v>18793.68</v>
      </c>
      <c r="DK134" s="16"/>
      <c r="DL134" s="8">
        <v>18776.689999999999</v>
      </c>
      <c r="DM134" s="16"/>
      <c r="DN134" s="8">
        <v>19282.37</v>
      </c>
    </row>
    <row r="135" spans="2:118" x14ac:dyDescent="0.25">
      <c r="B135" s="4" t="s">
        <v>36</v>
      </c>
      <c r="J135" s="69" t="s">
        <v>77</v>
      </c>
      <c r="L135" s="69" t="s">
        <v>77</v>
      </c>
      <c r="N135" s="69" t="s">
        <v>77</v>
      </c>
      <c r="P135" s="69" t="s">
        <v>77</v>
      </c>
      <c r="R135" s="44">
        <f>R133/R134</f>
        <v>3.0448480842962233</v>
      </c>
      <c r="T135" s="44">
        <f>T133/T134</f>
        <v>4.0920003311349653</v>
      </c>
      <c r="V135" s="44">
        <f>V133/V134</f>
        <v>2.3032156110148843</v>
      </c>
      <c r="X135" s="44">
        <f>X133/X134</f>
        <v>3.1954839635515402</v>
      </c>
      <c r="Z135" s="44">
        <f>Z133/Z134</f>
        <v>3.4184904638274882</v>
      </c>
      <c r="AB135" s="44">
        <f>AB133/AB134</f>
        <v>2.3848833133098046</v>
      </c>
      <c r="AD135" s="44">
        <f>AD133/AD134</f>
        <v>2.6853656475181369</v>
      </c>
      <c r="AF135" s="44">
        <f>AF133/AF134</f>
        <v>1.8384618593812394</v>
      </c>
      <c r="AH135" s="44">
        <f>AH133/AH134</f>
        <v>2.8323016630765534</v>
      </c>
      <c r="AJ135" s="44">
        <f>AJ133/AJ134</f>
        <v>2.3646114676047234</v>
      </c>
      <c r="AL135" s="44">
        <f>AL133/AL134</f>
        <v>2.4948001707813794</v>
      </c>
      <c r="AN135" s="44">
        <f>AN133/AN134</f>
        <v>2.0856305196879608</v>
      </c>
      <c r="AO135"/>
      <c r="AP135" s="44">
        <f>AP133/AP134</f>
        <v>2.3033943264794416</v>
      </c>
      <c r="AQ135"/>
      <c r="AR135" s="44">
        <f>AR133/AR134</f>
        <v>2.0835372304626714</v>
      </c>
      <c r="AT135" s="44">
        <f>AT133/AT134</f>
        <v>2.0122628131879683</v>
      </c>
      <c r="AV135" s="44">
        <f>AV133/AV134</f>
        <v>1.8093798030315489</v>
      </c>
      <c r="AX135" s="44">
        <f>AX133/AX134</f>
        <v>2.269244854932229</v>
      </c>
      <c r="AZ135" s="44">
        <f>AZ133/AZ134</f>
        <v>2.2405052400814451</v>
      </c>
      <c r="BB135" s="44">
        <f>BB133/BB134</f>
        <v>1.9781404926646289</v>
      </c>
      <c r="BD135" s="44">
        <f>BD133/BD134</f>
        <v>1.7072735704348447</v>
      </c>
      <c r="BF135" s="44">
        <f>BF133/BF134</f>
        <v>1.7824806262371191</v>
      </c>
      <c r="BH135" s="44">
        <f>BH133/BH134</f>
        <v>2.3092005181500679</v>
      </c>
      <c r="BJ135" s="44">
        <f>BJ133/BJ134</f>
        <v>1.8950807160125724</v>
      </c>
      <c r="BL135" s="44">
        <f>BL133/BL134</f>
        <v>1.8525694382712556</v>
      </c>
      <c r="BN135" s="44">
        <f>BN133/BN134</f>
        <v>2.2773302169021847</v>
      </c>
      <c r="BP135" s="44">
        <f>BP133/BP134</f>
        <v>2.8868069033070789</v>
      </c>
      <c r="BR135" s="44">
        <f>BR133/BR134</f>
        <v>2.1765878132839425</v>
      </c>
      <c r="BT135" s="44">
        <f>BT133/BT134</f>
        <v>2.8507254611181558</v>
      </c>
      <c r="BV135" s="44">
        <f>BV133/BV134</f>
        <v>1.8621658092991074</v>
      </c>
      <c r="BX135" s="44">
        <f>BX133/BX134</f>
        <v>1.4378527343758942</v>
      </c>
      <c r="BZ135" s="44">
        <f>BZ133/BZ134</f>
        <v>1.9305327462695019</v>
      </c>
      <c r="CB135" s="44">
        <f>CB133/CB134</f>
        <v>2.7428780556553209</v>
      </c>
      <c r="CD135" s="44">
        <f>CD133/CD134</f>
        <v>1.5854412110499387</v>
      </c>
      <c r="CF135" s="44">
        <f>CF133/CF134</f>
        <v>1.9258499377634075</v>
      </c>
      <c r="CH135" s="44">
        <f>CH133/CH134</f>
        <v>2.3362442607670113</v>
      </c>
      <c r="CJ135" s="44">
        <f>CJ133/CJ134</f>
        <v>2.9944191640401101</v>
      </c>
      <c r="CL135" s="44">
        <f>CL133/CL134</f>
        <v>1.7345452086098507</v>
      </c>
      <c r="CN135" s="44">
        <f>CN133/CN134</f>
        <v>2.6555703374162758</v>
      </c>
      <c r="CP135" s="44">
        <f>CP133/CP134</f>
        <v>2.4914383065100769</v>
      </c>
      <c r="CR135" s="44">
        <f>CR133/CR134</f>
        <v>2.1248809888481377</v>
      </c>
      <c r="CT135" s="44">
        <f>CT133/CT134</f>
        <v>2.5775795083222137</v>
      </c>
      <c r="CV135" s="44">
        <f>CV133/CV134</f>
        <v>2.3435031627704705</v>
      </c>
      <c r="CX135" s="44">
        <f>CX133/CX134</f>
        <v>2.2476449155954716</v>
      </c>
      <c r="CZ135" s="44">
        <f>CZ133/CZ134</f>
        <v>2.189226226820058</v>
      </c>
      <c r="DB135" s="44">
        <f>DB133/DB134</f>
        <v>2.6543578432456103</v>
      </c>
      <c r="DD135" s="44">
        <f>DD133/DD134</f>
        <v>3.4301635708344884</v>
      </c>
      <c r="DF135" s="44">
        <f>DF133/DF134</f>
        <v>2.1769420812460414</v>
      </c>
      <c r="DH135" s="44">
        <f>DH133/DH134</f>
        <v>2.5556770911190259</v>
      </c>
      <c r="DJ135" s="44">
        <f>DJ133/DJ134</f>
        <v>2.8345949276565312</v>
      </c>
      <c r="DL135" s="44">
        <f>DL133/DL134</f>
        <v>2.6914956789508695</v>
      </c>
      <c r="DN135" s="44">
        <f>DN133/DN134</f>
        <v>2.5848233386248682</v>
      </c>
    </row>
    <row r="136" spans="2:118" x14ac:dyDescent="0.25">
      <c r="B136" s="9" t="s">
        <v>2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98">
        <f>SUM(R133:AN133)/SUM(R134:AN134)</f>
        <v>2.5998810430408454</v>
      </c>
      <c r="AO136" s="12"/>
      <c r="AP136" s="98">
        <f t="shared" ref="AP136" si="1000">SUM(T133:AP133)/SUM(T134:AP134)</f>
        <v>2.5484321904614</v>
      </c>
      <c r="AQ136" s="12"/>
      <c r="AR136" s="98">
        <f t="shared" ref="AR136" si="1001">SUM(V133:AR133)/SUM(V134:AR134)</f>
        <v>2.4386942641217937</v>
      </c>
      <c r="AS136" s="12"/>
      <c r="AT136" s="98">
        <f t="shared" ref="AT136" si="1002">SUM(X133:AT133)/SUM(X134:AT134)</f>
        <v>2.4072661667032196</v>
      </c>
      <c r="AU136" s="12"/>
      <c r="AV136" s="98">
        <f t="shared" ref="AV136" si="1003">SUM(Z133:AV133)/SUM(Z134:AV134)</f>
        <v>2.2978412643171837</v>
      </c>
      <c r="AW136" s="12"/>
      <c r="AX136" s="98">
        <f t="shared" ref="AX136:BD136" si="1004">SUM(AB133:AX133)/SUM(AB134:AX134)</f>
        <v>2.2135149246943819</v>
      </c>
      <c r="AY136" s="12"/>
      <c r="AZ136" s="98">
        <f t="shared" si="1004"/>
        <v>2.2018237475762743</v>
      </c>
      <c r="BA136" s="12"/>
      <c r="BB136" s="98">
        <f t="shared" si="1004"/>
        <v>2.1546012412794289</v>
      </c>
      <c r="BC136" s="12"/>
      <c r="BD136" s="98">
        <f t="shared" si="1004"/>
        <v>2.1413764698492144</v>
      </c>
      <c r="BE136" s="12"/>
      <c r="BF136" s="98">
        <f t="shared" ref="BF136" si="1005">SUM(AJ133:BF133)/SUM(AJ134:BF134)</f>
        <v>2.0695619614215763</v>
      </c>
      <c r="BG136" s="12"/>
      <c r="BH136" s="98">
        <f t="shared" ref="BH136" si="1006">SUM(AL133:BH133)/SUM(AL134:BH134)</f>
        <v>2.0723340080754888</v>
      </c>
      <c r="BI136" s="12"/>
      <c r="BJ136" s="98">
        <f t="shared" ref="BJ136" si="1007">SUM(AN133:BJ133)/SUM(AN134:BJ134)</f>
        <v>2.0252377590339581</v>
      </c>
      <c r="BK136" s="12"/>
      <c r="BL136" s="98">
        <f t="shared" ref="BL136" si="1008">SUM(AP133:BL133)/SUM(AP134:BL134)</f>
        <v>2.006083031275685</v>
      </c>
      <c r="BM136" s="12"/>
      <c r="BN136" s="98">
        <f t="shared" ref="BN136" si="1009">SUM(AR133:BN133)/SUM(AR134:BN134)</f>
        <v>2.0173099448749956</v>
      </c>
      <c r="BO136" s="12"/>
      <c r="BP136" s="98">
        <f t="shared" ref="BP136" si="1010">SUM(AT133:BP133)/SUM(AT134:BP134)</f>
        <v>2.1118178197470372</v>
      </c>
      <c r="BQ136" s="12"/>
      <c r="BR136" s="98">
        <f t="shared" ref="BR136" si="1011">SUM(AV133:BR133)/SUM(AV134:BR134)</f>
        <v>2.1265566176278723</v>
      </c>
      <c r="BS136" s="12"/>
      <c r="BT136" s="98">
        <f t="shared" ref="BT136" si="1012">SUM(AX133:BT133)/SUM(AX134:BT134)</f>
        <v>2.2188560128271995</v>
      </c>
      <c r="BU136" s="12"/>
      <c r="BV136" s="98">
        <f t="shared" ref="BV136" si="1013">SUM(AZ133:BV133)/SUM(AZ134:BV134)</f>
        <v>2.1828666516673207</v>
      </c>
      <c r="BW136" s="12"/>
      <c r="BX136" s="98">
        <f t="shared" ref="BX136" si="1014">SUM(BB133:BX133)/SUM(BB134:BX134)</f>
        <v>2.1053279298319123</v>
      </c>
      <c r="BY136" s="12"/>
      <c r="BZ136" s="98">
        <f t="shared" ref="BZ136" si="1015">SUM(BD133:BZ133)/SUM(BD134:BZ134)</f>
        <v>2.0959945505111284</v>
      </c>
      <c r="CA136" s="12"/>
      <c r="CB136" s="98">
        <f t="shared" ref="CB136" si="1016">SUM(BF133:CB133)/SUM(BF134:CB134)</f>
        <v>2.1515367691088989</v>
      </c>
      <c r="CC136" s="12"/>
      <c r="CD136" s="98">
        <f t="shared" ref="CD136" si="1017">SUM(BH133:CD133)/SUM(BH134:CD134)</f>
        <v>2.1279948762783549</v>
      </c>
      <c r="CE136" s="12"/>
      <c r="CF136" s="98">
        <f t="shared" ref="CF136" si="1018">SUM(BJ133:CF133)/SUM(BJ134:CF134)</f>
        <v>2.0999788638788068</v>
      </c>
      <c r="CG136" s="12"/>
      <c r="CH136" s="98">
        <f t="shared" ref="CH136" si="1019">SUM(BL133:CH133)/SUM(BL134:CH134)</f>
        <v>2.1285576587717965</v>
      </c>
      <c r="CI136" s="12"/>
      <c r="CJ136" s="98">
        <f t="shared" ref="CJ136" si="1020">SUM(BN133:CJ133)/SUM(BN134:CJ134)</f>
        <v>2.1917755420307192</v>
      </c>
      <c r="CK136" s="12"/>
      <c r="CL136" s="98">
        <f t="shared" ref="CL136" si="1021">SUM(BP133:CL133)/SUM(BP134:CL134)</f>
        <v>2.1560342211532126</v>
      </c>
      <c r="CM136" s="12"/>
      <c r="CN136" s="98">
        <f t="shared" ref="CN136" si="1022">SUM(BR133:CN133)/SUM(BR134:CN134)</f>
        <v>2.1163556093267708</v>
      </c>
      <c r="CO136" s="12"/>
      <c r="CP136" s="98">
        <f t="shared" ref="CP136" si="1023">SUM(BT133:CP133)/SUM(BT134:CP134)</f>
        <v>2.1350395283273214</v>
      </c>
      <c r="CQ136" s="12"/>
      <c r="CR136" s="98">
        <f t="shared" ref="CR136" si="1024">SUM(BV133:CR133)/SUM(BV134:CR134)</f>
        <v>2.0604965653266687</v>
      </c>
      <c r="CS136" s="12"/>
      <c r="CT136" s="98">
        <f t="shared" ref="CT136" si="1025">SUM(BX133:CT133)/SUM(BX134:CT134)</f>
        <v>2.117448540816866</v>
      </c>
      <c r="CU136" s="12"/>
      <c r="CV136" s="98">
        <f t="shared" ref="CV136" si="1026">SUM(BZ133:CV133)/SUM(BZ134:CV134)</f>
        <v>2.2202000179695687</v>
      </c>
      <c r="CW136" s="12"/>
      <c r="CX136" s="98">
        <f t="shared" ref="CX136" si="1027">SUM(CB133:CX133)/SUM(CB134:CX134)</f>
        <v>2.258031327947509</v>
      </c>
      <c r="CY136" s="12"/>
      <c r="CZ136" s="98">
        <f t="shared" ref="CZ136" si="1028">SUM(CD133:CZ133)/SUM(CD134:CZ134)</f>
        <v>2.2274886214000156</v>
      </c>
      <c r="DA136" s="12"/>
      <c r="DB136" s="98">
        <f t="shared" ref="DB136" si="1029">SUM(CF133:DB133)/SUM(CF134:DB134)</f>
        <v>2.3406793395563508</v>
      </c>
      <c r="DC136" s="12"/>
      <c r="DD136" s="98">
        <f t="shared" ref="DD136" si="1030">SUM(CH133:DD133)/SUM(CH134:DD134)</f>
        <v>2.4709371982408612</v>
      </c>
      <c r="DE136" s="12"/>
      <c r="DF136" s="98">
        <f t="shared" ref="DF136" si="1031">SUM(CJ133:DF133)/SUM(CJ134:DF134)</f>
        <v>2.4494114969504328</v>
      </c>
      <c r="DG136" s="12"/>
      <c r="DH136" s="98">
        <f t="shared" ref="DH136" si="1032">SUM(CL133:DH133)/SUM(CL134:DH134)</f>
        <v>2.4226514205503027</v>
      </c>
      <c r="DI136" s="12"/>
      <c r="DJ136" s="98">
        <f t="shared" ref="DJ136" si="1033">SUM(CN133:DJ133)/SUM(CN134:DJ134)</f>
        <v>2.5094043369902059</v>
      </c>
      <c r="DK136" s="12"/>
      <c r="DL136" s="98">
        <f t="shared" ref="DL136" si="1034">SUM(CP133:DL133)/SUM(CP134:DL134)</f>
        <v>2.5132665631995375</v>
      </c>
      <c r="DM136" s="12"/>
      <c r="DN136" s="104">
        <f t="shared" ref="DN136" si="1035">SUM(CR133:DN133)/SUM(CR134:DN134)</f>
        <v>2.5213672700460052</v>
      </c>
    </row>
    <row r="137" spans="2:118" x14ac:dyDescent="0.25">
      <c r="AO137"/>
      <c r="AQ137"/>
    </row>
  </sheetData>
  <pageMargins left="0.45" right="0.45" top="0.5" bottom="0.5" header="0.3" footer="0.3"/>
  <pageSetup scale="34" orientation="portrait" horizontalDpi="1200" verticalDpi="1200" r:id="rId1"/>
  <ignoredErrors>
    <ignoredError sqref="AF36 AH36 AJ36 AL3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BA86-B283-4812-BE97-D14FE7F5B32D}">
  <dimension ref="A3:EF153"/>
  <sheetViews>
    <sheetView showGridLines="0" view="pageBreakPreview" zoomScaleNormal="100" zoomScaleSheetLayoutView="100" workbookViewId="0">
      <selection activeCell="DH10" sqref="DH10"/>
    </sheetView>
  </sheetViews>
  <sheetFormatPr defaultColWidth="8.85546875" defaultRowHeight="15" outlineLevelCol="2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0.85546875" style="4" hidden="1" customWidth="1" outlineLevel="1"/>
    <col min="11" max="11" width="1.85546875" style="4" hidden="1" customWidth="1" outlineLevel="1"/>
    <col min="12" max="12" width="10.85546875" style="4" hidden="1" customWidth="1" outlineLevel="1"/>
    <col min="13" max="13" width="1.85546875" style="4" hidden="1" customWidth="1" outlineLevel="1"/>
    <col min="14" max="14" width="10.85546875" style="4" hidden="1" customWidth="1" outlineLevel="1"/>
    <col min="15" max="15" width="1.85546875" style="4" hidden="1" customWidth="1" outlineLevel="1"/>
    <col min="16" max="16" width="10.85546875" style="4" hidden="1" customWidth="1" outlineLevel="1"/>
    <col min="17" max="17" width="1.85546875" style="4" hidden="1" customWidth="1" outlineLevel="1"/>
    <col min="18" max="18" width="10.85546875" style="4" hidden="1" customWidth="1" outlineLevel="1"/>
    <col min="19" max="19" width="1.85546875" style="4" hidden="1" customWidth="1" outlineLevel="1"/>
    <col min="20" max="20" width="10.85546875" style="4" hidden="1" customWidth="1" outlineLevel="1"/>
    <col min="21" max="21" width="1.85546875" style="4" hidden="1" customWidth="1" outlineLevel="1"/>
    <col min="22" max="22" width="10.85546875" style="4" hidden="1" customWidth="1" outlineLevel="1"/>
    <col min="23" max="23" width="1.85546875" style="4" hidden="1" customWidth="1" outlineLevel="1"/>
    <col min="24" max="24" width="10.85546875" style="4" hidden="1" customWidth="1" outlineLevel="1"/>
    <col min="25" max="25" width="1.85546875" style="4" hidden="1" customWidth="1" outlineLevel="1"/>
    <col min="26" max="26" width="10.85546875" style="4" hidden="1" customWidth="1" outlineLevel="1"/>
    <col min="27" max="27" width="1.85546875" style="4" hidden="1" customWidth="1" outlineLevel="1"/>
    <col min="28" max="28" width="10.85546875" style="4" hidden="1" customWidth="1" outlineLevel="1"/>
    <col min="29" max="29" width="1.85546875" style="4" hidden="1" customWidth="1" outlineLevel="1"/>
    <col min="30" max="30" width="10.85546875" style="4" hidden="1" customWidth="1" outlineLevel="1"/>
    <col min="31" max="31" width="1.85546875" style="4" hidden="1" customWidth="1" outlineLevel="1"/>
    <col min="32" max="32" width="10.85546875" style="4" hidden="1" customWidth="1" outlineLevel="1"/>
    <col min="33" max="33" width="1.85546875" style="4" hidden="1" customWidth="1" outlineLevel="1"/>
    <col min="34" max="34" width="11.28515625" style="4" hidden="1" customWidth="1" outlineLevel="1" collapsed="1"/>
    <col min="35" max="35" width="1.85546875" style="4" hidden="1" customWidth="1" outlineLevel="1"/>
    <col min="36" max="36" width="11.28515625" style="4" hidden="1" customWidth="1" outlineLevel="1"/>
    <col min="37" max="37" width="1.85546875" style="4" hidden="1" customWidth="1" outlineLevel="1"/>
    <col min="38" max="38" width="11.28515625" style="4" hidden="1" customWidth="1" outlineLevel="1"/>
    <col min="39" max="39" width="1.85546875" style="4" hidden="1" customWidth="1" outlineLevel="1"/>
    <col min="40" max="40" width="11.28515625" style="4" hidden="1" customWidth="1" outlineLevel="1"/>
    <col min="41" max="41" width="1.85546875" style="4" hidden="1" customWidth="1" outlineLevel="1"/>
    <col min="42" max="42" width="11.28515625" style="4" hidden="1" customWidth="1" outlineLevel="1"/>
    <col min="43" max="43" width="1.85546875" style="4" hidden="1" customWidth="1" outlineLevel="1"/>
    <col min="44" max="44" width="11.28515625" style="4" hidden="1" customWidth="1" outlineLevel="1"/>
    <col min="45" max="45" width="1.85546875" style="4" hidden="1" customWidth="1" outlineLevel="1"/>
    <col min="46" max="46" width="11.28515625" style="4" hidden="1" customWidth="1" outlineLevel="1"/>
    <col min="47" max="47" width="1.85546875" style="4" hidden="1" customWidth="1" outlineLevel="1"/>
    <col min="48" max="48" width="11.28515625" style="4" hidden="1" customWidth="1" outlineLevel="1"/>
    <col min="49" max="49" width="1.85546875" style="4" hidden="1" customWidth="1" outlineLevel="1"/>
    <col min="50" max="50" width="11.28515625" style="4" hidden="1" customWidth="1" outlineLevel="1"/>
    <col min="51" max="51" width="1.85546875" style="4" hidden="1" customWidth="1" outlineLevel="1"/>
    <col min="52" max="52" width="11.28515625" style="4" hidden="1" customWidth="1" outlineLevel="1"/>
    <col min="53" max="53" width="1.85546875" style="4" hidden="1" customWidth="1" outlineLevel="1"/>
    <col min="54" max="54" width="11.28515625" style="4" hidden="1" customWidth="1" outlineLevel="1"/>
    <col min="55" max="55" width="1.85546875" style="4" hidden="1" customWidth="1" outlineLevel="1"/>
    <col min="56" max="56" width="11.28515625" style="4" hidden="1" customWidth="1" outlineLevel="1"/>
    <col min="57" max="57" width="1.85546875" style="4" hidden="1" customWidth="1" outlineLevel="1" collapsed="1"/>
    <col min="58" max="58" width="11.28515625" style="4" hidden="1" customWidth="1" outlineLevel="2"/>
    <col min="59" max="59" width="1.85546875" style="4" hidden="1" customWidth="1" outlineLevel="2"/>
    <col min="60" max="60" width="11.28515625" style="4" hidden="1" customWidth="1" outlineLevel="2"/>
    <col min="61" max="61" width="1.85546875" style="4" hidden="1" customWidth="1" outlineLevel="2"/>
    <col min="62" max="62" width="11.28515625" style="4" hidden="1" customWidth="1" outlineLevel="2"/>
    <col min="63" max="63" width="1.85546875" style="4" hidden="1" customWidth="1" outlineLevel="2"/>
    <col min="64" max="64" width="11.28515625" style="4" hidden="1" customWidth="1" outlineLevel="2"/>
    <col min="65" max="65" width="1.85546875" style="4" hidden="1" customWidth="1" outlineLevel="2"/>
    <col min="66" max="66" width="11.28515625" style="4" hidden="1" customWidth="1" outlineLevel="2"/>
    <col min="67" max="67" width="1.85546875" style="4" hidden="1" customWidth="1" outlineLevel="2"/>
    <col min="68" max="68" width="11.28515625" style="4" hidden="1" customWidth="1" outlineLevel="2"/>
    <col min="69" max="69" width="1.85546875" style="4" hidden="1" customWidth="1" outlineLevel="2"/>
    <col min="70" max="70" width="11.28515625" style="4" hidden="1" customWidth="1" outlineLevel="2"/>
    <col min="71" max="71" width="1.85546875" style="4" hidden="1" customWidth="1" outlineLevel="2"/>
    <col min="72" max="72" width="11.28515625" style="4" hidden="1" customWidth="1" outlineLevel="2"/>
    <col min="73" max="73" width="1.85546875" style="4" hidden="1" customWidth="1" outlineLevel="2"/>
    <col min="74" max="74" width="11.28515625" style="4" hidden="1" customWidth="1" outlineLevel="2"/>
    <col min="75" max="75" width="1.85546875" style="4" hidden="1" customWidth="1" outlineLevel="2"/>
    <col min="76" max="76" width="11.28515625" style="4" hidden="1" customWidth="1" outlineLevel="2"/>
    <col min="77" max="77" width="1.85546875" style="4" hidden="1" customWidth="1" outlineLevel="2"/>
    <col min="78" max="78" width="11.28515625" style="4" hidden="1" customWidth="1" outlineLevel="2"/>
    <col min="79" max="79" width="1.85546875" style="4" hidden="1" customWidth="1" outlineLevel="2"/>
    <col min="80" max="80" width="11.28515625" style="4" hidden="1" customWidth="1" outlineLevel="2"/>
    <col min="81" max="81" width="1.85546875" style="4" hidden="1" customWidth="1" outlineLevel="1" collapsed="1"/>
    <col min="82" max="82" width="11.28515625" style="4" hidden="1" customWidth="1" outlineLevel="1"/>
    <col min="83" max="83" width="1.85546875" style="4" hidden="1" customWidth="1" outlineLevel="1"/>
    <col min="84" max="84" width="11.28515625" style="4" hidden="1" customWidth="1" outlineLevel="1"/>
    <col min="85" max="85" width="1.85546875" style="4" hidden="1" customWidth="1" outlineLevel="1"/>
    <col min="86" max="86" width="11.28515625" style="4" hidden="1" customWidth="1" outlineLevel="1"/>
    <col min="87" max="87" width="1.85546875" style="4" hidden="1" customWidth="1" outlineLevel="1"/>
    <col min="88" max="88" width="11.28515625" style="4" hidden="1" customWidth="1" outlineLevel="1"/>
    <col min="89" max="89" width="1.85546875" style="4" hidden="1" customWidth="1" outlineLevel="1"/>
    <col min="90" max="90" width="11.28515625" style="4" hidden="1" customWidth="1" outlineLevel="1"/>
    <col min="91" max="91" width="1.85546875" style="4" hidden="1" customWidth="1" outlineLevel="1"/>
    <col min="92" max="92" width="11.28515625" style="4" hidden="1" customWidth="1" outlineLevel="1"/>
    <col min="93" max="93" width="1.85546875" style="4" hidden="1" customWidth="1" outlineLevel="1"/>
    <col min="94" max="94" width="11.28515625" style="4" hidden="1" customWidth="1" outlineLevel="1"/>
    <col min="95" max="95" width="1.85546875" style="4" hidden="1" customWidth="1" outlineLevel="1"/>
    <col min="96" max="96" width="11.28515625" style="4" hidden="1" customWidth="1" outlineLevel="1"/>
    <col min="97" max="97" width="1.85546875" style="4" hidden="1" customWidth="1" outlineLevel="1"/>
    <col min="98" max="98" width="11.28515625" style="4" hidden="1" customWidth="1" outlineLevel="1"/>
    <col min="99" max="99" width="1.85546875" style="4" hidden="1" customWidth="1" outlineLevel="1"/>
    <col min="100" max="100" width="11.28515625" style="4" hidden="1" customWidth="1" outlineLevel="1"/>
    <col min="101" max="101" width="1.85546875" style="4" hidden="1" customWidth="1" outlineLevel="1"/>
    <col min="102" max="102" width="11.28515625" style="4" hidden="1" customWidth="1" outlineLevel="1"/>
    <col min="103" max="103" width="1.85546875" style="4" hidden="1" customWidth="1" outlineLevel="1"/>
    <col min="104" max="104" width="11.28515625" style="4" hidden="1" customWidth="1" outlineLevel="1"/>
    <col min="105" max="105" width="1.85546875" style="4" customWidth="1" collapsed="1"/>
    <col min="106" max="106" width="11.28515625" style="4" bestFit="1" customWidth="1"/>
    <col min="107" max="107" width="1.85546875" style="4" customWidth="1"/>
    <col min="108" max="108" width="11.28515625" style="4" bestFit="1" customWidth="1"/>
    <col min="109" max="109" width="1.85546875" style="4" customWidth="1"/>
    <col min="110" max="110" width="11.28515625" style="4" bestFit="1" customWidth="1"/>
    <col min="111" max="111" width="1.85546875" style="4" customWidth="1"/>
    <col min="112" max="112" width="11.28515625" style="4" bestFit="1" customWidth="1"/>
    <col min="113" max="113" width="1.85546875" style="4" customWidth="1"/>
    <col min="114" max="114" width="11.28515625" style="4" bestFit="1" customWidth="1"/>
    <col min="115" max="115" width="1.85546875" style="4" customWidth="1"/>
    <col min="116" max="116" width="11.28515625" style="4" bestFit="1" customWidth="1"/>
    <col min="117" max="117" width="1.85546875" style="4" customWidth="1"/>
    <col min="118" max="118" width="11.28515625" style="4" bestFit="1" customWidth="1"/>
    <col min="119" max="119" width="1.85546875" style="4" customWidth="1"/>
    <col min="120" max="120" width="8.85546875" style="4"/>
    <col min="121" max="121" width="9.85546875" style="4" bestFit="1" customWidth="1"/>
    <col min="122" max="122" width="8.85546875" style="4"/>
    <col min="123" max="123" width="12.5703125" style="4" bestFit="1" customWidth="1"/>
    <col min="124" max="16384" width="8.85546875" style="4"/>
  </cols>
  <sheetData>
    <row r="3" spans="1:136" customFormat="1" ht="34.5" thickBot="1" x14ac:dyDescent="0.55000000000000004">
      <c r="A3" s="1" t="s">
        <v>55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136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spans="1:136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DQ5" s="4"/>
      <c r="DR5" s="4"/>
      <c r="DS5" s="4"/>
      <c r="DT5" s="4"/>
    </row>
    <row r="6" spans="1:136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DQ6" s="65" t="s">
        <v>45</v>
      </c>
      <c r="DR6" s="64"/>
      <c r="DS6" s="64"/>
    </row>
    <row r="7" spans="1:136" x14ac:dyDescent="0.25">
      <c r="J7" s="5">
        <f>L7-30</f>
        <v>44219</v>
      </c>
      <c r="L7" s="5">
        <f>N7-30</f>
        <v>44249</v>
      </c>
      <c r="N7" s="5">
        <f>P7-30</f>
        <v>44279</v>
      </c>
      <c r="P7" s="5">
        <f>R7-30</f>
        <v>44309</v>
      </c>
      <c r="R7" s="5">
        <f>T7-30</f>
        <v>44339</v>
      </c>
      <c r="T7" s="5">
        <f>V7-30</f>
        <v>44369</v>
      </c>
      <c r="V7" s="5">
        <f>X7-30</f>
        <v>44399</v>
      </c>
      <c r="X7" s="5">
        <f>Z7-30</f>
        <v>44429</v>
      </c>
      <c r="Z7" s="5">
        <f>AB7-30</f>
        <v>44459</v>
      </c>
      <c r="AB7" s="5">
        <f>AD7-30</f>
        <v>44489</v>
      </c>
      <c r="AD7" s="5">
        <f>AF7-30</f>
        <v>44519</v>
      </c>
      <c r="AF7" s="5">
        <f>AH7-30</f>
        <v>44549</v>
      </c>
      <c r="AH7" s="5">
        <f>AJ7-30</f>
        <v>44579</v>
      </c>
      <c r="AJ7" s="5">
        <f>AL7-30</f>
        <v>44609</v>
      </c>
      <c r="AL7" s="5">
        <f>AN7-30</f>
        <v>44639</v>
      </c>
      <c r="AN7" s="5">
        <f>AP7-30</f>
        <v>44669</v>
      </c>
      <c r="AP7" s="5">
        <f>AR7-30</f>
        <v>44699</v>
      </c>
      <c r="AR7" s="5">
        <f>AT7-30</f>
        <v>44729</v>
      </c>
      <c r="AT7" s="5">
        <f>AV7-30</f>
        <v>44759</v>
      </c>
      <c r="AV7" s="5">
        <f>AX7-30</f>
        <v>44789</v>
      </c>
      <c r="AX7" s="5">
        <v>44819</v>
      </c>
      <c r="AZ7" s="5">
        <v>44849</v>
      </c>
      <c r="BB7" s="5">
        <v>44880</v>
      </c>
      <c r="BD7" s="5">
        <v>44910</v>
      </c>
      <c r="BF7" s="5">
        <v>44941</v>
      </c>
      <c r="BH7" s="5">
        <v>44972</v>
      </c>
      <c r="BJ7" s="5">
        <v>45000</v>
      </c>
      <c r="BL7" s="5">
        <v>45031</v>
      </c>
      <c r="BN7" s="5">
        <v>45061</v>
      </c>
      <c r="BP7" s="5">
        <v>45092</v>
      </c>
      <c r="BR7" s="5">
        <v>45122</v>
      </c>
      <c r="BT7" s="5">
        <v>45153</v>
      </c>
      <c r="BV7" s="5">
        <v>45184</v>
      </c>
      <c r="BX7" s="5">
        <v>45214</v>
      </c>
      <c r="BZ7" s="5">
        <v>45245</v>
      </c>
      <c r="CB7" s="5">
        <v>45275</v>
      </c>
      <c r="CD7" s="5">
        <v>45306</v>
      </c>
      <c r="CF7" s="5">
        <v>45337</v>
      </c>
      <c r="CH7" s="5">
        <v>45366</v>
      </c>
      <c r="CJ7" s="5">
        <v>45397</v>
      </c>
      <c r="CL7" s="5">
        <v>45427</v>
      </c>
      <c r="CN7" s="5">
        <v>45458</v>
      </c>
      <c r="CP7" s="5">
        <v>45488</v>
      </c>
      <c r="CR7" s="5">
        <v>45519</v>
      </c>
      <c r="CT7" s="5">
        <v>45550</v>
      </c>
      <c r="CV7" s="5">
        <v>45580</v>
      </c>
      <c r="CX7" s="5">
        <v>45611</v>
      </c>
      <c r="CZ7" s="5">
        <v>45641</v>
      </c>
      <c r="DB7" s="5">
        <v>45672</v>
      </c>
      <c r="DD7" s="5">
        <v>45703</v>
      </c>
      <c r="DF7" s="5">
        <v>45731</v>
      </c>
      <c r="DH7" s="5">
        <v>45762</v>
      </c>
      <c r="DJ7" s="5">
        <v>45792</v>
      </c>
      <c r="DL7" s="5">
        <v>45823</v>
      </c>
      <c r="DN7" s="5">
        <v>45853</v>
      </c>
      <c r="DQ7" s="55" t="s">
        <v>7</v>
      </c>
      <c r="DR7" s="56"/>
      <c r="DS7" s="57"/>
    </row>
    <row r="8" spans="1:136" x14ac:dyDescent="0.25">
      <c r="B8" s="6" t="s">
        <v>0</v>
      </c>
      <c r="DQ8" s="58" t="s">
        <v>56</v>
      </c>
      <c r="DR8"/>
      <c r="DS8" s="59"/>
    </row>
    <row r="9" spans="1:136" x14ac:dyDescent="0.25">
      <c r="B9" s="7" t="s">
        <v>1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s="58" t="s">
        <v>62</v>
      </c>
      <c r="DR9"/>
      <c r="DS9" s="59"/>
      <c r="DT9"/>
      <c r="DU9"/>
      <c r="DV9"/>
      <c r="DW9"/>
      <c r="DX9"/>
      <c r="DY9"/>
      <c r="DZ9"/>
      <c r="EA9"/>
      <c r="EB9"/>
      <c r="EC9"/>
      <c r="ED9"/>
      <c r="EE9"/>
      <c r="EF9"/>
    </row>
    <row r="10" spans="1:136" x14ac:dyDescent="0.25">
      <c r="B10" s="4" t="s">
        <v>17</v>
      </c>
      <c r="J10" s="45">
        <v>93771</v>
      </c>
      <c r="L10" s="45">
        <v>111552</v>
      </c>
      <c r="N10" s="45">
        <v>210984.99999999997</v>
      </c>
      <c r="O10"/>
      <c r="P10" s="45">
        <v>144059.85</v>
      </c>
      <c r="R10" s="45">
        <v>167371</v>
      </c>
      <c r="T10" s="45">
        <v>138019</v>
      </c>
      <c r="V10" s="45">
        <v>143510</v>
      </c>
      <c r="X10" s="45">
        <v>142041</v>
      </c>
      <c r="Z10" s="45">
        <v>94652</v>
      </c>
      <c r="AB10" s="45">
        <v>135163</v>
      </c>
      <c r="AD10" s="45">
        <v>126183</v>
      </c>
      <c r="AF10" s="45">
        <v>109467.71</v>
      </c>
      <c r="AH10" s="45">
        <v>168308.08</v>
      </c>
      <c r="AJ10" s="45">
        <v>139814.64000000001</v>
      </c>
      <c r="AL10" s="45">
        <v>116270.28</v>
      </c>
      <c r="AN10" s="45">
        <v>115028.23</v>
      </c>
      <c r="AO10"/>
      <c r="AP10" s="45">
        <v>116607.33</v>
      </c>
      <c r="AQ10"/>
      <c r="AR10" s="45">
        <v>139244.07999999999</v>
      </c>
      <c r="AT10" s="45">
        <v>120337.06</v>
      </c>
      <c r="AV10" s="45">
        <v>141674.66</v>
      </c>
      <c r="AX10" s="45">
        <v>74030</v>
      </c>
      <c r="AZ10" s="45">
        <v>121129</v>
      </c>
      <c r="BB10" s="45">
        <v>113706.28</v>
      </c>
      <c r="BD10" s="45">
        <v>123512.97</v>
      </c>
      <c r="BF10" s="45">
        <v>149884.35999999999</v>
      </c>
      <c r="BH10" s="45">
        <v>105295.33</v>
      </c>
      <c r="BJ10" s="45">
        <v>85980.2</v>
      </c>
      <c r="BL10" s="45">
        <v>99637</v>
      </c>
      <c r="BN10" s="45">
        <v>92607.55</v>
      </c>
      <c r="BP10" s="45">
        <v>120601.17</v>
      </c>
      <c r="BR10" s="45">
        <v>120236</v>
      </c>
      <c r="BT10" s="45">
        <v>142584.03</v>
      </c>
      <c r="BV10" s="45">
        <v>83007.7</v>
      </c>
      <c r="BX10" s="45">
        <f>96546.64-BX11</f>
        <v>86076.34</v>
      </c>
      <c r="BZ10" s="45">
        <v>63892.4</v>
      </c>
      <c r="CB10" s="45">
        <v>187268.15</v>
      </c>
      <c r="CD10" s="45">
        <v>124533.32</v>
      </c>
      <c r="CF10" s="45">
        <v>115934.17</v>
      </c>
      <c r="CH10" s="45">
        <v>100081.58</v>
      </c>
      <c r="CJ10" s="45">
        <v>144230.29</v>
      </c>
      <c r="CL10" s="45">
        <v>114828.03</v>
      </c>
      <c r="CN10" s="45">
        <v>168355.86</v>
      </c>
      <c r="CP10" s="45">
        <v>191738.28</v>
      </c>
      <c r="CR10" s="45">
        <v>107263.85</v>
      </c>
      <c r="CT10" s="45">
        <v>104553.82</v>
      </c>
      <c r="CV10" s="45">
        <v>110031.46</v>
      </c>
      <c r="CX10" s="45">
        <v>108219.76</v>
      </c>
      <c r="CZ10" s="45">
        <v>153019.79999999999</v>
      </c>
      <c r="DB10" s="45">
        <v>169641.14</v>
      </c>
      <c r="DD10" s="45">
        <v>97123.7</v>
      </c>
      <c r="DF10" s="45">
        <v>105590.72</v>
      </c>
      <c r="DH10" s="45">
        <v>102486.45</v>
      </c>
      <c r="DJ10" s="45">
        <v>69415.11</v>
      </c>
      <c r="DL10" s="45">
        <v>88119.66</v>
      </c>
      <c r="DN10" s="45">
        <v>131439.63</v>
      </c>
      <c r="DQ10" s="129" t="s">
        <v>73</v>
      </c>
      <c r="DS10" s="59"/>
    </row>
    <row r="11" spans="1:136" x14ac:dyDescent="0.25">
      <c r="B11" s="4" t="s">
        <v>18</v>
      </c>
      <c r="J11" s="45">
        <v>15424</v>
      </c>
      <c r="L11" s="45">
        <v>8122</v>
      </c>
      <c r="N11" s="45">
        <v>12974</v>
      </c>
      <c r="O11"/>
      <c r="P11" s="45">
        <v>23616</v>
      </c>
      <c r="R11" s="45">
        <v>19137</v>
      </c>
      <c r="T11" s="45">
        <v>9097</v>
      </c>
      <c r="V11" s="45">
        <v>7128</v>
      </c>
      <c r="X11" s="45">
        <v>3916</v>
      </c>
      <c r="Z11" s="45">
        <v>6825</v>
      </c>
      <c r="AB11" s="45">
        <v>1482</v>
      </c>
      <c r="AD11" s="45">
        <v>18235</v>
      </c>
      <c r="AF11" s="45">
        <v>16231.000000000002</v>
      </c>
      <c r="AH11" s="45">
        <v>24187</v>
      </c>
      <c r="AJ11" s="45">
        <v>5836</v>
      </c>
      <c r="AL11" s="45">
        <v>9646</v>
      </c>
      <c r="AN11" s="45">
        <v>5729</v>
      </c>
      <c r="AO11"/>
      <c r="AP11" s="45">
        <v>5150</v>
      </c>
      <c r="AQ11"/>
      <c r="AR11" s="45">
        <v>21013</v>
      </c>
      <c r="AT11" s="45">
        <v>25893</v>
      </c>
      <c r="AV11" s="45">
        <v>40274</v>
      </c>
      <c r="AX11" s="45">
        <v>11046</v>
      </c>
      <c r="AZ11" s="45">
        <v>12184</v>
      </c>
      <c r="BB11" s="45">
        <v>17437</v>
      </c>
      <c r="BD11" s="45">
        <v>20596</v>
      </c>
      <c r="BF11" s="45">
        <v>7224</v>
      </c>
      <c r="BH11" s="45">
        <v>16988</v>
      </c>
      <c r="BJ11" s="45">
        <v>14592.4</v>
      </c>
      <c r="BL11" s="45">
        <v>6161</v>
      </c>
      <c r="BN11" s="45">
        <v>35691.4</v>
      </c>
      <c r="BP11" s="45">
        <v>15509</v>
      </c>
      <c r="BR11" s="45">
        <v>20033.099999999999</v>
      </c>
      <c r="BT11" s="45">
        <v>35945.1</v>
      </c>
      <c r="BV11" s="45">
        <v>13295.7</v>
      </c>
      <c r="BX11" s="45">
        <v>10470.299999999999</v>
      </c>
      <c r="BZ11" s="45">
        <v>3411</v>
      </c>
      <c r="CB11" s="45">
        <v>41163.550000000003</v>
      </c>
      <c r="CD11" s="45">
        <v>11419.46</v>
      </c>
      <c r="CF11" s="45">
        <v>21554.82</v>
      </c>
      <c r="CH11" s="45">
        <v>66139.5</v>
      </c>
      <c r="CJ11" s="45">
        <v>1743.08</v>
      </c>
      <c r="CL11" s="45">
        <v>23336.09</v>
      </c>
      <c r="CN11" s="45">
        <v>26733.09</v>
      </c>
      <c r="CP11" s="45">
        <v>32133</v>
      </c>
      <c r="CR11" s="45">
        <v>30707</v>
      </c>
      <c r="CT11" s="45">
        <v>23962.42</v>
      </c>
      <c r="CV11" s="45">
        <v>28266.65</v>
      </c>
      <c r="CX11" s="45">
        <v>21706.1</v>
      </c>
      <c r="CZ11" s="45">
        <v>24352.1</v>
      </c>
      <c r="DB11" s="45">
        <v>47274</v>
      </c>
      <c r="DD11" s="45">
        <v>11561</v>
      </c>
      <c r="DF11" s="45">
        <v>53749</v>
      </c>
      <c r="DH11" s="45">
        <v>21521.279999999999</v>
      </c>
      <c r="DJ11" s="45">
        <v>34185.980000000003</v>
      </c>
      <c r="DL11" s="45">
        <v>21063</v>
      </c>
      <c r="DN11" s="45">
        <v>14071</v>
      </c>
      <c r="DQ11" s="61" t="s">
        <v>8</v>
      </c>
      <c r="DS11" s="59"/>
    </row>
    <row r="12" spans="1:136" x14ac:dyDescent="0.25">
      <c r="B12" s="4" t="s">
        <v>19</v>
      </c>
      <c r="J12" s="46">
        <v>36876.000000000007</v>
      </c>
      <c r="L12" s="46">
        <v>50032</v>
      </c>
      <c r="N12" s="46">
        <v>63197</v>
      </c>
      <c r="O12"/>
      <c r="P12" s="46">
        <v>58107</v>
      </c>
      <c r="R12" s="46">
        <v>52060</v>
      </c>
      <c r="T12" s="46">
        <v>69814</v>
      </c>
      <c r="V12" s="46">
        <v>58767</v>
      </c>
      <c r="X12" s="46">
        <v>60467</v>
      </c>
      <c r="Z12" s="46">
        <v>38867.5</v>
      </c>
      <c r="AB12" s="46">
        <v>41562</v>
      </c>
      <c r="AD12" s="46">
        <v>38163</v>
      </c>
      <c r="AF12" s="46">
        <v>37617</v>
      </c>
      <c r="AH12" s="46">
        <v>30021</v>
      </c>
      <c r="AJ12" s="46">
        <v>40686</v>
      </c>
      <c r="AL12" s="46">
        <v>39356.85</v>
      </c>
      <c r="AN12" s="46">
        <v>34943.82</v>
      </c>
      <c r="AO12"/>
      <c r="AP12" s="46">
        <v>22408</v>
      </c>
      <c r="AQ12"/>
      <c r="AR12" s="46">
        <v>45276.02</v>
      </c>
      <c r="AT12" s="46">
        <v>36041.54</v>
      </c>
      <c r="AV12" s="46">
        <v>44207.839999999997</v>
      </c>
      <c r="AX12" s="46">
        <v>47339.02</v>
      </c>
      <c r="AZ12" s="46">
        <v>43705</v>
      </c>
      <c r="BB12" s="46">
        <v>44404.99</v>
      </c>
      <c r="BD12" s="46">
        <v>46952.85</v>
      </c>
      <c r="BF12" s="46">
        <v>47757</v>
      </c>
      <c r="BH12" s="46">
        <v>62398.98</v>
      </c>
      <c r="BJ12" s="46">
        <v>62422.2</v>
      </c>
      <c r="BL12" s="46">
        <v>51951.7</v>
      </c>
      <c r="BN12" s="46">
        <v>71934.75</v>
      </c>
      <c r="BP12" s="46">
        <v>58795.8</v>
      </c>
      <c r="BR12" s="46">
        <v>40314.949999999997</v>
      </c>
      <c r="BT12" s="46">
        <v>51210.86</v>
      </c>
      <c r="BV12" s="46">
        <v>48411.05</v>
      </c>
      <c r="BX12" s="46">
        <v>38024.550000000003</v>
      </c>
      <c r="BZ12" s="46">
        <v>28017.25</v>
      </c>
      <c r="CB12" s="46">
        <v>20090.099999999999</v>
      </c>
      <c r="CD12" s="46">
        <v>30933.54</v>
      </c>
      <c r="CF12" s="46">
        <v>26496.17</v>
      </c>
      <c r="CH12" s="46">
        <v>53861.89</v>
      </c>
      <c r="CJ12" s="46">
        <v>21922.799999999999</v>
      </c>
      <c r="CL12" s="46">
        <v>58950.41</v>
      </c>
      <c r="CN12" s="46">
        <v>54326.27</v>
      </c>
      <c r="CP12" s="46">
        <v>41124.17</v>
      </c>
      <c r="CR12" s="46">
        <v>58826.04</v>
      </c>
      <c r="CT12" s="46">
        <v>46695.31</v>
      </c>
      <c r="CV12" s="46">
        <v>54598.11</v>
      </c>
      <c r="CX12" s="46">
        <v>40875.83</v>
      </c>
      <c r="CZ12" s="46">
        <v>34385.78</v>
      </c>
      <c r="DB12" s="46">
        <v>35700.639999999999</v>
      </c>
      <c r="DD12" s="46">
        <v>46215.8</v>
      </c>
      <c r="DF12" s="46">
        <v>43517.3</v>
      </c>
      <c r="DH12" s="46">
        <v>38202.5</v>
      </c>
      <c r="DJ12" s="46">
        <v>36513.919999999998</v>
      </c>
      <c r="DL12" s="46">
        <v>35960.54</v>
      </c>
      <c r="DN12" s="46">
        <v>37169.980000000003</v>
      </c>
      <c r="DQ12" s="58" t="s">
        <v>58</v>
      </c>
      <c r="DS12" s="59" t="s">
        <v>91</v>
      </c>
    </row>
    <row r="13" spans="1:136" x14ac:dyDescent="0.25">
      <c r="B13" s="4" t="s">
        <v>10</v>
      </c>
      <c r="J13" s="14">
        <f>SUM(J10:J12)</f>
        <v>146071</v>
      </c>
      <c r="L13" s="14">
        <f>SUM(L10:L12)</f>
        <v>169706</v>
      </c>
      <c r="N13" s="14">
        <f>SUM(N10:N12)</f>
        <v>287156</v>
      </c>
      <c r="P13" s="14">
        <f>SUM(P10:P12)</f>
        <v>225782.85</v>
      </c>
      <c r="R13" s="14">
        <f>SUM(R10:R12)</f>
        <v>238568</v>
      </c>
      <c r="T13" s="14">
        <f>SUM(T10:T12)</f>
        <v>216930</v>
      </c>
      <c r="V13" s="14">
        <f>SUM(V10:V12)</f>
        <v>209405</v>
      </c>
      <c r="X13" s="14">
        <f>SUM(X10:X12)</f>
        <v>206424</v>
      </c>
      <c r="Z13" s="14">
        <f>SUM(Z10:Z12)</f>
        <v>140344.5</v>
      </c>
      <c r="AB13" s="14">
        <f>SUM(AB10:AB12)</f>
        <v>178207</v>
      </c>
      <c r="AD13" s="14">
        <f>SUM(AD10:AD12)</f>
        <v>182581</v>
      </c>
      <c r="AF13" s="14">
        <f>SUM(AF10:AF12)</f>
        <v>163315.71000000002</v>
      </c>
      <c r="AH13" s="14">
        <f>SUM(AH10:AH12)</f>
        <v>222516.08</v>
      </c>
      <c r="AJ13" s="14">
        <f>SUM(AJ10:AJ12)</f>
        <v>186336.64000000001</v>
      </c>
      <c r="AL13" s="14">
        <f>SUM(AL10:AL12)</f>
        <v>165273.13</v>
      </c>
      <c r="AN13" s="14">
        <f>SUM(AN10:AN12)</f>
        <v>155701.04999999999</v>
      </c>
      <c r="AO13"/>
      <c r="AP13" s="14">
        <f>SUM(AP10:AP12)</f>
        <v>144165.33000000002</v>
      </c>
      <c r="AQ13"/>
      <c r="AR13" s="14">
        <f>SUM(AR10:AR12)</f>
        <v>205533.09999999998</v>
      </c>
      <c r="AT13" s="14">
        <f>SUM(AT10:AT12)</f>
        <v>182271.6</v>
      </c>
      <c r="AV13" s="14">
        <f>SUM(AV10:AV12)</f>
        <v>226156.5</v>
      </c>
      <c r="AX13" s="14">
        <f>SUM(AX10:AX12)</f>
        <v>132415.01999999999</v>
      </c>
      <c r="AZ13" s="14">
        <f>SUM(AZ10:AZ12)</f>
        <v>177018</v>
      </c>
      <c r="BB13" s="14">
        <f>SUM(BB10:BB12)</f>
        <v>175548.27</v>
      </c>
      <c r="BD13" s="14">
        <f>SUM(BD10:BD12)</f>
        <v>191061.82</v>
      </c>
      <c r="BF13" s="14">
        <f>SUM(BF10:BF12)</f>
        <v>204865.36</v>
      </c>
      <c r="BH13" s="14">
        <f>SUM(BH10:BH12)</f>
        <v>184682.31</v>
      </c>
      <c r="BJ13" s="14">
        <f>SUM(BJ10:BJ12)</f>
        <v>162994.79999999999</v>
      </c>
      <c r="BL13" s="14">
        <f>SUM(BL10:BL12)</f>
        <v>157749.70000000001</v>
      </c>
      <c r="BN13" s="14">
        <f>SUM(BN10:BN12)</f>
        <v>200233.7</v>
      </c>
      <c r="BP13" s="14">
        <f>SUM(BP10:BP12)</f>
        <v>194905.96999999997</v>
      </c>
      <c r="BR13" s="14">
        <f>SUM(BR10:BR12)</f>
        <v>180584.05</v>
      </c>
      <c r="BT13" s="14">
        <f>SUM(BT10:BT12)</f>
        <v>229739.99</v>
      </c>
      <c r="BV13" s="14">
        <f>SUM(BV10:BV12)</f>
        <v>144714.45000000001</v>
      </c>
      <c r="BX13" s="14">
        <f>SUM(BX10:BX12)</f>
        <v>134571.19</v>
      </c>
      <c r="BZ13" s="14">
        <f>SUM(BZ10:BZ12)</f>
        <v>95320.65</v>
      </c>
      <c r="CB13" s="14">
        <f>SUM(CB10:CB12)</f>
        <v>248521.80000000002</v>
      </c>
      <c r="CD13" s="14">
        <f>SUM(CD10:CD12)</f>
        <v>166886.32</v>
      </c>
      <c r="CF13" s="14">
        <f>SUM(CF10:CF12)</f>
        <v>163985.15999999997</v>
      </c>
      <c r="CH13" s="14">
        <f>SUM(CH10:CH12)</f>
        <v>220082.97000000003</v>
      </c>
      <c r="CJ13" s="14">
        <f>SUM(CJ10:CJ12)</f>
        <v>167896.16999999998</v>
      </c>
      <c r="CL13" s="14">
        <f>SUM(CL10:CL12)</f>
        <v>197114.53</v>
      </c>
      <c r="CN13" s="14">
        <f>SUM(CN10:CN12)</f>
        <v>249415.21999999997</v>
      </c>
      <c r="CP13" s="14">
        <f>SUM(CP10:CP12)</f>
        <v>264995.45</v>
      </c>
      <c r="CR13" s="14">
        <f>SUM(CR10:CR12)</f>
        <v>196796.89</v>
      </c>
      <c r="CT13" s="14">
        <f>SUM(CT10:CT12)</f>
        <v>175211.55</v>
      </c>
      <c r="CV13" s="14">
        <f>SUM(CV10:CV12)</f>
        <v>192896.22000000003</v>
      </c>
      <c r="CX13" s="14">
        <f>SUM(CX10:CX12)</f>
        <v>170801.69</v>
      </c>
      <c r="CZ13" s="14">
        <f>SUM(CZ10:CZ12)</f>
        <v>211757.68</v>
      </c>
      <c r="DB13" s="14">
        <f>SUM(DB10:DB12)</f>
        <v>252615.78000000003</v>
      </c>
      <c r="DD13" s="14">
        <f>SUM(DD10:DD12)</f>
        <v>154900.5</v>
      </c>
      <c r="DF13" s="14">
        <f>SUM(DF10:DF12)</f>
        <v>202857.02000000002</v>
      </c>
      <c r="DH13" s="14">
        <f>SUM(DH10:DH12)</f>
        <v>162210.22999999998</v>
      </c>
      <c r="DJ13" s="14">
        <f>SUM(DJ10:DJ12)</f>
        <v>140115.01</v>
      </c>
      <c r="DL13" s="14">
        <f>SUM(DL10:DL12)</f>
        <v>145143.20000000001</v>
      </c>
      <c r="DN13" s="14">
        <f>SUM(DN10:DN12)</f>
        <v>182680.61000000002</v>
      </c>
      <c r="DQ13" s="58" t="s">
        <v>90</v>
      </c>
      <c r="DS13" s="59"/>
    </row>
    <row r="14" spans="1:136" x14ac:dyDescent="0.25">
      <c r="B14" s="24" t="s">
        <v>21</v>
      </c>
      <c r="C14" s="25"/>
      <c r="D14" s="25"/>
      <c r="E14" s="25"/>
      <c r="F14" s="25"/>
      <c r="G14" s="25"/>
      <c r="H14" s="25"/>
      <c r="I14" s="25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7">
        <f>SUM(J10:AF10)</f>
        <v>1616774.56</v>
      </c>
      <c r="AG14" s="25"/>
      <c r="AH14" s="27">
        <f>SUM(L10:AH10)</f>
        <v>1691311.6400000001</v>
      </c>
      <c r="AI14" s="25"/>
      <c r="AJ14" s="27">
        <f>SUM(N10:AJ10)</f>
        <v>1719574.2800000003</v>
      </c>
      <c r="AK14" s="25"/>
      <c r="AL14" s="27">
        <f>SUM(P10:AL10)</f>
        <v>1624859.5600000003</v>
      </c>
      <c r="AM14" s="25"/>
      <c r="AN14" s="27">
        <f>SUM(R10:AN10)</f>
        <v>1595827.9400000002</v>
      </c>
      <c r="AO14" s="26"/>
      <c r="AP14" s="27">
        <f>SUM(T10:AP10)</f>
        <v>1545064.2700000003</v>
      </c>
      <c r="AQ14" s="26"/>
      <c r="AR14" s="27">
        <f>SUM(V10:AR10)</f>
        <v>1546289.35</v>
      </c>
      <c r="AS14" s="25"/>
      <c r="AT14" s="27">
        <f>SUM(X10:AT10)</f>
        <v>1523116.4100000001</v>
      </c>
      <c r="AU14" s="25"/>
      <c r="AV14" s="27">
        <f>SUM(Z10:AV10)</f>
        <v>1522750.07</v>
      </c>
      <c r="AW14" s="25"/>
      <c r="AX14" s="27">
        <f>SUM(AB10:AX10)</f>
        <v>1502128.07</v>
      </c>
      <c r="AY14" s="25"/>
      <c r="AZ14" s="27">
        <f>SUM(AD10:AZ10)</f>
        <v>1488094.0699999998</v>
      </c>
      <c r="BA14" s="25"/>
      <c r="BB14" s="27">
        <f>SUM(AF10:BB10)</f>
        <v>1475617.3499999999</v>
      </c>
      <c r="BC14" s="25"/>
      <c r="BD14" s="27">
        <f>SUM(AH10:BD10)</f>
        <v>1489662.6099999999</v>
      </c>
      <c r="BE14" s="25"/>
      <c r="BF14" s="27">
        <f>SUM(AJ10:BF10)</f>
        <v>1471238.8900000001</v>
      </c>
      <c r="BG14" s="25"/>
      <c r="BH14" s="27">
        <f>SUM(AL10:BH10)</f>
        <v>1436719.58</v>
      </c>
      <c r="BI14" s="25"/>
      <c r="BJ14" s="27">
        <f>SUM(AN10:BJ10)</f>
        <v>1406429.5000000002</v>
      </c>
      <c r="BK14" s="25"/>
      <c r="BL14" s="27">
        <f>SUM(AP10:BL10)</f>
        <v>1391038.27</v>
      </c>
      <c r="BM14" s="25"/>
      <c r="BN14" s="27">
        <f>SUM(AR10:BN10)</f>
        <v>1367038.49</v>
      </c>
      <c r="BO14" s="25"/>
      <c r="BP14" s="27">
        <f>SUM(AT10:BP10)</f>
        <v>1348395.5799999998</v>
      </c>
      <c r="BQ14" s="25"/>
      <c r="BR14" s="27">
        <f>SUM(AV10:BR10)</f>
        <v>1348294.5199999998</v>
      </c>
      <c r="BS14" s="25"/>
      <c r="BT14" s="27">
        <f>SUM(AX10:BT10)</f>
        <v>1349203.89</v>
      </c>
      <c r="BU14" s="25"/>
      <c r="BV14" s="27">
        <f>SUM(AZ10:BV10)</f>
        <v>1358181.5899999999</v>
      </c>
      <c r="BW14" s="25"/>
      <c r="BX14" s="27">
        <f>SUM(BB10:BX10)</f>
        <v>1323128.9300000002</v>
      </c>
      <c r="BY14" s="25"/>
      <c r="BZ14" s="27">
        <f>SUM(BD10:BZ10)</f>
        <v>1273315.05</v>
      </c>
      <c r="CA14" s="25"/>
      <c r="CB14" s="27">
        <f>SUM(BF10:CB10)</f>
        <v>1337070.23</v>
      </c>
      <c r="CC14" s="25"/>
      <c r="CD14" s="27">
        <f>SUM(BH10:CD10)</f>
        <v>1311719.19</v>
      </c>
      <c r="CE14" s="25"/>
      <c r="CF14" s="27">
        <f>SUM(BJ10:CF10)</f>
        <v>1322358.0299999998</v>
      </c>
      <c r="CG14" s="25"/>
      <c r="CH14" s="27">
        <f>SUM(BL10:CH10)</f>
        <v>1336459.4099999999</v>
      </c>
      <c r="CI14" s="25"/>
      <c r="CJ14" s="27">
        <f>SUM(BN10:CJ10)</f>
        <v>1381052.7</v>
      </c>
      <c r="CK14" s="25"/>
      <c r="CL14" s="27">
        <f>SUM(BP10:CL10)</f>
        <v>1403273.1800000002</v>
      </c>
      <c r="CM14" s="25"/>
      <c r="CN14" s="27">
        <f>SUM(BR10:CN10)</f>
        <v>1451027.87</v>
      </c>
      <c r="CO14" s="25"/>
      <c r="CP14" s="27">
        <f>SUM(BT10:CP10)</f>
        <v>1522530.1500000001</v>
      </c>
      <c r="CQ14" s="25"/>
      <c r="CR14" s="27">
        <f>SUM(BV10:CR10)</f>
        <v>1487209.97</v>
      </c>
      <c r="CS14" s="25"/>
      <c r="CT14" s="27">
        <f>SUM(BX10:CT10)</f>
        <v>1508756.0900000003</v>
      </c>
      <c r="CU14" s="25"/>
      <c r="CV14" s="27">
        <f>SUM(BZ10:CV10)</f>
        <v>1532711.2100000002</v>
      </c>
      <c r="CW14" s="25"/>
      <c r="CX14" s="27">
        <f>SUM(CB10:CX10)</f>
        <v>1577038.57</v>
      </c>
      <c r="CY14" s="25"/>
      <c r="CZ14" s="27">
        <f>SUM(CD10:CZ10)</f>
        <v>1542790.2200000002</v>
      </c>
      <c r="DA14" s="25"/>
      <c r="DB14" s="27">
        <f>SUM(CF10:DB10)</f>
        <v>1587898.04</v>
      </c>
      <c r="DC14" s="25"/>
      <c r="DD14" s="27">
        <f>SUM(CH10:DD10)</f>
        <v>1569087.57</v>
      </c>
      <c r="DE14" s="25"/>
      <c r="DF14" s="27">
        <f>SUM(CJ10:DF10)</f>
        <v>1574596.71</v>
      </c>
      <c r="DG14" s="25"/>
      <c r="DH14" s="27">
        <f>SUM(CL10:DH10)</f>
        <v>1532852.8699999999</v>
      </c>
      <c r="DI14" s="25"/>
      <c r="DJ14" s="27">
        <f>SUM(CN10:DJ10)</f>
        <v>1487439.9500000002</v>
      </c>
      <c r="DK14" s="25"/>
      <c r="DL14" s="27">
        <f>SUM(CP10:DL10)</f>
        <v>1407203.75</v>
      </c>
      <c r="DM14" s="25"/>
      <c r="DN14" s="28">
        <f>SUM(CR10:DN10)</f>
        <v>1346905.1</v>
      </c>
      <c r="DQ14" s="61" t="s">
        <v>9</v>
      </c>
      <c r="DS14" s="59"/>
    </row>
    <row r="15" spans="1:136" x14ac:dyDescent="0.25">
      <c r="B15" s="29" t="s">
        <v>22</v>
      </c>
      <c r="C15" s="22"/>
      <c r="D15" s="22"/>
      <c r="E15" s="22"/>
      <c r="F15" s="22"/>
      <c r="G15" s="22"/>
      <c r="H15" s="22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30">
        <f t="shared" ref="AF15:AZ16" si="0">SUM(J11:AF11)</f>
        <v>142187</v>
      </c>
      <c r="AG15" s="22"/>
      <c r="AH15" s="30">
        <f t="shared" si="0"/>
        <v>150950</v>
      </c>
      <c r="AI15" s="22"/>
      <c r="AJ15" s="30">
        <f t="shared" si="0"/>
        <v>148664</v>
      </c>
      <c r="AK15" s="22"/>
      <c r="AL15" s="30">
        <f t="shared" si="0"/>
        <v>145336</v>
      </c>
      <c r="AM15" s="22"/>
      <c r="AN15" s="30">
        <f t="shared" si="0"/>
        <v>127449</v>
      </c>
      <c r="AO15" s="23"/>
      <c r="AP15" s="30">
        <f t="shared" si="0"/>
        <v>113462</v>
      </c>
      <c r="AQ15" s="23"/>
      <c r="AR15" s="30">
        <f t="shared" si="0"/>
        <v>125378</v>
      </c>
      <c r="AS15" s="22"/>
      <c r="AT15" s="30">
        <f t="shared" si="0"/>
        <v>144143</v>
      </c>
      <c r="AU15" s="22"/>
      <c r="AV15" s="30">
        <f t="shared" si="0"/>
        <v>180501</v>
      </c>
      <c r="AW15" s="22"/>
      <c r="AX15" s="30">
        <f t="shared" si="0"/>
        <v>184722</v>
      </c>
      <c r="AY15" s="22"/>
      <c r="AZ15" s="30">
        <f t="shared" si="0"/>
        <v>195424</v>
      </c>
      <c r="BA15" s="22"/>
      <c r="BB15" s="30">
        <f t="shared" ref="BB15:BB16" si="1">SUM(AF11:BB11)</f>
        <v>194626</v>
      </c>
      <c r="BC15" s="22"/>
      <c r="BD15" s="30">
        <f t="shared" ref="BD15:BD16" si="2">SUM(AH11:BD11)</f>
        <v>198991</v>
      </c>
      <c r="BE15" s="22"/>
      <c r="BF15" s="30">
        <f t="shared" ref="BF15:BF16" si="3">SUM(AJ11:BF11)</f>
        <v>182028</v>
      </c>
      <c r="BG15" s="22"/>
      <c r="BH15" s="30">
        <f t="shared" ref="BH15:BH16" si="4">SUM(AL11:BH11)</f>
        <v>193180</v>
      </c>
      <c r="BI15" s="22"/>
      <c r="BJ15" s="30">
        <f t="shared" ref="BJ15:BJ16" si="5">SUM(AN11:BJ11)</f>
        <v>198126.4</v>
      </c>
      <c r="BK15" s="22"/>
      <c r="BL15" s="30">
        <f t="shared" ref="BL15:BL16" si="6">SUM(AP11:BL11)</f>
        <v>198558.4</v>
      </c>
      <c r="BM15" s="22"/>
      <c r="BN15" s="30">
        <f t="shared" ref="BN15:BN16" si="7">SUM(AR11:BN11)</f>
        <v>229099.8</v>
      </c>
      <c r="BO15" s="22"/>
      <c r="BP15" s="30">
        <f t="shared" ref="BP15:BP16" si="8">SUM(AT11:BP11)</f>
        <v>223595.8</v>
      </c>
      <c r="BQ15" s="22"/>
      <c r="BR15" s="30">
        <f t="shared" ref="BR15:BR16" si="9">SUM(AV11:BR11)</f>
        <v>217735.9</v>
      </c>
      <c r="BS15" s="22"/>
      <c r="BT15" s="30">
        <f t="shared" ref="BT15:BT16" si="10">SUM(AX11:BT11)</f>
        <v>213407</v>
      </c>
      <c r="BU15" s="22"/>
      <c r="BV15" s="30">
        <f t="shared" ref="BV15:BV16" si="11">SUM(AZ11:BV11)</f>
        <v>215656.7</v>
      </c>
      <c r="BW15" s="22"/>
      <c r="BX15" s="30">
        <f t="shared" ref="BX15:BX16" si="12">SUM(BB11:BX11)</f>
        <v>213943</v>
      </c>
      <c r="BY15" s="22"/>
      <c r="BZ15" s="30">
        <f t="shared" ref="BZ15:BZ16" si="13">SUM(BD11:BZ11)</f>
        <v>199917</v>
      </c>
      <c r="CA15" s="22"/>
      <c r="CB15" s="30">
        <f t="shared" ref="CB15:CB16" si="14">SUM(BF11:CB11)</f>
        <v>220484.55</v>
      </c>
      <c r="CC15" s="22"/>
      <c r="CD15" s="30">
        <f t="shared" ref="CD15:CD16" si="15">SUM(BH11:CD11)</f>
        <v>224680.00999999998</v>
      </c>
      <c r="CE15" s="22"/>
      <c r="CF15" s="30">
        <f t="shared" ref="CF15:CF16" si="16">SUM(BJ11:CF11)</f>
        <v>229246.83</v>
      </c>
      <c r="CG15" s="22"/>
      <c r="CH15" s="30">
        <f t="shared" ref="CH15:CH16" si="17">SUM(BL11:CH11)</f>
        <v>280793.93000000005</v>
      </c>
      <c r="CI15" s="22"/>
      <c r="CJ15" s="30">
        <f t="shared" ref="CJ15:CJ16" si="18">SUM(BN11:CJ11)</f>
        <v>276376.01000000007</v>
      </c>
      <c r="CK15" s="22"/>
      <c r="CL15" s="30">
        <f t="shared" ref="CL15:CL16" si="19">SUM(BP11:CL11)</f>
        <v>264020.7</v>
      </c>
      <c r="CM15" s="22"/>
      <c r="CN15" s="30">
        <f t="shared" ref="CN15:CN16" si="20">SUM(BR11:CN11)</f>
        <v>275244.78999999998</v>
      </c>
      <c r="CO15" s="22"/>
      <c r="CP15" s="30">
        <f t="shared" ref="CP15:CP16" si="21">SUM(BT11:CP11)</f>
        <v>287344.69</v>
      </c>
      <c r="CQ15" s="22"/>
      <c r="CR15" s="30">
        <f t="shared" ref="CR15:CR16" si="22">SUM(BV11:CR11)</f>
        <v>282106.58999999997</v>
      </c>
      <c r="CS15" s="22"/>
      <c r="CT15" s="30">
        <f t="shared" ref="CT15:CT16" si="23">SUM(BX11:CT11)</f>
        <v>292773.31</v>
      </c>
      <c r="CU15" s="22"/>
      <c r="CV15" s="30">
        <f t="shared" ref="CV15:CV16" si="24">SUM(BZ11:CV11)</f>
        <v>310569.66000000003</v>
      </c>
      <c r="CW15" s="22"/>
      <c r="CX15" s="30">
        <f t="shared" ref="CX15:CX16" si="25">SUM(CB11:CX11)</f>
        <v>328864.76</v>
      </c>
      <c r="CY15" s="22"/>
      <c r="CZ15" s="30">
        <f t="shared" ref="CZ15:CZ16" si="26">SUM(CD11:CZ11)</f>
        <v>312053.31</v>
      </c>
      <c r="DA15" s="22"/>
      <c r="DB15" s="30">
        <f t="shared" ref="DB15:DB16" si="27">SUM(CF11:DB11)</f>
        <v>347907.85</v>
      </c>
      <c r="DC15" s="22"/>
      <c r="DD15" s="30">
        <f t="shared" ref="DD15:DD16" si="28">SUM(CH11:DD11)</f>
        <v>337914.02999999997</v>
      </c>
      <c r="DE15" s="22"/>
      <c r="DF15" s="30">
        <f t="shared" ref="DF15:DF16" si="29">SUM(CJ11:DF11)</f>
        <v>325523.53000000003</v>
      </c>
      <c r="DG15" s="22"/>
      <c r="DH15" s="30">
        <f t="shared" ref="DH15:DH16" si="30">SUM(CL11:DH11)</f>
        <v>345301.73</v>
      </c>
      <c r="DI15" s="22"/>
      <c r="DJ15" s="30">
        <f t="shared" ref="DJ15:DJ16" si="31">SUM(CN11:DJ11)</f>
        <v>356151.62</v>
      </c>
      <c r="DK15" s="22"/>
      <c r="DL15" s="30">
        <f t="shared" ref="DL15:DL16" si="32">SUM(CP11:DL11)</f>
        <v>350481.53</v>
      </c>
      <c r="DM15" s="22"/>
      <c r="DN15" s="31">
        <f t="shared" ref="DN15:DN16" si="33">SUM(CR11:DN11)</f>
        <v>332419.53000000003</v>
      </c>
      <c r="DQ15" s="58" t="s">
        <v>59</v>
      </c>
      <c r="DR15" s="4" t="s">
        <v>93</v>
      </c>
      <c r="DS15" s="59"/>
    </row>
    <row r="16" spans="1:136" x14ac:dyDescent="0.25">
      <c r="B16" s="29" t="s">
        <v>23</v>
      </c>
      <c r="C16" s="22"/>
      <c r="D16" s="22"/>
      <c r="E16" s="22"/>
      <c r="F16" s="22"/>
      <c r="G16" s="22"/>
      <c r="H16" s="22"/>
      <c r="I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35">
        <f t="shared" si="0"/>
        <v>605529.5</v>
      </c>
      <c r="AG16" s="22"/>
      <c r="AH16" s="35">
        <f t="shared" si="0"/>
        <v>598674.5</v>
      </c>
      <c r="AI16" s="22"/>
      <c r="AJ16" s="35">
        <f t="shared" si="0"/>
        <v>589328.5</v>
      </c>
      <c r="AK16" s="22"/>
      <c r="AL16" s="35">
        <f t="shared" si="0"/>
        <v>565488.35</v>
      </c>
      <c r="AM16" s="22"/>
      <c r="AN16" s="35">
        <f t="shared" si="0"/>
        <v>542325.16999999993</v>
      </c>
      <c r="AO16" s="23"/>
      <c r="AP16" s="35">
        <f t="shared" si="0"/>
        <v>512673.17</v>
      </c>
      <c r="AQ16" s="23"/>
      <c r="AR16" s="35">
        <f t="shared" si="0"/>
        <v>488135.19</v>
      </c>
      <c r="AS16" s="22"/>
      <c r="AT16" s="35">
        <f t="shared" si="0"/>
        <v>465409.73</v>
      </c>
      <c r="AU16" s="22"/>
      <c r="AV16" s="35">
        <f t="shared" si="0"/>
        <v>449150.56999999995</v>
      </c>
      <c r="AW16" s="22"/>
      <c r="AX16" s="35">
        <f t="shared" si="0"/>
        <v>457622.08999999997</v>
      </c>
      <c r="AY16" s="22"/>
      <c r="AZ16" s="35">
        <f t="shared" si="0"/>
        <v>459765.08999999997</v>
      </c>
      <c r="BA16" s="22"/>
      <c r="BB16" s="35">
        <f t="shared" si="1"/>
        <v>466007.07999999996</v>
      </c>
      <c r="BC16" s="22"/>
      <c r="BD16" s="35">
        <f t="shared" si="2"/>
        <v>475342.93</v>
      </c>
      <c r="BE16" s="22"/>
      <c r="BF16" s="35">
        <f t="shared" si="3"/>
        <v>493078.93</v>
      </c>
      <c r="BG16" s="22"/>
      <c r="BH16" s="35">
        <f t="shared" si="4"/>
        <v>514791.91</v>
      </c>
      <c r="BI16" s="22"/>
      <c r="BJ16" s="35">
        <f t="shared" si="5"/>
        <v>537857.25999999989</v>
      </c>
      <c r="BK16" s="22"/>
      <c r="BL16" s="35">
        <f t="shared" si="6"/>
        <v>554865.1399999999</v>
      </c>
      <c r="BM16" s="22"/>
      <c r="BN16" s="35">
        <f t="shared" si="7"/>
        <v>604391.8899999999</v>
      </c>
      <c r="BO16" s="22"/>
      <c r="BP16" s="35">
        <f t="shared" si="8"/>
        <v>617911.67000000004</v>
      </c>
      <c r="BQ16" s="22"/>
      <c r="BR16" s="35">
        <f t="shared" si="9"/>
        <v>622185.07999999996</v>
      </c>
      <c r="BS16" s="22"/>
      <c r="BT16" s="35">
        <f t="shared" si="10"/>
        <v>629188.1</v>
      </c>
      <c r="BU16" s="22"/>
      <c r="BV16" s="35">
        <f t="shared" si="11"/>
        <v>630260.13</v>
      </c>
      <c r="BW16" s="22"/>
      <c r="BX16" s="35">
        <f t="shared" si="12"/>
        <v>624579.68000000017</v>
      </c>
      <c r="BY16" s="22"/>
      <c r="BZ16" s="35">
        <f t="shared" si="13"/>
        <v>608191.94000000006</v>
      </c>
      <c r="CA16" s="22"/>
      <c r="CB16" s="35">
        <f t="shared" si="14"/>
        <v>581329.18999999994</v>
      </c>
      <c r="CC16" s="22"/>
      <c r="CD16" s="35">
        <f t="shared" si="15"/>
        <v>564505.73</v>
      </c>
      <c r="CE16" s="22"/>
      <c r="CF16" s="35">
        <f t="shared" si="16"/>
        <v>528602.91999999993</v>
      </c>
      <c r="CG16" s="22"/>
      <c r="CH16" s="35">
        <f t="shared" si="17"/>
        <v>520042.60999999993</v>
      </c>
      <c r="CI16" s="22"/>
      <c r="CJ16" s="35">
        <f t="shared" si="18"/>
        <v>490013.7099999999</v>
      </c>
      <c r="CK16" s="22"/>
      <c r="CL16" s="35">
        <f t="shared" si="19"/>
        <v>477029.36999999988</v>
      </c>
      <c r="CM16" s="22"/>
      <c r="CN16" s="35">
        <f t="shared" si="20"/>
        <v>472559.83999999997</v>
      </c>
      <c r="CO16" s="22"/>
      <c r="CP16" s="35">
        <f t="shared" si="21"/>
        <v>473369.06</v>
      </c>
      <c r="CQ16" s="22"/>
      <c r="CR16" s="35">
        <f t="shared" si="22"/>
        <v>480984.24</v>
      </c>
      <c r="CS16" s="22"/>
      <c r="CT16" s="35">
        <f t="shared" si="23"/>
        <v>479268.49999999994</v>
      </c>
      <c r="CU16" s="22"/>
      <c r="CV16" s="35">
        <f t="shared" si="24"/>
        <v>495842.05999999994</v>
      </c>
      <c r="CW16" s="22"/>
      <c r="CX16" s="35">
        <f t="shared" si="25"/>
        <v>508700.63999999996</v>
      </c>
      <c r="CY16" s="22"/>
      <c r="CZ16" s="35">
        <f t="shared" si="26"/>
        <v>522996.31999999995</v>
      </c>
      <c r="DA16" s="22"/>
      <c r="DB16" s="35">
        <f t="shared" si="27"/>
        <v>527763.42000000004</v>
      </c>
      <c r="DC16" s="22"/>
      <c r="DD16" s="35">
        <f t="shared" si="28"/>
        <v>547483.05000000005</v>
      </c>
      <c r="DE16" s="22"/>
      <c r="DF16" s="35">
        <f t="shared" si="29"/>
        <v>537138.46</v>
      </c>
      <c r="DG16" s="22"/>
      <c r="DH16" s="35">
        <f t="shared" si="30"/>
        <v>553418.16</v>
      </c>
      <c r="DI16" s="22"/>
      <c r="DJ16" s="35">
        <f t="shared" si="31"/>
        <v>530981.67000000004</v>
      </c>
      <c r="DK16" s="22"/>
      <c r="DL16" s="35">
        <f t="shared" si="32"/>
        <v>512615.93999999994</v>
      </c>
      <c r="DM16" s="22"/>
      <c r="DN16" s="36">
        <f t="shared" si="33"/>
        <v>508661.74999999994</v>
      </c>
      <c r="DQ16" s="62" t="s">
        <v>92</v>
      </c>
      <c r="DR16" s="18" t="s">
        <v>94</v>
      </c>
      <c r="DS16" s="63"/>
    </row>
    <row r="17" spans="2:118" x14ac:dyDescent="0.25">
      <c r="B17" s="32" t="s">
        <v>24</v>
      </c>
      <c r="C17" s="33"/>
      <c r="D17" s="33"/>
      <c r="E17" s="33"/>
      <c r="F17" s="33"/>
      <c r="G17" s="33"/>
      <c r="H17" s="33"/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5">
        <f>SUM(AF14:AF16)</f>
        <v>2364491.06</v>
      </c>
      <c r="AG17" s="33"/>
      <c r="AH17" s="35">
        <f>SUM(AH14:AH16)</f>
        <v>2440936.14</v>
      </c>
      <c r="AI17" s="33"/>
      <c r="AJ17" s="35">
        <f>SUM(AJ14:AJ16)</f>
        <v>2457566.7800000003</v>
      </c>
      <c r="AK17" s="33"/>
      <c r="AL17" s="35">
        <f>SUM(AL14:AL16)</f>
        <v>2335683.91</v>
      </c>
      <c r="AM17" s="33"/>
      <c r="AN17" s="35">
        <f>SUM(AN14:AN16)</f>
        <v>2265602.1100000003</v>
      </c>
      <c r="AO17" s="34"/>
      <c r="AP17" s="35">
        <f>SUM(AP14:AP16)</f>
        <v>2171199.4400000004</v>
      </c>
      <c r="AQ17" s="34"/>
      <c r="AR17" s="35">
        <f>SUM(AR14:AR16)</f>
        <v>2159802.54</v>
      </c>
      <c r="AS17" s="33"/>
      <c r="AT17" s="35">
        <f>SUM(AT14:AT16)</f>
        <v>2132669.14</v>
      </c>
      <c r="AU17" s="33"/>
      <c r="AV17" s="35">
        <f>SUM(AV14:AV16)</f>
        <v>2152401.64</v>
      </c>
      <c r="AW17" s="33"/>
      <c r="AX17" s="35">
        <f>SUM(AX14:AX16)</f>
        <v>2144472.16</v>
      </c>
      <c r="AY17" s="33"/>
      <c r="AZ17" s="35">
        <f>SUM(AZ14:AZ16)</f>
        <v>2143283.1599999997</v>
      </c>
      <c r="BA17" s="33"/>
      <c r="BB17" s="35">
        <f>SUM(BB14:BB16)</f>
        <v>2136250.4299999997</v>
      </c>
      <c r="BC17" s="33"/>
      <c r="BD17" s="35">
        <f>SUM(BD14:BD16)</f>
        <v>2163996.54</v>
      </c>
      <c r="BE17" s="33"/>
      <c r="BF17" s="35">
        <f>SUM(BF14:BF16)</f>
        <v>2146345.8200000003</v>
      </c>
      <c r="BG17" s="33"/>
      <c r="BH17" s="35">
        <f>SUM(BH14:BH16)</f>
        <v>2144691.4900000002</v>
      </c>
      <c r="BI17" s="33"/>
      <c r="BJ17" s="35">
        <f>SUM(BJ14:BJ16)</f>
        <v>2142413.16</v>
      </c>
      <c r="BK17" s="33"/>
      <c r="BL17" s="35">
        <f>SUM(BL14:BL16)</f>
        <v>2144461.8099999996</v>
      </c>
      <c r="BM17" s="33"/>
      <c r="BN17" s="35">
        <f>SUM(BN14:BN16)</f>
        <v>2200530.1799999997</v>
      </c>
      <c r="BO17" s="33"/>
      <c r="BP17" s="35">
        <f>SUM(BP14:BP16)</f>
        <v>2189903.0499999998</v>
      </c>
      <c r="BQ17" s="33"/>
      <c r="BR17" s="35">
        <f>SUM(BR14:BR16)</f>
        <v>2188215.4999999995</v>
      </c>
      <c r="BS17" s="33"/>
      <c r="BT17" s="35">
        <f>SUM(BT14:BT16)</f>
        <v>2191798.9899999998</v>
      </c>
      <c r="BU17" s="33"/>
      <c r="BV17" s="35">
        <f>SUM(BV14:BV16)</f>
        <v>2204098.42</v>
      </c>
      <c r="BW17" s="33"/>
      <c r="BX17" s="35">
        <f>SUM(BX14:BX16)</f>
        <v>2161651.6100000003</v>
      </c>
      <c r="BY17" s="33"/>
      <c r="BZ17" s="35">
        <f>SUM(BZ14:BZ16)</f>
        <v>2081423.9900000002</v>
      </c>
      <c r="CA17" s="33"/>
      <c r="CB17" s="35">
        <f>SUM(CB14:CB16)</f>
        <v>2138883.9699999997</v>
      </c>
      <c r="CC17" s="33"/>
      <c r="CD17" s="35">
        <f>SUM(CD14:CD16)</f>
        <v>2100904.9299999997</v>
      </c>
      <c r="CE17" s="33"/>
      <c r="CF17" s="35">
        <f>SUM(CF14:CF16)</f>
        <v>2080207.7799999998</v>
      </c>
      <c r="CG17" s="33"/>
      <c r="CH17" s="35">
        <f>SUM(CH14:CH16)</f>
        <v>2137295.9499999997</v>
      </c>
      <c r="CI17" s="33"/>
      <c r="CJ17" s="35">
        <f>SUM(CJ14:CJ16)</f>
        <v>2147442.42</v>
      </c>
      <c r="CK17" s="33"/>
      <c r="CL17" s="35">
        <f>SUM(CL14:CL16)</f>
        <v>2144323.25</v>
      </c>
      <c r="CM17" s="33"/>
      <c r="CN17" s="35">
        <f>SUM(CN14:CN16)</f>
        <v>2198832.5</v>
      </c>
      <c r="CO17" s="33"/>
      <c r="CP17" s="35">
        <f>SUM(CP14:CP16)</f>
        <v>2283243.9</v>
      </c>
      <c r="CQ17" s="33"/>
      <c r="CR17" s="35">
        <f>SUM(CR14:CR16)</f>
        <v>2250300.7999999998</v>
      </c>
      <c r="CS17" s="33"/>
      <c r="CT17" s="35">
        <f>SUM(CT14:CT16)</f>
        <v>2280797.9000000004</v>
      </c>
      <c r="CU17" s="33"/>
      <c r="CV17" s="35">
        <f>SUM(CV14:CV16)</f>
        <v>2339122.9300000002</v>
      </c>
      <c r="CW17" s="33"/>
      <c r="CX17" s="35">
        <f>SUM(CX14:CX16)</f>
        <v>2414603.9700000002</v>
      </c>
      <c r="CY17" s="33"/>
      <c r="CZ17" s="35">
        <f>SUM(CZ14:CZ16)</f>
        <v>2377839.85</v>
      </c>
      <c r="DA17" s="33"/>
      <c r="DB17" s="35">
        <f>SUM(DB14:DB16)</f>
        <v>2463569.31</v>
      </c>
      <c r="DC17" s="33"/>
      <c r="DD17" s="35">
        <f>SUM(DD14:DD16)</f>
        <v>2454484.6500000004</v>
      </c>
      <c r="DE17" s="33"/>
      <c r="DF17" s="35">
        <f>SUM(DF14:DF16)</f>
        <v>2437258.7000000002</v>
      </c>
      <c r="DG17" s="33"/>
      <c r="DH17" s="35">
        <f>SUM(DH14:DH16)</f>
        <v>2431572.7599999998</v>
      </c>
      <c r="DI17" s="33"/>
      <c r="DJ17" s="35">
        <f>SUM(DJ14:DJ16)</f>
        <v>2374573.2400000002</v>
      </c>
      <c r="DK17" s="33"/>
      <c r="DL17" s="35">
        <f>SUM(DL14:DL16)</f>
        <v>2270301.2199999997</v>
      </c>
      <c r="DM17" s="33"/>
      <c r="DN17" s="36">
        <f>SUM(DN14:DN16)</f>
        <v>2187986.38</v>
      </c>
    </row>
    <row r="18" spans="2:118" ht="6" customHeight="1" x14ac:dyDescent="0.25">
      <c r="B18" s="7"/>
      <c r="AO18"/>
      <c r="AQ18"/>
    </row>
    <row r="19" spans="2:118" x14ac:dyDescent="0.25">
      <c r="B19" s="7" t="s">
        <v>3</v>
      </c>
      <c r="J19" s="45">
        <v>141870.99999999997</v>
      </c>
      <c r="L19" s="45">
        <v>153831.77000000002</v>
      </c>
      <c r="N19" s="45">
        <v>259595.4</v>
      </c>
      <c r="P19" s="45">
        <v>213964.50000000003</v>
      </c>
      <c r="R19" s="45">
        <v>209437.43</v>
      </c>
      <c r="T19" s="45">
        <v>283776.49999999994</v>
      </c>
      <c r="V19" s="45">
        <v>288093.40999999997</v>
      </c>
      <c r="X19" s="45">
        <v>207581.84000000003</v>
      </c>
      <c r="Z19" s="45">
        <v>136477.26999999999</v>
      </c>
      <c r="AB19" s="45">
        <v>166236.73000000001</v>
      </c>
      <c r="AD19" s="45">
        <v>170838.98000000004</v>
      </c>
      <c r="AF19" s="45">
        <v>173588.77000000002</v>
      </c>
      <c r="AH19" s="45">
        <v>222071.95</v>
      </c>
      <c r="AJ19" s="45">
        <v>173308.64</v>
      </c>
      <c r="AL19" s="45">
        <v>160811.92000000001</v>
      </c>
      <c r="AN19" s="45">
        <v>147735.07999999999</v>
      </c>
      <c r="AP19" s="45">
        <v>139538.93</v>
      </c>
      <c r="AR19" s="45">
        <v>185950.19</v>
      </c>
      <c r="AT19" s="45">
        <v>170248.05</v>
      </c>
      <c r="AV19" s="45">
        <v>226544.03</v>
      </c>
      <c r="AX19" s="45">
        <v>112069.05</v>
      </c>
      <c r="AZ19" s="45">
        <v>166896.51999999999</v>
      </c>
      <c r="BB19" s="45">
        <v>172137.84</v>
      </c>
      <c r="BD19" s="45">
        <v>172612.01</v>
      </c>
      <c r="BF19" s="45">
        <v>201327.71</v>
      </c>
      <c r="BH19" s="45">
        <v>174075.6</v>
      </c>
      <c r="BJ19" s="45">
        <v>149510.23000000001</v>
      </c>
      <c r="BL19" s="45">
        <v>152335.31</v>
      </c>
      <c r="BN19" s="45">
        <v>188775.98</v>
      </c>
      <c r="BP19" s="45">
        <v>199133.53</v>
      </c>
      <c r="BR19" s="45">
        <f>180999.15-10111.12+1563.48</f>
        <v>172451.51</v>
      </c>
      <c r="BT19" s="45">
        <f>229806.99-39092.92+7193.01</f>
        <v>197907.08000000002</v>
      </c>
      <c r="BV19" s="45">
        <f>144714.45-21993.03</f>
        <v>122721.42000000001</v>
      </c>
      <c r="BX19" s="45">
        <f>149730.24-10834.73+21441.16</f>
        <v>160336.66999999998</v>
      </c>
      <c r="BZ19" s="45">
        <f>105001.8-74535.93+7875.98</f>
        <v>38341.850000000006</v>
      </c>
      <c r="CA19" s="45"/>
      <c r="CB19" s="45">
        <f>224015.6-24784.6+1533.82</f>
        <v>200764.82</v>
      </c>
      <c r="CC19" s="45"/>
      <c r="CD19" s="45">
        <f>173936.66-10583.31+2208.24</f>
        <v>165561.59</v>
      </c>
      <c r="CE19" s="45"/>
      <c r="CF19" s="45">
        <f>174537.23-18613.55+8427.01</f>
        <v>164350.69000000003</v>
      </c>
      <c r="CG19" s="45"/>
      <c r="CH19" s="45">
        <f>220015.03-34326.09+9041.49</f>
        <v>194730.43</v>
      </c>
      <c r="CI19" s="45"/>
      <c r="CJ19" s="45">
        <f>225364.2-20070.05+12360.62</f>
        <v>217654.77000000002</v>
      </c>
      <c r="CK19" s="45"/>
      <c r="CL19" s="45">
        <f>197160.59-34718.59+30574.96</f>
        <v>193016.95999999999</v>
      </c>
      <c r="CM19" s="45"/>
      <c r="CN19" s="45">
        <v>204515.82</v>
      </c>
      <c r="CO19" s="45"/>
      <c r="CP19" s="45">
        <v>224220.22</v>
      </c>
      <c r="CQ19" s="45"/>
      <c r="CR19" s="45">
        <v>191548.52</v>
      </c>
      <c r="CS19" s="45"/>
      <c r="CT19" s="45">
        <v>154267.42000000001</v>
      </c>
      <c r="CU19" s="45"/>
      <c r="CV19" s="45">
        <v>196675.39</v>
      </c>
      <c r="CW19" s="45"/>
      <c r="CX19" s="45">
        <v>152131.07999999999</v>
      </c>
      <c r="CY19" s="45"/>
      <c r="CZ19" s="45">
        <v>215001.07</v>
      </c>
      <c r="DA19" s="45"/>
      <c r="DB19" s="45">
        <v>249571.19</v>
      </c>
      <c r="DC19" s="45"/>
      <c r="DD19" s="45">
        <v>148646.66</v>
      </c>
      <c r="DE19" s="45"/>
      <c r="DF19" s="45">
        <v>211200.76</v>
      </c>
      <c r="DG19" s="45"/>
      <c r="DH19" s="45">
        <v>158745.51999999999</v>
      </c>
      <c r="DI19" s="45"/>
      <c r="DJ19" s="45">
        <v>132939.06</v>
      </c>
      <c r="DK19" s="45"/>
      <c r="DL19" s="45">
        <v>141064.57999999999</v>
      </c>
      <c r="DM19" s="45"/>
      <c r="DN19" s="45">
        <v>173946.66</v>
      </c>
    </row>
    <row r="20" spans="2:118" x14ac:dyDescent="0.25">
      <c r="B20" s="9" t="s">
        <v>20</v>
      </c>
      <c r="C20" s="10"/>
      <c r="D20" s="10"/>
      <c r="E20" s="10"/>
      <c r="F20" s="10"/>
      <c r="G20" s="10"/>
      <c r="H20" s="10"/>
      <c r="I20" s="10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0"/>
      <c r="AF20" s="11">
        <f>SUM(J19:AF19)</f>
        <v>2405293.6</v>
      </c>
      <c r="AG20" s="10"/>
      <c r="AH20" s="11">
        <f>SUM(L19:AH19)</f>
        <v>2485494.5500000003</v>
      </c>
      <c r="AI20" s="10"/>
      <c r="AJ20" s="11">
        <f>SUM(N19:AJ19)</f>
        <v>2504971.4200000004</v>
      </c>
      <c r="AK20" s="10"/>
      <c r="AL20" s="11">
        <f>SUM(P19:AL19)</f>
        <v>2406187.94</v>
      </c>
      <c r="AM20" s="10"/>
      <c r="AN20" s="11">
        <f>SUM(R19:AN19)</f>
        <v>2339958.52</v>
      </c>
      <c r="AO20" s="10"/>
      <c r="AP20" s="11">
        <f>SUM(T19:AP19)</f>
        <v>2270060.02</v>
      </c>
      <c r="AQ20" s="10"/>
      <c r="AR20" s="11">
        <f>SUM(V19:AR19)</f>
        <v>2172233.71</v>
      </c>
      <c r="AS20" s="12"/>
      <c r="AT20" s="11">
        <f>SUM(X19:AT19)</f>
        <v>2054388.35</v>
      </c>
      <c r="AU20" s="10"/>
      <c r="AV20" s="11">
        <f>SUM(Z19:AV19)</f>
        <v>2073350.54</v>
      </c>
      <c r="AW20" s="10"/>
      <c r="AX20" s="11">
        <f>SUM(AB19:AX19)</f>
        <v>2048942.3200000003</v>
      </c>
      <c r="AY20" s="10"/>
      <c r="AZ20" s="11">
        <f>SUM(AD19:AZ19)</f>
        <v>2049602.11</v>
      </c>
      <c r="BA20" s="10"/>
      <c r="BB20" s="11">
        <f>SUM(AF19:BB19)</f>
        <v>2050900.9700000002</v>
      </c>
      <c r="BC20" s="10"/>
      <c r="BD20" s="11">
        <f>SUM(AH19:BD19)</f>
        <v>2049924.2100000002</v>
      </c>
      <c r="BE20" s="10"/>
      <c r="BF20" s="11">
        <f>SUM(AJ19:BF19)</f>
        <v>2029179.9700000002</v>
      </c>
      <c r="BG20" s="10"/>
      <c r="BH20" s="11">
        <f>SUM(AL19:BH19)</f>
        <v>2029946.9300000002</v>
      </c>
      <c r="BI20" s="10"/>
      <c r="BJ20" s="11">
        <f>SUM(AN19:BJ19)</f>
        <v>2018645.2400000002</v>
      </c>
      <c r="BK20" s="10"/>
      <c r="BL20" s="11">
        <f>SUM(AP19:BL19)</f>
        <v>2023245.4700000002</v>
      </c>
      <c r="BM20" s="10"/>
      <c r="BN20" s="11">
        <f>SUM(AR19:BN19)</f>
        <v>2072482.52</v>
      </c>
      <c r="BO20" s="10"/>
      <c r="BP20" s="11">
        <f>SUM(AT19:BP19)</f>
        <v>2085665.86</v>
      </c>
      <c r="BQ20" s="10"/>
      <c r="BR20" s="11">
        <f>SUM(AV19:BR19)</f>
        <v>2087869.32</v>
      </c>
      <c r="BS20" s="10"/>
      <c r="BT20" s="11">
        <f>SUM(AX19:BT19)</f>
        <v>2059232.37</v>
      </c>
      <c r="BU20" s="10"/>
      <c r="BV20" s="11">
        <f>SUM(AZ19:BV19)</f>
        <v>2069884.74</v>
      </c>
      <c r="BW20" s="10"/>
      <c r="BX20" s="11">
        <f>SUM(BB19:BX19)</f>
        <v>2063324.89</v>
      </c>
      <c r="BY20" s="10"/>
      <c r="BZ20" s="11">
        <f>SUM(BD19:BZ19)</f>
        <v>1929528.9</v>
      </c>
      <c r="CA20" s="10"/>
      <c r="CB20" s="11">
        <f>SUM(BF19:CB19)</f>
        <v>1957681.7100000002</v>
      </c>
      <c r="CC20" s="10"/>
      <c r="CD20" s="11">
        <f>SUM(BH19:CD19)</f>
        <v>1921915.59</v>
      </c>
      <c r="CE20" s="10"/>
      <c r="CF20" s="11">
        <f>SUM(BJ19:CF19)</f>
        <v>1912190.6800000002</v>
      </c>
      <c r="CG20" s="10"/>
      <c r="CH20" s="11">
        <f>SUM(BL19:CH19)</f>
        <v>1957410.8800000004</v>
      </c>
      <c r="CI20" s="10"/>
      <c r="CJ20" s="11">
        <f>SUM(BN19:CJ19)</f>
        <v>2022730.3400000003</v>
      </c>
      <c r="CK20" s="10"/>
      <c r="CL20" s="11">
        <f>SUM(BP19:CL19)</f>
        <v>2026971.32</v>
      </c>
      <c r="CM20" s="10"/>
      <c r="CN20" s="11">
        <f>SUM(BR19:CN19)</f>
        <v>2032353.6099999999</v>
      </c>
      <c r="CO20" s="10"/>
      <c r="CP20" s="11">
        <f>SUM(BT19:CP19)</f>
        <v>2084122.32</v>
      </c>
      <c r="CQ20" s="10"/>
      <c r="CR20" s="11">
        <f>SUM(BV19:CR19)</f>
        <v>2077763.76</v>
      </c>
      <c r="CS20" s="10"/>
      <c r="CT20" s="11">
        <f>SUM(BX19:CT19)</f>
        <v>2109309.7600000002</v>
      </c>
      <c r="CU20" s="10"/>
      <c r="CV20" s="11">
        <f>SUM(BZ19:CV19)</f>
        <v>2145648.48</v>
      </c>
      <c r="CW20" s="10"/>
      <c r="CX20" s="11">
        <f>SUM(CB19:CX19)</f>
        <v>2259437.71</v>
      </c>
      <c r="CY20" s="10"/>
      <c r="CZ20" s="11">
        <f>SUM(CD19:CZ19)</f>
        <v>2273673.96</v>
      </c>
      <c r="DA20" s="10"/>
      <c r="DB20" s="11">
        <f>SUM(CF19:DB19)</f>
        <v>2357683.5599999996</v>
      </c>
      <c r="DC20" s="10"/>
      <c r="DD20" s="11">
        <f>SUM(CH19:DD19)</f>
        <v>2341979.5300000003</v>
      </c>
      <c r="DE20" s="10"/>
      <c r="DF20" s="11">
        <f>SUM(CJ19:DF19)</f>
        <v>2358449.8600000003</v>
      </c>
      <c r="DG20" s="10"/>
      <c r="DH20" s="11">
        <f>SUM(CL19:DH19)</f>
        <v>2299540.61</v>
      </c>
      <c r="DI20" s="10"/>
      <c r="DJ20" s="11">
        <f>SUM(CN19:DJ19)</f>
        <v>2239462.71</v>
      </c>
      <c r="DK20" s="10"/>
      <c r="DL20" s="11">
        <f>SUM(CP19:DL19)</f>
        <v>2176011.4699999997</v>
      </c>
      <c r="DM20" s="10"/>
      <c r="DN20" s="13">
        <f>SUM(CR19:DN19)</f>
        <v>2125737.91</v>
      </c>
    </row>
    <row r="21" spans="2:118" x14ac:dyDescent="0.25">
      <c r="B21" s="4" t="s">
        <v>4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F21" s="15">
        <f>AF20/AF17</f>
        <v>1.0172563731325759</v>
      </c>
      <c r="AH21" s="15">
        <f>AH20/AH17</f>
        <v>1.0182546397956975</v>
      </c>
      <c r="AJ21" s="15">
        <f>AJ20/AJ17</f>
        <v>1.0192892581336082</v>
      </c>
      <c r="AL21" s="15">
        <f>AL20/AL17</f>
        <v>1.0301856041813464</v>
      </c>
      <c r="AN21" s="15">
        <f>AN20/AN17</f>
        <v>1.0328197125487315</v>
      </c>
      <c r="AO21"/>
      <c r="AP21" s="15">
        <f>AP20/AP17</f>
        <v>1.0455327033429962</v>
      </c>
      <c r="AQ21"/>
      <c r="AR21" s="15">
        <f>AR20/AR17</f>
        <v>1.0057556974629727</v>
      </c>
      <c r="AT21" s="15">
        <f>AT20/AT17</f>
        <v>0.96329445175916972</v>
      </c>
      <c r="AV21" s="15">
        <f>AV20/AV17</f>
        <v>0.96327307202757939</v>
      </c>
      <c r="AX21" s="15">
        <f>AX20/AX17</f>
        <v>0.9554529819589731</v>
      </c>
      <c r="AZ21" s="15">
        <f>AZ20/AZ17</f>
        <v>0.95629086639210115</v>
      </c>
      <c r="BB21" s="15">
        <f>BB20/BB17</f>
        <v>0.96004707182200566</v>
      </c>
      <c r="BD21" s="15">
        <f>BD20/BD17</f>
        <v>0.94728626969061613</v>
      </c>
      <c r="BF21" s="15">
        <f>BF20/BF17</f>
        <v>0.94541147614320598</v>
      </c>
      <c r="BH21" s="15">
        <f>BH20/BH17</f>
        <v>0.94649833762337532</v>
      </c>
      <c r="BJ21" s="15">
        <f>BJ20/BJ17</f>
        <v>0.9422296677826606</v>
      </c>
      <c r="BL21" s="15">
        <f>BL20/BL17</f>
        <v>0.94347470333360728</v>
      </c>
      <c r="BN21" s="15">
        <f>BN20/BN17</f>
        <v>0.94181054131236697</v>
      </c>
      <c r="BP21" s="15">
        <f>BP20/BP17</f>
        <v>0.95240100240967296</v>
      </c>
      <c r="BR21" s="15">
        <f>BR20/BR17</f>
        <v>0.95414245991768198</v>
      </c>
      <c r="BT21" s="15">
        <f>BT20/BT17</f>
        <v>0.9395169809800854</v>
      </c>
      <c r="BV21" s="15">
        <f>BV20/BV17</f>
        <v>0.93910722008502689</v>
      </c>
      <c r="BX21" s="15">
        <f>BX20/BX17</f>
        <v>0.9545131511733288</v>
      </c>
      <c r="BZ21" s="15">
        <f>BZ20/BZ17</f>
        <v>0.92702347492401094</v>
      </c>
      <c r="CB21" s="15">
        <f>CB20/CB17</f>
        <v>0.91528186543003565</v>
      </c>
      <c r="CD21" s="15">
        <f>CD20/CD17</f>
        <v>0.91480369366356828</v>
      </c>
      <c r="CF21" s="15">
        <f>CF20/CF17</f>
        <v>0.91923061647236048</v>
      </c>
      <c r="CH21" s="15">
        <f>CH20/CH17</f>
        <v>0.91583520756683257</v>
      </c>
      <c r="CJ21" s="15">
        <f>CJ20/CJ17</f>
        <v>0.94192529734976571</v>
      </c>
      <c r="CL21" s="15">
        <f>CL20/CL17</f>
        <v>0.9452732091581808</v>
      </c>
      <c r="CN21" s="15">
        <f>CN20/CN17</f>
        <v>0.92428759807761618</v>
      </c>
      <c r="CP21" s="15">
        <f>CP20/CP17</f>
        <v>0.91279005278411129</v>
      </c>
      <c r="CR21" s="15">
        <f>CR20/CR17</f>
        <v>0.92332712142305606</v>
      </c>
      <c r="CT21" s="15">
        <f>CT20/CT17</f>
        <v>0.92481221593548468</v>
      </c>
      <c r="CV21" s="15">
        <f>CV20/CV17</f>
        <v>0.91728760916383301</v>
      </c>
      <c r="CX21" s="15">
        <f>CX20/CX17</f>
        <v>0.93573842256210649</v>
      </c>
      <c r="CZ21" s="15">
        <f>CZ20/CZ17</f>
        <v>0.95619305900689644</v>
      </c>
      <c r="DB21" s="15">
        <f>DB20/DB17</f>
        <v>0.95701937446200758</v>
      </c>
      <c r="DD21" s="15">
        <f>DD20/DD17</f>
        <v>0.95416344526742092</v>
      </c>
      <c r="DF21" s="15">
        <f>DF20/DF17</f>
        <v>0.96766496720270201</v>
      </c>
      <c r="DH21" s="15">
        <f>DH20/DH17</f>
        <v>0.94570092568400055</v>
      </c>
      <c r="DJ21" s="15">
        <f>DJ20/DJ17</f>
        <v>0.94310113172167298</v>
      </c>
      <c r="DL21" s="15">
        <f>DL20/DL17</f>
        <v>0.95846817630657843</v>
      </c>
      <c r="DN21" s="15">
        <f>DN20/DN17</f>
        <v>0.9715498823169092</v>
      </c>
    </row>
    <row r="22" spans="2:118" ht="6" customHeight="1" x14ac:dyDescent="0.25">
      <c r="B22" s="7"/>
      <c r="AO22"/>
      <c r="AQ22"/>
    </row>
    <row r="23" spans="2:118" ht="14.45" customHeight="1" x14ac:dyDescent="0.25">
      <c r="B23" s="7" t="s">
        <v>5</v>
      </c>
      <c r="J23" s="45">
        <v>151624</v>
      </c>
      <c r="L23" s="45">
        <v>210459</v>
      </c>
      <c r="N23" s="45">
        <v>223751</v>
      </c>
      <c r="P23" s="45">
        <v>204370</v>
      </c>
      <c r="R23" s="45">
        <v>189444</v>
      </c>
      <c r="T23" s="45">
        <v>254163</v>
      </c>
      <c r="V23" s="45">
        <v>160836</v>
      </c>
      <c r="X23" s="45">
        <v>230291</v>
      </c>
      <c r="Z23" s="45">
        <v>112294</v>
      </c>
      <c r="AB23" s="45">
        <v>204438</v>
      </c>
      <c r="AD23" s="45">
        <v>183984</v>
      </c>
      <c r="AF23" s="45">
        <v>166987</v>
      </c>
      <c r="AH23" s="45">
        <v>174374</v>
      </c>
      <c r="AJ23" s="45">
        <v>156148</v>
      </c>
      <c r="AL23" s="45">
        <v>185402</v>
      </c>
      <c r="AN23" s="45">
        <v>162286</v>
      </c>
      <c r="AO23"/>
      <c r="AP23" s="45">
        <v>142897</v>
      </c>
      <c r="AQ23"/>
      <c r="AR23" s="45">
        <v>203831</v>
      </c>
      <c r="AT23" s="45">
        <v>177524</v>
      </c>
      <c r="AV23" s="45">
        <v>193467</v>
      </c>
      <c r="AX23" s="45">
        <v>119536</v>
      </c>
      <c r="AZ23" s="45">
        <v>182332</v>
      </c>
      <c r="BB23" s="45">
        <v>164952</v>
      </c>
      <c r="BD23" s="45">
        <v>175453</v>
      </c>
      <c r="BF23" s="45">
        <v>161971</v>
      </c>
      <c r="BH23" s="45">
        <v>114497</v>
      </c>
      <c r="BJ23" s="45">
        <v>131275</v>
      </c>
      <c r="BL23" s="45">
        <v>190417</v>
      </c>
      <c r="BN23" s="45">
        <v>158427</v>
      </c>
      <c r="BP23" s="45">
        <v>167562</v>
      </c>
      <c r="BR23" s="45">
        <v>168889</v>
      </c>
      <c r="BT23" s="45">
        <v>168747</v>
      </c>
      <c r="BV23" s="45">
        <v>122950</v>
      </c>
      <c r="BX23" s="45">
        <v>107747</v>
      </c>
      <c r="BZ23" s="45">
        <v>162540</v>
      </c>
      <c r="CB23" s="45">
        <v>190360</v>
      </c>
      <c r="CD23" s="45">
        <v>160601</v>
      </c>
      <c r="CF23" s="45">
        <v>197930</v>
      </c>
      <c r="CH23" s="45">
        <v>141035</v>
      </c>
      <c r="CJ23" s="45">
        <v>166824</v>
      </c>
      <c r="CL23" s="45">
        <v>234558</v>
      </c>
      <c r="CN23" s="45">
        <v>233514</v>
      </c>
      <c r="CP23" s="45">
        <v>163697</v>
      </c>
      <c r="CR23" s="45">
        <v>193347</v>
      </c>
      <c r="CT23" s="45">
        <v>135370</v>
      </c>
      <c r="CV23" s="45">
        <v>187835</v>
      </c>
      <c r="CX23" s="45">
        <v>187799</v>
      </c>
      <c r="CZ23" s="45">
        <v>210785</v>
      </c>
      <c r="DB23" s="45">
        <v>166491</v>
      </c>
      <c r="DD23" s="45">
        <v>186131</v>
      </c>
      <c r="DF23" s="45">
        <v>235047</v>
      </c>
      <c r="DH23" s="45">
        <v>175882</v>
      </c>
      <c r="DJ23" s="45">
        <v>142242</v>
      </c>
      <c r="DL23" s="45">
        <v>139625.44</v>
      </c>
      <c r="DN23" s="45">
        <v>149900</v>
      </c>
    </row>
    <row r="24" spans="2:118" x14ac:dyDescent="0.25">
      <c r="B24" s="9" t="s">
        <v>20</v>
      </c>
      <c r="C24" s="10"/>
      <c r="D24" s="10"/>
      <c r="E24" s="10"/>
      <c r="F24" s="10"/>
      <c r="G24" s="10"/>
      <c r="H24" s="10"/>
      <c r="I24" s="1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0"/>
      <c r="AF24" s="11">
        <f>SUM(J23:AF23)</f>
        <v>2292641</v>
      </c>
      <c r="AG24" s="10"/>
      <c r="AH24" s="11">
        <f>SUM(L23:AH23)</f>
        <v>2315391</v>
      </c>
      <c r="AI24" s="10"/>
      <c r="AJ24" s="11">
        <f>SUM(N23:AJ23)</f>
        <v>2261080</v>
      </c>
      <c r="AK24" s="10"/>
      <c r="AL24" s="11">
        <f>SUM(P23:AL23)</f>
        <v>2222731</v>
      </c>
      <c r="AM24" s="10"/>
      <c r="AN24" s="11">
        <f>SUM(R23:AN23)</f>
        <v>2180647</v>
      </c>
      <c r="AO24" s="10"/>
      <c r="AP24" s="11">
        <f>SUM(T23:AP23)</f>
        <v>2134100</v>
      </c>
      <c r="AQ24" s="10"/>
      <c r="AR24" s="11">
        <f>SUM(V23:AR23)</f>
        <v>2083768</v>
      </c>
      <c r="AS24" s="12"/>
      <c r="AT24" s="11">
        <f>SUM(X23:AT23)</f>
        <v>2100456</v>
      </c>
      <c r="AU24" s="10"/>
      <c r="AV24" s="11">
        <f>SUM(Z23:AV23)</f>
        <v>2063632</v>
      </c>
      <c r="AW24" s="10"/>
      <c r="AX24" s="11">
        <f>SUM(AB23:AX23)</f>
        <v>2070874</v>
      </c>
      <c r="AY24" s="10"/>
      <c r="AZ24" s="11">
        <f>SUM(AD23:AZ23)</f>
        <v>2048768</v>
      </c>
      <c r="BA24" s="10"/>
      <c r="BB24" s="11">
        <f>SUM(AF23:BB23)</f>
        <v>2029736</v>
      </c>
      <c r="BC24" s="10"/>
      <c r="BD24" s="11">
        <f>SUM(AH23:BD23)</f>
        <v>2038202</v>
      </c>
      <c r="BE24" s="10"/>
      <c r="BF24" s="11">
        <f>SUM(AJ23:BF23)</f>
        <v>2025799</v>
      </c>
      <c r="BG24" s="10"/>
      <c r="BH24" s="11">
        <f>SUM(AL23:BH23)</f>
        <v>1984148</v>
      </c>
      <c r="BI24" s="10"/>
      <c r="BJ24" s="11">
        <f>SUM(AN23:BJ23)</f>
        <v>1930021</v>
      </c>
      <c r="BK24" s="10"/>
      <c r="BL24" s="11">
        <f>SUM(AP23:BL23)</f>
        <v>1958152</v>
      </c>
      <c r="BM24" s="10"/>
      <c r="BN24" s="11">
        <f>SUM(AR23:BN23)</f>
        <v>1973682</v>
      </c>
      <c r="BO24" s="10"/>
      <c r="BP24" s="11">
        <f>SUM(AT23:BP23)</f>
        <v>1937413</v>
      </c>
      <c r="BQ24" s="10"/>
      <c r="BR24" s="11">
        <f>SUM(AV23:BR23)</f>
        <v>1928778</v>
      </c>
      <c r="BS24" s="10"/>
      <c r="BT24" s="11">
        <f>SUM(AX23:BT23)</f>
        <v>1904058</v>
      </c>
      <c r="BU24" s="10"/>
      <c r="BV24" s="11">
        <f>SUM(AZ23:BV23)</f>
        <v>1907472</v>
      </c>
      <c r="BW24" s="10"/>
      <c r="BX24" s="11">
        <f>SUM(BB23:BX23)</f>
        <v>1832887</v>
      </c>
      <c r="BY24" s="10"/>
      <c r="BZ24" s="11">
        <f>SUM(BD23:BZ23)</f>
        <v>1830475</v>
      </c>
      <c r="CA24" s="10"/>
      <c r="CB24" s="11">
        <f>SUM(BF23:CB23)</f>
        <v>1845382</v>
      </c>
      <c r="CC24" s="10"/>
      <c r="CD24" s="11">
        <f>SUM(BH23:CD23)</f>
        <v>1844012</v>
      </c>
      <c r="CE24" s="10"/>
      <c r="CF24" s="11">
        <f>SUM(BJ23:CF23)</f>
        <v>1927445</v>
      </c>
      <c r="CG24" s="10"/>
      <c r="CH24" s="11">
        <f>SUM(BL23:CH23)</f>
        <v>1937205</v>
      </c>
      <c r="CI24" s="10"/>
      <c r="CJ24" s="11">
        <f>SUM(BN23:CJ23)</f>
        <v>1913612</v>
      </c>
      <c r="CK24" s="10"/>
      <c r="CL24" s="11">
        <f>SUM(BP23:CL23)</f>
        <v>1989743</v>
      </c>
      <c r="CM24" s="10"/>
      <c r="CN24" s="11">
        <f>SUM(BR23:CN23)</f>
        <v>2055695</v>
      </c>
      <c r="CO24" s="10"/>
      <c r="CP24" s="11">
        <f>SUM(BT23:CP23)</f>
        <v>2050503</v>
      </c>
      <c r="CQ24" s="10"/>
      <c r="CR24" s="11">
        <f>SUM(BV23:CR23)</f>
        <v>2075103</v>
      </c>
      <c r="CS24" s="10"/>
      <c r="CT24" s="11">
        <f>SUM(BX23:CT23)</f>
        <v>2087523</v>
      </c>
      <c r="CU24" s="10"/>
      <c r="CV24" s="11">
        <f>SUM(BZ23:CV23)</f>
        <v>2167611</v>
      </c>
      <c r="CW24" s="10"/>
      <c r="CX24" s="11">
        <f>SUM(CB23:CX23)</f>
        <v>2192870</v>
      </c>
      <c r="CY24" s="10"/>
      <c r="CZ24" s="11">
        <f>SUM(CD23:CZ23)</f>
        <v>2213295</v>
      </c>
      <c r="DA24" s="10"/>
      <c r="DB24" s="11">
        <f>SUM(CF23:DB23)</f>
        <v>2219185</v>
      </c>
      <c r="DC24" s="10"/>
      <c r="DD24" s="11">
        <f>SUM(CH23:DD23)</f>
        <v>2207386</v>
      </c>
      <c r="DE24" s="10"/>
      <c r="DF24" s="11">
        <f>SUM(CJ23:DF23)</f>
        <v>2301398</v>
      </c>
      <c r="DG24" s="10"/>
      <c r="DH24" s="11">
        <f>SUM(CL23:DH23)</f>
        <v>2310456</v>
      </c>
      <c r="DI24" s="10"/>
      <c r="DJ24" s="11">
        <f>SUM(CN23:DJ23)</f>
        <v>2218140</v>
      </c>
      <c r="DK24" s="10"/>
      <c r="DL24" s="11">
        <f>SUM(CP23:DL23)</f>
        <v>2124251.44</v>
      </c>
      <c r="DM24" s="10"/>
      <c r="DN24" s="13">
        <f>SUM(CR23:DN23)</f>
        <v>2110454.44</v>
      </c>
    </row>
    <row r="25" spans="2:118" x14ac:dyDescent="0.25">
      <c r="B25" s="4" t="s">
        <v>6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F25" s="15">
        <f>AF24/AF20</f>
        <v>0.9531647196832852</v>
      </c>
      <c r="AH25" s="15">
        <f>AH24/AH20</f>
        <v>0.93156148743114309</v>
      </c>
      <c r="AJ25" s="15">
        <f>AJ24/AJ20</f>
        <v>0.90263704485698271</v>
      </c>
      <c r="AL25" s="15">
        <f>AL24/AL20</f>
        <v>0.92375618838817719</v>
      </c>
      <c r="AN25" s="15">
        <f>AN24/AN20</f>
        <v>0.93191694697220528</v>
      </c>
      <c r="AO25"/>
      <c r="AP25" s="15">
        <f>AP24/AP20</f>
        <v>0.94010730165627954</v>
      </c>
      <c r="AQ25"/>
      <c r="AR25" s="15">
        <f>AR24/AR20</f>
        <v>0.95927431307564048</v>
      </c>
      <c r="AT25" s="15">
        <f>AT24/AT20</f>
        <v>1.0224240222156633</v>
      </c>
      <c r="AV25" s="15">
        <f>AV24/AV20</f>
        <v>0.99531264018673848</v>
      </c>
      <c r="AX25" s="15">
        <f>AX24/AX20</f>
        <v>1.0107039030752216</v>
      </c>
      <c r="AZ25" s="15">
        <f>AZ24/AZ20</f>
        <v>0.99959303808484068</v>
      </c>
      <c r="BB25" s="15">
        <f>BB24/BB20</f>
        <v>0.98968015993478209</v>
      </c>
      <c r="BD25" s="15">
        <f>BD24/BD20</f>
        <v>0.994281637368437</v>
      </c>
      <c r="BF25" s="15">
        <f>BF24/BF20</f>
        <v>0.9983338244759038</v>
      </c>
      <c r="BH25" s="15">
        <f>BH24/BH20</f>
        <v>0.97743836091320857</v>
      </c>
      <c r="BJ25" s="15">
        <f>BJ24/BJ20</f>
        <v>0.95609716940654699</v>
      </c>
      <c r="BL25" s="15">
        <f>BL24/BL20</f>
        <v>0.96782720091793895</v>
      </c>
      <c r="BN25" s="15">
        <f>BN24/BN20</f>
        <v>0.95232745316471956</v>
      </c>
      <c r="BP25" s="15">
        <f>BP24/BP20</f>
        <v>0.92891821128049723</v>
      </c>
      <c r="BR25" s="15">
        <f>BR24/BR20</f>
        <v>0.92380207014105653</v>
      </c>
      <c r="BT25" s="15">
        <f>BT24/BT20</f>
        <v>0.92464455577686933</v>
      </c>
      <c r="BV25" s="15">
        <f>BV24/BV20</f>
        <v>0.9215353701288701</v>
      </c>
      <c r="BX25" s="15">
        <f>BX24/BX20</f>
        <v>0.88831720534326519</v>
      </c>
      <c r="BZ25" s="15">
        <f>BZ24/BZ20</f>
        <v>0.9486642050295282</v>
      </c>
      <c r="CB25" s="15">
        <f>CB24/CB20</f>
        <v>0.94263637984338111</v>
      </c>
      <c r="CD25" s="15">
        <f>CD24/CD20</f>
        <v>0.95946565478455792</v>
      </c>
      <c r="CF25" s="15">
        <f>CF24/CF20</f>
        <v>1.0079774052658805</v>
      </c>
      <c r="CH25" s="15">
        <f>CH24/CH20</f>
        <v>0.98967724139757496</v>
      </c>
      <c r="CJ25" s="15">
        <f>CJ24/CJ20</f>
        <v>0.94605393618607592</v>
      </c>
      <c r="CL25" s="15">
        <f>CL24/CL20</f>
        <v>0.9816335240500591</v>
      </c>
      <c r="CN25" s="15">
        <f>CN24/CN20</f>
        <v>1.0114849059165447</v>
      </c>
      <c r="CP25" s="15">
        <f>CP24/CP20</f>
        <v>0.98386883549138326</v>
      </c>
      <c r="CR25" s="15">
        <f>CR24/CR20</f>
        <v>0.99871941168133571</v>
      </c>
      <c r="CT25" s="15">
        <f>CT24/CT20</f>
        <v>0.98967114246889931</v>
      </c>
      <c r="CV25" s="15">
        <f>CV24/CV20</f>
        <v>1.0102358425458395</v>
      </c>
      <c r="CX25" s="15">
        <f>CX24/CX20</f>
        <v>0.97053793087307549</v>
      </c>
      <c r="CZ25" s="15">
        <f>CZ24/CZ20</f>
        <v>0.97344431916702778</v>
      </c>
      <c r="DB25" s="15">
        <f>DB24/DB20</f>
        <v>0.9412565102672219</v>
      </c>
      <c r="DD25" s="15">
        <f>DD24/DD20</f>
        <v>0.94253001434218331</v>
      </c>
      <c r="DF25" s="15">
        <f>DF24/DF20</f>
        <v>0.97580959384907151</v>
      </c>
      <c r="DH25" s="15">
        <f>DH24/DH20</f>
        <v>1.0047467698341714</v>
      </c>
      <c r="DJ25" s="15">
        <f>DJ24/DJ20</f>
        <v>0.99047864922921625</v>
      </c>
      <c r="DL25" s="15">
        <f>DL24/DL20</f>
        <v>0.97621334689012473</v>
      </c>
      <c r="DN25" s="15">
        <f>DN24/DN20</f>
        <v>0.99281027546806078</v>
      </c>
    </row>
    <row r="26" spans="2:118" ht="6" customHeight="1" x14ac:dyDescent="0.25">
      <c r="AO26"/>
      <c r="AQ26"/>
    </row>
    <row r="27" spans="2:118" x14ac:dyDescent="0.25">
      <c r="B27" s="6" t="s">
        <v>38</v>
      </c>
      <c r="AO27"/>
      <c r="AQ27"/>
    </row>
    <row r="28" spans="2:118" x14ac:dyDescent="0.25">
      <c r="B28" s="7" t="s">
        <v>7</v>
      </c>
      <c r="AO28"/>
      <c r="AQ28"/>
    </row>
    <row r="29" spans="2:118" x14ac:dyDescent="0.25">
      <c r="B29" s="16" t="s">
        <v>54</v>
      </c>
      <c r="J29" s="92">
        <v>0</v>
      </c>
      <c r="L29" s="92">
        <v>0</v>
      </c>
      <c r="N29" s="92">
        <v>0</v>
      </c>
      <c r="P29" s="92">
        <v>0</v>
      </c>
      <c r="R29" s="92">
        <v>0</v>
      </c>
      <c r="T29" s="92">
        <v>0</v>
      </c>
      <c r="V29" s="92">
        <v>0</v>
      </c>
      <c r="X29" s="92">
        <v>0</v>
      </c>
      <c r="Z29" s="92">
        <v>0</v>
      </c>
      <c r="AB29" s="92">
        <v>0</v>
      </c>
      <c r="AD29" s="92">
        <v>0</v>
      </c>
      <c r="AF29" s="92">
        <v>0</v>
      </c>
      <c r="AH29" s="47">
        <v>0</v>
      </c>
      <c r="AJ29" s="47">
        <v>0</v>
      </c>
      <c r="AL29" s="120">
        <v>0</v>
      </c>
      <c r="AN29" s="120">
        <v>0</v>
      </c>
      <c r="AO29"/>
      <c r="AP29" s="120">
        <v>0</v>
      </c>
      <c r="AQ29"/>
      <c r="AR29" s="120">
        <v>0</v>
      </c>
      <c r="AT29" s="120">
        <v>0</v>
      </c>
      <c r="AV29" s="120">
        <v>0</v>
      </c>
      <c r="AX29" s="120">
        <v>0</v>
      </c>
      <c r="AZ29" s="120">
        <v>0</v>
      </c>
      <c r="BB29" s="120">
        <v>0</v>
      </c>
      <c r="BD29" s="120">
        <v>0</v>
      </c>
      <c r="BF29" s="47">
        <v>14</v>
      </c>
      <c r="BH29" s="47">
        <v>21</v>
      </c>
      <c r="BJ29" s="120">
        <v>0</v>
      </c>
      <c r="BL29" s="47">
        <v>3</v>
      </c>
      <c r="BN29" s="47">
        <v>7</v>
      </c>
      <c r="BP29" s="47">
        <v>3</v>
      </c>
      <c r="BR29" s="47">
        <v>1</v>
      </c>
      <c r="BT29" s="47">
        <v>4</v>
      </c>
      <c r="BV29" s="47">
        <v>0</v>
      </c>
      <c r="BX29" s="47">
        <v>1</v>
      </c>
      <c r="BZ29" s="47">
        <v>1</v>
      </c>
      <c r="CB29" s="47">
        <v>0</v>
      </c>
      <c r="CD29" s="47">
        <v>0</v>
      </c>
      <c r="CF29" s="47">
        <v>0</v>
      </c>
      <c r="CH29" s="47">
        <v>1</v>
      </c>
      <c r="CJ29" s="47">
        <v>0</v>
      </c>
      <c r="CL29" s="47">
        <v>0</v>
      </c>
      <c r="CN29" s="47">
        <v>0</v>
      </c>
      <c r="CP29" s="47">
        <v>0</v>
      </c>
      <c r="CR29" s="47">
        <v>0</v>
      </c>
      <c r="CT29" s="47">
        <v>0</v>
      </c>
      <c r="CV29" s="47">
        <v>0</v>
      </c>
      <c r="CX29" s="47">
        <v>0</v>
      </c>
      <c r="CZ29" s="47">
        <v>0</v>
      </c>
      <c r="DB29" s="47">
        <v>0</v>
      </c>
      <c r="DD29" s="47">
        <v>0</v>
      </c>
      <c r="DF29" s="47">
        <v>0</v>
      </c>
      <c r="DH29" s="47">
        <v>0</v>
      </c>
      <c r="DJ29" s="47">
        <v>0</v>
      </c>
      <c r="DL29" s="47">
        <v>1</v>
      </c>
      <c r="DN29" s="47">
        <v>0</v>
      </c>
    </row>
    <row r="30" spans="2:118" x14ac:dyDescent="0.25">
      <c r="B30" s="9" t="s">
        <v>2</v>
      </c>
      <c r="C30" s="10"/>
      <c r="D30" s="10"/>
      <c r="E30" s="10"/>
      <c r="F30" s="10"/>
      <c r="G30" s="10"/>
      <c r="H30" s="10"/>
      <c r="I30" s="10"/>
      <c r="J30" s="93"/>
      <c r="K30" s="10"/>
      <c r="L30" s="93"/>
      <c r="M30" s="10"/>
      <c r="N30" s="93"/>
      <c r="O30" s="10"/>
      <c r="P30" s="93"/>
      <c r="Q30" s="10"/>
      <c r="R30" s="93"/>
      <c r="S30" s="10"/>
      <c r="T30" s="93"/>
      <c r="U30" s="10"/>
      <c r="V30" s="93"/>
      <c r="W30" s="10"/>
      <c r="X30" s="93"/>
      <c r="Y30" s="10"/>
      <c r="Z30" s="93"/>
      <c r="AA30" s="10"/>
      <c r="AB30" s="93"/>
      <c r="AC30" s="10"/>
      <c r="AD30" s="93"/>
      <c r="AE30" s="10"/>
      <c r="AF30" s="93">
        <f>SUM(J29:AF29)</f>
        <v>0</v>
      </c>
      <c r="AG30" s="10"/>
      <c r="AH30" s="93">
        <f>SUM(L29:AH29)</f>
        <v>0</v>
      </c>
      <c r="AI30" s="10"/>
      <c r="AJ30" s="93">
        <f>SUM(N29:AJ29)</f>
        <v>0</v>
      </c>
      <c r="AK30" s="10"/>
      <c r="AL30" s="93">
        <f>SUM(P29:AL29)</f>
        <v>0</v>
      </c>
      <c r="AM30" s="10"/>
      <c r="AN30" s="93">
        <f>SUM(R29:AN29)</f>
        <v>0</v>
      </c>
      <c r="AO30" s="10"/>
      <c r="AP30" s="93">
        <f>SUM(T29:AP29)</f>
        <v>0</v>
      </c>
      <c r="AQ30" s="10"/>
      <c r="AR30" s="93">
        <f>SUM(V29:AR29)</f>
        <v>0</v>
      </c>
      <c r="AS30" s="10"/>
      <c r="AT30" s="93">
        <f>SUM(X29:AT29)</f>
        <v>0</v>
      </c>
      <c r="AU30" s="10"/>
      <c r="AV30" s="93">
        <f>SUM(Z29:AV29)</f>
        <v>0</v>
      </c>
      <c r="AW30" s="10"/>
      <c r="AX30" s="93">
        <f>SUM(AB29:AX29)</f>
        <v>0</v>
      </c>
      <c r="AY30" s="10"/>
      <c r="AZ30" s="93">
        <f>SUM(AD29:AZ29)</f>
        <v>0</v>
      </c>
      <c r="BA30" s="10"/>
      <c r="BB30" s="93">
        <f>SUM(AF29:BB29)</f>
        <v>0</v>
      </c>
      <c r="BC30" s="10"/>
      <c r="BD30" s="119">
        <f>SUM(AH29:BD29)</f>
        <v>0</v>
      </c>
      <c r="BE30" s="10"/>
      <c r="BF30" s="37">
        <f>SUM(AJ29:BF29)</f>
        <v>14</v>
      </c>
      <c r="BG30" s="10"/>
      <c r="BH30" s="37">
        <f>SUM(AL29:BH29)</f>
        <v>35</v>
      </c>
      <c r="BI30" s="10"/>
      <c r="BJ30" s="37">
        <f>SUM(AN29:BJ29)</f>
        <v>35</v>
      </c>
      <c r="BK30" s="10"/>
      <c r="BL30" s="37">
        <f>SUM(AP29:BL29)</f>
        <v>38</v>
      </c>
      <c r="BM30" s="10"/>
      <c r="BN30" s="37">
        <f>SUM(AR29:BN29)</f>
        <v>45</v>
      </c>
      <c r="BO30" s="10"/>
      <c r="BP30" s="37">
        <f>SUM(AT29:BP29)</f>
        <v>48</v>
      </c>
      <c r="BQ30" s="10"/>
      <c r="BR30" s="37">
        <f>SUM(AV29:BR29)</f>
        <v>49</v>
      </c>
      <c r="BS30" s="10"/>
      <c r="BT30" s="37">
        <f>SUM(AX29:BT29)</f>
        <v>53</v>
      </c>
      <c r="BU30" s="10"/>
      <c r="BV30" s="37">
        <f>SUM(AZ29:BV29)</f>
        <v>53</v>
      </c>
      <c r="BW30" s="10"/>
      <c r="BX30" s="37">
        <f>SUM(BB29:BX29)</f>
        <v>54</v>
      </c>
      <c r="BY30" s="10"/>
      <c r="BZ30" s="37">
        <f>SUM(BD29:BZ29)</f>
        <v>55</v>
      </c>
      <c r="CA30" s="10"/>
      <c r="CB30" s="37">
        <f>SUM(BF29:CB29)</f>
        <v>55</v>
      </c>
      <c r="CC30" s="10"/>
      <c r="CD30" s="37">
        <f>SUM(BH29:CD29)</f>
        <v>41</v>
      </c>
      <c r="CE30" s="10"/>
      <c r="CF30" s="37">
        <f>SUM(BJ29:CF29)</f>
        <v>20</v>
      </c>
      <c r="CG30" s="10"/>
      <c r="CH30" s="37">
        <f>SUM(BL29:CH29)</f>
        <v>21</v>
      </c>
      <c r="CI30" s="10"/>
      <c r="CJ30" s="37">
        <f>SUM(BN29:CJ29)</f>
        <v>18</v>
      </c>
      <c r="CK30" s="10"/>
      <c r="CL30" s="37">
        <f>SUM(BP29:CL29)</f>
        <v>11</v>
      </c>
      <c r="CM30" s="10"/>
      <c r="CN30" s="37">
        <f>SUM(BR29:CN29)</f>
        <v>8</v>
      </c>
      <c r="CO30" s="10"/>
      <c r="CP30" s="37">
        <f>SUM(BT29:CP29)</f>
        <v>7</v>
      </c>
      <c r="CQ30" s="10"/>
      <c r="CR30" s="37">
        <f>SUM(BV29:CR29)</f>
        <v>3</v>
      </c>
      <c r="CS30" s="10"/>
      <c r="CT30" s="37">
        <f>SUM(BX29:CT29)</f>
        <v>3</v>
      </c>
      <c r="CU30" s="10"/>
      <c r="CV30" s="37">
        <f>SUM(BZ29:CV29)</f>
        <v>2</v>
      </c>
      <c r="CW30" s="10"/>
      <c r="CX30" s="37">
        <f>SUM(CB29:CX29)</f>
        <v>1</v>
      </c>
      <c r="CY30" s="10"/>
      <c r="CZ30" s="37">
        <f>SUM(CD29:CZ29)</f>
        <v>1</v>
      </c>
      <c r="DA30" s="10"/>
      <c r="DB30" s="37">
        <f>SUM(CF29:DB29)</f>
        <v>1</v>
      </c>
      <c r="DC30" s="10"/>
      <c r="DD30" s="37">
        <f>SUM(CH29:DD29)</f>
        <v>1</v>
      </c>
      <c r="DE30" s="10"/>
      <c r="DF30" s="37">
        <f>SUM(CJ29:DF29)</f>
        <v>0</v>
      </c>
      <c r="DG30" s="10"/>
      <c r="DH30" s="37">
        <f>SUM(CL29:DH29)</f>
        <v>0</v>
      </c>
      <c r="DI30" s="10"/>
      <c r="DJ30" s="37">
        <f>SUM(CN29:DJ29)</f>
        <v>0</v>
      </c>
      <c r="DK30" s="10"/>
      <c r="DL30" s="37">
        <f>SUM(CP29:DL29)</f>
        <v>1</v>
      </c>
      <c r="DM30" s="10"/>
      <c r="DN30" s="38">
        <f>SUM(CR29:DN29)</f>
        <v>1</v>
      </c>
    </row>
    <row r="31" spans="2:118" x14ac:dyDescent="0.25">
      <c r="B31" s="16" t="s">
        <v>56</v>
      </c>
      <c r="J31" s="85" t="s">
        <v>77</v>
      </c>
      <c r="L31" s="85" t="s">
        <v>77</v>
      </c>
      <c r="N31" s="85" t="s">
        <v>77</v>
      </c>
      <c r="P31" s="85" t="s">
        <v>77</v>
      </c>
      <c r="R31" s="85" t="s">
        <v>77</v>
      </c>
      <c r="T31" s="85" t="s">
        <v>77</v>
      </c>
      <c r="V31" s="85" t="s">
        <v>77</v>
      </c>
      <c r="X31" s="85" t="s">
        <v>77</v>
      </c>
      <c r="Z31" s="47">
        <v>79</v>
      </c>
      <c r="AB31" s="47">
        <v>63</v>
      </c>
      <c r="AD31" s="47">
        <v>88</v>
      </c>
      <c r="AF31" s="47">
        <v>59</v>
      </c>
      <c r="AH31" s="47">
        <v>56</v>
      </c>
      <c r="AJ31" s="47">
        <v>71</v>
      </c>
      <c r="AL31" s="47">
        <v>92</v>
      </c>
      <c r="AN31" s="47">
        <v>63</v>
      </c>
      <c r="AO31"/>
      <c r="AP31" s="47">
        <v>68</v>
      </c>
      <c r="AQ31"/>
      <c r="AR31" s="47">
        <v>78</v>
      </c>
      <c r="AT31" s="47">
        <v>80</v>
      </c>
      <c r="AV31" s="47">
        <v>99</v>
      </c>
      <c r="AX31" s="47">
        <v>61</v>
      </c>
      <c r="AZ31" s="47">
        <v>79</v>
      </c>
      <c r="BB31" s="47">
        <v>82</v>
      </c>
      <c r="BD31" s="47">
        <v>92</v>
      </c>
      <c r="BF31" s="47">
        <v>127</v>
      </c>
      <c r="BH31" s="47">
        <v>85</v>
      </c>
      <c r="BJ31" s="47">
        <v>74</v>
      </c>
      <c r="BL31" s="47">
        <v>72</v>
      </c>
      <c r="BN31" s="47">
        <v>77</v>
      </c>
      <c r="BP31" s="47">
        <v>52</v>
      </c>
      <c r="BR31" s="47">
        <v>69</v>
      </c>
      <c r="BT31" s="47">
        <v>57</v>
      </c>
      <c r="BV31" s="47">
        <v>33</v>
      </c>
      <c r="BX31" s="47">
        <v>54</v>
      </c>
      <c r="BZ31" s="47">
        <v>48</v>
      </c>
      <c r="CB31" s="47">
        <v>33</v>
      </c>
      <c r="CD31" s="47">
        <v>64</v>
      </c>
      <c r="CF31" s="47">
        <v>40</v>
      </c>
      <c r="CH31" s="47">
        <v>50</v>
      </c>
      <c r="CJ31" s="47">
        <v>51</v>
      </c>
      <c r="CL31" s="47">
        <v>51</v>
      </c>
      <c r="CN31" s="47">
        <v>47</v>
      </c>
      <c r="CP31" s="47">
        <v>100</v>
      </c>
      <c r="CR31" s="47">
        <v>85</v>
      </c>
      <c r="CT31" s="47">
        <v>72</v>
      </c>
      <c r="CV31" s="47">
        <v>43</v>
      </c>
      <c r="CX31" s="47">
        <v>39</v>
      </c>
      <c r="CZ31" s="47">
        <v>38</v>
      </c>
      <c r="DB31" s="47">
        <v>31</v>
      </c>
      <c r="DD31" s="47">
        <v>34</v>
      </c>
      <c r="DF31" s="47">
        <v>44</v>
      </c>
      <c r="DH31" s="47">
        <v>38</v>
      </c>
      <c r="DJ31" s="47">
        <v>25</v>
      </c>
      <c r="DL31" s="47">
        <v>26</v>
      </c>
      <c r="DN31" s="47">
        <v>40</v>
      </c>
    </row>
    <row r="32" spans="2:118" x14ac:dyDescent="0.25">
      <c r="B32" s="9" t="s">
        <v>2</v>
      </c>
      <c r="C32" s="10"/>
      <c r="D32" s="10"/>
      <c r="E32" s="10"/>
      <c r="F32" s="10"/>
      <c r="G32" s="10"/>
      <c r="H32" s="10"/>
      <c r="I32" s="10"/>
      <c r="J32" s="37"/>
      <c r="K32" s="10"/>
      <c r="L32" s="37"/>
      <c r="M32" s="10"/>
      <c r="N32" s="37"/>
      <c r="O32" s="10"/>
      <c r="P32" s="37"/>
      <c r="Q32" s="10"/>
      <c r="R32" s="37"/>
      <c r="S32" s="10"/>
      <c r="T32" s="37"/>
      <c r="U32" s="10"/>
      <c r="V32" s="37"/>
      <c r="W32" s="10"/>
      <c r="X32" s="37"/>
      <c r="Y32" s="10"/>
      <c r="Z32" s="37"/>
      <c r="AA32" s="10"/>
      <c r="AB32" s="37"/>
      <c r="AC32" s="10"/>
      <c r="AD32" s="37"/>
      <c r="AE32" s="10"/>
      <c r="AF32" s="90" t="s">
        <v>77</v>
      </c>
      <c r="AG32" s="10"/>
      <c r="AH32" s="90" t="s">
        <v>77</v>
      </c>
      <c r="AI32" s="10"/>
      <c r="AJ32" s="90" t="s">
        <v>77</v>
      </c>
      <c r="AK32" s="10"/>
      <c r="AL32" s="90" t="s">
        <v>77</v>
      </c>
      <c r="AM32" s="10"/>
      <c r="AN32" s="90" t="s">
        <v>77</v>
      </c>
      <c r="AO32" s="10"/>
      <c r="AP32" s="90" t="s">
        <v>77</v>
      </c>
      <c r="AQ32" s="10"/>
      <c r="AR32" s="90" t="s">
        <v>77</v>
      </c>
      <c r="AS32" s="10"/>
      <c r="AT32" s="90" t="s">
        <v>77</v>
      </c>
      <c r="AU32" s="10"/>
      <c r="AV32" s="37">
        <f>SUM(Z31:AV31)</f>
        <v>896</v>
      </c>
      <c r="AW32" s="10"/>
      <c r="AX32" s="37">
        <f>SUM(AB31:AX31)</f>
        <v>878</v>
      </c>
      <c r="AY32" s="10"/>
      <c r="AZ32" s="37">
        <f>SUM(AD31:AZ31)</f>
        <v>894</v>
      </c>
      <c r="BA32" s="10"/>
      <c r="BB32" s="37">
        <f>SUM(AF31:BB31)</f>
        <v>888</v>
      </c>
      <c r="BC32" s="10"/>
      <c r="BD32" s="37">
        <f>SUM(AH31:BD31)</f>
        <v>921</v>
      </c>
      <c r="BE32" s="10"/>
      <c r="BF32" s="37">
        <f>SUM(AJ31:BF31)</f>
        <v>992</v>
      </c>
      <c r="BG32" s="10"/>
      <c r="BH32" s="37">
        <f>SUM(AL31:BH31)</f>
        <v>1006</v>
      </c>
      <c r="BI32" s="10"/>
      <c r="BJ32" s="37">
        <f>SUM(AN31:BJ31)</f>
        <v>988</v>
      </c>
      <c r="BK32" s="10"/>
      <c r="BL32" s="37">
        <f>SUM(AP31:BL31)</f>
        <v>997</v>
      </c>
      <c r="BM32" s="10"/>
      <c r="BN32" s="37">
        <f>SUM(AR31:BN31)</f>
        <v>1006</v>
      </c>
      <c r="BO32" s="10"/>
      <c r="BP32" s="37">
        <f>SUM(AT31:BP31)</f>
        <v>980</v>
      </c>
      <c r="BQ32" s="10"/>
      <c r="BR32" s="37">
        <f>SUM(AV31:BR31)</f>
        <v>969</v>
      </c>
      <c r="BS32" s="10"/>
      <c r="BT32" s="37">
        <f>SUM(AX31:BT31)</f>
        <v>927</v>
      </c>
      <c r="BU32" s="10"/>
      <c r="BV32" s="37">
        <f>SUM(AZ31:BV31)</f>
        <v>899</v>
      </c>
      <c r="BW32" s="10"/>
      <c r="BX32" s="37">
        <f>SUM(BB31:BX31)</f>
        <v>874</v>
      </c>
      <c r="BY32" s="10"/>
      <c r="BZ32" s="37">
        <f>SUM(BD31:BZ31)</f>
        <v>840</v>
      </c>
      <c r="CA32" s="10"/>
      <c r="CB32" s="37">
        <f>SUM(BF31:CB31)</f>
        <v>781</v>
      </c>
      <c r="CC32" s="10"/>
      <c r="CD32" s="37">
        <f>SUM(BH31:CD31)</f>
        <v>718</v>
      </c>
      <c r="CE32" s="10"/>
      <c r="CF32" s="37">
        <f>SUM(BJ31:CF31)</f>
        <v>673</v>
      </c>
      <c r="CG32" s="10"/>
      <c r="CH32" s="37">
        <f>SUM(BL31:CH31)</f>
        <v>649</v>
      </c>
      <c r="CI32" s="10"/>
      <c r="CJ32" s="37">
        <f>SUM(BN31:CJ31)</f>
        <v>628</v>
      </c>
      <c r="CK32" s="10"/>
      <c r="CL32" s="37">
        <f>SUM(BP31:CL31)</f>
        <v>602</v>
      </c>
      <c r="CM32" s="10"/>
      <c r="CN32" s="37">
        <f>SUM(BR31:CN31)</f>
        <v>597</v>
      </c>
      <c r="CO32" s="10"/>
      <c r="CP32" s="37">
        <f>SUM(BT31:CP31)</f>
        <v>628</v>
      </c>
      <c r="CQ32" s="10"/>
      <c r="CR32" s="37">
        <f>SUM(BV31:CR31)</f>
        <v>656</v>
      </c>
      <c r="CS32" s="10"/>
      <c r="CT32" s="37">
        <f>SUM(BX31:CT31)</f>
        <v>695</v>
      </c>
      <c r="CU32" s="10"/>
      <c r="CV32" s="37">
        <f>SUM(BZ31:CV31)</f>
        <v>684</v>
      </c>
      <c r="CW32" s="10"/>
      <c r="CX32" s="37">
        <f>SUM(CB31:CX31)</f>
        <v>675</v>
      </c>
      <c r="CY32" s="10"/>
      <c r="CZ32" s="37">
        <f>SUM(CD31:CZ31)</f>
        <v>680</v>
      </c>
      <c r="DA32" s="10"/>
      <c r="DB32" s="37">
        <f>SUM(CF31:DB31)</f>
        <v>647</v>
      </c>
      <c r="DC32" s="10"/>
      <c r="DD32" s="37">
        <f>SUM(CH31:DD31)</f>
        <v>641</v>
      </c>
      <c r="DE32" s="10"/>
      <c r="DF32" s="37">
        <f>SUM(CJ31:DF31)</f>
        <v>635</v>
      </c>
      <c r="DG32" s="10"/>
      <c r="DH32" s="37">
        <f>SUM(CL31:DH31)</f>
        <v>622</v>
      </c>
      <c r="DI32" s="10"/>
      <c r="DJ32" s="37">
        <f>SUM(CN31:DJ31)</f>
        <v>596</v>
      </c>
      <c r="DK32" s="10"/>
      <c r="DL32" s="37">
        <f>SUM(CP31:DL31)</f>
        <v>575</v>
      </c>
      <c r="DM32" s="10"/>
      <c r="DN32" s="38">
        <f>SUM(CR31:DN31)</f>
        <v>515</v>
      </c>
    </row>
    <row r="33" spans="2:118" x14ac:dyDescent="0.25">
      <c r="B33" s="16" t="s">
        <v>57</v>
      </c>
      <c r="J33" s="85" t="s">
        <v>77</v>
      </c>
      <c r="L33" s="85" t="s">
        <v>77</v>
      </c>
      <c r="N33" s="85" t="s">
        <v>77</v>
      </c>
      <c r="P33" s="85" t="s">
        <v>77</v>
      </c>
      <c r="R33" s="85" t="s">
        <v>77</v>
      </c>
      <c r="T33" s="85" t="s">
        <v>77</v>
      </c>
      <c r="V33" s="85" t="s">
        <v>77</v>
      </c>
      <c r="X33" s="85" t="s">
        <v>77</v>
      </c>
      <c r="Z33" s="47">
        <v>19</v>
      </c>
      <c r="AB33" s="47">
        <v>29</v>
      </c>
      <c r="AD33" s="47">
        <v>21</v>
      </c>
      <c r="AF33" s="47">
        <v>29</v>
      </c>
      <c r="AH33" s="47">
        <v>34</v>
      </c>
      <c r="AJ33" s="47">
        <v>26</v>
      </c>
      <c r="AL33" s="47">
        <v>28</v>
      </c>
      <c r="AN33" s="47">
        <v>24</v>
      </c>
      <c r="AO33"/>
      <c r="AP33" s="47">
        <v>21</v>
      </c>
      <c r="AQ33"/>
      <c r="AR33" s="47">
        <v>35</v>
      </c>
      <c r="AT33" s="47">
        <v>25</v>
      </c>
      <c r="AV33" s="47">
        <v>25</v>
      </c>
      <c r="AX33" s="47">
        <v>25</v>
      </c>
      <c r="AZ33" s="47">
        <v>8</v>
      </c>
      <c r="BB33" s="47">
        <v>31</v>
      </c>
      <c r="BD33" s="47">
        <v>36</v>
      </c>
      <c r="BF33" s="120">
        <v>0</v>
      </c>
      <c r="BH33" s="120">
        <v>0</v>
      </c>
      <c r="BJ33" s="120">
        <v>0</v>
      </c>
      <c r="BL33" s="120">
        <v>0</v>
      </c>
      <c r="BN33" s="120">
        <v>0</v>
      </c>
      <c r="BP33" s="120">
        <v>0</v>
      </c>
      <c r="BR33" s="120">
        <v>0</v>
      </c>
      <c r="BT33" s="120">
        <v>0</v>
      </c>
      <c r="BV33" s="120">
        <v>0</v>
      </c>
      <c r="BX33" s="120">
        <v>0</v>
      </c>
      <c r="BZ33" s="120">
        <v>0</v>
      </c>
      <c r="CB33" s="120">
        <v>0</v>
      </c>
      <c r="CD33" s="120">
        <v>0</v>
      </c>
      <c r="CF33" s="120">
        <v>0</v>
      </c>
      <c r="CH33" s="120">
        <v>0</v>
      </c>
      <c r="CJ33" s="120">
        <v>0</v>
      </c>
      <c r="CL33" s="120">
        <v>0</v>
      </c>
      <c r="CN33" s="120">
        <v>0</v>
      </c>
      <c r="CP33" s="120">
        <v>0</v>
      </c>
      <c r="CR33" s="120">
        <v>0</v>
      </c>
      <c r="CT33" s="120">
        <v>0</v>
      </c>
      <c r="CV33" s="120">
        <v>0</v>
      </c>
      <c r="CX33" s="120">
        <v>0</v>
      </c>
      <c r="CZ33" s="120">
        <v>0</v>
      </c>
      <c r="DB33" s="120">
        <v>0</v>
      </c>
      <c r="DD33" s="120">
        <v>0</v>
      </c>
      <c r="DF33" s="120">
        <v>0</v>
      </c>
      <c r="DH33" s="120">
        <v>0</v>
      </c>
      <c r="DJ33" s="120">
        <v>0</v>
      </c>
      <c r="DL33" s="120">
        <v>0</v>
      </c>
      <c r="DN33" s="120">
        <v>0</v>
      </c>
    </row>
    <row r="34" spans="2:118" x14ac:dyDescent="0.25">
      <c r="B34" s="9" t="s">
        <v>2</v>
      </c>
      <c r="C34" s="10"/>
      <c r="D34" s="10"/>
      <c r="E34" s="10"/>
      <c r="F34" s="10"/>
      <c r="G34" s="10"/>
      <c r="H34" s="10"/>
      <c r="I34" s="10"/>
      <c r="J34" s="37"/>
      <c r="K34" s="10"/>
      <c r="L34" s="37"/>
      <c r="M34" s="10"/>
      <c r="N34" s="37"/>
      <c r="O34" s="10"/>
      <c r="P34" s="37"/>
      <c r="Q34" s="10"/>
      <c r="R34" s="37"/>
      <c r="S34" s="10"/>
      <c r="T34" s="37"/>
      <c r="U34" s="10"/>
      <c r="V34" s="37"/>
      <c r="W34" s="10"/>
      <c r="X34" s="37"/>
      <c r="Y34" s="10"/>
      <c r="Z34" s="37"/>
      <c r="AA34" s="10"/>
      <c r="AB34" s="37"/>
      <c r="AC34" s="10"/>
      <c r="AD34" s="37"/>
      <c r="AE34" s="10"/>
      <c r="AF34" s="90" t="s">
        <v>77</v>
      </c>
      <c r="AG34" s="10"/>
      <c r="AH34" s="90" t="s">
        <v>77</v>
      </c>
      <c r="AI34" s="10"/>
      <c r="AJ34" s="90" t="s">
        <v>77</v>
      </c>
      <c r="AK34" s="10"/>
      <c r="AL34" s="90" t="s">
        <v>77</v>
      </c>
      <c r="AM34" s="10"/>
      <c r="AN34" s="90" t="s">
        <v>77</v>
      </c>
      <c r="AO34" s="10"/>
      <c r="AP34" s="90" t="s">
        <v>77</v>
      </c>
      <c r="AQ34" s="10"/>
      <c r="AR34" s="90" t="s">
        <v>77</v>
      </c>
      <c r="AS34" s="10"/>
      <c r="AT34" s="90" t="s">
        <v>77</v>
      </c>
      <c r="AU34" s="10"/>
      <c r="AV34" s="37">
        <f>SUM(Z33:AV33)</f>
        <v>316</v>
      </c>
      <c r="AW34" s="10"/>
      <c r="AX34" s="37">
        <f>SUM(AB33:AX33)</f>
        <v>322</v>
      </c>
      <c r="AY34" s="10"/>
      <c r="AZ34" s="37">
        <f>SUM(AD33:AZ33)</f>
        <v>301</v>
      </c>
      <c r="BA34" s="10"/>
      <c r="BB34" s="37">
        <f>SUM(AF33:BB33)</f>
        <v>311</v>
      </c>
      <c r="BC34" s="10"/>
      <c r="BD34" s="37">
        <f>SUM(AH33:BD33)</f>
        <v>318</v>
      </c>
      <c r="BE34" s="10"/>
      <c r="BF34" s="37">
        <f>SUM(AJ33:BF33)</f>
        <v>284</v>
      </c>
      <c r="BG34" s="10"/>
      <c r="BH34" s="37">
        <f>SUM(AL33:BH33)</f>
        <v>258</v>
      </c>
      <c r="BI34" s="10"/>
      <c r="BJ34" s="37">
        <f>SUM(AN33:BJ33)</f>
        <v>230</v>
      </c>
      <c r="BK34" s="10"/>
      <c r="BL34" s="37">
        <f>SUM(AP33:BL33)</f>
        <v>206</v>
      </c>
      <c r="BM34" s="10"/>
      <c r="BN34" s="37">
        <f>SUM(AR33:BN33)</f>
        <v>185</v>
      </c>
      <c r="BO34" s="10"/>
      <c r="BP34" s="37">
        <f>SUM(AT33:BP33)</f>
        <v>150</v>
      </c>
      <c r="BQ34" s="10"/>
      <c r="BR34" s="37">
        <f>SUM(AV33:BR33)</f>
        <v>125</v>
      </c>
      <c r="BS34" s="10"/>
      <c r="BT34" s="37">
        <f>SUM(AX33:BT33)</f>
        <v>100</v>
      </c>
      <c r="BU34" s="10"/>
      <c r="BV34" s="37">
        <f>SUM(AZ33:BV33)</f>
        <v>75</v>
      </c>
      <c r="BW34" s="10"/>
      <c r="BX34" s="37">
        <f>SUM(BB33:BX33)</f>
        <v>67</v>
      </c>
      <c r="BY34" s="10"/>
      <c r="BZ34" s="37">
        <f>SUM(BD33:BZ33)</f>
        <v>36</v>
      </c>
      <c r="CA34" s="10"/>
      <c r="CB34" s="37">
        <f>SUM(BF33:CB33)</f>
        <v>0</v>
      </c>
      <c r="CC34" s="10"/>
      <c r="CD34" s="37">
        <f>SUM(BH33:CD33)</f>
        <v>0</v>
      </c>
      <c r="CE34" s="10"/>
      <c r="CF34" s="37">
        <f>SUM(BJ33:CF33)</f>
        <v>0</v>
      </c>
      <c r="CG34" s="10"/>
      <c r="CH34" s="37">
        <f>SUM(BL33:CH33)</f>
        <v>0</v>
      </c>
      <c r="CI34" s="10"/>
      <c r="CJ34" s="37">
        <f>SUM(BN33:CJ33)</f>
        <v>0</v>
      </c>
      <c r="CK34" s="10"/>
      <c r="CL34" s="37">
        <f>SUM(BP33:CL33)</f>
        <v>0</v>
      </c>
      <c r="CM34" s="10"/>
      <c r="CN34" s="37">
        <f>SUM(BR33:CN33)</f>
        <v>0</v>
      </c>
      <c r="CO34" s="10"/>
      <c r="CP34" s="37">
        <f>SUM(BT33:CP33)</f>
        <v>0</v>
      </c>
      <c r="CQ34" s="10"/>
      <c r="CR34" s="37">
        <f>SUM(BV33:CR33)</f>
        <v>0</v>
      </c>
      <c r="CS34" s="10"/>
      <c r="CT34" s="37">
        <f>SUM(BX33:CT33)</f>
        <v>0</v>
      </c>
      <c r="CU34" s="10"/>
      <c r="CV34" s="37">
        <f>SUM(BZ33:CV33)</f>
        <v>0</v>
      </c>
      <c r="CW34" s="10"/>
      <c r="CX34" s="37">
        <f>SUM(CB33:CX33)</f>
        <v>0</v>
      </c>
      <c r="CY34" s="10"/>
      <c r="CZ34" s="37">
        <f>SUM(CD33:CZ33)</f>
        <v>0</v>
      </c>
      <c r="DA34" s="10"/>
      <c r="DB34" s="37">
        <f>SUM(CF33:DB33)</f>
        <v>0</v>
      </c>
      <c r="DC34" s="10"/>
      <c r="DD34" s="37">
        <f>SUM(CH33:DD33)</f>
        <v>0</v>
      </c>
      <c r="DE34" s="10"/>
      <c r="DF34" s="37">
        <f>SUM(CJ33:DF33)</f>
        <v>0</v>
      </c>
      <c r="DG34" s="10"/>
      <c r="DH34" s="37">
        <f>SUM(CL33:DH33)</f>
        <v>0</v>
      </c>
      <c r="DI34" s="10"/>
      <c r="DJ34" s="37">
        <f>SUM(CN33:DJ33)</f>
        <v>0</v>
      </c>
      <c r="DK34" s="10"/>
      <c r="DL34" s="37">
        <f>SUM(CP33:DL33)</f>
        <v>0</v>
      </c>
      <c r="DM34" s="10"/>
      <c r="DN34" s="38">
        <f>SUM(CR33:DN33)</f>
        <v>0</v>
      </c>
    </row>
    <row r="35" spans="2:118" x14ac:dyDescent="0.25">
      <c r="B35" s="16" t="s">
        <v>62</v>
      </c>
      <c r="J35" s="85"/>
      <c r="L35" s="85"/>
      <c r="N35" s="85"/>
      <c r="P35" s="85"/>
      <c r="R35" s="85"/>
      <c r="T35" s="85"/>
      <c r="V35" s="85"/>
      <c r="X35" s="85"/>
      <c r="Z35" s="47"/>
      <c r="AB35" s="47"/>
      <c r="AD35" s="47"/>
      <c r="AF35" s="47"/>
      <c r="AH35" s="47"/>
      <c r="AJ35" s="47"/>
      <c r="AL35" s="47"/>
      <c r="AN35" s="47"/>
      <c r="AO35"/>
      <c r="AP35" s="47"/>
      <c r="AQ35"/>
      <c r="AR35" s="47"/>
      <c r="AT35" s="47"/>
      <c r="AV35" s="47"/>
      <c r="AX35" s="47"/>
      <c r="AZ35" s="47"/>
      <c r="BB35" s="47"/>
      <c r="BD35" s="47"/>
      <c r="BF35" s="120"/>
      <c r="BH35" s="120"/>
      <c r="BJ35" s="120"/>
      <c r="BL35" s="120"/>
      <c r="BN35" s="120"/>
      <c r="BP35" s="120"/>
      <c r="BR35" s="120"/>
      <c r="BT35" s="120"/>
      <c r="BV35" s="120"/>
      <c r="BX35" s="120"/>
      <c r="BZ35" s="120"/>
      <c r="CB35" s="120"/>
      <c r="CD35" s="120"/>
      <c r="CF35" s="120"/>
      <c r="CH35" s="120"/>
      <c r="CJ35" s="120"/>
      <c r="CL35" s="120"/>
      <c r="CN35" s="120"/>
      <c r="CP35" s="120"/>
      <c r="CR35" s="120"/>
      <c r="CT35" s="120"/>
      <c r="CV35" s="120"/>
      <c r="CX35" s="120"/>
      <c r="CZ35" s="120"/>
      <c r="DB35" s="120"/>
      <c r="DD35" s="120"/>
      <c r="DF35" s="120"/>
      <c r="DH35" s="120"/>
      <c r="DJ35" s="47">
        <v>24</v>
      </c>
      <c r="DL35" s="47">
        <v>27</v>
      </c>
      <c r="DN35" s="47">
        <v>46</v>
      </c>
    </row>
    <row r="36" spans="2:118" x14ac:dyDescent="0.25">
      <c r="B36" s="9" t="s">
        <v>2</v>
      </c>
      <c r="C36" s="10"/>
      <c r="D36" s="10"/>
      <c r="E36" s="10"/>
      <c r="F36" s="10"/>
      <c r="G36" s="10"/>
      <c r="H36" s="10"/>
      <c r="I36" s="10"/>
      <c r="J36" s="37"/>
      <c r="K36" s="10"/>
      <c r="L36" s="37"/>
      <c r="M36" s="10"/>
      <c r="N36" s="37"/>
      <c r="O36" s="10"/>
      <c r="P36" s="37"/>
      <c r="Q36" s="10"/>
      <c r="R36" s="37"/>
      <c r="S36" s="10"/>
      <c r="T36" s="37"/>
      <c r="U36" s="10"/>
      <c r="V36" s="37"/>
      <c r="W36" s="10"/>
      <c r="X36" s="37"/>
      <c r="Y36" s="10"/>
      <c r="Z36" s="37"/>
      <c r="AA36" s="10"/>
      <c r="AB36" s="37"/>
      <c r="AC36" s="10"/>
      <c r="AD36" s="37"/>
      <c r="AE36" s="10"/>
      <c r="AF36" s="90" t="s">
        <v>77</v>
      </c>
      <c r="AG36" s="10"/>
      <c r="AH36" s="90" t="s">
        <v>77</v>
      </c>
      <c r="AI36" s="10"/>
      <c r="AJ36" s="90" t="s">
        <v>77</v>
      </c>
      <c r="AK36" s="10"/>
      <c r="AL36" s="90" t="s">
        <v>77</v>
      </c>
      <c r="AM36" s="10"/>
      <c r="AN36" s="90" t="s">
        <v>77</v>
      </c>
      <c r="AO36" s="10"/>
      <c r="AP36" s="90" t="s">
        <v>77</v>
      </c>
      <c r="AQ36" s="10"/>
      <c r="AR36" s="90" t="s">
        <v>77</v>
      </c>
      <c r="AS36" s="10"/>
      <c r="AT36" s="90" t="s">
        <v>77</v>
      </c>
      <c r="AU36" s="10"/>
      <c r="AV36" s="37">
        <f>SUM(Z35:AV35)</f>
        <v>0</v>
      </c>
      <c r="AW36" s="10"/>
      <c r="AX36" s="37">
        <f>SUM(AB35:AX35)</f>
        <v>0</v>
      </c>
      <c r="AY36" s="10"/>
      <c r="AZ36" s="37">
        <f>SUM(AD35:AZ35)</f>
        <v>0</v>
      </c>
      <c r="BA36" s="10"/>
      <c r="BB36" s="37">
        <f>SUM(AF35:BB35)</f>
        <v>0</v>
      </c>
      <c r="BC36" s="10"/>
      <c r="BD36" s="37">
        <f>SUM(AH35:BD35)</f>
        <v>0</v>
      </c>
      <c r="BE36" s="10"/>
      <c r="BF36" s="37">
        <f>SUM(AJ35:BF35)</f>
        <v>0</v>
      </c>
      <c r="BG36" s="10"/>
      <c r="BH36" s="37">
        <f>SUM(AL35:BH35)</f>
        <v>0</v>
      </c>
      <c r="BI36" s="10"/>
      <c r="BJ36" s="37">
        <f>SUM(AN35:BJ35)</f>
        <v>0</v>
      </c>
      <c r="BK36" s="10"/>
      <c r="BL36" s="37">
        <f>SUM(AP35:BL35)</f>
        <v>0</v>
      </c>
      <c r="BM36" s="10"/>
      <c r="BN36" s="37">
        <f>SUM(AR35:BN35)</f>
        <v>0</v>
      </c>
      <c r="BO36" s="10"/>
      <c r="BP36" s="37">
        <f>SUM(AT35:BP35)</f>
        <v>0</v>
      </c>
      <c r="BQ36" s="10"/>
      <c r="BR36" s="37">
        <f>SUM(AV35:BR35)</f>
        <v>0</v>
      </c>
      <c r="BS36" s="10"/>
      <c r="BT36" s="37">
        <f>SUM(AX35:BT35)</f>
        <v>0</v>
      </c>
      <c r="BU36" s="10"/>
      <c r="BV36" s="37">
        <f>SUM(AZ35:BV35)</f>
        <v>0</v>
      </c>
      <c r="BW36" s="10"/>
      <c r="BX36" s="37">
        <f>SUM(BB35:BX35)</f>
        <v>0</v>
      </c>
      <c r="BY36" s="10"/>
      <c r="BZ36" s="37">
        <f>SUM(BD35:BZ35)</f>
        <v>0</v>
      </c>
      <c r="CA36" s="10"/>
      <c r="CB36" s="37">
        <f>SUM(BF35:CB35)</f>
        <v>0</v>
      </c>
      <c r="CC36" s="10"/>
      <c r="CD36" s="37">
        <f>SUM(BH35:CD35)</f>
        <v>0</v>
      </c>
      <c r="CE36" s="10"/>
      <c r="CF36" s="37">
        <f>SUM(BJ35:CF35)</f>
        <v>0</v>
      </c>
      <c r="CG36" s="10"/>
      <c r="CH36" s="37">
        <f>SUM(BL35:CH35)</f>
        <v>0</v>
      </c>
      <c r="CI36" s="10"/>
      <c r="CJ36" s="37">
        <f>SUM(BN35:CJ35)</f>
        <v>0</v>
      </c>
      <c r="CK36" s="10"/>
      <c r="CL36" s="37">
        <f>SUM(BP35:CL35)</f>
        <v>0</v>
      </c>
      <c r="CM36" s="10"/>
      <c r="CN36" s="37">
        <f>SUM(BR35:CN35)</f>
        <v>0</v>
      </c>
      <c r="CO36" s="10"/>
      <c r="CP36" s="37">
        <f>SUM(BT35:CP35)</f>
        <v>0</v>
      </c>
      <c r="CQ36" s="10"/>
      <c r="CR36" s="37">
        <f>SUM(BV35:CR35)</f>
        <v>0</v>
      </c>
      <c r="CS36" s="10"/>
      <c r="CT36" s="37">
        <f>SUM(BX35:CT35)</f>
        <v>0</v>
      </c>
      <c r="CU36" s="10"/>
      <c r="CV36" s="37">
        <f>SUM(BZ35:CV35)</f>
        <v>0</v>
      </c>
      <c r="CW36" s="10"/>
      <c r="CX36" s="37">
        <f>SUM(CB35:CX35)</f>
        <v>0</v>
      </c>
      <c r="CY36" s="10"/>
      <c r="CZ36" s="37">
        <f>SUM(CD35:CZ35)</f>
        <v>0</v>
      </c>
      <c r="DA36" s="10"/>
      <c r="DB36" s="37">
        <f>SUM(CF35:DB35)</f>
        <v>0</v>
      </c>
      <c r="DC36" s="10"/>
      <c r="DD36" s="37">
        <f>SUM(CH35:DD35)</f>
        <v>0</v>
      </c>
      <c r="DE36" s="10"/>
      <c r="DF36" s="37">
        <f>SUM(CJ35:DF35)</f>
        <v>0</v>
      </c>
      <c r="DG36" s="10"/>
      <c r="DH36" s="37">
        <f>SUM(CL35:DH35)</f>
        <v>0</v>
      </c>
      <c r="DI36" s="10"/>
      <c r="DJ36" s="37">
        <f>SUM(CN35:DJ35)</f>
        <v>24</v>
      </c>
      <c r="DK36" s="10"/>
      <c r="DL36" s="37">
        <f>SUM(CP35:DL35)</f>
        <v>51</v>
      </c>
      <c r="DM36" s="10"/>
      <c r="DN36" s="38">
        <f>SUM(CR35:DN35)</f>
        <v>97</v>
      </c>
    </row>
    <row r="37" spans="2:118" x14ac:dyDescent="0.25">
      <c r="B37" s="16" t="s">
        <v>73</v>
      </c>
      <c r="J37" s="85"/>
      <c r="L37" s="85"/>
      <c r="N37" s="85"/>
      <c r="P37" s="85"/>
      <c r="R37" s="85"/>
      <c r="T37" s="85"/>
      <c r="V37" s="85"/>
      <c r="X37" s="85"/>
      <c r="Z37" s="47"/>
      <c r="AB37" s="47"/>
      <c r="AD37" s="47"/>
      <c r="AF37" s="47"/>
      <c r="AH37" s="47"/>
      <c r="AJ37" s="47"/>
      <c r="AL37" s="47"/>
      <c r="AN37" s="47"/>
      <c r="AO37"/>
      <c r="AP37" s="47"/>
      <c r="AQ37"/>
      <c r="AR37" s="47"/>
      <c r="AT37" s="47"/>
      <c r="AV37" s="47"/>
      <c r="AX37" s="47"/>
      <c r="AZ37" s="47"/>
      <c r="BB37" s="47"/>
      <c r="BD37" s="47"/>
      <c r="BF37" s="120"/>
      <c r="BH37" s="120"/>
      <c r="BJ37" s="120"/>
      <c r="BL37" s="120"/>
      <c r="BN37" s="120"/>
      <c r="BP37" s="120"/>
      <c r="BR37" s="120"/>
      <c r="BT37" s="120"/>
      <c r="BV37" s="120"/>
      <c r="BX37" s="120"/>
      <c r="BZ37" s="120"/>
      <c r="CB37" s="120"/>
      <c r="CD37" s="120"/>
      <c r="CF37" s="120"/>
      <c r="CH37" s="120"/>
      <c r="CJ37" s="120"/>
      <c r="CL37" s="120"/>
      <c r="CN37" s="120"/>
      <c r="CP37" s="120"/>
      <c r="CR37" s="120"/>
      <c r="CT37" s="120"/>
      <c r="CV37" s="120"/>
      <c r="CX37" s="120"/>
      <c r="CZ37" s="120"/>
      <c r="DB37" s="120"/>
      <c r="DD37" s="120"/>
      <c r="DF37" s="120"/>
      <c r="DH37" s="120"/>
      <c r="DJ37" s="120"/>
      <c r="DL37" s="120"/>
      <c r="DN37" s="120"/>
    </row>
    <row r="38" spans="2:118" x14ac:dyDescent="0.25">
      <c r="B38" s="9" t="s">
        <v>2</v>
      </c>
      <c r="C38" s="10"/>
      <c r="D38" s="10"/>
      <c r="E38" s="10"/>
      <c r="F38" s="10"/>
      <c r="G38" s="10"/>
      <c r="H38" s="10"/>
      <c r="I38" s="10"/>
      <c r="J38" s="37"/>
      <c r="K38" s="10"/>
      <c r="L38" s="37"/>
      <c r="M38" s="10"/>
      <c r="N38" s="37"/>
      <c r="O38" s="10"/>
      <c r="P38" s="37"/>
      <c r="Q38" s="10"/>
      <c r="R38" s="37"/>
      <c r="S38" s="10"/>
      <c r="T38" s="37"/>
      <c r="U38" s="10"/>
      <c r="V38" s="37"/>
      <c r="W38" s="10"/>
      <c r="X38" s="37"/>
      <c r="Y38" s="10"/>
      <c r="Z38" s="37"/>
      <c r="AA38" s="10"/>
      <c r="AB38" s="37"/>
      <c r="AC38" s="10"/>
      <c r="AD38" s="37"/>
      <c r="AE38" s="10"/>
      <c r="AF38" s="90" t="s">
        <v>77</v>
      </c>
      <c r="AG38" s="10"/>
      <c r="AH38" s="90" t="s">
        <v>77</v>
      </c>
      <c r="AI38" s="10"/>
      <c r="AJ38" s="90" t="s">
        <v>77</v>
      </c>
      <c r="AK38" s="10"/>
      <c r="AL38" s="90" t="s">
        <v>77</v>
      </c>
      <c r="AM38" s="10"/>
      <c r="AN38" s="90" t="s">
        <v>77</v>
      </c>
      <c r="AO38" s="10"/>
      <c r="AP38" s="90" t="s">
        <v>77</v>
      </c>
      <c r="AQ38" s="10"/>
      <c r="AR38" s="90" t="s">
        <v>77</v>
      </c>
      <c r="AS38" s="10"/>
      <c r="AT38" s="90" t="s">
        <v>77</v>
      </c>
      <c r="AU38" s="10"/>
      <c r="AV38" s="37">
        <f>SUM(Z37:AV37)</f>
        <v>0</v>
      </c>
      <c r="AW38" s="10"/>
      <c r="AX38" s="37">
        <f>SUM(AB37:AX37)</f>
        <v>0</v>
      </c>
      <c r="AY38" s="10"/>
      <c r="AZ38" s="37">
        <f>SUM(AD37:AZ37)</f>
        <v>0</v>
      </c>
      <c r="BA38" s="10"/>
      <c r="BB38" s="37">
        <f>SUM(AF37:BB37)</f>
        <v>0</v>
      </c>
      <c r="BC38" s="10"/>
      <c r="BD38" s="37">
        <f>SUM(AH37:BD37)</f>
        <v>0</v>
      </c>
      <c r="BE38" s="10"/>
      <c r="BF38" s="37">
        <f>SUM(AJ37:BF37)</f>
        <v>0</v>
      </c>
      <c r="BG38" s="10"/>
      <c r="BH38" s="37">
        <f>SUM(AL37:BH37)</f>
        <v>0</v>
      </c>
      <c r="BI38" s="10"/>
      <c r="BJ38" s="37">
        <f>SUM(AN37:BJ37)</f>
        <v>0</v>
      </c>
      <c r="BK38" s="10"/>
      <c r="BL38" s="37">
        <f>SUM(AP37:BL37)</f>
        <v>0</v>
      </c>
      <c r="BM38" s="10"/>
      <c r="BN38" s="37">
        <f>SUM(AR37:BN37)</f>
        <v>0</v>
      </c>
      <c r="BO38" s="10"/>
      <c r="BP38" s="37">
        <f>SUM(AT37:BP37)</f>
        <v>0</v>
      </c>
      <c r="BQ38" s="10"/>
      <c r="BR38" s="37">
        <f>SUM(AV37:BR37)</f>
        <v>0</v>
      </c>
      <c r="BS38" s="10"/>
      <c r="BT38" s="37">
        <f>SUM(AX37:BT37)</f>
        <v>0</v>
      </c>
      <c r="BU38" s="10"/>
      <c r="BV38" s="37">
        <f>SUM(AZ37:BV37)</f>
        <v>0</v>
      </c>
      <c r="BW38" s="10"/>
      <c r="BX38" s="37">
        <f>SUM(BB37:BX37)</f>
        <v>0</v>
      </c>
      <c r="BY38" s="10"/>
      <c r="BZ38" s="37">
        <f>SUM(BD37:BZ37)</f>
        <v>0</v>
      </c>
      <c r="CA38" s="10"/>
      <c r="CB38" s="37">
        <f>SUM(BF37:CB37)</f>
        <v>0</v>
      </c>
      <c r="CC38" s="10"/>
      <c r="CD38" s="37">
        <f>SUM(BH37:CD37)</f>
        <v>0</v>
      </c>
      <c r="CE38" s="10"/>
      <c r="CF38" s="37">
        <f>SUM(BJ37:CF37)</f>
        <v>0</v>
      </c>
      <c r="CG38" s="10"/>
      <c r="CH38" s="37">
        <f>SUM(BL37:CH37)</f>
        <v>0</v>
      </c>
      <c r="CI38" s="10"/>
      <c r="CJ38" s="37">
        <f>SUM(BN37:CJ37)</f>
        <v>0</v>
      </c>
      <c r="CK38" s="10"/>
      <c r="CL38" s="37">
        <f>SUM(BP37:CL37)</f>
        <v>0</v>
      </c>
      <c r="CM38" s="10"/>
      <c r="CN38" s="37">
        <f>SUM(BR37:CN37)</f>
        <v>0</v>
      </c>
      <c r="CO38" s="10"/>
      <c r="CP38" s="37">
        <f>SUM(BT37:CP37)</f>
        <v>0</v>
      </c>
      <c r="CQ38" s="10"/>
      <c r="CR38" s="37">
        <f>SUM(BV37:CR37)</f>
        <v>0</v>
      </c>
      <c r="CS38" s="10"/>
      <c r="CT38" s="37">
        <f>SUM(BX37:CT37)</f>
        <v>0</v>
      </c>
      <c r="CU38" s="10"/>
      <c r="CV38" s="37">
        <f>SUM(BZ37:CV37)</f>
        <v>0</v>
      </c>
      <c r="CW38" s="10"/>
      <c r="CX38" s="37">
        <f>SUM(CB37:CX37)</f>
        <v>0</v>
      </c>
      <c r="CY38" s="10"/>
      <c r="CZ38" s="37">
        <f>SUM(CD37:CZ37)</f>
        <v>0</v>
      </c>
      <c r="DA38" s="10"/>
      <c r="DB38" s="37">
        <f>SUM(CF37:DB37)</f>
        <v>0</v>
      </c>
      <c r="DC38" s="10"/>
      <c r="DD38" s="37">
        <f>SUM(CH37:DD37)</f>
        <v>0</v>
      </c>
      <c r="DE38" s="10"/>
      <c r="DF38" s="37">
        <f>SUM(CJ37:DF37)</f>
        <v>0</v>
      </c>
      <c r="DG38" s="10"/>
      <c r="DH38" s="37">
        <f>SUM(CL37:DH37)</f>
        <v>0</v>
      </c>
      <c r="DI38" s="10"/>
      <c r="DJ38" s="37">
        <f>SUM(CN37:DJ37)</f>
        <v>0</v>
      </c>
      <c r="DK38" s="10"/>
      <c r="DL38" s="37">
        <f>SUM(CP37:DL37)</f>
        <v>0</v>
      </c>
      <c r="DM38" s="10"/>
      <c r="DN38" s="38">
        <f>SUM(CR37:DN37)</f>
        <v>0</v>
      </c>
    </row>
    <row r="39" spans="2:118" x14ac:dyDescent="0.25">
      <c r="B39" s="4" t="s">
        <v>10</v>
      </c>
      <c r="J39" s="91" t="s">
        <v>77</v>
      </c>
      <c r="L39" s="91" t="s">
        <v>77</v>
      </c>
      <c r="N39" s="91" t="s">
        <v>77</v>
      </c>
      <c r="P39" s="91" t="s">
        <v>77</v>
      </c>
      <c r="R39" s="91" t="s">
        <v>77</v>
      </c>
      <c r="T39" s="91" t="s">
        <v>77</v>
      </c>
      <c r="V39" s="91" t="s">
        <v>77</v>
      </c>
      <c r="X39" s="91" t="s">
        <v>77</v>
      </c>
      <c r="Z39" s="17">
        <f>Z29+Z31+Z33</f>
        <v>98</v>
      </c>
      <c r="AB39" s="17">
        <f>AB29+AB31+AB33</f>
        <v>92</v>
      </c>
      <c r="AD39" s="17">
        <f>AD29+AD31+AD33</f>
        <v>109</v>
      </c>
      <c r="AF39" s="125">
        <f>AF29+AF31+AF33</f>
        <v>88</v>
      </c>
      <c r="AH39" s="17">
        <f>AH29+AH31+AH33</f>
        <v>90</v>
      </c>
      <c r="AJ39" s="17">
        <f>AJ29+AJ31+AJ33</f>
        <v>97</v>
      </c>
      <c r="AL39" s="17">
        <f>AL29+AL31+AL33</f>
        <v>120</v>
      </c>
      <c r="AN39" s="17">
        <f>AN29+AN31+AN33</f>
        <v>87</v>
      </c>
      <c r="AO39"/>
      <c r="AP39" s="17">
        <f>AP29+AP31+AP33</f>
        <v>89</v>
      </c>
      <c r="AQ39"/>
      <c r="AR39" s="17">
        <f>AR29+AR31+AR33</f>
        <v>113</v>
      </c>
      <c r="AT39" s="17">
        <f>AT29+AT31+AT33</f>
        <v>105</v>
      </c>
      <c r="AV39" s="17">
        <f>AV29+AV31+AV33</f>
        <v>124</v>
      </c>
      <c r="AX39" s="17">
        <f>AX29+AX31+AX33</f>
        <v>86</v>
      </c>
      <c r="AZ39" s="17">
        <f>AZ29+AZ31+AZ33</f>
        <v>87</v>
      </c>
      <c r="BB39" s="17">
        <f>BB29+BB31+BB33</f>
        <v>113</v>
      </c>
      <c r="BD39" s="17">
        <f>BD29+BD31+BD33</f>
        <v>128</v>
      </c>
      <c r="BF39" s="17">
        <f>BF29+BF31+BF33</f>
        <v>141</v>
      </c>
      <c r="BH39" s="17">
        <f>BH29+BH31+BH33</f>
        <v>106</v>
      </c>
      <c r="BJ39" s="17">
        <f>BJ29+BJ31+BJ33</f>
        <v>74</v>
      </c>
      <c r="BL39" s="17">
        <f>BL29+BL31+BL33</f>
        <v>75</v>
      </c>
      <c r="BN39" s="17">
        <f>BN29+BN31+BN33</f>
        <v>84</v>
      </c>
      <c r="BP39" s="17">
        <f>BP29+BP31+BP33</f>
        <v>55</v>
      </c>
      <c r="BR39" s="17">
        <f>BR29+BR31+BR33</f>
        <v>70</v>
      </c>
      <c r="BT39" s="17">
        <f>BT29+BT31+BT33</f>
        <v>61</v>
      </c>
      <c r="BV39" s="17">
        <f>BV29+BV31+BV33</f>
        <v>33</v>
      </c>
      <c r="BX39" s="17">
        <f>BX29+BX31+BX33</f>
        <v>55</v>
      </c>
      <c r="BZ39" s="17">
        <f>BZ29+BZ31+BZ33</f>
        <v>49</v>
      </c>
      <c r="CB39" s="17">
        <f>CB29+CB31+CB33</f>
        <v>33</v>
      </c>
      <c r="CD39" s="17">
        <f>CD29+CD31+CD33</f>
        <v>64</v>
      </c>
      <c r="CF39" s="17">
        <f>CF29+CF31+CF33</f>
        <v>40</v>
      </c>
      <c r="CH39" s="17">
        <f>CH29+CH31+CH33</f>
        <v>51</v>
      </c>
      <c r="CJ39" s="17">
        <f>CJ29+CJ31+CJ33</f>
        <v>51</v>
      </c>
      <c r="CL39" s="17">
        <f>CL29+CL31+CL33</f>
        <v>51</v>
      </c>
      <c r="CN39" s="17">
        <f>CN29+CN31+CN33</f>
        <v>47</v>
      </c>
      <c r="CP39" s="17">
        <f>CP29+CP31+CP33</f>
        <v>100</v>
      </c>
      <c r="CR39" s="17">
        <f>CR29+CR31+CR33</f>
        <v>85</v>
      </c>
      <c r="CT39" s="17">
        <f>CT29+CT31+CT33</f>
        <v>72</v>
      </c>
      <c r="CV39" s="17">
        <f>CV29+CV31+CV33</f>
        <v>43</v>
      </c>
      <c r="CX39" s="17">
        <f>CX29+CX31+CX33</f>
        <v>39</v>
      </c>
      <c r="CZ39" s="17">
        <f>CZ29+CZ31+CZ33</f>
        <v>38</v>
      </c>
      <c r="DB39" s="125">
        <f>DB29+DB31+DB33+DB35+DB37</f>
        <v>31</v>
      </c>
      <c r="DD39" s="125">
        <f>DD29+DD31+DD33+DD35+DD37</f>
        <v>34</v>
      </c>
      <c r="DF39" s="125">
        <f>DF29+DF31+DF33+DF35+DF37</f>
        <v>44</v>
      </c>
      <c r="DH39" s="125">
        <f>DH29+DH31+DH33+DH35+DH37</f>
        <v>38</v>
      </c>
      <c r="DJ39" s="125">
        <f>DJ29+DJ31+DJ33+DJ35+DJ37</f>
        <v>49</v>
      </c>
      <c r="DL39" s="125">
        <f>DL29+DL31+DL33+DL35+DL37</f>
        <v>54</v>
      </c>
      <c r="DN39" s="125">
        <f>DN29+DN31+DN33+DN35+DN37</f>
        <v>86</v>
      </c>
    </row>
    <row r="40" spans="2:118" x14ac:dyDescent="0.25">
      <c r="B40" s="9" t="s">
        <v>2</v>
      </c>
      <c r="C40" s="10"/>
      <c r="D40" s="10"/>
      <c r="E40" s="10"/>
      <c r="F40" s="10"/>
      <c r="G40" s="10"/>
      <c r="H40" s="10"/>
      <c r="I40" s="10"/>
      <c r="J40" s="37"/>
      <c r="K40" s="10"/>
      <c r="L40" s="37"/>
      <c r="M40" s="10"/>
      <c r="N40" s="37"/>
      <c r="O40" s="10"/>
      <c r="P40" s="37"/>
      <c r="Q40" s="10"/>
      <c r="R40" s="37"/>
      <c r="S40" s="10"/>
      <c r="T40" s="37"/>
      <c r="U40" s="10"/>
      <c r="V40" s="37"/>
      <c r="W40" s="10"/>
      <c r="X40" s="37"/>
      <c r="Y40" s="10"/>
      <c r="Z40" s="37"/>
      <c r="AA40" s="10"/>
      <c r="AB40" s="37"/>
      <c r="AC40" s="10"/>
      <c r="AD40" s="37"/>
      <c r="AE40" s="10"/>
      <c r="AF40" s="90" t="s">
        <v>77</v>
      </c>
      <c r="AG40" s="10"/>
      <c r="AH40" s="90" t="s">
        <v>77</v>
      </c>
      <c r="AI40" s="10"/>
      <c r="AJ40" s="90" t="s">
        <v>77</v>
      </c>
      <c r="AK40" s="10"/>
      <c r="AL40" s="90" t="s">
        <v>77</v>
      </c>
      <c r="AM40" s="10"/>
      <c r="AN40" s="90" t="s">
        <v>77</v>
      </c>
      <c r="AO40" s="10"/>
      <c r="AP40" s="90" t="s">
        <v>77</v>
      </c>
      <c r="AQ40" s="10"/>
      <c r="AR40" s="90" t="s">
        <v>77</v>
      </c>
      <c r="AS40" s="10"/>
      <c r="AT40" s="90" t="s">
        <v>77</v>
      </c>
      <c r="AU40" s="10"/>
      <c r="AV40" s="37">
        <f>SUM(Z39:AV39)</f>
        <v>1212</v>
      </c>
      <c r="AW40" s="10"/>
      <c r="AX40" s="37">
        <f>SUM(AB39:AX39)</f>
        <v>1200</v>
      </c>
      <c r="AY40" s="10"/>
      <c r="AZ40" s="37">
        <f>SUM(AD39:AZ39)</f>
        <v>1195</v>
      </c>
      <c r="BA40" s="10"/>
      <c r="BB40" s="37">
        <f>SUM(AF39:BB39)</f>
        <v>1199</v>
      </c>
      <c r="BC40" s="10"/>
      <c r="BD40" s="37">
        <f>SUM(AH39:BD39)</f>
        <v>1239</v>
      </c>
      <c r="BE40" s="10"/>
      <c r="BF40" s="37">
        <f>SUM(AJ39:BF39)</f>
        <v>1290</v>
      </c>
      <c r="BG40" s="10"/>
      <c r="BH40" s="37">
        <f>SUM(AL39:BH39)</f>
        <v>1299</v>
      </c>
      <c r="BI40" s="10"/>
      <c r="BJ40" s="37">
        <f>SUM(AN39:BJ39)</f>
        <v>1253</v>
      </c>
      <c r="BK40" s="10"/>
      <c r="BL40" s="37">
        <f>SUM(AP39:BL39)</f>
        <v>1241</v>
      </c>
      <c r="BM40" s="10"/>
      <c r="BN40" s="37">
        <f>SUM(AR39:BN39)</f>
        <v>1236</v>
      </c>
      <c r="BO40" s="10"/>
      <c r="BP40" s="37">
        <f>SUM(AT39:BP39)</f>
        <v>1178</v>
      </c>
      <c r="BQ40" s="10"/>
      <c r="BR40" s="37">
        <f>SUM(AV39:BR39)</f>
        <v>1143</v>
      </c>
      <c r="BS40" s="10"/>
      <c r="BT40" s="37">
        <f>SUM(AX39:BT39)</f>
        <v>1080</v>
      </c>
      <c r="BU40" s="10"/>
      <c r="BV40" s="37">
        <f>SUM(AZ39:BV39)</f>
        <v>1027</v>
      </c>
      <c r="BW40" s="10"/>
      <c r="BX40" s="37">
        <f>SUM(BB39:BX39)</f>
        <v>995</v>
      </c>
      <c r="BY40" s="10"/>
      <c r="BZ40" s="37">
        <f>SUM(BD39:BZ39)</f>
        <v>931</v>
      </c>
      <c r="CA40" s="10"/>
      <c r="CB40" s="37">
        <f>SUM(BF39:CB39)</f>
        <v>836</v>
      </c>
      <c r="CC40" s="10"/>
      <c r="CD40" s="37">
        <f>SUM(BH39:CD39)</f>
        <v>759</v>
      </c>
      <c r="CE40" s="10"/>
      <c r="CF40" s="37">
        <f>SUM(BJ39:CF39)</f>
        <v>693</v>
      </c>
      <c r="CG40" s="10"/>
      <c r="CH40" s="37">
        <f>SUM(BL39:CH39)</f>
        <v>670</v>
      </c>
      <c r="CI40" s="10"/>
      <c r="CJ40" s="37">
        <f>SUM(BN39:CJ39)</f>
        <v>646</v>
      </c>
      <c r="CK40" s="10"/>
      <c r="CL40" s="37">
        <f>SUM(BP39:CL39)</f>
        <v>613</v>
      </c>
      <c r="CM40" s="10"/>
      <c r="CN40" s="37">
        <f>SUM(BR39:CN39)</f>
        <v>605</v>
      </c>
      <c r="CO40" s="10"/>
      <c r="CP40" s="37">
        <f>SUM(BT39:CP39)</f>
        <v>635</v>
      </c>
      <c r="CQ40" s="10"/>
      <c r="CR40" s="37">
        <f>SUM(BV39:CR39)</f>
        <v>659</v>
      </c>
      <c r="CS40" s="10"/>
      <c r="CT40" s="37">
        <f>SUM(BX39:CT39)</f>
        <v>698</v>
      </c>
      <c r="CU40" s="10"/>
      <c r="CV40" s="37">
        <f>SUM(BZ39:CV39)</f>
        <v>686</v>
      </c>
      <c r="CW40" s="10"/>
      <c r="CX40" s="37">
        <f>SUM(CB39:CX39)</f>
        <v>676</v>
      </c>
      <c r="CY40" s="10"/>
      <c r="CZ40" s="37">
        <f>SUM(CD39:CZ39)</f>
        <v>681</v>
      </c>
      <c r="DA40" s="10"/>
      <c r="DB40" s="37">
        <f>SUM(CF39:DB39)</f>
        <v>648</v>
      </c>
      <c r="DC40" s="10"/>
      <c r="DD40" s="37">
        <f>SUM(CH39:DD39)</f>
        <v>642</v>
      </c>
      <c r="DE40" s="10"/>
      <c r="DF40" s="37">
        <f>SUM(CJ39:DF39)</f>
        <v>635</v>
      </c>
      <c r="DG40" s="10"/>
      <c r="DH40" s="37">
        <f>SUM(CL39:DH39)</f>
        <v>622</v>
      </c>
      <c r="DI40" s="10"/>
      <c r="DJ40" s="37">
        <f>SUM(CN39:DJ39)</f>
        <v>620</v>
      </c>
      <c r="DK40" s="10"/>
      <c r="DL40" s="37">
        <f>SUM(CP39:DL39)</f>
        <v>627</v>
      </c>
      <c r="DM40" s="10"/>
      <c r="DN40" s="38">
        <f>SUM(CR39:DN39)</f>
        <v>613</v>
      </c>
    </row>
    <row r="41" spans="2:118" ht="6" customHeight="1" x14ac:dyDescent="0.25">
      <c r="AO41"/>
      <c r="AQ41"/>
    </row>
    <row r="42" spans="2:118" x14ac:dyDescent="0.25">
      <c r="B42" s="7" t="s">
        <v>8</v>
      </c>
      <c r="J42" s="47">
        <v>16</v>
      </c>
      <c r="L42" s="47">
        <v>8</v>
      </c>
      <c r="N42" s="47">
        <v>12</v>
      </c>
      <c r="P42" s="47">
        <v>19</v>
      </c>
      <c r="R42" s="47">
        <v>14</v>
      </c>
      <c r="T42" s="47">
        <v>11</v>
      </c>
      <c r="V42" s="47">
        <v>7</v>
      </c>
      <c r="X42" s="47">
        <v>10</v>
      </c>
      <c r="Z42" s="47">
        <v>11</v>
      </c>
      <c r="AB42" s="47">
        <v>7</v>
      </c>
      <c r="AD42" s="47">
        <v>13</v>
      </c>
      <c r="AF42" s="47">
        <v>13</v>
      </c>
      <c r="AH42" s="47">
        <v>12</v>
      </c>
      <c r="AJ42" s="47">
        <v>11</v>
      </c>
      <c r="AL42" s="47">
        <v>4</v>
      </c>
      <c r="AN42" s="47">
        <f>8+1</f>
        <v>9</v>
      </c>
      <c r="AO42"/>
      <c r="AP42" s="47">
        <v>13</v>
      </c>
      <c r="AQ42"/>
      <c r="AR42" s="47">
        <v>18</v>
      </c>
      <c r="AT42" s="47">
        <v>25</v>
      </c>
      <c r="AV42" s="47">
        <v>27</v>
      </c>
      <c r="AX42" s="47">
        <v>8</v>
      </c>
      <c r="AZ42" s="47">
        <v>17</v>
      </c>
      <c r="BB42" s="47">
        <v>16</v>
      </c>
      <c r="BD42" s="47">
        <v>19</v>
      </c>
      <c r="BF42" s="47">
        <v>8</v>
      </c>
      <c r="BH42" s="47">
        <v>8</v>
      </c>
      <c r="BJ42" s="47">
        <v>8</v>
      </c>
      <c r="BL42" s="47">
        <v>7</v>
      </c>
      <c r="BN42" s="47">
        <v>7</v>
      </c>
      <c r="BP42" s="47">
        <v>7</v>
      </c>
      <c r="BR42" s="47">
        <v>7</v>
      </c>
      <c r="BT42" s="47">
        <v>17</v>
      </c>
      <c r="BV42" s="47">
        <v>17</v>
      </c>
      <c r="BX42" s="47">
        <v>17</v>
      </c>
      <c r="BZ42" s="47">
        <v>6</v>
      </c>
      <c r="CB42" s="47">
        <v>14</v>
      </c>
      <c r="CD42" s="47">
        <v>14</v>
      </c>
      <c r="CF42" s="47">
        <v>12</v>
      </c>
      <c r="CH42" s="47">
        <v>4</v>
      </c>
      <c r="CJ42" s="47">
        <v>7</v>
      </c>
      <c r="CL42" s="47">
        <v>16</v>
      </c>
      <c r="CN42" s="47">
        <v>16</v>
      </c>
      <c r="CP42" s="47">
        <v>16</v>
      </c>
      <c r="CR42" s="47">
        <v>23</v>
      </c>
      <c r="CT42" s="47">
        <v>17</v>
      </c>
      <c r="CV42" s="47">
        <v>17</v>
      </c>
      <c r="CX42" s="47">
        <v>20</v>
      </c>
      <c r="CZ42" s="47">
        <v>20</v>
      </c>
      <c r="DB42" s="47">
        <v>16</v>
      </c>
      <c r="DD42" s="47">
        <v>16</v>
      </c>
      <c r="DF42" s="47">
        <v>16</v>
      </c>
      <c r="DH42" s="47">
        <v>16</v>
      </c>
      <c r="DJ42" s="47">
        <v>20</v>
      </c>
      <c r="DL42" s="47">
        <v>13</v>
      </c>
      <c r="DN42" s="47">
        <v>13</v>
      </c>
    </row>
    <row r="43" spans="2:118" x14ac:dyDescent="0.25">
      <c r="B43" s="9" t="s">
        <v>2</v>
      </c>
      <c r="C43" s="10"/>
      <c r="D43" s="10"/>
      <c r="E43" s="10"/>
      <c r="F43" s="10"/>
      <c r="G43" s="10"/>
      <c r="H43" s="10"/>
      <c r="I43" s="10"/>
      <c r="J43" s="37"/>
      <c r="K43" s="10"/>
      <c r="L43" s="37"/>
      <c r="M43" s="10"/>
      <c r="N43" s="37"/>
      <c r="O43" s="10"/>
      <c r="P43" s="37"/>
      <c r="Q43" s="10"/>
      <c r="R43" s="37"/>
      <c r="S43" s="10"/>
      <c r="T43" s="37"/>
      <c r="U43" s="10"/>
      <c r="V43" s="37"/>
      <c r="W43" s="10"/>
      <c r="X43" s="37"/>
      <c r="Y43" s="10"/>
      <c r="Z43" s="37"/>
      <c r="AA43" s="10"/>
      <c r="AB43" s="37"/>
      <c r="AC43" s="10"/>
      <c r="AD43" s="37"/>
      <c r="AE43" s="10"/>
      <c r="AF43" s="37">
        <f>SUM(J42:AF42)</f>
        <v>141</v>
      </c>
      <c r="AG43" s="10"/>
      <c r="AH43" s="37">
        <f>SUM(L42:AH42)</f>
        <v>137</v>
      </c>
      <c r="AI43" s="10"/>
      <c r="AJ43" s="37">
        <f>SUM(N42:AJ42)</f>
        <v>140</v>
      </c>
      <c r="AK43" s="10"/>
      <c r="AL43" s="37">
        <f>SUM(P42:AL42)</f>
        <v>132</v>
      </c>
      <c r="AM43" s="10"/>
      <c r="AN43" s="37">
        <f>SUM(R42:AN42)</f>
        <v>122</v>
      </c>
      <c r="AO43" s="10"/>
      <c r="AP43" s="37">
        <f>SUM(T42:AP42)</f>
        <v>121</v>
      </c>
      <c r="AQ43" s="10"/>
      <c r="AR43" s="37">
        <f>SUM(V42:AR42)</f>
        <v>128</v>
      </c>
      <c r="AS43" s="10"/>
      <c r="AT43" s="37">
        <f>SUM(X42:AT42)</f>
        <v>146</v>
      </c>
      <c r="AU43" s="10"/>
      <c r="AV43" s="37">
        <f>SUM(Z42:AV42)</f>
        <v>163</v>
      </c>
      <c r="AW43" s="10"/>
      <c r="AX43" s="37">
        <f>SUM(AB42:AX42)</f>
        <v>160</v>
      </c>
      <c r="AY43" s="10"/>
      <c r="AZ43" s="37">
        <f>SUM(AD42:AZ42)</f>
        <v>170</v>
      </c>
      <c r="BA43" s="10"/>
      <c r="BB43" s="37">
        <f>SUM(AF42:BB42)</f>
        <v>173</v>
      </c>
      <c r="BC43" s="10"/>
      <c r="BD43" s="37">
        <f>SUM(AH42:BD42)</f>
        <v>179</v>
      </c>
      <c r="BE43" s="10"/>
      <c r="BF43" s="37">
        <f>SUM(AJ42:BF42)</f>
        <v>175</v>
      </c>
      <c r="BG43" s="10"/>
      <c r="BH43" s="37">
        <f>SUM(AL42:BH42)</f>
        <v>172</v>
      </c>
      <c r="BI43" s="10"/>
      <c r="BJ43" s="37">
        <f>SUM(AN42:BJ42)</f>
        <v>176</v>
      </c>
      <c r="BK43" s="10"/>
      <c r="BL43" s="37">
        <f>SUM(AP42:BL42)</f>
        <v>174</v>
      </c>
      <c r="BM43" s="10"/>
      <c r="BN43" s="37">
        <f>SUM(AR42:BN42)</f>
        <v>168</v>
      </c>
      <c r="BO43" s="10"/>
      <c r="BP43" s="37">
        <f>SUM(AT42:BP42)</f>
        <v>157</v>
      </c>
      <c r="BQ43" s="10"/>
      <c r="BR43" s="37">
        <f>SUM(AV42:BR42)</f>
        <v>139</v>
      </c>
      <c r="BS43" s="10"/>
      <c r="BT43" s="37">
        <f>SUM(AX42:BT42)</f>
        <v>129</v>
      </c>
      <c r="BU43" s="10"/>
      <c r="BV43" s="37">
        <f>SUM(AZ42:BV42)</f>
        <v>138</v>
      </c>
      <c r="BW43" s="10"/>
      <c r="BX43" s="37">
        <f>SUM(BB42:BX42)</f>
        <v>138</v>
      </c>
      <c r="BY43" s="10"/>
      <c r="BZ43" s="37">
        <f>SUM(BD42:BZ42)</f>
        <v>128</v>
      </c>
      <c r="CA43" s="10"/>
      <c r="CB43" s="37">
        <f>SUM(BF42:CB42)</f>
        <v>123</v>
      </c>
      <c r="CC43" s="10"/>
      <c r="CD43" s="37">
        <f>SUM(BH42:CD42)</f>
        <v>129</v>
      </c>
      <c r="CE43" s="10"/>
      <c r="CF43" s="37">
        <f>SUM(BJ42:CF42)</f>
        <v>133</v>
      </c>
      <c r="CG43" s="10"/>
      <c r="CH43" s="37">
        <f>SUM(BL42:CH42)</f>
        <v>129</v>
      </c>
      <c r="CI43" s="10"/>
      <c r="CJ43" s="37">
        <f>SUM(BN42:CJ42)</f>
        <v>129</v>
      </c>
      <c r="CK43" s="10"/>
      <c r="CL43" s="37">
        <f>SUM(BP42:CL42)</f>
        <v>138</v>
      </c>
      <c r="CM43" s="10"/>
      <c r="CN43" s="37">
        <f>SUM(BR42:CN42)</f>
        <v>147</v>
      </c>
      <c r="CO43" s="10"/>
      <c r="CP43" s="37">
        <f>SUM(BT42:CP42)</f>
        <v>156</v>
      </c>
      <c r="CQ43" s="10"/>
      <c r="CR43" s="37">
        <f>SUM(BV42:CR42)</f>
        <v>162</v>
      </c>
      <c r="CS43" s="10"/>
      <c r="CT43" s="37">
        <f>SUM(BX42:CT42)</f>
        <v>162</v>
      </c>
      <c r="CU43" s="10"/>
      <c r="CV43" s="37">
        <f>SUM(BZ42:CV42)</f>
        <v>162</v>
      </c>
      <c r="CW43" s="10"/>
      <c r="CX43" s="37">
        <f>SUM(CB42:CX42)</f>
        <v>176</v>
      </c>
      <c r="CY43" s="10"/>
      <c r="CZ43" s="37">
        <f>SUM(CD42:CZ42)</f>
        <v>182</v>
      </c>
      <c r="DA43" s="10"/>
      <c r="DB43" s="37">
        <f>SUM(CF42:DB42)</f>
        <v>184</v>
      </c>
      <c r="DC43" s="10"/>
      <c r="DD43" s="37">
        <f>SUM(CH42:DD42)</f>
        <v>188</v>
      </c>
      <c r="DE43" s="10"/>
      <c r="DF43" s="37">
        <f>SUM(CJ42:DF42)</f>
        <v>200</v>
      </c>
      <c r="DG43" s="10"/>
      <c r="DH43" s="37">
        <f>SUM(CL42:DH42)</f>
        <v>209</v>
      </c>
      <c r="DI43" s="10"/>
      <c r="DJ43" s="37">
        <f>SUM(CN42:DJ42)</f>
        <v>213</v>
      </c>
      <c r="DK43" s="10"/>
      <c r="DL43" s="37">
        <f>SUM(CP42:DL42)</f>
        <v>210</v>
      </c>
      <c r="DM43" s="10"/>
      <c r="DN43" s="38">
        <f>SUM(CR42:DN42)</f>
        <v>207</v>
      </c>
    </row>
    <row r="44" spans="2:118" ht="6" customHeight="1" x14ac:dyDescent="0.25">
      <c r="AO44"/>
      <c r="AQ44"/>
    </row>
    <row r="45" spans="2:118" x14ac:dyDescent="0.25">
      <c r="B45" s="7" t="s">
        <v>9</v>
      </c>
      <c r="J45" s="47">
        <v>158</v>
      </c>
      <c r="L45" s="47">
        <v>180</v>
      </c>
      <c r="N45" s="47">
        <v>213</v>
      </c>
      <c r="P45" s="47">
        <v>177</v>
      </c>
      <c r="R45" s="47">
        <v>160</v>
      </c>
      <c r="T45" s="47">
        <v>206</v>
      </c>
      <c r="V45" s="47">
        <v>182</v>
      </c>
      <c r="X45" s="47">
        <v>198</v>
      </c>
      <c r="Z45" s="47">
        <v>150</v>
      </c>
      <c r="AB45" s="47">
        <v>175</v>
      </c>
      <c r="AD45" s="47">
        <v>150</v>
      </c>
      <c r="AF45" s="47">
        <v>166</v>
      </c>
      <c r="AH45" s="47">
        <v>130</v>
      </c>
      <c r="AJ45" s="47">
        <v>165</v>
      </c>
      <c r="AL45" s="47">
        <v>177</v>
      </c>
      <c r="AN45" s="47">
        <v>151</v>
      </c>
      <c r="AO45"/>
      <c r="AP45" s="47">
        <v>117</v>
      </c>
      <c r="AQ45"/>
      <c r="AR45" s="47">
        <v>191</v>
      </c>
      <c r="AT45" s="47">
        <v>171</v>
      </c>
      <c r="AV45" s="47">
        <v>177</v>
      </c>
      <c r="AX45" s="47">
        <v>155</v>
      </c>
      <c r="AZ45" s="47">
        <v>156</v>
      </c>
      <c r="BB45" s="47">
        <v>152</v>
      </c>
      <c r="BD45" s="47">
        <v>189</v>
      </c>
      <c r="BF45" s="47">
        <v>175</v>
      </c>
      <c r="BH45" s="47">
        <v>175</v>
      </c>
      <c r="BJ45" s="47">
        <v>179</v>
      </c>
      <c r="BL45" s="47">
        <v>137</v>
      </c>
      <c r="BN45" s="47">
        <v>137</v>
      </c>
      <c r="BP45" s="47">
        <v>137</v>
      </c>
      <c r="BR45" s="47">
        <v>111</v>
      </c>
      <c r="BT45" s="47">
        <v>158</v>
      </c>
      <c r="BV45" s="47">
        <v>158</v>
      </c>
      <c r="BX45" s="47">
        <v>158</v>
      </c>
      <c r="BZ45" s="47">
        <v>84</v>
      </c>
      <c r="CB45" s="47">
        <v>68</v>
      </c>
      <c r="CD45" s="47">
        <v>168</v>
      </c>
      <c r="CF45" s="47">
        <v>123</v>
      </c>
      <c r="CH45" s="47">
        <v>268</v>
      </c>
      <c r="CJ45" s="47">
        <v>178</v>
      </c>
      <c r="CL45" s="47">
        <v>92</v>
      </c>
      <c r="CN45" s="47">
        <v>173</v>
      </c>
      <c r="CP45" s="47">
        <v>160</v>
      </c>
      <c r="CR45" s="47">
        <v>173</v>
      </c>
      <c r="CT45" s="47">
        <v>160</v>
      </c>
      <c r="CV45" s="47">
        <v>157</v>
      </c>
      <c r="CX45" s="47">
        <v>122</v>
      </c>
      <c r="CZ45" s="47">
        <v>137</v>
      </c>
      <c r="DB45" s="47">
        <v>147</v>
      </c>
      <c r="DD45" s="47">
        <v>134</v>
      </c>
      <c r="DF45" s="47">
        <v>134</v>
      </c>
      <c r="DH45" s="47">
        <v>124</v>
      </c>
      <c r="DJ45" s="47">
        <v>117</v>
      </c>
      <c r="DL45" s="47">
        <v>110</v>
      </c>
      <c r="DN45" s="47">
        <v>110</v>
      </c>
    </row>
    <row r="46" spans="2:118" x14ac:dyDescent="0.25">
      <c r="B46" s="9" t="s">
        <v>2</v>
      </c>
      <c r="C46" s="10"/>
      <c r="D46" s="10"/>
      <c r="E46" s="10"/>
      <c r="F46" s="10"/>
      <c r="G46" s="10"/>
      <c r="H46" s="10"/>
      <c r="I46" s="10"/>
      <c r="J46" s="37"/>
      <c r="K46" s="10"/>
      <c r="L46" s="37"/>
      <c r="M46" s="10"/>
      <c r="N46" s="37"/>
      <c r="O46" s="10"/>
      <c r="P46" s="37"/>
      <c r="Q46" s="10"/>
      <c r="R46" s="37"/>
      <c r="S46" s="10"/>
      <c r="T46" s="37"/>
      <c r="U46" s="10"/>
      <c r="V46" s="37"/>
      <c r="W46" s="10"/>
      <c r="X46" s="37"/>
      <c r="Y46" s="10"/>
      <c r="Z46" s="37"/>
      <c r="AA46" s="10"/>
      <c r="AB46" s="37"/>
      <c r="AC46" s="10"/>
      <c r="AD46" s="37"/>
      <c r="AE46" s="10"/>
      <c r="AF46" s="37">
        <f>SUM(J45:AF45)</f>
        <v>2115</v>
      </c>
      <c r="AG46" s="10"/>
      <c r="AH46" s="37">
        <f>SUM(L45:AH45)</f>
        <v>2087</v>
      </c>
      <c r="AI46" s="10"/>
      <c r="AJ46" s="37">
        <f>SUM(N45:AJ45)</f>
        <v>2072</v>
      </c>
      <c r="AK46" s="10"/>
      <c r="AL46" s="37">
        <f>SUM(P45:AL45)</f>
        <v>2036</v>
      </c>
      <c r="AM46" s="10"/>
      <c r="AN46" s="37">
        <f>SUM(R45:AN45)</f>
        <v>2010</v>
      </c>
      <c r="AO46" s="10"/>
      <c r="AP46" s="37">
        <f>SUM(T45:AP45)</f>
        <v>1967</v>
      </c>
      <c r="AQ46" s="10"/>
      <c r="AR46" s="37">
        <f>SUM(V45:AR45)</f>
        <v>1952</v>
      </c>
      <c r="AS46" s="10"/>
      <c r="AT46" s="37">
        <f>SUM(X45:AT45)</f>
        <v>1941</v>
      </c>
      <c r="AU46" s="10"/>
      <c r="AV46" s="37">
        <f>SUM(Z45:AV45)</f>
        <v>1920</v>
      </c>
      <c r="AW46" s="10"/>
      <c r="AX46" s="37">
        <f>SUM(AB45:AX45)</f>
        <v>1925</v>
      </c>
      <c r="AY46" s="10"/>
      <c r="AZ46" s="37">
        <f>SUM(AD45:AZ45)</f>
        <v>1906</v>
      </c>
      <c r="BA46" s="10"/>
      <c r="BB46" s="37">
        <f>SUM(AF45:BB45)</f>
        <v>1908</v>
      </c>
      <c r="BC46" s="10"/>
      <c r="BD46" s="37">
        <f>SUM(AH45:BD45)</f>
        <v>1931</v>
      </c>
      <c r="BE46" s="10"/>
      <c r="BF46" s="37">
        <f>SUM(AJ45:BF45)</f>
        <v>1976</v>
      </c>
      <c r="BG46" s="10"/>
      <c r="BH46" s="37">
        <f>SUM(AL45:BH45)</f>
        <v>1986</v>
      </c>
      <c r="BI46" s="10"/>
      <c r="BJ46" s="37">
        <f>SUM(AN45:BJ45)</f>
        <v>1988</v>
      </c>
      <c r="BK46" s="10"/>
      <c r="BL46" s="37">
        <f>SUM(AP45:BL45)</f>
        <v>1974</v>
      </c>
      <c r="BM46" s="10"/>
      <c r="BN46" s="37">
        <f>SUM(AR45:BN45)</f>
        <v>1994</v>
      </c>
      <c r="BO46" s="10"/>
      <c r="BP46" s="37">
        <f>SUM(AT45:BP45)</f>
        <v>1940</v>
      </c>
      <c r="BQ46" s="10"/>
      <c r="BR46" s="37">
        <f>SUM(AV45:BR45)</f>
        <v>1880</v>
      </c>
      <c r="BS46" s="10"/>
      <c r="BT46" s="37">
        <f>SUM(AX45:BT45)</f>
        <v>1861</v>
      </c>
      <c r="BU46" s="10"/>
      <c r="BV46" s="37">
        <f>SUM(AZ45:BV45)</f>
        <v>1864</v>
      </c>
      <c r="BW46" s="10"/>
      <c r="BX46" s="37">
        <f>SUM(BB45:BX45)</f>
        <v>1866</v>
      </c>
      <c r="BY46" s="10"/>
      <c r="BZ46" s="37">
        <f>SUM(BD45:BZ45)</f>
        <v>1798</v>
      </c>
      <c r="CA46" s="10"/>
      <c r="CB46" s="37">
        <f>SUM(BF45:CB45)</f>
        <v>1677</v>
      </c>
      <c r="CC46" s="10"/>
      <c r="CD46" s="37">
        <f>SUM(BH45:CD45)</f>
        <v>1670</v>
      </c>
      <c r="CE46" s="10"/>
      <c r="CF46" s="37">
        <f>SUM(BJ45:CF45)</f>
        <v>1618</v>
      </c>
      <c r="CG46" s="10"/>
      <c r="CH46" s="37">
        <f>SUM(BL45:CH45)</f>
        <v>1707</v>
      </c>
      <c r="CI46" s="10"/>
      <c r="CJ46" s="37">
        <f>SUM(BN45:CJ45)</f>
        <v>1748</v>
      </c>
      <c r="CK46" s="10"/>
      <c r="CL46" s="37">
        <f>SUM(BP45:CL45)</f>
        <v>1703</v>
      </c>
      <c r="CM46" s="10"/>
      <c r="CN46" s="37">
        <f>SUM(BR45:CN45)</f>
        <v>1739</v>
      </c>
      <c r="CO46" s="10"/>
      <c r="CP46" s="37">
        <f>SUM(BT45:CP45)</f>
        <v>1788</v>
      </c>
      <c r="CQ46" s="10"/>
      <c r="CR46" s="37">
        <f>SUM(BV45:CR45)</f>
        <v>1803</v>
      </c>
      <c r="CS46" s="10"/>
      <c r="CT46" s="37">
        <f>SUM(BX45:CT45)</f>
        <v>1805</v>
      </c>
      <c r="CU46" s="10"/>
      <c r="CV46" s="37">
        <f>SUM(BZ45:CV45)</f>
        <v>1804</v>
      </c>
      <c r="CW46" s="10"/>
      <c r="CX46" s="37">
        <f>SUM(CB45:CX45)</f>
        <v>1842</v>
      </c>
      <c r="CY46" s="10"/>
      <c r="CZ46" s="37">
        <f>SUM(CD45:CZ45)</f>
        <v>1911</v>
      </c>
      <c r="DA46" s="10"/>
      <c r="DB46" s="37">
        <f>SUM(CF45:DB45)</f>
        <v>1890</v>
      </c>
      <c r="DC46" s="10"/>
      <c r="DD46" s="37">
        <f>SUM(CH45:DD45)</f>
        <v>1901</v>
      </c>
      <c r="DE46" s="10"/>
      <c r="DF46" s="37">
        <f>SUM(CJ45:DF45)</f>
        <v>1767</v>
      </c>
      <c r="DG46" s="10"/>
      <c r="DH46" s="37">
        <f>SUM(CL45:DH45)</f>
        <v>1713</v>
      </c>
      <c r="DI46" s="10"/>
      <c r="DJ46" s="37">
        <f>SUM(CN45:DJ45)</f>
        <v>1738</v>
      </c>
      <c r="DK46" s="10"/>
      <c r="DL46" s="37">
        <f>SUM(CP45:DL45)</f>
        <v>1675</v>
      </c>
      <c r="DM46" s="10"/>
      <c r="DN46" s="38">
        <f>SUM(CR45:DN45)</f>
        <v>1625</v>
      </c>
    </row>
    <row r="47" spans="2:118" ht="6" customHeight="1" x14ac:dyDescent="0.25">
      <c r="J47" s="18"/>
      <c r="L47" s="18"/>
      <c r="N47" s="18"/>
      <c r="P47" s="18"/>
      <c r="R47" s="18"/>
      <c r="T47" s="18"/>
      <c r="V47" s="18"/>
      <c r="X47" s="18"/>
      <c r="Z47" s="18"/>
      <c r="AB47" s="18"/>
      <c r="AD47" s="18"/>
      <c r="AF47" s="18"/>
      <c r="AH47" s="18"/>
      <c r="AJ47" s="18"/>
      <c r="AL47" s="18"/>
      <c r="AN47" s="18"/>
      <c r="AO47"/>
      <c r="AP47" s="18"/>
      <c r="AQ47"/>
      <c r="AR47" s="18"/>
      <c r="AT47" s="18"/>
      <c r="AV47" s="18"/>
      <c r="AX47" s="18"/>
      <c r="AZ47" s="18"/>
      <c r="BB47" s="18"/>
      <c r="BD47" s="18"/>
      <c r="BF47" s="18"/>
      <c r="BH47" s="18"/>
      <c r="BJ47" s="18"/>
      <c r="BL47" s="18"/>
      <c r="BN47" s="18"/>
      <c r="BP47" s="18"/>
      <c r="BR47" s="18"/>
      <c r="BT47" s="18"/>
      <c r="BV47" s="18"/>
      <c r="BX47" s="18"/>
      <c r="BZ47" s="18"/>
      <c r="CB47" s="18"/>
      <c r="CD47" s="18"/>
      <c r="CF47" s="18"/>
      <c r="CH47" s="18"/>
      <c r="CJ47" s="18"/>
      <c r="CL47" s="18"/>
      <c r="CN47" s="18"/>
      <c r="CP47" s="18"/>
      <c r="CR47" s="18"/>
      <c r="CT47" s="18"/>
      <c r="CV47" s="18"/>
      <c r="CX47" s="18"/>
      <c r="CZ47" s="18"/>
      <c r="DB47" s="18"/>
      <c r="DD47" s="18"/>
      <c r="DF47" s="18"/>
      <c r="DH47" s="18"/>
      <c r="DJ47" s="18"/>
      <c r="DL47" s="18"/>
      <c r="DN47" s="18"/>
    </row>
    <row r="48" spans="2:118" x14ac:dyDescent="0.25">
      <c r="B48" s="7" t="s">
        <v>10</v>
      </c>
      <c r="J48" s="91">
        <v>274</v>
      </c>
      <c r="L48" s="91">
        <v>283</v>
      </c>
      <c r="N48" s="91">
        <v>356</v>
      </c>
      <c r="P48" s="91">
        <v>303</v>
      </c>
      <c r="R48" s="91">
        <v>260</v>
      </c>
      <c r="T48" s="91">
        <v>323</v>
      </c>
      <c r="V48" s="91">
        <v>280</v>
      </c>
      <c r="X48" s="91">
        <v>315</v>
      </c>
      <c r="Z48" s="17">
        <f>Z39+Z42+Z45</f>
        <v>259</v>
      </c>
      <c r="AB48" s="17">
        <f>AB39+AB42+AB45</f>
        <v>274</v>
      </c>
      <c r="AD48" s="17">
        <f>AD39+AD42+AD45</f>
        <v>272</v>
      </c>
      <c r="AF48" s="17">
        <f>AF39+AF42+AF45</f>
        <v>267</v>
      </c>
      <c r="AH48" s="17">
        <f>AH39+AH42+AH45</f>
        <v>232</v>
      </c>
      <c r="AJ48" s="17">
        <f>AJ39+AJ42+AJ45</f>
        <v>273</v>
      </c>
      <c r="AL48" s="17">
        <f>AL39+AL42+AL45</f>
        <v>301</v>
      </c>
      <c r="AN48" s="17">
        <f>AN39+AN42+AN45</f>
        <v>247</v>
      </c>
      <c r="AO48"/>
      <c r="AP48" s="17">
        <f>AP39+AP42+AP45</f>
        <v>219</v>
      </c>
      <c r="AQ48"/>
      <c r="AR48" s="17">
        <f>AR39+AR42+AR45</f>
        <v>322</v>
      </c>
      <c r="AT48" s="17">
        <f>AT39+AT42+AT45</f>
        <v>301</v>
      </c>
      <c r="AV48" s="17">
        <f>AV39+AV42+AV45</f>
        <v>328</v>
      </c>
      <c r="AX48" s="17">
        <f>AX39+AX42+AX45</f>
        <v>249</v>
      </c>
      <c r="AZ48" s="17">
        <f>AZ39+AZ42+AZ45</f>
        <v>260</v>
      </c>
      <c r="BB48" s="17">
        <f>BB39+BB42+BB45</f>
        <v>281</v>
      </c>
      <c r="BD48" s="17">
        <f>BD39+BD42+BD45</f>
        <v>336</v>
      </c>
      <c r="BF48" s="17">
        <f>BF39+BF42+BF45</f>
        <v>324</v>
      </c>
      <c r="BH48" s="17">
        <f>BH39+BH42+BH45</f>
        <v>289</v>
      </c>
      <c r="BJ48" s="17">
        <f>BJ39+BJ42+BJ45</f>
        <v>261</v>
      </c>
      <c r="BL48" s="17">
        <f>BL39+BL42+BL45</f>
        <v>219</v>
      </c>
      <c r="BN48" s="17">
        <f>BN39+BN42+BN45</f>
        <v>228</v>
      </c>
      <c r="BP48" s="17">
        <f>BP39+BP42+BP45</f>
        <v>199</v>
      </c>
      <c r="BR48" s="17">
        <f>BR39+BR42+BR45</f>
        <v>188</v>
      </c>
      <c r="BT48" s="17">
        <f>BT39+BT42+BT45</f>
        <v>236</v>
      </c>
      <c r="BV48" s="17">
        <f>BV39+BV42+BV45</f>
        <v>208</v>
      </c>
      <c r="BX48" s="17">
        <f>BX39+BX42+BX45</f>
        <v>230</v>
      </c>
      <c r="BZ48" s="17">
        <f>BZ39+BZ42+BZ45</f>
        <v>139</v>
      </c>
      <c r="CB48" s="17">
        <f>CB39+CB42+CB45</f>
        <v>115</v>
      </c>
      <c r="CD48" s="17">
        <f>CD39+CD42+CD45</f>
        <v>246</v>
      </c>
      <c r="CF48" s="17">
        <f>CF39+CF42+CF45</f>
        <v>175</v>
      </c>
      <c r="CH48" s="17">
        <f>CH39+CH42+CH45</f>
        <v>323</v>
      </c>
      <c r="CJ48" s="17">
        <f>CJ39+CJ42+CJ45</f>
        <v>236</v>
      </c>
      <c r="CL48" s="17">
        <f>CL39+CL42+CL45</f>
        <v>159</v>
      </c>
      <c r="CN48" s="17">
        <f>CN39+CN42+CN45</f>
        <v>236</v>
      </c>
      <c r="CP48" s="17">
        <f>CP39+CP42+CP45</f>
        <v>276</v>
      </c>
      <c r="CR48" s="17">
        <f>CR39+CR42+CR45</f>
        <v>281</v>
      </c>
      <c r="CT48" s="17">
        <f>CT39+CT42+CT45</f>
        <v>249</v>
      </c>
      <c r="CV48" s="17">
        <f>CV39+CV42+CV45</f>
        <v>217</v>
      </c>
      <c r="CX48" s="17">
        <f>CX39+CX42+CX45</f>
        <v>181</v>
      </c>
      <c r="CZ48" s="17">
        <f>CZ39+CZ42+CZ45</f>
        <v>195</v>
      </c>
      <c r="DB48" s="17">
        <f>DB39+DB42+DB45</f>
        <v>194</v>
      </c>
      <c r="DD48" s="17">
        <f>DD39+DD42+DD45</f>
        <v>184</v>
      </c>
      <c r="DF48" s="17">
        <f>DF39+DF42+DF45</f>
        <v>194</v>
      </c>
      <c r="DH48" s="17">
        <f>DH39+DH42+DH45</f>
        <v>178</v>
      </c>
      <c r="DJ48" s="17">
        <f>DJ39+DJ42+DJ45</f>
        <v>186</v>
      </c>
      <c r="DL48" s="17">
        <f>DL39+DL42+DL45</f>
        <v>177</v>
      </c>
      <c r="DN48" s="17">
        <f>DN39+DN42+DN45</f>
        <v>209</v>
      </c>
    </row>
    <row r="49" spans="2:123" x14ac:dyDescent="0.25">
      <c r="B49" s="9" t="s">
        <v>2</v>
      </c>
      <c r="C49" s="10"/>
      <c r="D49" s="10"/>
      <c r="E49" s="10"/>
      <c r="F49" s="10"/>
      <c r="G49" s="10"/>
      <c r="H49" s="10"/>
      <c r="I49" s="10"/>
      <c r="J49" s="37"/>
      <c r="K49" s="10"/>
      <c r="L49" s="37"/>
      <c r="M49" s="10"/>
      <c r="N49" s="37"/>
      <c r="O49" s="10"/>
      <c r="P49" s="37"/>
      <c r="Q49" s="10"/>
      <c r="R49" s="37"/>
      <c r="S49" s="10"/>
      <c r="T49" s="37"/>
      <c r="U49" s="10"/>
      <c r="V49" s="37"/>
      <c r="W49" s="10"/>
      <c r="X49" s="37"/>
      <c r="Y49" s="10"/>
      <c r="Z49" s="37"/>
      <c r="AA49" s="10"/>
      <c r="AB49" s="37"/>
      <c r="AC49" s="10"/>
      <c r="AD49" s="37"/>
      <c r="AE49" s="10"/>
      <c r="AF49" s="37">
        <f>SUM(J48:AF48)</f>
        <v>3466</v>
      </c>
      <c r="AG49" s="10"/>
      <c r="AH49" s="37">
        <f>SUM(L48:AH48)</f>
        <v>3424</v>
      </c>
      <c r="AI49" s="10"/>
      <c r="AJ49" s="37">
        <f>SUM(N48:AJ48)</f>
        <v>3414</v>
      </c>
      <c r="AK49" s="10"/>
      <c r="AL49" s="37">
        <f>SUM(P48:AL48)</f>
        <v>3359</v>
      </c>
      <c r="AM49" s="10"/>
      <c r="AN49" s="37">
        <f>SUM(R48:AN48)</f>
        <v>3303</v>
      </c>
      <c r="AO49" s="10"/>
      <c r="AP49" s="37">
        <f>SUM(T48:AP48)</f>
        <v>3262</v>
      </c>
      <c r="AQ49" s="10"/>
      <c r="AR49" s="37">
        <f>SUM(V48:AR48)</f>
        <v>3261</v>
      </c>
      <c r="AS49" s="10"/>
      <c r="AT49" s="37">
        <f>SUM(X48:AT48)</f>
        <v>3282</v>
      </c>
      <c r="AU49" s="10"/>
      <c r="AV49" s="37">
        <f>SUM(Z48:AV48)</f>
        <v>3295</v>
      </c>
      <c r="AW49" s="10"/>
      <c r="AX49" s="37">
        <f>SUM(AB48:AX48)</f>
        <v>3285</v>
      </c>
      <c r="AY49" s="10"/>
      <c r="AZ49" s="37">
        <f>SUM(AD48:AZ48)</f>
        <v>3271</v>
      </c>
      <c r="BA49" s="10"/>
      <c r="BB49" s="37">
        <f>SUM(AF48:BB48)</f>
        <v>3280</v>
      </c>
      <c r="BC49" s="10"/>
      <c r="BD49" s="37">
        <f>SUM(AH48:BD48)</f>
        <v>3349</v>
      </c>
      <c r="BE49" s="10"/>
      <c r="BF49" s="37">
        <f>SUM(AJ48:BF48)</f>
        <v>3441</v>
      </c>
      <c r="BG49" s="10"/>
      <c r="BH49" s="37">
        <f>SUM(AL48:BH48)</f>
        <v>3457</v>
      </c>
      <c r="BI49" s="10"/>
      <c r="BJ49" s="37">
        <f>SUM(AN48:BJ48)</f>
        <v>3417</v>
      </c>
      <c r="BK49" s="10"/>
      <c r="BL49" s="37">
        <f>SUM(AP48:BL48)</f>
        <v>3389</v>
      </c>
      <c r="BM49" s="10"/>
      <c r="BN49" s="37">
        <f>SUM(AR48:BN48)</f>
        <v>3398</v>
      </c>
      <c r="BO49" s="10"/>
      <c r="BP49" s="37">
        <f>SUM(AT48:BP48)</f>
        <v>3275</v>
      </c>
      <c r="BQ49" s="10"/>
      <c r="BR49" s="37">
        <f>SUM(AV48:BR48)</f>
        <v>3162</v>
      </c>
      <c r="BS49" s="10"/>
      <c r="BT49" s="37">
        <f>SUM(AX48:BT48)</f>
        <v>3070</v>
      </c>
      <c r="BU49" s="10"/>
      <c r="BV49" s="37">
        <f>SUM(AZ48:BV48)</f>
        <v>3029</v>
      </c>
      <c r="BW49" s="10"/>
      <c r="BX49" s="37">
        <f>SUM(BB48:BX48)</f>
        <v>2999</v>
      </c>
      <c r="BY49" s="10"/>
      <c r="BZ49" s="37">
        <f>SUM(BD48:BZ48)</f>
        <v>2857</v>
      </c>
      <c r="CA49" s="10"/>
      <c r="CB49" s="37">
        <f>SUM(BF48:CB48)</f>
        <v>2636</v>
      </c>
      <c r="CC49" s="10"/>
      <c r="CD49" s="37">
        <f>SUM(BH48:CD48)</f>
        <v>2558</v>
      </c>
      <c r="CE49" s="10"/>
      <c r="CF49" s="37">
        <f>SUM(BJ48:CF48)</f>
        <v>2444</v>
      </c>
      <c r="CG49" s="10"/>
      <c r="CH49" s="37">
        <f>SUM(BL48:CH48)</f>
        <v>2506</v>
      </c>
      <c r="CI49" s="10"/>
      <c r="CJ49" s="37">
        <f>SUM(BN48:CJ48)</f>
        <v>2523</v>
      </c>
      <c r="CK49" s="10"/>
      <c r="CL49" s="37">
        <f>SUM(BP48:CL48)</f>
        <v>2454</v>
      </c>
      <c r="CM49" s="10"/>
      <c r="CN49" s="37">
        <f>SUM(BR48:CN48)</f>
        <v>2491</v>
      </c>
      <c r="CO49" s="10"/>
      <c r="CP49" s="37">
        <f>SUM(BT48:CP48)</f>
        <v>2579</v>
      </c>
      <c r="CQ49" s="10"/>
      <c r="CR49" s="37">
        <f>SUM(BV48:CR48)</f>
        <v>2624</v>
      </c>
      <c r="CS49" s="10"/>
      <c r="CT49" s="37">
        <f>SUM(BX48:CT48)</f>
        <v>2665</v>
      </c>
      <c r="CU49" s="10"/>
      <c r="CV49" s="37">
        <f>SUM(BZ48:CV48)</f>
        <v>2652</v>
      </c>
      <c r="CW49" s="10"/>
      <c r="CX49" s="37">
        <f>SUM(CB48:CX48)</f>
        <v>2694</v>
      </c>
      <c r="CY49" s="10"/>
      <c r="CZ49" s="37">
        <f>SUM(CD48:CZ48)</f>
        <v>2774</v>
      </c>
      <c r="DA49" s="10"/>
      <c r="DB49" s="37">
        <f>SUM(CF48:DB48)</f>
        <v>2722</v>
      </c>
      <c r="DC49" s="10"/>
      <c r="DD49" s="37">
        <f>SUM(CH48:DD48)</f>
        <v>2731</v>
      </c>
      <c r="DE49" s="10"/>
      <c r="DF49" s="37">
        <f>SUM(CJ48:DF48)</f>
        <v>2602</v>
      </c>
      <c r="DG49" s="10"/>
      <c r="DH49" s="37">
        <f>SUM(CL48:DH48)</f>
        <v>2544</v>
      </c>
      <c r="DI49" s="10"/>
      <c r="DJ49" s="37">
        <f>SUM(CN48:DJ48)</f>
        <v>2571</v>
      </c>
      <c r="DK49" s="10"/>
      <c r="DL49" s="37">
        <f>SUM(CP48:DL48)</f>
        <v>2512</v>
      </c>
      <c r="DM49" s="10"/>
      <c r="DN49" s="38">
        <f>SUM(CR48:DN48)</f>
        <v>2445</v>
      </c>
    </row>
    <row r="50" spans="2:123" x14ac:dyDescent="0.25">
      <c r="AO50"/>
      <c r="AQ50"/>
    </row>
    <row r="51" spans="2:123" x14ac:dyDescent="0.25">
      <c r="B51" s="6" t="s">
        <v>11</v>
      </c>
      <c r="AO51"/>
      <c r="AQ51"/>
    </row>
    <row r="52" spans="2:123" x14ac:dyDescent="0.25">
      <c r="B52" s="7" t="s">
        <v>7</v>
      </c>
      <c r="AO52"/>
      <c r="AQ52"/>
    </row>
    <row r="53" spans="2:123" x14ac:dyDescent="0.25">
      <c r="B53" s="17" t="str">
        <f>$B$29</f>
        <v>Dr. Theodosis</v>
      </c>
      <c r="J53" s="92">
        <v>0</v>
      </c>
      <c r="L53" s="92">
        <v>0</v>
      </c>
      <c r="N53" s="92">
        <v>0</v>
      </c>
      <c r="P53" s="92">
        <v>0</v>
      </c>
      <c r="R53" s="92">
        <v>0</v>
      </c>
      <c r="T53" s="92">
        <v>0</v>
      </c>
      <c r="V53" s="92">
        <v>0</v>
      </c>
      <c r="X53" s="92">
        <v>0</v>
      </c>
      <c r="Z53" s="92">
        <v>0</v>
      </c>
      <c r="AB53" s="92">
        <v>0</v>
      </c>
      <c r="AD53" s="92">
        <v>0</v>
      </c>
      <c r="AF53" s="92">
        <v>0</v>
      </c>
      <c r="AH53" s="46">
        <v>0</v>
      </c>
      <c r="AJ53" s="46">
        <v>0</v>
      </c>
      <c r="AL53" s="46">
        <v>0</v>
      </c>
      <c r="AN53" s="46">
        <v>0</v>
      </c>
      <c r="AO53"/>
      <c r="AP53" s="46">
        <v>0</v>
      </c>
      <c r="AQ53"/>
      <c r="AR53" s="46">
        <v>0</v>
      </c>
      <c r="AT53" s="46">
        <v>0</v>
      </c>
      <c r="AV53" s="46">
        <v>0</v>
      </c>
      <c r="AX53" s="46">
        <v>0</v>
      </c>
      <c r="AZ53" s="46">
        <v>0</v>
      </c>
      <c r="BB53" s="46">
        <v>122</v>
      </c>
      <c r="BD53" s="46">
        <v>0</v>
      </c>
      <c r="BF53" s="46">
        <v>20451</v>
      </c>
      <c r="BH53" s="46">
        <v>12442</v>
      </c>
      <c r="BJ53" s="46">
        <v>1285.95</v>
      </c>
      <c r="BL53" s="46">
        <v>1005.05</v>
      </c>
      <c r="BN53" s="46">
        <v>5248.2</v>
      </c>
      <c r="BP53" s="46">
        <v>4841.05</v>
      </c>
      <c r="BR53" s="46">
        <v>1804.95</v>
      </c>
      <c r="BT53" s="46">
        <v>2774.45</v>
      </c>
      <c r="BV53" s="46">
        <v>0</v>
      </c>
      <c r="BX53" s="46">
        <v>100</v>
      </c>
      <c r="BZ53" s="46">
        <v>24.15</v>
      </c>
      <c r="CB53" s="46">
        <v>0</v>
      </c>
      <c r="CD53" s="46">
        <v>0</v>
      </c>
      <c r="CF53" s="46">
        <v>0</v>
      </c>
      <c r="CH53" s="46">
        <v>776.16</v>
      </c>
      <c r="CJ53" s="46">
        <v>0</v>
      </c>
      <c r="CL53" s="46">
        <v>0</v>
      </c>
      <c r="CN53" s="46">
        <v>0</v>
      </c>
      <c r="CP53" s="46">
        <v>0</v>
      </c>
      <c r="CR53" s="46">
        <v>0</v>
      </c>
      <c r="CT53" s="46">
        <v>0</v>
      </c>
      <c r="CV53" s="46">
        <v>0</v>
      </c>
      <c r="CX53" s="46">
        <v>0</v>
      </c>
      <c r="CZ53" s="46">
        <v>0</v>
      </c>
      <c r="DB53" s="46">
        <v>0</v>
      </c>
      <c r="DD53" s="46">
        <v>0</v>
      </c>
      <c r="DF53" s="46">
        <v>0</v>
      </c>
      <c r="DH53" s="46">
        <v>0</v>
      </c>
      <c r="DJ53" s="46">
        <v>0</v>
      </c>
      <c r="DL53" s="46">
        <v>30</v>
      </c>
      <c r="DN53" s="46">
        <v>0</v>
      </c>
    </row>
    <row r="54" spans="2:123" x14ac:dyDescent="0.25">
      <c r="B54" s="9" t="s">
        <v>20</v>
      </c>
      <c r="C54" s="10"/>
      <c r="D54" s="10"/>
      <c r="E54" s="10"/>
      <c r="F54" s="10"/>
      <c r="G54" s="10"/>
      <c r="H54" s="10"/>
      <c r="I54" s="10"/>
      <c r="J54" s="93"/>
      <c r="K54" s="10"/>
      <c r="L54" s="93"/>
      <c r="M54" s="10"/>
      <c r="N54" s="93"/>
      <c r="O54" s="10"/>
      <c r="P54" s="93"/>
      <c r="Q54" s="10"/>
      <c r="R54" s="93"/>
      <c r="S54" s="10"/>
      <c r="T54" s="93"/>
      <c r="U54" s="10"/>
      <c r="V54" s="93"/>
      <c r="W54" s="10"/>
      <c r="X54" s="93"/>
      <c r="Y54" s="10"/>
      <c r="Z54" s="93"/>
      <c r="AA54" s="10"/>
      <c r="AB54" s="93"/>
      <c r="AC54" s="10"/>
      <c r="AD54" s="93"/>
      <c r="AE54" s="10"/>
      <c r="AF54" s="93">
        <f>SUM(J53:AF53)</f>
        <v>0</v>
      </c>
      <c r="AG54" s="10"/>
      <c r="AH54" s="93">
        <f>SUM(L53:AH53)</f>
        <v>0</v>
      </c>
      <c r="AI54" s="10"/>
      <c r="AJ54" s="93">
        <f>SUM(N53:AJ53)</f>
        <v>0</v>
      </c>
      <c r="AK54" s="10"/>
      <c r="AL54" s="93">
        <f>SUM(P53:AL53)</f>
        <v>0</v>
      </c>
      <c r="AM54" s="10"/>
      <c r="AN54" s="93">
        <f>SUM(R53:AN53)</f>
        <v>0</v>
      </c>
      <c r="AO54" s="10"/>
      <c r="AP54" s="93">
        <f>SUM(T53:AP53)</f>
        <v>0</v>
      </c>
      <c r="AQ54" s="10"/>
      <c r="AR54" s="93">
        <f>SUM(V53:AR53)</f>
        <v>0</v>
      </c>
      <c r="AS54" s="10"/>
      <c r="AT54" s="93">
        <f>SUM(X53:AT53)</f>
        <v>0</v>
      </c>
      <c r="AU54" s="10"/>
      <c r="AV54" s="93">
        <f>SUM(Z53:AV53)</f>
        <v>0</v>
      </c>
      <c r="AW54" s="10"/>
      <c r="AX54" s="93">
        <f>SUM(AB53:AX53)</f>
        <v>0</v>
      </c>
      <c r="AY54" s="10"/>
      <c r="AZ54" s="93">
        <f>SUM(AD53:AZ53)</f>
        <v>0</v>
      </c>
      <c r="BA54" s="10"/>
      <c r="BB54" s="11">
        <f>SUM(AF53:BB53)</f>
        <v>122</v>
      </c>
      <c r="BC54" s="10"/>
      <c r="BD54" s="11">
        <f>SUM(AH53:BD53)</f>
        <v>122</v>
      </c>
      <c r="BE54" s="10"/>
      <c r="BF54" s="11">
        <f>SUM(AJ53:BF53)</f>
        <v>20573</v>
      </c>
      <c r="BG54" s="10"/>
      <c r="BH54" s="11">
        <f>SUM(AL53:BH53)</f>
        <v>33015</v>
      </c>
      <c r="BI54" s="10"/>
      <c r="BJ54" s="11">
        <f>SUM(AN53:BJ53)</f>
        <v>34300.949999999997</v>
      </c>
      <c r="BK54" s="10"/>
      <c r="BL54" s="11">
        <f>SUM(AP53:BL53)</f>
        <v>35306</v>
      </c>
      <c r="BM54" s="10"/>
      <c r="BN54" s="11">
        <f>SUM(AR53:BN53)</f>
        <v>40554.199999999997</v>
      </c>
      <c r="BO54" s="10"/>
      <c r="BP54" s="11">
        <f>SUM(AT53:BP53)</f>
        <v>45395.25</v>
      </c>
      <c r="BQ54" s="10"/>
      <c r="BR54" s="11">
        <f>SUM(AV53:BR53)</f>
        <v>47200.2</v>
      </c>
      <c r="BS54" s="10"/>
      <c r="BT54" s="11">
        <f>SUM(AX53:BT53)</f>
        <v>49974.649999999994</v>
      </c>
      <c r="BU54" s="10"/>
      <c r="BV54" s="11">
        <f>SUM(AZ53:BV53)</f>
        <v>49974.649999999994</v>
      </c>
      <c r="BW54" s="10"/>
      <c r="BX54" s="11">
        <f>SUM(BB53:BX53)</f>
        <v>50074.649999999994</v>
      </c>
      <c r="BY54" s="10"/>
      <c r="BZ54" s="11">
        <f>SUM(BD53:BZ53)</f>
        <v>49976.799999999996</v>
      </c>
      <c r="CA54" s="10"/>
      <c r="CB54" s="11">
        <f>SUM(BF53:CB53)</f>
        <v>49976.799999999996</v>
      </c>
      <c r="CC54" s="10"/>
      <c r="CD54" s="11">
        <f>SUM(BH53:CD53)</f>
        <v>29525.800000000003</v>
      </c>
      <c r="CE54" s="10"/>
      <c r="CF54" s="11">
        <f>SUM(BJ53:CF53)</f>
        <v>17083.800000000003</v>
      </c>
      <c r="CG54" s="10"/>
      <c r="CH54" s="11">
        <f>SUM(BL53:CH53)</f>
        <v>16574.010000000002</v>
      </c>
      <c r="CI54" s="10"/>
      <c r="CJ54" s="11">
        <f>SUM(BN53:CJ53)</f>
        <v>15568.960000000001</v>
      </c>
      <c r="CK54" s="10"/>
      <c r="CL54" s="11">
        <f>SUM(BP53:CL53)</f>
        <v>10320.76</v>
      </c>
      <c r="CM54" s="10"/>
      <c r="CN54" s="11">
        <f>SUM(BR53:CN53)</f>
        <v>5479.7099999999991</v>
      </c>
      <c r="CO54" s="10"/>
      <c r="CP54" s="11">
        <f>SUM(BT53:CP53)</f>
        <v>3674.7599999999998</v>
      </c>
      <c r="CQ54" s="10"/>
      <c r="CR54" s="11">
        <f>SUM(BV53:CR53)</f>
        <v>900.31</v>
      </c>
      <c r="CS54" s="10"/>
      <c r="CT54" s="11">
        <f>SUM(BX53:CT53)</f>
        <v>900.31</v>
      </c>
      <c r="CU54" s="10"/>
      <c r="CV54" s="11">
        <f>SUM(BZ53:CV53)</f>
        <v>800.31</v>
      </c>
      <c r="CW54" s="10"/>
      <c r="CX54" s="11">
        <f>SUM(CB53:CX53)</f>
        <v>776.16</v>
      </c>
      <c r="CY54" s="10"/>
      <c r="CZ54" s="11">
        <f>SUM(CD53:CZ53)</f>
        <v>776.16</v>
      </c>
      <c r="DA54" s="10"/>
      <c r="DB54" s="11">
        <f>SUM(CF53:DB53)</f>
        <v>776.16</v>
      </c>
      <c r="DC54" s="10"/>
      <c r="DD54" s="11">
        <f>SUM(CH53:DD53)</f>
        <v>776.16</v>
      </c>
      <c r="DE54" s="10"/>
      <c r="DF54" s="11">
        <f>SUM(CJ53:DF53)</f>
        <v>0</v>
      </c>
      <c r="DG54" s="10"/>
      <c r="DH54" s="11">
        <f>SUM(CL53:DH53)</f>
        <v>0</v>
      </c>
      <c r="DI54" s="10"/>
      <c r="DJ54" s="11">
        <f>SUM(CN53:DJ53)</f>
        <v>0</v>
      </c>
      <c r="DK54" s="10"/>
      <c r="DL54" s="11">
        <f>SUM(CP53:DL53)</f>
        <v>30</v>
      </c>
      <c r="DM54" s="10"/>
      <c r="DN54" s="13">
        <f>SUM(CR53:DN53)</f>
        <v>30</v>
      </c>
    </row>
    <row r="55" spans="2:123" x14ac:dyDescent="0.25">
      <c r="B55" s="4" t="str">
        <f>$B$31</f>
        <v>Dr. Davey</v>
      </c>
      <c r="J55" s="86" t="s">
        <v>77</v>
      </c>
      <c r="L55" s="86" t="s">
        <v>77</v>
      </c>
      <c r="N55" s="86" t="s">
        <v>77</v>
      </c>
      <c r="P55" s="86" t="s">
        <v>77</v>
      </c>
      <c r="R55" s="86" t="s">
        <v>77</v>
      </c>
      <c r="T55" s="86" t="s">
        <v>77</v>
      </c>
      <c r="V55" s="86" t="s">
        <v>77</v>
      </c>
      <c r="X55" s="86" t="s">
        <v>77</v>
      </c>
      <c r="Z55" s="46">
        <v>77665</v>
      </c>
      <c r="AB55" s="46">
        <v>95988</v>
      </c>
      <c r="AD55" s="46">
        <v>112226</v>
      </c>
      <c r="AF55" s="46">
        <v>83082</v>
      </c>
      <c r="AH55" s="46">
        <v>138965.07999999999</v>
      </c>
      <c r="AJ55" s="46">
        <v>115015.1</v>
      </c>
      <c r="AL55" s="46">
        <v>98360.16</v>
      </c>
      <c r="AN55" s="46">
        <v>91214</v>
      </c>
      <c r="AO55"/>
      <c r="AP55" s="46">
        <v>96622</v>
      </c>
      <c r="AQ55"/>
      <c r="AR55" s="46">
        <v>105949.28</v>
      </c>
      <c r="AT55" s="46">
        <v>101102.58</v>
      </c>
      <c r="AV55" s="46">
        <v>119316</v>
      </c>
      <c r="AX55" s="46">
        <v>58282</v>
      </c>
      <c r="AZ55" s="46">
        <v>114934</v>
      </c>
      <c r="BB55" s="46">
        <v>84006.48</v>
      </c>
      <c r="BD55" s="46">
        <v>96803</v>
      </c>
      <c r="BF55" s="46">
        <v>129433.36</v>
      </c>
      <c r="BH55" s="46">
        <v>92853.33</v>
      </c>
      <c r="BJ55" s="46">
        <v>84610.25</v>
      </c>
      <c r="BL55" s="46">
        <v>98500.15</v>
      </c>
      <c r="BN55" s="46">
        <v>87106.75</v>
      </c>
      <c r="BP55" s="46">
        <v>98267.05</v>
      </c>
      <c r="BR55" s="46">
        <v>72314</v>
      </c>
      <c r="BT55" s="46">
        <v>97160.83</v>
      </c>
      <c r="BV55" s="46">
        <v>34233.4</v>
      </c>
      <c r="BX55" s="46">
        <v>70029.899999999994</v>
      </c>
      <c r="BZ55" s="46">
        <v>38877.5</v>
      </c>
      <c r="CB55" s="46">
        <v>106653.65</v>
      </c>
      <c r="CD55" s="46">
        <v>62473.14</v>
      </c>
      <c r="CF55" s="46">
        <v>77398.23</v>
      </c>
      <c r="CH55" s="46">
        <v>60017.05</v>
      </c>
      <c r="CJ55" s="46">
        <v>104124.51</v>
      </c>
      <c r="CL55" s="46">
        <v>67670.3</v>
      </c>
      <c r="CN55" s="46">
        <v>58633.71</v>
      </c>
      <c r="CP55" s="46">
        <v>181600.78</v>
      </c>
      <c r="CR55" s="46">
        <v>107263.85</v>
      </c>
      <c r="CT55" s="46">
        <v>81435.64</v>
      </c>
      <c r="CV55" s="46">
        <v>73217.62</v>
      </c>
      <c r="CX55" s="46">
        <v>54531.05</v>
      </c>
      <c r="CZ55" s="46">
        <v>92416.87</v>
      </c>
      <c r="DB55" s="46">
        <v>94869.43</v>
      </c>
      <c r="DD55" s="46">
        <v>52292.41</v>
      </c>
      <c r="DF55" s="46">
        <v>68732.86</v>
      </c>
      <c r="DH55" s="46">
        <v>66631.360000000001</v>
      </c>
      <c r="DJ55" s="46">
        <v>27186.400000000001</v>
      </c>
      <c r="DL55" s="46">
        <v>34403.39</v>
      </c>
      <c r="DN55" s="46">
        <v>64375.93</v>
      </c>
    </row>
    <row r="56" spans="2:123" x14ac:dyDescent="0.25">
      <c r="B56" s="9" t="s">
        <v>20</v>
      </c>
      <c r="C56" s="10"/>
      <c r="D56" s="10"/>
      <c r="E56" s="10"/>
      <c r="F56" s="10"/>
      <c r="G56" s="10"/>
      <c r="H56" s="10"/>
      <c r="I56" s="10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0"/>
      <c r="AF56" s="87" t="s">
        <v>77</v>
      </c>
      <c r="AG56" s="88"/>
      <c r="AH56" s="87" t="s">
        <v>77</v>
      </c>
      <c r="AI56" s="88"/>
      <c r="AJ56" s="87" t="s">
        <v>77</v>
      </c>
      <c r="AK56" s="88"/>
      <c r="AL56" s="87" t="s">
        <v>77</v>
      </c>
      <c r="AM56" s="88"/>
      <c r="AN56" s="87" t="s">
        <v>77</v>
      </c>
      <c r="AO56" s="88"/>
      <c r="AP56" s="87" t="s">
        <v>77</v>
      </c>
      <c r="AQ56" s="88"/>
      <c r="AR56" s="87" t="s">
        <v>77</v>
      </c>
      <c r="AS56" s="89"/>
      <c r="AT56" s="87" t="s">
        <v>77</v>
      </c>
      <c r="AU56" s="10"/>
      <c r="AV56" s="11">
        <f>SUM(Z55:AV55)</f>
        <v>1235505.2</v>
      </c>
      <c r="AW56" s="10"/>
      <c r="AX56" s="11">
        <f>SUM(AB55:AX55)</f>
        <v>1216122.2</v>
      </c>
      <c r="AY56" s="10"/>
      <c r="AZ56" s="11">
        <f>SUM(AD55:AZ55)</f>
        <v>1235068.2</v>
      </c>
      <c r="BA56" s="10"/>
      <c r="BB56" s="11">
        <f>SUM(AF55:BB55)</f>
        <v>1206848.68</v>
      </c>
      <c r="BC56" s="10"/>
      <c r="BD56" s="11">
        <f>SUM(AH55:BD55)</f>
        <v>1220569.68</v>
      </c>
      <c r="BE56" s="10"/>
      <c r="BF56" s="11">
        <f>SUM(AJ55:BF55)</f>
        <v>1211037.9600000002</v>
      </c>
      <c r="BG56" s="10"/>
      <c r="BH56" s="11">
        <f>SUM(AL55:BH55)</f>
        <v>1188876.1900000002</v>
      </c>
      <c r="BI56" s="10"/>
      <c r="BJ56" s="11">
        <f>SUM(AN55:BJ55)</f>
        <v>1175126.28</v>
      </c>
      <c r="BK56" s="10"/>
      <c r="BL56" s="11">
        <f>SUM(AP55:BL55)</f>
        <v>1182412.4299999997</v>
      </c>
      <c r="BM56" s="10"/>
      <c r="BN56" s="11">
        <f>SUM(AR55:BN55)</f>
        <v>1172897.18</v>
      </c>
      <c r="BO56" s="10"/>
      <c r="BP56" s="11">
        <f>SUM(AT55:BP55)</f>
        <v>1165214.95</v>
      </c>
      <c r="BQ56" s="10"/>
      <c r="BR56" s="11">
        <f>SUM(AV55:BR55)</f>
        <v>1136426.3699999999</v>
      </c>
      <c r="BS56" s="10"/>
      <c r="BT56" s="11">
        <f>SUM(AX55:BT55)</f>
        <v>1114271.2</v>
      </c>
      <c r="BU56" s="10"/>
      <c r="BV56" s="11">
        <f>SUM(AZ55:BV55)</f>
        <v>1090222.5999999999</v>
      </c>
      <c r="BW56" s="10"/>
      <c r="BX56" s="11">
        <f>SUM(BB55:BX55)</f>
        <v>1045318.5</v>
      </c>
      <c r="BY56" s="10"/>
      <c r="BZ56" s="11">
        <f>SUM(BD55:BZ55)</f>
        <v>1000189.52</v>
      </c>
      <c r="CA56" s="10"/>
      <c r="CB56" s="11">
        <f>SUM(BF55:CB55)</f>
        <v>1010040.17</v>
      </c>
      <c r="CC56" s="10"/>
      <c r="CD56" s="11">
        <f>SUM(BH55:CD55)</f>
        <v>943079.95000000007</v>
      </c>
      <c r="CE56" s="10"/>
      <c r="CF56" s="11">
        <f>SUM(BJ55:CF55)</f>
        <v>927624.85000000009</v>
      </c>
      <c r="CG56" s="10"/>
      <c r="CH56" s="11">
        <f>SUM(BL55:CH55)</f>
        <v>903031.65000000014</v>
      </c>
      <c r="CI56" s="10"/>
      <c r="CJ56" s="11">
        <f>SUM(BN55:CJ55)</f>
        <v>908656.01000000013</v>
      </c>
      <c r="CK56" s="10"/>
      <c r="CL56" s="11">
        <f>SUM(BP55:CL55)</f>
        <v>889219.56000000017</v>
      </c>
      <c r="CM56" s="10"/>
      <c r="CN56" s="11">
        <f>SUM(BR55:CN55)</f>
        <v>849586.22000000009</v>
      </c>
      <c r="CO56" s="10"/>
      <c r="CP56" s="11">
        <f>SUM(BT55:CP55)</f>
        <v>958873.00000000012</v>
      </c>
      <c r="CQ56" s="10"/>
      <c r="CR56" s="11">
        <f>SUM(BV55:CR55)</f>
        <v>968976.0199999999</v>
      </c>
      <c r="CS56" s="10"/>
      <c r="CT56" s="11">
        <f>SUM(BX55:CT55)</f>
        <v>1016178.26</v>
      </c>
      <c r="CU56" s="10"/>
      <c r="CV56" s="11">
        <f>SUM(BZ55:CV55)</f>
        <v>1019365.98</v>
      </c>
      <c r="CW56" s="10"/>
      <c r="CX56" s="11">
        <f>SUM(CB55:CX55)</f>
        <v>1035019.53</v>
      </c>
      <c r="CY56" s="10"/>
      <c r="CZ56" s="11">
        <f>SUM(CD55:CZ55)</f>
        <v>1020782.75</v>
      </c>
      <c r="DA56" s="10"/>
      <c r="DB56" s="11">
        <f>SUM(CF55:DB55)</f>
        <v>1053179.04</v>
      </c>
      <c r="DC56" s="10"/>
      <c r="DD56" s="11">
        <f>SUM(CH55:DD55)</f>
        <v>1028073.2200000001</v>
      </c>
      <c r="DE56" s="10"/>
      <c r="DF56" s="11">
        <f>SUM(CJ55:DF55)</f>
        <v>1036789.03</v>
      </c>
      <c r="DG56" s="10"/>
      <c r="DH56" s="11">
        <f>SUM(CL55:DH55)</f>
        <v>999295.88</v>
      </c>
      <c r="DI56" s="10"/>
      <c r="DJ56" s="11">
        <f>SUM(CN55:DJ55)</f>
        <v>958811.98</v>
      </c>
      <c r="DK56" s="10"/>
      <c r="DL56" s="11">
        <f>SUM(CP55:DL55)</f>
        <v>934581.66</v>
      </c>
      <c r="DM56" s="10"/>
      <c r="DN56" s="13">
        <f>SUM(CR55:DN55)</f>
        <v>817356.81</v>
      </c>
    </row>
    <row r="57" spans="2:123" x14ac:dyDescent="0.25">
      <c r="B57" s="4" t="str">
        <f>$B$33</f>
        <v>Dr. Dovey</v>
      </c>
      <c r="J57" s="86" t="s">
        <v>77</v>
      </c>
      <c r="L57" s="86" t="s">
        <v>77</v>
      </c>
      <c r="N57" s="86" t="s">
        <v>77</v>
      </c>
      <c r="P57" s="86" t="s">
        <v>77</v>
      </c>
      <c r="R57" s="86" t="s">
        <v>77</v>
      </c>
      <c r="T57" s="86" t="s">
        <v>77</v>
      </c>
      <c r="V57" s="86" t="s">
        <v>77</v>
      </c>
      <c r="X57" s="86" t="s">
        <v>77</v>
      </c>
      <c r="Z57" s="46">
        <v>16987</v>
      </c>
      <c r="AB57" s="46">
        <v>39175</v>
      </c>
      <c r="AD57" s="46">
        <v>13957</v>
      </c>
      <c r="AF57" s="46">
        <v>27423</v>
      </c>
      <c r="AH57" s="46">
        <v>29343</v>
      </c>
      <c r="AJ57" s="46">
        <v>24799.54</v>
      </c>
      <c r="AL57" s="46">
        <v>17910.12</v>
      </c>
      <c r="AN57" s="46">
        <v>23814.23</v>
      </c>
      <c r="AO57"/>
      <c r="AP57" s="46">
        <v>19985.330000000002</v>
      </c>
      <c r="AQ57"/>
      <c r="AR57" s="46">
        <v>33294.800000000003</v>
      </c>
      <c r="AT57" s="46">
        <v>19234.48</v>
      </c>
      <c r="AV57" s="46">
        <v>223358.66</v>
      </c>
      <c r="AX57" s="46">
        <v>15748</v>
      </c>
      <c r="AZ57" s="46">
        <v>6195</v>
      </c>
      <c r="BB57" s="46">
        <v>29577.8</v>
      </c>
      <c r="BD57" s="46">
        <v>26709.97</v>
      </c>
      <c r="BF57" s="46">
        <v>0</v>
      </c>
      <c r="BH57" s="46">
        <v>0</v>
      </c>
      <c r="BJ57" s="46">
        <v>0</v>
      </c>
      <c r="BL57" s="46">
        <v>131.80000000000001</v>
      </c>
      <c r="BN57" s="46">
        <v>25</v>
      </c>
      <c r="BP57" s="46">
        <v>0</v>
      </c>
      <c r="BR57" s="46">
        <v>0</v>
      </c>
      <c r="BT57" s="46">
        <v>0</v>
      </c>
      <c r="BV57" s="46">
        <v>0</v>
      </c>
      <c r="BX57" s="46">
        <v>0</v>
      </c>
      <c r="BZ57" s="46">
        <v>0</v>
      </c>
      <c r="CB57" s="46">
        <v>154</v>
      </c>
      <c r="CD57" s="46">
        <v>0</v>
      </c>
      <c r="CF57" s="46">
        <v>0</v>
      </c>
      <c r="CH57" s="46">
        <v>0</v>
      </c>
      <c r="CJ57" s="46">
        <v>0</v>
      </c>
      <c r="CL57" s="46">
        <v>0</v>
      </c>
      <c r="CN57" s="46">
        <v>0</v>
      </c>
      <c r="CP57" s="46">
        <v>0</v>
      </c>
      <c r="CR57" s="46">
        <v>0</v>
      </c>
      <c r="CT57" s="46">
        <v>0</v>
      </c>
      <c r="CV57" s="46">
        <v>0</v>
      </c>
      <c r="CX57" s="46">
        <v>0</v>
      </c>
      <c r="CZ57" s="46">
        <v>0</v>
      </c>
      <c r="DB57" s="46">
        <v>0</v>
      </c>
      <c r="DD57" s="46">
        <v>0</v>
      </c>
      <c r="DF57" s="46">
        <v>0</v>
      </c>
      <c r="DH57" s="46">
        <v>0</v>
      </c>
      <c r="DJ57" s="46">
        <v>0</v>
      </c>
      <c r="DL57" s="46">
        <v>0</v>
      </c>
      <c r="DN57" s="46">
        <v>0</v>
      </c>
    </row>
    <row r="58" spans="2:123" x14ac:dyDescent="0.25">
      <c r="B58" s="9" t="s">
        <v>20</v>
      </c>
      <c r="C58" s="10"/>
      <c r="D58" s="10"/>
      <c r="E58" s="10"/>
      <c r="F58" s="10"/>
      <c r="G58" s="10"/>
      <c r="H58" s="10"/>
      <c r="I58" s="10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0"/>
      <c r="AF58" s="87" t="s">
        <v>77</v>
      </c>
      <c r="AG58" s="88"/>
      <c r="AH58" s="87" t="s">
        <v>77</v>
      </c>
      <c r="AI58" s="88"/>
      <c r="AJ58" s="87" t="s">
        <v>77</v>
      </c>
      <c r="AK58" s="88"/>
      <c r="AL58" s="87" t="s">
        <v>77</v>
      </c>
      <c r="AM58" s="88"/>
      <c r="AN58" s="87" t="s">
        <v>77</v>
      </c>
      <c r="AO58" s="88"/>
      <c r="AP58" s="87" t="s">
        <v>77</v>
      </c>
      <c r="AQ58" s="88"/>
      <c r="AR58" s="87" t="s">
        <v>77</v>
      </c>
      <c r="AS58" s="89"/>
      <c r="AT58" s="87" t="s">
        <v>77</v>
      </c>
      <c r="AU58" s="10"/>
      <c r="AV58" s="11">
        <f>SUM(Z57:AV57)</f>
        <v>489282.16000000003</v>
      </c>
      <c r="AW58" s="10"/>
      <c r="AX58" s="11">
        <f>SUM(AB57:AX57)</f>
        <v>488043.16000000003</v>
      </c>
      <c r="AY58" s="10"/>
      <c r="AZ58" s="11">
        <f>SUM(AD57:AZ57)</f>
        <v>455063.16000000003</v>
      </c>
      <c r="BA58" s="10"/>
      <c r="BB58" s="11">
        <f>SUM(AF57:BB57)</f>
        <v>470683.96</v>
      </c>
      <c r="BC58" s="10"/>
      <c r="BD58" s="11">
        <f>SUM(AH57:BD57)</f>
        <v>469970.93000000005</v>
      </c>
      <c r="BE58" s="10"/>
      <c r="BF58" s="11">
        <f>SUM(AJ57:BF57)</f>
        <v>440627.93000000005</v>
      </c>
      <c r="BG58" s="10"/>
      <c r="BH58" s="11">
        <f>SUM(AL57:BH57)</f>
        <v>415828.39</v>
      </c>
      <c r="BI58" s="10"/>
      <c r="BJ58" s="11">
        <f>SUM(AN57:BJ57)</f>
        <v>397918.27</v>
      </c>
      <c r="BK58" s="10"/>
      <c r="BL58" s="11">
        <f>SUM(AP57:BL57)</f>
        <v>374235.84</v>
      </c>
      <c r="BM58" s="10"/>
      <c r="BN58" s="11">
        <f>SUM(AR57:BN57)</f>
        <v>354275.50999999995</v>
      </c>
      <c r="BO58" s="10"/>
      <c r="BP58" s="11">
        <f>SUM(AT57:BP57)</f>
        <v>320980.71000000002</v>
      </c>
      <c r="BQ58" s="10"/>
      <c r="BR58" s="11">
        <f>SUM(AV57:BR57)</f>
        <v>301746.23000000004</v>
      </c>
      <c r="BS58" s="10"/>
      <c r="BT58" s="11">
        <f>SUM(AX57:BT57)</f>
        <v>78387.570000000007</v>
      </c>
      <c r="BU58" s="10"/>
      <c r="BV58" s="11">
        <f>SUM(AZ57:BV57)</f>
        <v>62639.570000000007</v>
      </c>
      <c r="BW58" s="10"/>
      <c r="BX58" s="11">
        <f>SUM(BB57:BX57)</f>
        <v>56444.570000000007</v>
      </c>
      <c r="BY58" s="10"/>
      <c r="BZ58" s="11">
        <f>SUM(BD57:BZ57)</f>
        <v>26866.77</v>
      </c>
      <c r="CA58" s="10"/>
      <c r="CB58" s="11">
        <f>SUM(BF57:CB57)</f>
        <v>310.8</v>
      </c>
      <c r="CC58" s="10"/>
      <c r="CD58" s="11">
        <f>SUM(BH57:CD57)</f>
        <v>310.8</v>
      </c>
      <c r="CE58" s="10"/>
      <c r="CF58" s="11">
        <f>SUM(BJ57:CF57)</f>
        <v>310.8</v>
      </c>
      <c r="CG58" s="10"/>
      <c r="CH58" s="11">
        <f>SUM(BL57:CH57)</f>
        <v>310.8</v>
      </c>
      <c r="CI58" s="10"/>
      <c r="CJ58" s="11">
        <f>SUM(BN57:CJ57)</f>
        <v>179</v>
      </c>
      <c r="CK58" s="10"/>
      <c r="CL58" s="11">
        <f>SUM(BP57:CL57)</f>
        <v>154</v>
      </c>
      <c r="CM58" s="10"/>
      <c r="CN58" s="11">
        <f>SUM(BR57:CN57)</f>
        <v>154</v>
      </c>
      <c r="CO58" s="10"/>
      <c r="CP58" s="11">
        <f>SUM(BT57:CP57)</f>
        <v>154</v>
      </c>
      <c r="CQ58" s="10"/>
      <c r="CR58" s="11">
        <f>SUM(BV57:CR57)</f>
        <v>154</v>
      </c>
      <c r="CS58" s="10"/>
      <c r="CT58" s="11">
        <f>SUM(BX57:CT57)</f>
        <v>154</v>
      </c>
      <c r="CU58" s="10"/>
      <c r="CV58" s="11">
        <f>SUM(BZ57:CV57)</f>
        <v>154</v>
      </c>
      <c r="CW58" s="10"/>
      <c r="CX58" s="11">
        <f>SUM(CB57:CX57)</f>
        <v>154</v>
      </c>
      <c r="CY58" s="10"/>
      <c r="CZ58" s="11">
        <f>SUM(CD57:CZ57)</f>
        <v>0</v>
      </c>
      <c r="DA58" s="10"/>
      <c r="DB58" s="11">
        <f>SUM(CF57:DB57)</f>
        <v>0</v>
      </c>
      <c r="DC58" s="10"/>
      <c r="DD58" s="11">
        <f>SUM(CH57:DD57)</f>
        <v>0</v>
      </c>
      <c r="DE58" s="10"/>
      <c r="DF58" s="11">
        <f>SUM(CJ57:DF57)</f>
        <v>0</v>
      </c>
      <c r="DG58" s="10"/>
      <c r="DH58" s="11">
        <f>SUM(CL57:DH57)</f>
        <v>0</v>
      </c>
      <c r="DI58" s="10"/>
      <c r="DJ58" s="11">
        <f>SUM(CN57:DJ57)</f>
        <v>0</v>
      </c>
      <c r="DK58" s="10"/>
      <c r="DL58" s="11">
        <f>SUM(CP57:DL57)</f>
        <v>0</v>
      </c>
      <c r="DM58" s="10"/>
      <c r="DN58" s="13">
        <f>SUM(CR57:DN57)</f>
        <v>0</v>
      </c>
    </row>
    <row r="59" spans="2:123" x14ac:dyDescent="0.25">
      <c r="B59" s="4" t="str">
        <f>$B$35</f>
        <v>Dr. Larkin</v>
      </c>
      <c r="J59" s="86"/>
      <c r="L59" s="86"/>
      <c r="N59" s="86"/>
      <c r="P59" s="86"/>
      <c r="R59" s="86"/>
      <c r="T59" s="86"/>
      <c r="V59" s="86"/>
      <c r="X59" s="86"/>
      <c r="Z59" s="46"/>
      <c r="AB59" s="46"/>
      <c r="AD59" s="46"/>
      <c r="AF59" s="46"/>
      <c r="AH59" s="46"/>
      <c r="AJ59" s="46"/>
      <c r="AL59" s="46"/>
      <c r="AN59" s="46"/>
      <c r="AO59"/>
      <c r="AP59" s="46"/>
      <c r="AQ59"/>
      <c r="AR59" s="46"/>
      <c r="AT59" s="46"/>
      <c r="AV59" s="46"/>
      <c r="AX59" s="46"/>
      <c r="AZ59" s="46"/>
      <c r="BB59" s="46"/>
      <c r="BD59" s="46"/>
      <c r="BF59" s="46"/>
      <c r="BH59" s="46"/>
      <c r="BJ59" s="46"/>
      <c r="BL59" s="46"/>
      <c r="BN59" s="46"/>
      <c r="BP59" s="46"/>
      <c r="BR59" s="46"/>
      <c r="BT59" s="46"/>
      <c r="BV59" s="46"/>
      <c r="BX59" s="46"/>
      <c r="BZ59" s="46"/>
      <c r="CB59" s="46"/>
      <c r="CD59" s="46"/>
      <c r="CF59" s="46"/>
      <c r="CH59" s="46"/>
      <c r="CJ59" s="46"/>
      <c r="CL59" s="46"/>
      <c r="CN59" s="46"/>
      <c r="CP59" s="46"/>
      <c r="CR59" s="46"/>
      <c r="CT59" s="46"/>
      <c r="CV59" s="46"/>
      <c r="CX59" s="46"/>
      <c r="CZ59" s="46"/>
      <c r="DB59" s="46"/>
      <c r="DD59" s="46"/>
      <c r="DF59" s="46"/>
      <c r="DH59" s="46"/>
      <c r="DJ59" s="46">
        <v>28314.23</v>
      </c>
      <c r="DL59" s="46">
        <v>53686.27</v>
      </c>
      <c r="DN59" s="46">
        <v>67063.7</v>
      </c>
    </row>
    <row r="60" spans="2:123" x14ac:dyDescent="0.25">
      <c r="B60" s="9" t="s">
        <v>20</v>
      </c>
      <c r="C60" s="10"/>
      <c r="D60" s="10"/>
      <c r="E60" s="10"/>
      <c r="F60" s="10"/>
      <c r="G60" s="10"/>
      <c r="H60" s="10"/>
      <c r="I60" s="10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0"/>
      <c r="AF60" s="87" t="s">
        <v>77</v>
      </c>
      <c r="AG60" s="88"/>
      <c r="AH60" s="87" t="s">
        <v>77</v>
      </c>
      <c r="AI60" s="88"/>
      <c r="AJ60" s="87" t="s">
        <v>77</v>
      </c>
      <c r="AK60" s="88"/>
      <c r="AL60" s="87" t="s">
        <v>77</v>
      </c>
      <c r="AM60" s="88"/>
      <c r="AN60" s="87" t="s">
        <v>77</v>
      </c>
      <c r="AO60" s="88"/>
      <c r="AP60" s="87" t="s">
        <v>77</v>
      </c>
      <c r="AQ60" s="88"/>
      <c r="AR60" s="87" t="s">
        <v>77</v>
      </c>
      <c r="AS60" s="89"/>
      <c r="AT60" s="87" t="s">
        <v>77</v>
      </c>
      <c r="AU60" s="10"/>
      <c r="AV60" s="11">
        <f>SUM(Z59:AV59)</f>
        <v>0</v>
      </c>
      <c r="AW60" s="10"/>
      <c r="AX60" s="11">
        <f>SUM(AB59:AX59)</f>
        <v>0</v>
      </c>
      <c r="AY60" s="10"/>
      <c r="AZ60" s="11">
        <f>SUM(AD59:AZ59)</f>
        <v>0</v>
      </c>
      <c r="BA60" s="10"/>
      <c r="BB60" s="11">
        <f>SUM(AF59:BB59)</f>
        <v>0</v>
      </c>
      <c r="BC60" s="10"/>
      <c r="BD60" s="11">
        <f>SUM(AH59:BD59)</f>
        <v>0</v>
      </c>
      <c r="BE60" s="10"/>
      <c r="BF60" s="11">
        <f>SUM(AJ59:BF59)</f>
        <v>0</v>
      </c>
      <c r="BG60" s="10"/>
      <c r="BH60" s="11">
        <f>SUM(AL59:BH59)</f>
        <v>0</v>
      </c>
      <c r="BI60" s="10"/>
      <c r="BJ60" s="11">
        <f>SUM(AN59:BJ59)</f>
        <v>0</v>
      </c>
      <c r="BK60" s="10"/>
      <c r="BL60" s="11">
        <f>SUM(AP59:BL59)</f>
        <v>0</v>
      </c>
      <c r="BM60" s="10"/>
      <c r="BN60" s="11">
        <f>SUM(AR59:BN59)</f>
        <v>0</v>
      </c>
      <c r="BO60" s="10"/>
      <c r="BP60" s="11">
        <f>SUM(AT59:BP59)</f>
        <v>0</v>
      </c>
      <c r="BQ60" s="10"/>
      <c r="BR60" s="11">
        <f>SUM(AV59:BR59)</f>
        <v>0</v>
      </c>
      <c r="BS60" s="10"/>
      <c r="BT60" s="11">
        <f>SUM(AX59:BT59)</f>
        <v>0</v>
      </c>
      <c r="BU60" s="10"/>
      <c r="BV60" s="11">
        <f>SUM(AZ59:BV59)</f>
        <v>0</v>
      </c>
      <c r="BW60" s="10"/>
      <c r="BX60" s="11">
        <f>SUM(BB59:BX59)</f>
        <v>0</v>
      </c>
      <c r="BY60" s="10"/>
      <c r="BZ60" s="11">
        <f>SUM(BD59:BZ59)</f>
        <v>0</v>
      </c>
      <c r="CA60" s="10"/>
      <c r="CB60" s="11">
        <f>SUM(BF59:CB59)</f>
        <v>0</v>
      </c>
      <c r="CC60" s="10"/>
      <c r="CD60" s="11">
        <f>SUM(BH59:CD59)</f>
        <v>0</v>
      </c>
      <c r="CE60" s="10"/>
      <c r="CF60" s="11">
        <f>SUM(BJ59:CF59)</f>
        <v>0</v>
      </c>
      <c r="CG60" s="10"/>
      <c r="CH60" s="11">
        <f>SUM(BL59:CH59)</f>
        <v>0</v>
      </c>
      <c r="CI60" s="10"/>
      <c r="CJ60" s="11">
        <f>SUM(BN59:CJ59)</f>
        <v>0</v>
      </c>
      <c r="CK60" s="10"/>
      <c r="CL60" s="11">
        <f>SUM(BP59:CL59)</f>
        <v>0</v>
      </c>
      <c r="CM60" s="10"/>
      <c r="CN60" s="11">
        <f>SUM(BR59:CN59)</f>
        <v>0</v>
      </c>
      <c r="CO60" s="10"/>
      <c r="CP60" s="11">
        <f>SUM(BT59:CP59)</f>
        <v>0</v>
      </c>
      <c r="CQ60" s="10"/>
      <c r="CR60" s="11">
        <f>SUM(BV59:CR59)</f>
        <v>0</v>
      </c>
      <c r="CS60" s="10"/>
      <c r="CT60" s="11">
        <f>SUM(BX59:CT59)</f>
        <v>0</v>
      </c>
      <c r="CU60" s="10"/>
      <c r="CV60" s="11">
        <f>SUM(BZ59:CV59)</f>
        <v>0</v>
      </c>
      <c r="CW60" s="10"/>
      <c r="CX60" s="11">
        <f>SUM(CB59:CX59)</f>
        <v>0</v>
      </c>
      <c r="CY60" s="10"/>
      <c r="CZ60" s="11">
        <f>SUM(CD59:CZ59)</f>
        <v>0</v>
      </c>
      <c r="DA60" s="10"/>
      <c r="DB60" s="11">
        <f>SUM(CF59:DB59)</f>
        <v>0</v>
      </c>
      <c r="DC60" s="10"/>
      <c r="DD60" s="11">
        <f>SUM(CH59:DD59)</f>
        <v>0</v>
      </c>
      <c r="DE60" s="10"/>
      <c r="DF60" s="11">
        <f>SUM(CJ59:DF59)</f>
        <v>0</v>
      </c>
      <c r="DG60" s="10"/>
      <c r="DH60" s="11">
        <f>SUM(CL59:DH59)</f>
        <v>0</v>
      </c>
      <c r="DI60" s="10"/>
      <c r="DJ60" s="11">
        <f>SUM(CN59:DJ59)</f>
        <v>28314.23</v>
      </c>
      <c r="DK60" s="10"/>
      <c r="DL60" s="11">
        <f>SUM(CP59:DL59)</f>
        <v>82000.5</v>
      </c>
      <c r="DM60" s="10"/>
      <c r="DN60" s="13">
        <f>SUM(CR59:DN59)</f>
        <v>149064.20000000001</v>
      </c>
    </row>
    <row r="61" spans="2:123" x14ac:dyDescent="0.25">
      <c r="B61" s="4" t="str">
        <f>$B$37</f>
        <v>Dr. Anderson</v>
      </c>
      <c r="J61" s="86"/>
      <c r="L61" s="86"/>
      <c r="N61" s="86"/>
      <c r="P61" s="86"/>
      <c r="R61" s="86"/>
      <c r="T61" s="86"/>
      <c r="V61" s="86"/>
      <c r="X61" s="86"/>
      <c r="Z61" s="46"/>
      <c r="AB61" s="46"/>
      <c r="AD61" s="46"/>
      <c r="AF61" s="46"/>
      <c r="AH61" s="46"/>
      <c r="AJ61" s="46"/>
      <c r="AL61" s="46"/>
      <c r="AN61" s="46"/>
      <c r="AO61"/>
      <c r="AP61" s="46"/>
      <c r="AQ61"/>
      <c r="AR61" s="46"/>
      <c r="AT61" s="46"/>
      <c r="AV61" s="46"/>
      <c r="AX61" s="46"/>
      <c r="AZ61" s="46"/>
      <c r="BB61" s="46"/>
      <c r="BD61" s="46"/>
      <c r="BF61" s="46"/>
      <c r="BH61" s="46"/>
      <c r="BJ61" s="46"/>
      <c r="BL61" s="46"/>
      <c r="BN61" s="46"/>
      <c r="BP61" s="46"/>
      <c r="BR61" s="46"/>
      <c r="BT61" s="46"/>
      <c r="BV61" s="46"/>
      <c r="BX61" s="46"/>
      <c r="BZ61" s="46"/>
      <c r="CB61" s="46"/>
      <c r="CD61" s="46"/>
      <c r="CF61" s="46"/>
      <c r="CH61" s="46"/>
      <c r="CJ61" s="46"/>
      <c r="CL61" s="46"/>
      <c r="CN61" s="46"/>
      <c r="CP61" s="46"/>
      <c r="CR61" s="46"/>
      <c r="CT61" s="46"/>
      <c r="CV61" s="46"/>
      <c r="CX61" s="46"/>
      <c r="CZ61" s="46"/>
      <c r="DB61" s="46"/>
      <c r="DD61" s="46"/>
      <c r="DF61" s="46"/>
      <c r="DH61" s="46"/>
      <c r="DJ61" s="46"/>
      <c r="DL61" s="46"/>
      <c r="DN61" s="46"/>
    </row>
    <row r="62" spans="2:123" x14ac:dyDescent="0.25">
      <c r="B62" s="9" t="s">
        <v>20</v>
      </c>
      <c r="C62" s="10"/>
      <c r="D62" s="10"/>
      <c r="E62" s="10"/>
      <c r="F62" s="10"/>
      <c r="G62" s="10"/>
      <c r="H62" s="10"/>
      <c r="I62" s="10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0"/>
      <c r="AF62" s="87" t="s">
        <v>77</v>
      </c>
      <c r="AG62" s="88"/>
      <c r="AH62" s="87" t="s">
        <v>77</v>
      </c>
      <c r="AI62" s="88"/>
      <c r="AJ62" s="87" t="s">
        <v>77</v>
      </c>
      <c r="AK62" s="88"/>
      <c r="AL62" s="87" t="s">
        <v>77</v>
      </c>
      <c r="AM62" s="88"/>
      <c r="AN62" s="87" t="s">
        <v>77</v>
      </c>
      <c r="AO62" s="88"/>
      <c r="AP62" s="87" t="s">
        <v>77</v>
      </c>
      <c r="AQ62" s="88"/>
      <c r="AR62" s="87" t="s">
        <v>77</v>
      </c>
      <c r="AS62" s="89"/>
      <c r="AT62" s="87" t="s">
        <v>77</v>
      </c>
      <c r="AU62" s="10"/>
      <c r="AV62" s="11">
        <f>SUM(Z61:AV61)</f>
        <v>0</v>
      </c>
      <c r="AW62" s="10"/>
      <c r="AX62" s="11">
        <f>SUM(AB61:AX61)</f>
        <v>0</v>
      </c>
      <c r="AY62" s="10"/>
      <c r="AZ62" s="11">
        <f>SUM(AD61:AZ61)</f>
        <v>0</v>
      </c>
      <c r="BA62" s="10"/>
      <c r="BB62" s="11">
        <f>SUM(AF61:BB61)</f>
        <v>0</v>
      </c>
      <c r="BC62" s="10"/>
      <c r="BD62" s="11">
        <f>SUM(AH61:BD61)</f>
        <v>0</v>
      </c>
      <c r="BE62" s="10"/>
      <c r="BF62" s="11">
        <f>SUM(AJ61:BF61)</f>
        <v>0</v>
      </c>
      <c r="BG62" s="10"/>
      <c r="BH62" s="11">
        <f>SUM(AL61:BH61)</f>
        <v>0</v>
      </c>
      <c r="BI62" s="10"/>
      <c r="BJ62" s="11">
        <f>SUM(AN61:BJ61)</f>
        <v>0</v>
      </c>
      <c r="BK62" s="10"/>
      <c r="BL62" s="11">
        <f>SUM(AP61:BL61)</f>
        <v>0</v>
      </c>
      <c r="BM62" s="10"/>
      <c r="BN62" s="11">
        <f>SUM(AR61:BN61)</f>
        <v>0</v>
      </c>
      <c r="BO62" s="10"/>
      <c r="BP62" s="11">
        <f>SUM(AT61:BP61)</f>
        <v>0</v>
      </c>
      <c r="BQ62" s="10"/>
      <c r="BR62" s="11">
        <f>SUM(AV61:BR61)</f>
        <v>0</v>
      </c>
      <c r="BS62" s="10"/>
      <c r="BT62" s="11">
        <f>SUM(AX61:BT61)</f>
        <v>0</v>
      </c>
      <c r="BU62" s="10"/>
      <c r="BV62" s="11">
        <f>SUM(AZ61:BV61)</f>
        <v>0</v>
      </c>
      <c r="BW62" s="10"/>
      <c r="BX62" s="11">
        <f>SUM(BB61:BX61)</f>
        <v>0</v>
      </c>
      <c r="BY62" s="10"/>
      <c r="BZ62" s="11">
        <f>SUM(BD61:BZ61)</f>
        <v>0</v>
      </c>
      <c r="CA62" s="10"/>
      <c r="CB62" s="11">
        <f>SUM(BF61:CB61)</f>
        <v>0</v>
      </c>
      <c r="CC62" s="10"/>
      <c r="CD62" s="11">
        <f>SUM(BH61:CD61)</f>
        <v>0</v>
      </c>
      <c r="CE62" s="10"/>
      <c r="CF62" s="11">
        <f>SUM(BJ61:CF61)</f>
        <v>0</v>
      </c>
      <c r="CG62" s="10"/>
      <c r="CH62" s="11">
        <f>SUM(BL61:CH61)</f>
        <v>0</v>
      </c>
      <c r="CI62" s="10"/>
      <c r="CJ62" s="11">
        <f>SUM(BN61:CJ61)</f>
        <v>0</v>
      </c>
      <c r="CK62" s="10"/>
      <c r="CL62" s="11">
        <f>SUM(BP61:CL61)</f>
        <v>0</v>
      </c>
      <c r="CM62" s="10"/>
      <c r="CN62" s="11">
        <f>SUM(BR61:CN61)</f>
        <v>0</v>
      </c>
      <c r="CO62" s="10"/>
      <c r="CP62" s="11">
        <f>SUM(BT61:CP61)</f>
        <v>0</v>
      </c>
      <c r="CQ62" s="10"/>
      <c r="CR62" s="11">
        <f>SUM(BV61:CR61)</f>
        <v>0</v>
      </c>
      <c r="CS62" s="10"/>
      <c r="CT62" s="11">
        <f>SUM(BX61:CT61)</f>
        <v>0</v>
      </c>
      <c r="CU62" s="10"/>
      <c r="CV62" s="11">
        <f>SUM(BZ61:CV61)</f>
        <v>0</v>
      </c>
      <c r="CW62" s="10"/>
      <c r="CX62" s="11">
        <f>SUM(CB61:CX61)</f>
        <v>0</v>
      </c>
      <c r="CY62" s="10"/>
      <c r="CZ62" s="11">
        <f>SUM(CD61:CZ61)</f>
        <v>0</v>
      </c>
      <c r="DA62" s="10"/>
      <c r="DB62" s="11">
        <f>SUM(CF61:DB61)</f>
        <v>0</v>
      </c>
      <c r="DC62" s="10"/>
      <c r="DD62" s="11">
        <f>SUM(CH61:DD61)</f>
        <v>0</v>
      </c>
      <c r="DE62" s="10"/>
      <c r="DF62" s="11">
        <f>SUM(CJ61:DF61)</f>
        <v>0</v>
      </c>
      <c r="DG62" s="10"/>
      <c r="DH62" s="11">
        <f>SUM(CL61:DH61)</f>
        <v>0</v>
      </c>
      <c r="DI62" s="10"/>
      <c r="DJ62" s="11">
        <f>SUM(CN61:DJ61)</f>
        <v>0</v>
      </c>
      <c r="DK62" s="10"/>
      <c r="DL62" s="11">
        <f>SUM(CP61:DL61)</f>
        <v>0</v>
      </c>
      <c r="DM62" s="10"/>
      <c r="DN62" s="13">
        <f>SUM(CR61:DN61)</f>
        <v>0</v>
      </c>
    </row>
    <row r="63" spans="2:123" x14ac:dyDescent="0.25">
      <c r="B63" s="7"/>
      <c r="AO63"/>
      <c r="AQ63"/>
      <c r="DO63"/>
      <c r="DP63"/>
      <c r="DQ63"/>
      <c r="DR63"/>
      <c r="DS63"/>
    </row>
    <row r="64" spans="2:123" x14ac:dyDescent="0.25">
      <c r="B64" s="6" t="s">
        <v>39</v>
      </c>
      <c r="AO64"/>
      <c r="AQ64"/>
      <c r="DO64"/>
      <c r="DP64"/>
      <c r="DQ64"/>
      <c r="DR64"/>
      <c r="DS64"/>
    </row>
    <row r="65" spans="2:123" x14ac:dyDescent="0.25">
      <c r="B65" s="7" t="s">
        <v>7</v>
      </c>
      <c r="AO65"/>
      <c r="AQ65"/>
      <c r="DO65"/>
      <c r="DP65"/>
      <c r="DQ65"/>
      <c r="DR65"/>
      <c r="DS65"/>
    </row>
    <row r="66" spans="2:123" x14ac:dyDescent="0.25">
      <c r="B66" s="4" t="str">
        <f>$B$29</f>
        <v>Dr. Theodosis</v>
      </c>
      <c r="J66" s="92">
        <f>IF(ISERROR(J53/J29),0,J53/J29)</f>
        <v>0</v>
      </c>
      <c r="L66" s="92">
        <f>IF(ISERROR(L53/L29),0,L53/L29)</f>
        <v>0</v>
      </c>
      <c r="N66" s="92">
        <f>IF(ISERROR(N53/N29),0,N53/N29)</f>
        <v>0</v>
      </c>
      <c r="P66" s="92">
        <f>IF(ISERROR(P53/P29),0,P53/P29)</f>
        <v>0</v>
      </c>
      <c r="R66" s="92">
        <f>IF(ISERROR(R53/R29),0,R53/R29)</f>
        <v>0</v>
      </c>
      <c r="T66" s="92">
        <f>IF(ISERROR(T53/T29),0,T53/T29)</f>
        <v>0</v>
      </c>
      <c r="V66" s="92">
        <f>IF(ISERROR(V53/V29),0,V53/V29)</f>
        <v>0</v>
      </c>
      <c r="X66" s="92">
        <f>IF(ISERROR(X53/X29),0,X53/X29)</f>
        <v>0</v>
      </c>
      <c r="Z66" s="92">
        <f>IF(ISERROR(Z53/Z29),0,Z53/Z29)</f>
        <v>0</v>
      </c>
      <c r="AB66" s="92">
        <f>IF(ISERROR(AB53/AB29),0,AB53/AB29)</f>
        <v>0</v>
      </c>
      <c r="AD66" s="92">
        <f>IF(ISERROR(AD53/AD29),0,AD53/AD29)</f>
        <v>0</v>
      </c>
      <c r="AF66" s="92">
        <f t="shared" ref="AF66:AF75" si="34">IF(ISERROR(AF53/AF29),0,AF53/AF29)</f>
        <v>0</v>
      </c>
      <c r="AH66" s="92">
        <f t="shared" ref="AH66:AH75" si="35">IF(ISERROR(AH53/AH29),0,AH53/AH29)</f>
        <v>0</v>
      </c>
      <c r="AJ66" s="92">
        <f t="shared" ref="AJ66:AJ75" si="36">IF(ISERROR(AJ53/AJ29),0,AJ53/AJ29)</f>
        <v>0</v>
      </c>
      <c r="AL66" s="92">
        <f t="shared" ref="AL66:AL75" si="37">IF(ISERROR(AL53/AL29),0,AL53/AL29)</f>
        <v>0</v>
      </c>
      <c r="AN66" s="92">
        <f t="shared" ref="AN66:AN75" si="38">IF(ISERROR(AN53/AN29),0,AN53/AN29)</f>
        <v>0</v>
      </c>
      <c r="AO66"/>
      <c r="AP66" s="92">
        <f t="shared" ref="AP66:AP75" si="39">IF(ISERROR(AP53/AP29),0,AP53/AP29)</f>
        <v>0</v>
      </c>
      <c r="AQ66"/>
      <c r="AR66" s="92">
        <f t="shared" ref="AR66:AR75" si="40">IF(ISERROR(AR53/AR29),0,AR53/AR29)</f>
        <v>0</v>
      </c>
      <c r="AT66" s="92">
        <f t="shared" ref="AT66:AT75" si="41">IF(ISERROR(AT53/AT29),0,AT53/AT29)</f>
        <v>0</v>
      </c>
      <c r="AV66" s="92">
        <f t="shared" ref="AV66:AV75" si="42">IF(ISERROR(AV53/AV29),0,AV53/AV29)</f>
        <v>0</v>
      </c>
      <c r="AX66" s="92">
        <f t="shared" ref="AX66:AX75" si="43">IF(ISERROR(AX53/AX29),0,AX53/AX29)</f>
        <v>0</v>
      </c>
      <c r="AZ66" s="92">
        <f t="shared" ref="AZ66:AZ75" si="44">IF(ISERROR(AZ53/AZ29),0,AZ53/AZ29)</f>
        <v>0</v>
      </c>
      <c r="BB66" s="92">
        <f t="shared" ref="BB66:BB75" si="45">IF(ISERROR(BB53/BB29),0,BB53/BB29)</f>
        <v>0</v>
      </c>
      <c r="BD66" s="92">
        <f t="shared" ref="BD66:BD75" si="46">IF(ISERROR(BD53/BD29),0,BD53/BD29)</f>
        <v>0</v>
      </c>
      <c r="BF66" s="20">
        <f t="shared" ref="BF66:BF75" si="47">IF(ISERROR(BF53/BF29),0,BF53/BF29)</f>
        <v>1460.7857142857142</v>
      </c>
      <c r="BH66" s="20">
        <f t="shared" ref="BH66:BH75" si="48">IF(ISERROR(BH53/BH29),0,BH53/BH29)</f>
        <v>592.47619047619048</v>
      </c>
      <c r="BJ66" s="20">
        <f t="shared" ref="BJ66:BJ75" si="49">IF(ISERROR(BJ53/BJ29),0,BJ53/BJ29)</f>
        <v>0</v>
      </c>
      <c r="BL66" s="20">
        <f t="shared" ref="BL66:BL75" si="50">IF(ISERROR(BL53/BL29),0,BL53/BL29)</f>
        <v>335.01666666666665</v>
      </c>
      <c r="BN66" s="20">
        <f t="shared" ref="BN66:BN75" si="51">IF(ISERROR(BN53/BN29),0,BN53/BN29)</f>
        <v>749.74285714285713</v>
      </c>
      <c r="BP66" s="20">
        <f t="shared" ref="BP66:BP75" si="52">IF(ISERROR(BP53/BP29),0,BP53/BP29)</f>
        <v>1613.6833333333334</v>
      </c>
      <c r="BR66" s="20">
        <f t="shared" ref="BR66:BR75" si="53">IF(ISERROR(BR53/BR29),0,BR53/BR29)</f>
        <v>1804.95</v>
      </c>
      <c r="BT66" s="20">
        <f t="shared" ref="BT66:BT75" si="54">IF(ISERROR(BT53/BT29),0,BT53/BT29)</f>
        <v>693.61249999999995</v>
      </c>
      <c r="BV66" s="20">
        <f t="shared" ref="BV66:BV75" si="55">IF(ISERROR(BV53/BV29),0,BV53/BV29)</f>
        <v>0</v>
      </c>
      <c r="BX66" s="20">
        <f t="shared" ref="BX66:BX75" si="56">IF(ISERROR(BX53/BX29),0,BX53/BX29)</f>
        <v>100</v>
      </c>
      <c r="BZ66" s="20">
        <f t="shared" ref="BZ66:BZ75" si="57">IF(ISERROR(BZ53/BZ29),0,BZ53/BZ29)</f>
        <v>24.15</v>
      </c>
      <c r="CB66" s="20">
        <f t="shared" ref="CB66:CB75" si="58">IF(ISERROR(CB53/CB29),0,CB53/CB29)</f>
        <v>0</v>
      </c>
      <c r="CD66" s="20">
        <f t="shared" ref="CD66:CD75" si="59">IF(ISERROR(CD53/CD29),0,CD53/CD29)</f>
        <v>0</v>
      </c>
      <c r="CF66" s="20">
        <f t="shared" ref="CF66:CF75" si="60">IF(ISERROR(CF53/CF29),0,CF53/CF29)</f>
        <v>0</v>
      </c>
      <c r="CH66" s="20">
        <f t="shared" ref="CH66:CH75" si="61">IF(ISERROR(CH53/CH29),0,CH53/CH29)</f>
        <v>776.16</v>
      </c>
      <c r="CJ66" s="20">
        <f t="shared" ref="CJ66:CJ75" si="62">IF(ISERROR(CJ53/CJ29),0,CJ53/CJ29)</f>
        <v>0</v>
      </c>
      <c r="CL66" s="20">
        <f t="shared" ref="CL66:CL75" si="63">IF(ISERROR(CL53/CL29),0,CL53/CL29)</f>
        <v>0</v>
      </c>
      <c r="CN66" s="20">
        <f t="shared" ref="CN66:CN75" si="64">IF(ISERROR(CN53/CN29),0,CN53/CN29)</f>
        <v>0</v>
      </c>
      <c r="CP66" s="20">
        <f t="shared" ref="CP66:CP75" si="65">IF(ISERROR(CP53/CP29),0,CP53/CP29)</f>
        <v>0</v>
      </c>
      <c r="CR66" s="20">
        <f t="shared" ref="CR66:CR75" si="66">IF(ISERROR(CR53/CR29),0,CR53/CR29)</f>
        <v>0</v>
      </c>
      <c r="CT66" s="20">
        <f t="shared" ref="CT66:CT75" si="67">IF(ISERROR(CT53/CT29),0,CT53/CT29)</f>
        <v>0</v>
      </c>
      <c r="CV66" s="20">
        <f t="shared" ref="CV66:CV75" si="68">IF(ISERROR(CV53/CV29),0,CV53/CV29)</f>
        <v>0</v>
      </c>
      <c r="CX66" s="20">
        <f t="shared" ref="CX66:CX75" si="69">IF(ISERROR(CX53/CX29),0,CX53/CX29)</f>
        <v>0</v>
      </c>
      <c r="CZ66" s="20">
        <f t="shared" ref="CZ66:CZ75" si="70">IF(ISERROR(CZ53/CZ29),0,CZ53/CZ29)</f>
        <v>0</v>
      </c>
      <c r="DB66" s="20">
        <f t="shared" ref="DB66:DB75" si="71">IF(ISERROR(DB53/DB29),0,DB53/DB29)</f>
        <v>0</v>
      </c>
      <c r="DD66" s="20">
        <f t="shared" ref="DD66:DD75" si="72">IF(ISERROR(DD53/DD29),0,DD53/DD29)</f>
        <v>0</v>
      </c>
      <c r="DF66" s="20">
        <f t="shared" ref="DF66:DF75" si="73">IF(ISERROR(DF53/DF29),0,DF53/DF29)</f>
        <v>0</v>
      </c>
      <c r="DH66" s="20">
        <f t="shared" ref="DH66:DJ75" si="74">IF(ISERROR(DH53/DH29),0,DH53/DH29)</f>
        <v>0</v>
      </c>
      <c r="DJ66" s="20">
        <f t="shared" si="74"/>
        <v>0</v>
      </c>
      <c r="DL66" s="20">
        <f t="shared" ref="DL66:DN66" si="75">IF(ISERROR(DL53/DL29),0,DL53/DL29)</f>
        <v>30</v>
      </c>
      <c r="DN66" s="20">
        <f t="shared" si="75"/>
        <v>0</v>
      </c>
    </row>
    <row r="67" spans="2:123" x14ac:dyDescent="0.25">
      <c r="B67" s="9" t="s">
        <v>2</v>
      </c>
      <c r="C67" s="10"/>
      <c r="D67" s="10"/>
      <c r="E67" s="10"/>
      <c r="F67" s="10"/>
      <c r="G67" s="10"/>
      <c r="H67" s="10"/>
      <c r="I67" s="10"/>
      <c r="J67" s="93"/>
      <c r="K67" s="10"/>
      <c r="L67" s="93"/>
      <c r="M67" s="10"/>
      <c r="N67" s="93"/>
      <c r="O67" s="10"/>
      <c r="P67" s="93"/>
      <c r="Q67" s="10"/>
      <c r="R67" s="93"/>
      <c r="S67" s="10"/>
      <c r="T67" s="93"/>
      <c r="U67" s="10"/>
      <c r="V67" s="93"/>
      <c r="W67" s="10"/>
      <c r="X67" s="93"/>
      <c r="Y67" s="10"/>
      <c r="Z67" s="93"/>
      <c r="AA67" s="10"/>
      <c r="AB67" s="93"/>
      <c r="AC67" s="10"/>
      <c r="AD67" s="93"/>
      <c r="AE67" s="10"/>
      <c r="AF67" s="93">
        <f t="shared" si="34"/>
        <v>0</v>
      </c>
      <c r="AG67" s="10"/>
      <c r="AH67" s="93">
        <f t="shared" si="35"/>
        <v>0</v>
      </c>
      <c r="AI67" s="10"/>
      <c r="AJ67" s="93">
        <f t="shared" si="36"/>
        <v>0</v>
      </c>
      <c r="AK67" s="10"/>
      <c r="AL67" s="93">
        <f t="shared" si="37"/>
        <v>0</v>
      </c>
      <c r="AM67" s="10"/>
      <c r="AN67" s="93">
        <f t="shared" si="38"/>
        <v>0</v>
      </c>
      <c r="AO67" s="10"/>
      <c r="AP67" s="93">
        <f t="shared" si="39"/>
        <v>0</v>
      </c>
      <c r="AQ67" s="10"/>
      <c r="AR67" s="93">
        <f t="shared" si="40"/>
        <v>0</v>
      </c>
      <c r="AS67" s="10"/>
      <c r="AT67" s="93">
        <f t="shared" si="41"/>
        <v>0</v>
      </c>
      <c r="AU67" s="10"/>
      <c r="AV67" s="93">
        <f t="shared" si="42"/>
        <v>0</v>
      </c>
      <c r="AW67" s="10"/>
      <c r="AX67" s="93">
        <f t="shared" si="43"/>
        <v>0</v>
      </c>
      <c r="AY67" s="10"/>
      <c r="AZ67" s="93">
        <f t="shared" si="44"/>
        <v>0</v>
      </c>
      <c r="BA67" s="10"/>
      <c r="BB67" s="93">
        <f t="shared" si="45"/>
        <v>0</v>
      </c>
      <c r="BC67" s="10"/>
      <c r="BD67" s="93">
        <f t="shared" si="46"/>
        <v>0</v>
      </c>
      <c r="BE67" s="10"/>
      <c r="BF67" s="11">
        <f t="shared" si="47"/>
        <v>1469.5</v>
      </c>
      <c r="BG67" s="10"/>
      <c r="BH67" s="11">
        <f t="shared" si="48"/>
        <v>943.28571428571433</v>
      </c>
      <c r="BI67" s="10"/>
      <c r="BJ67" s="11">
        <f t="shared" si="49"/>
        <v>980.02714285714274</v>
      </c>
      <c r="BK67" s="10"/>
      <c r="BL67" s="11">
        <f t="shared" si="50"/>
        <v>929.10526315789468</v>
      </c>
      <c r="BM67" s="10"/>
      <c r="BN67" s="11">
        <f t="shared" si="51"/>
        <v>901.20444444444433</v>
      </c>
      <c r="BO67" s="10"/>
      <c r="BP67" s="11">
        <f t="shared" si="52"/>
        <v>945.734375</v>
      </c>
      <c r="BQ67" s="10"/>
      <c r="BR67" s="11">
        <f t="shared" si="53"/>
        <v>963.269387755102</v>
      </c>
      <c r="BS67" s="10"/>
      <c r="BT67" s="11">
        <f t="shared" si="54"/>
        <v>942.9179245283018</v>
      </c>
      <c r="BU67" s="10"/>
      <c r="BV67" s="11">
        <f t="shared" si="55"/>
        <v>942.9179245283018</v>
      </c>
      <c r="BW67" s="10"/>
      <c r="BX67" s="11">
        <f t="shared" si="56"/>
        <v>927.30833333333328</v>
      </c>
      <c r="BY67" s="10"/>
      <c r="BZ67" s="11">
        <f t="shared" si="57"/>
        <v>908.66909090909087</v>
      </c>
      <c r="CA67" s="10"/>
      <c r="CB67" s="11">
        <f t="shared" si="58"/>
        <v>908.66909090909087</v>
      </c>
      <c r="CC67" s="10"/>
      <c r="CD67" s="11">
        <f t="shared" si="59"/>
        <v>720.14146341463425</v>
      </c>
      <c r="CE67" s="10"/>
      <c r="CF67" s="11">
        <f t="shared" si="60"/>
        <v>854.19000000000017</v>
      </c>
      <c r="CG67" s="10"/>
      <c r="CH67" s="11">
        <f t="shared" si="61"/>
        <v>789.2385714285715</v>
      </c>
      <c r="CI67" s="10"/>
      <c r="CJ67" s="11">
        <f t="shared" si="62"/>
        <v>864.94222222222231</v>
      </c>
      <c r="CK67" s="10"/>
      <c r="CL67" s="11">
        <f t="shared" si="63"/>
        <v>938.25090909090909</v>
      </c>
      <c r="CM67" s="10"/>
      <c r="CN67" s="11">
        <f t="shared" si="64"/>
        <v>684.96374999999989</v>
      </c>
      <c r="CO67" s="10"/>
      <c r="CP67" s="11">
        <f t="shared" si="65"/>
        <v>524.96571428571428</v>
      </c>
      <c r="CQ67" s="10"/>
      <c r="CR67" s="11">
        <f t="shared" si="66"/>
        <v>300.1033333333333</v>
      </c>
      <c r="CS67" s="10"/>
      <c r="CT67" s="11">
        <f t="shared" si="67"/>
        <v>300.1033333333333</v>
      </c>
      <c r="CU67" s="10"/>
      <c r="CV67" s="11">
        <f t="shared" si="68"/>
        <v>400.15499999999997</v>
      </c>
      <c r="CW67" s="10"/>
      <c r="CX67" s="11">
        <f t="shared" si="69"/>
        <v>776.16</v>
      </c>
      <c r="CY67" s="10"/>
      <c r="CZ67" s="11">
        <f t="shared" si="70"/>
        <v>776.16</v>
      </c>
      <c r="DA67" s="10"/>
      <c r="DB67" s="11">
        <f t="shared" si="71"/>
        <v>776.16</v>
      </c>
      <c r="DC67" s="10"/>
      <c r="DD67" s="11">
        <f t="shared" si="72"/>
        <v>776.16</v>
      </c>
      <c r="DE67" s="10"/>
      <c r="DF67" s="11">
        <f t="shared" si="73"/>
        <v>0</v>
      </c>
      <c r="DG67" s="10"/>
      <c r="DH67" s="11">
        <f t="shared" si="74"/>
        <v>0</v>
      </c>
      <c r="DI67" s="10"/>
      <c r="DJ67" s="11">
        <f t="shared" si="74"/>
        <v>0</v>
      </c>
      <c r="DK67" s="10"/>
      <c r="DL67" s="11">
        <f t="shared" ref="DL67:DN67" si="76">IF(ISERROR(DL54/DL30),0,DL54/DL30)</f>
        <v>30</v>
      </c>
      <c r="DM67" s="10"/>
      <c r="DN67" s="13">
        <f t="shared" si="76"/>
        <v>30</v>
      </c>
    </row>
    <row r="68" spans="2:123" x14ac:dyDescent="0.25">
      <c r="B68" s="4" t="str">
        <f>$B$31</f>
        <v>Dr. Davey</v>
      </c>
      <c r="J68" s="20">
        <f>IF(ISERROR(J55/J31),0,J55/J31)</f>
        <v>0</v>
      </c>
      <c r="L68" s="20">
        <f>IF(ISERROR(L55/L31),0,L55/L31)</f>
        <v>0</v>
      </c>
      <c r="N68" s="20">
        <f>IF(ISERROR(N55/N31),0,N55/N31)</f>
        <v>0</v>
      </c>
      <c r="P68" s="20">
        <f>IF(ISERROR(P55/P31),0,P55/P31)</f>
        <v>0</v>
      </c>
      <c r="R68" s="20">
        <f>IF(ISERROR(R55/R31),0,R55/R31)</f>
        <v>0</v>
      </c>
      <c r="T68" s="20">
        <f>IF(ISERROR(T55/T31),0,T55/T31)</f>
        <v>0</v>
      </c>
      <c r="V68" s="20">
        <f>IF(ISERROR(V55/V31),0,V55/V31)</f>
        <v>0</v>
      </c>
      <c r="X68" s="20">
        <f>IF(ISERROR(X55/X31),0,X55/X31)</f>
        <v>0</v>
      </c>
      <c r="Z68" s="20">
        <f>IF(ISERROR(Z55/Z31),0,Z55/Z31)</f>
        <v>983.10126582278485</v>
      </c>
      <c r="AB68" s="20">
        <f>IF(ISERROR(AB55/AB31),0,AB55/AB31)</f>
        <v>1523.6190476190477</v>
      </c>
      <c r="AD68" s="20">
        <f>IF(ISERROR(AD55/AD31),0,AD55/AD31)</f>
        <v>1275.2954545454545</v>
      </c>
      <c r="AF68" s="20">
        <f t="shared" si="34"/>
        <v>1408.1694915254238</v>
      </c>
      <c r="AH68" s="20">
        <f t="shared" si="35"/>
        <v>2481.5192857142856</v>
      </c>
      <c r="AJ68" s="20">
        <f t="shared" si="36"/>
        <v>1619.930985915493</v>
      </c>
      <c r="AL68" s="20">
        <f t="shared" si="37"/>
        <v>1069.1321739130435</v>
      </c>
      <c r="AN68" s="20">
        <f t="shared" si="38"/>
        <v>1447.8412698412699</v>
      </c>
      <c r="AP68" s="20">
        <f t="shared" si="39"/>
        <v>1420.9117647058824</v>
      </c>
      <c r="AR68" s="20">
        <f t="shared" si="40"/>
        <v>1358.3241025641025</v>
      </c>
      <c r="AT68" s="20">
        <f t="shared" si="41"/>
        <v>1263.78225</v>
      </c>
      <c r="AV68" s="20">
        <f t="shared" si="42"/>
        <v>1205.2121212121212</v>
      </c>
      <c r="AX68" s="20">
        <f t="shared" si="43"/>
        <v>955.44262295081967</v>
      </c>
      <c r="AZ68" s="20">
        <f t="shared" si="44"/>
        <v>1454.8607594936709</v>
      </c>
      <c r="BB68" s="20">
        <f t="shared" si="45"/>
        <v>1024.469268292683</v>
      </c>
      <c r="BD68" s="20">
        <f t="shared" si="46"/>
        <v>1052.2065217391305</v>
      </c>
      <c r="BF68" s="20">
        <f t="shared" si="47"/>
        <v>1019.1603149606299</v>
      </c>
      <c r="BH68" s="20">
        <f t="shared" si="48"/>
        <v>1092.3921176470587</v>
      </c>
      <c r="BJ68" s="20">
        <f t="shared" si="49"/>
        <v>1143.3817567567567</v>
      </c>
      <c r="BL68" s="20">
        <f t="shared" si="50"/>
        <v>1368.0576388888887</v>
      </c>
      <c r="BN68" s="20">
        <f t="shared" si="51"/>
        <v>1131.2564935064936</v>
      </c>
      <c r="BP68" s="20">
        <f t="shared" si="52"/>
        <v>1889.7509615384615</v>
      </c>
      <c r="BR68" s="20">
        <f t="shared" si="53"/>
        <v>1048.0289855072465</v>
      </c>
      <c r="BT68" s="20">
        <f t="shared" si="54"/>
        <v>1704.5759649122808</v>
      </c>
      <c r="BV68" s="20">
        <f t="shared" si="55"/>
        <v>1037.3757575757577</v>
      </c>
      <c r="BX68" s="20">
        <f t="shared" si="56"/>
        <v>1296.8499999999999</v>
      </c>
      <c r="BZ68" s="20">
        <f t="shared" si="57"/>
        <v>809.94791666666663</v>
      </c>
      <c r="CB68" s="20">
        <f t="shared" si="58"/>
        <v>3231.9287878787877</v>
      </c>
      <c r="CD68" s="20">
        <f t="shared" si="59"/>
        <v>976.14281249999999</v>
      </c>
      <c r="CF68" s="20">
        <f t="shared" si="60"/>
        <v>1934.9557499999999</v>
      </c>
      <c r="CH68" s="20">
        <f t="shared" si="61"/>
        <v>1200.3410000000001</v>
      </c>
      <c r="CJ68" s="20">
        <f t="shared" si="62"/>
        <v>2041.6570588235293</v>
      </c>
      <c r="CL68" s="20">
        <f t="shared" si="63"/>
        <v>1326.8686274509805</v>
      </c>
      <c r="CN68" s="20">
        <f t="shared" si="64"/>
        <v>1247.5257446808509</v>
      </c>
      <c r="CP68" s="20">
        <f t="shared" si="65"/>
        <v>1816.0078000000001</v>
      </c>
      <c r="CR68" s="20">
        <f t="shared" si="66"/>
        <v>1261.9276470588236</v>
      </c>
      <c r="CT68" s="20">
        <f t="shared" si="67"/>
        <v>1131.0505555555555</v>
      </c>
      <c r="CV68" s="20">
        <f t="shared" si="68"/>
        <v>1702.7353488372091</v>
      </c>
      <c r="CX68" s="20">
        <f t="shared" si="69"/>
        <v>1398.2320512820513</v>
      </c>
      <c r="CZ68" s="20">
        <f t="shared" si="70"/>
        <v>2432.0228947368419</v>
      </c>
      <c r="DB68" s="20">
        <f t="shared" si="71"/>
        <v>3060.304193548387</v>
      </c>
      <c r="DD68" s="20">
        <f t="shared" si="72"/>
        <v>1538.0120588235295</v>
      </c>
      <c r="DF68" s="20">
        <f t="shared" si="73"/>
        <v>1562.1104545454546</v>
      </c>
      <c r="DH68" s="20">
        <f t="shared" si="74"/>
        <v>1753.4568421052631</v>
      </c>
      <c r="DJ68" s="20">
        <f t="shared" si="74"/>
        <v>1087.4560000000001</v>
      </c>
      <c r="DL68" s="20">
        <f t="shared" ref="DL68:DN68" si="77">IF(ISERROR(DL55/DL31),0,DL55/DL31)</f>
        <v>1323.2073076923077</v>
      </c>
      <c r="DN68" s="20">
        <f t="shared" si="77"/>
        <v>1609.39825</v>
      </c>
      <c r="DP68"/>
      <c r="DQ68"/>
      <c r="DR68"/>
      <c r="DS68"/>
    </row>
    <row r="69" spans="2:123" x14ac:dyDescent="0.25">
      <c r="B69" s="9" t="s">
        <v>2</v>
      </c>
      <c r="C69" s="10"/>
      <c r="D69" s="10"/>
      <c r="E69" s="10"/>
      <c r="F69" s="10"/>
      <c r="G69" s="10"/>
      <c r="H69" s="10"/>
      <c r="I69" s="10"/>
      <c r="J69" s="11"/>
      <c r="K69" s="10"/>
      <c r="L69" s="11"/>
      <c r="M69" s="10"/>
      <c r="N69" s="11"/>
      <c r="O69" s="10"/>
      <c r="P69" s="11"/>
      <c r="Q69" s="10"/>
      <c r="R69" s="11"/>
      <c r="S69" s="10"/>
      <c r="T69" s="11"/>
      <c r="U69" s="10"/>
      <c r="V69" s="11"/>
      <c r="W69" s="10"/>
      <c r="X69" s="11"/>
      <c r="Y69" s="10"/>
      <c r="Z69" s="11"/>
      <c r="AA69" s="10"/>
      <c r="AB69" s="11"/>
      <c r="AC69" s="10"/>
      <c r="AD69" s="11"/>
      <c r="AE69" s="10"/>
      <c r="AF69" s="11">
        <f t="shared" si="34"/>
        <v>0</v>
      </c>
      <c r="AG69" s="10"/>
      <c r="AH69" s="11">
        <f t="shared" si="35"/>
        <v>0</v>
      </c>
      <c r="AI69" s="10"/>
      <c r="AJ69" s="11">
        <f t="shared" si="36"/>
        <v>0</v>
      </c>
      <c r="AK69" s="10"/>
      <c r="AL69" s="11">
        <f t="shared" si="37"/>
        <v>0</v>
      </c>
      <c r="AM69" s="10"/>
      <c r="AN69" s="11">
        <f t="shared" si="38"/>
        <v>0</v>
      </c>
      <c r="AO69" s="10"/>
      <c r="AP69" s="11">
        <f t="shared" si="39"/>
        <v>0</v>
      </c>
      <c r="AQ69" s="10"/>
      <c r="AR69" s="11">
        <f t="shared" si="40"/>
        <v>0</v>
      </c>
      <c r="AS69" s="10"/>
      <c r="AT69" s="11">
        <f t="shared" si="41"/>
        <v>0</v>
      </c>
      <c r="AU69" s="10"/>
      <c r="AV69" s="11">
        <f t="shared" si="42"/>
        <v>1378.9120535714285</v>
      </c>
      <c r="AW69" s="10"/>
      <c r="AX69" s="11">
        <f t="shared" si="43"/>
        <v>1385.1050113895217</v>
      </c>
      <c r="AY69" s="10"/>
      <c r="AZ69" s="11">
        <f t="shared" si="44"/>
        <v>1381.5080536912751</v>
      </c>
      <c r="BA69" s="10"/>
      <c r="BB69" s="11">
        <f t="shared" si="45"/>
        <v>1359.0638288288287</v>
      </c>
      <c r="BC69" s="10"/>
      <c r="BD69" s="11">
        <f t="shared" si="46"/>
        <v>1325.2656677524428</v>
      </c>
      <c r="BE69" s="10"/>
      <c r="BF69" s="11">
        <f t="shared" si="47"/>
        <v>1220.8043951612906</v>
      </c>
      <c r="BG69" s="10"/>
      <c r="BH69" s="11">
        <f t="shared" si="48"/>
        <v>1181.7854771371772</v>
      </c>
      <c r="BI69" s="10"/>
      <c r="BJ69" s="11">
        <f t="shared" si="49"/>
        <v>1189.3990688259109</v>
      </c>
      <c r="BK69" s="10"/>
      <c r="BL69" s="11">
        <f t="shared" si="50"/>
        <v>1185.9703410230688</v>
      </c>
      <c r="BM69" s="10"/>
      <c r="BN69" s="11">
        <f t="shared" si="51"/>
        <v>1165.9017693836977</v>
      </c>
      <c r="BO69" s="10"/>
      <c r="BP69" s="11">
        <f t="shared" si="52"/>
        <v>1188.9948469387755</v>
      </c>
      <c r="BQ69" s="10"/>
      <c r="BR69" s="11">
        <f t="shared" si="53"/>
        <v>1172.7826315789473</v>
      </c>
      <c r="BS69" s="10"/>
      <c r="BT69" s="11">
        <f t="shared" si="54"/>
        <v>1202.0185544768069</v>
      </c>
      <c r="BU69" s="10"/>
      <c r="BV69" s="11">
        <f t="shared" si="55"/>
        <v>1212.7058954393769</v>
      </c>
      <c r="BW69" s="10"/>
      <c r="BX69" s="11">
        <f t="shared" si="56"/>
        <v>1196.0165903890161</v>
      </c>
      <c r="BY69" s="10"/>
      <c r="BZ69" s="11">
        <f t="shared" si="57"/>
        <v>1190.7018095238095</v>
      </c>
      <c r="CA69" s="10"/>
      <c r="CB69" s="11">
        <f t="shared" si="58"/>
        <v>1293.265262483995</v>
      </c>
      <c r="CC69" s="10"/>
      <c r="CD69" s="11">
        <f t="shared" si="59"/>
        <v>1313.481824512535</v>
      </c>
      <c r="CE69" s="10"/>
      <c r="CF69" s="11">
        <f t="shared" si="60"/>
        <v>1378.3430163447254</v>
      </c>
      <c r="CG69" s="10"/>
      <c r="CH69" s="11">
        <f t="shared" si="61"/>
        <v>1391.4201078582437</v>
      </c>
      <c r="CI69" s="10"/>
      <c r="CJ69" s="11">
        <f t="shared" si="62"/>
        <v>1446.9044745222932</v>
      </c>
      <c r="CK69" s="10"/>
      <c r="CL69" s="11">
        <f t="shared" si="63"/>
        <v>1477.1089036544854</v>
      </c>
      <c r="CM69" s="10"/>
      <c r="CN69" s="11">
        <f t="shared" si="64"/>
        <v>1423.0924958123956</v>
      </c>
      <c r="CO69" s="10"/>
      <c r="CP69" s="11">
        <f t="shared" si="65"/>
        <v>1526.8678343949045</v>
      </c>
      <c r="CQ69" s="10"/>
      <c r="CR69" s="11">
        <f t="shared" si="66"/>
        <v>1477.0975914634146</v>
      </c>
      <c r="CS69" s="10"/>
      <c r="CT69" s="11">
        <f t="shared" si="67"/>
        <v>1462.1269928057554</v>
      </c>
      <c r="CU69" s="10"/>
      <c r="CV69" s="11">
        <f t="shared" si="68"/>
        <v>1490.3011403508772</v>
      </c>
      <c r="CW69" s="10"/>
      <c r="CX69" s="11">
        <f t="shared" si="69"/>
        <v>1533.3622666666668</v>
      </c>
      <c r="CY69" s="10"/>
      <c r="CZ69" s="11">
        <f t="shared" si="70"/>
        <v>1501.1511029411765</v>
      </c>
      <c r="DA69" s="10"/>
      <c r="DB69" s="11">
        <f t="shared" si="71"/>
        <v>1627.7883153013911</v>
      </c>
      <c r="DC69" s="10"/>
      <c r="DD69" s="11">
        <f t="shared" si="72"/>
        <v>1603.8583775351015</v>
      </c>
      <c r="DE69" s="10"/>
      <c r="DF69" s="11">
        <f t="shared" si="73"/>
        <v>1632.7386299212599</v>
      </c>
      <c r="DG69" s="10"/>
      <c r="DH69" s="11">
        <f t="shared" si="74"/>
        <v>1606.5850160771704</v>
      </c>
      <c r="DI69" s="10"/>
      <c r="DJ69" s="11">
        <f t="shared" si="74"/>
        <v>1608.7449328859061</v>
      </c>
      <c r="DK69" s="10"/>
      <c r="DL69" s="11">
        <f t="shared" ref="DL69:DN69" si="78">IF(ISERROR(DL56/DL32),0,DL56/DL32)</f>
        <v>1625.3594086956523</v>
      </c>
      <c r="DM69" s="10"/>
      <c r="DN69" s="13">
        <f t="shared" si="78"/>
        <v>1587.1006019417478</v>
      </c>
      <c r="DO69"/>
      <c r="DP69"/>
      <c r="DQ69"/>
      <c r="DR69"/>
      <c r="DS69"/>
    </row>
    <row r="70" spans="2:123" x14ac:dyDescent="0.25">
      <c r="B70" s="4" t="str">
        <f>$B$33</f>
        <v>Dr. Dovey</v>
      </c>
      <c r="J70" s="20">
        <f>IF(ISERROR(J57/J33),0,J57/J33)</f>
        <v>0</v>
      </c>
      <c r="L70" s="20">
        <f>IF(ISERROR(L57/L33),0,L57/L33)</f>
        <v>0</v>
      </c>
      <c r="N70" s="20">
        <f>IF(ISERROR(N57/N33),0,N57/N33)</f>
        <v>0</v>
      </c>
      <c r="P70" s="20">
        <f>IF(ISERROR(P57/P33),0,P57/P33)</f>
        <v>0</v>
      </c>
      <c r="R70" s="20">
        <f>IF(ISERROR(R57/R33),0,R57/R33)</f>
        <v>0</v>
      </c>
      <c r="T70" s="20">
        <f>IF(ISERROR(T57/T33),0,T57/T33)</f>
        <v>0</v>
      </c>
      <c r="V70" s="20">
        <f>IF(ISERROR(V57/V33),0,V57/V33)</f>
        <v>0</v>
      </c>
      <c r="X70" s="20">
        <f>IF(ISERROR(X57/X33),0,X57/X33)</f>
        <v>0</v>
      </c>
      <c r="Z70" s="20">
        <f>IF(ISERROR(Z57/Z33),0,Z57/Z33)</f>
        <v>894.0526315789474</v>
      </c>
      <c r="AB70" s="20">
        <f>IF(ISERROR(AB57/AB33),0,AB57/AB33)</f>
        <v>1350.8620689655172</v>
      </c>
      <c r="AD70" s="20">
        <f>IF(ISERROR(AD57/AD33),0,AD57/AD33)</f>
        <v>664.61904761904759</v>
      </c>
      <c r="AF70" s="20">
        <f t="shared" si="34"/>
        <v>945.62068965517244</v>
      </c>
      <c r="AH70" s="20">
        <f t="shared" si="35"/>
        <v>863.02941176470586</v>
      </c>
      <c r="AJ70" s="20">
        <f t="shared" si="36"/>
        <v>953.82846153846162</v>
      </c>
      <c r="AL70" s="20">
        <f t="shared" si="37"/>
        <v>639.64714285714285</v>
      </c>
      <c r="AN70" s="20">
        <f t="shared" si="38"/>
        <v>992.25958333333335</v>
      </c>
      <c r="AP70" s="20">
        <f t="shared" si="39"/>
        <v>951.68238095238098</v>
      </c>
      <c r="AR70" s="20">
        <f t="shared" si="40"/>
        <v>951.28000000000009</v>
      </c>
      <c r="AT70" s="20">
        <f t="shared" si="41"/>
        <v>769.37919999999997</v>
      </c>
      <c r="AV70" s="20">
        <f t="shared" si="42"/>
        <v>8934.3464000000004</v>
      </c>
      <c r="AX70" s="20">
        <f t="shared" si="43"/>
        <v>629.91999999999996</v>
      </c>
      <c r="AZ70" s="20">
        <f t="shared" si="44"/>
        <v>774.375</v>
      </c>
      <c r="BB70" s="20">
        <f t="shared" si="45"/>
        <v>954.12258064516129</v>
      </c>
      <c r="BD70" s="20">
        <f t="shared" si="46"/>
        <v>741.94361111111118</v>
      </c>
      <c r="BF70" s="20">
        <f t="shared" si="47"/>
        <v>0</v>
      </c>
      <c r="BH70" s="20">
        <f t="shared" si="48"/>
        <v>0</v>
      </c>
      <c r="BJ70" s="20">
        <f t="shared" si="49"/>
        <v>0</v>
      </c>
      <c r="BL70" s="20">
        <f t="shared" si="50"/>
        <v>0</v>
      </c>
      <c r="BN70" s="20">
        <f t="shared" si="51"/>
        <v>0</v>
      </c>
      <c r="BP70" s="20">
        <f t="shared" si="52"/>
        <v>0</v>
      </c>
      <c r="BR70" s="20">
        <f t="shared" si="53"/>
        <v>0</v>
      </c>
      <c r="BT70" s="20">
        <f t="shared" si="54"/>
        <v>0</v>
      </c>
      <c r="BV70" s="20">
        <f t="shared" si="55"/>
        <v>0</v>
      </c>
      <c r="BX70" s="20">
        <f t="shared" si="56"/>
        <v>0</v>
      </c>
      <c r="BZ70" s="20">
        <f t="shared" si="57"/>
        <v>0</v>
      </c>
      <c r="CB70" s="20">
        <f t="shared" si="58"/>
        <v>0</v>
      </c>
      <c r="CD70" s="20">
        <f t="shared" si="59"/>
        <v>0</v>
      </c>
      <c r="CF70" s="20">
        <f t="shared" si="60"/>
        <v>0</v>
      </c>
      <c r="CH70" s="20">
        <f t="shared" si="61"/>
        <v>0</v>
      </c>
      <c r="CJ70" s="20">
        <f t="shared" si="62"/>
        <v>0</v>
      </c>
      <c r="CL70" s="20">
        <f t="shared" si="63"/>
        <v>0</v>
      </c>
      <c r="CN70" s="20">
        <f t="shared" si="64"/>
        <v>0</v>
      </c>
      <c r="CP70" s="20">
        <f t="shared" si="65"/>
        <v>0</v>
      </c>
      <c r="CR70" s="20">
        <f t="shared" si="66"/>
        <v>0</v>
      </c>
      <c r="CT70" s="20">
        <f t="shared" si="67"/>
        <v>0</v>
      </c>
      <c r="CV70" s="20">
        <f t="shared" si="68"/>
        <v>0</v>
      </c>
      <c r="CX70" s="20">
        <f t="shared" si="69"/>
        <v>0</v>
      </c>
      <c r="CZ70" s="20">
        <f t="shared" si="70"/>
        <v>0</v>
      </c>
      <c r="DB70" s="20">
        <f t="shared" si="71"/>
        <v>0</v>
      </c>
      <c r="DD70" s="20">
        <f t="shared" si="72"/>
        <v>0</v>
      </c>
      <c r="DF70" s="20">
        <f t="shared" si="73"/>
        <v>0</v>
      </c>
      <c r="DH70" s="20">
        <f t="shared" si="74"/>
        <v>0</v>
      </c>
      <c r="DJ70" s="20">
        <f t="shared" si="74"/>
        <v>0</v>
      </c>
      <c r="DL70" s="20">
        <f t="shared" ref="DL70:DN70" si="79">IF(ISERROR(DL57/DL33),0,DL57/DL33)</f>
        <v>0</v>
      </c>
      <c r="DN70" s="20">
        <f t="shared" si="79"/>
        <v>0</v>
      </c>
      <c r="DP70"/>
      <c r="DQ70"/>
      <c r="DR70"/>
      <c r="DS70"/>
    </row>
    <row r="71" spans="2:123" x14ac:dyDescent="0.25">
      <c r="B71" s="9" t="s">
        <v>2</v>
      </c>
      <c r="C71" s="10"/>
      <c r="D71" s="10"/>
      <c r="E71" s="10"/>
      <c r="F71" s="10"/>
      <c r="G71" s="10"/>
      <c r="H71" s="10"/>
      <c r="I71" s="10"/>
      <c r="J71" s="11"/>
      <c r="K71" s="10"/>
      <c r="L71" s="11"/>
      <c r="M71" s="10"/>
      <c r="N71" s="11"/>
      <c r="O71" s="10"/>
      <c r="P71" s="11"/>
      <c r="Q71" s="10"/>
      <c r="R71" s="11"/>
      <c r="S71" s="10"/>
      <c r="T71" s="11"/>
      <c r="U71" s="10"/>
      <c r="V71" s="11"/>
      <c r="W71" s="10"/>
      <c r="X71" s="11"/>
      <c r="Y71" s="10"/>
      <c r="Z71" s="11"/>
      <c r="AA71" s="10"/>
      <c r="AB71" s="11"/>
      <c r="AC71" s="10"/>
      <c r="AD71" s="11"/>
      <c r="AE71" s="10"/>
      <c r="AF71" s="11">
        <f t="shared" si="34"/>
        <v>0</v>
      </c>
      <c r="AG71" s="10"/>
      <c r="AH71" s="11">
        <f t="shared" si="35"/>
        <v>0</v>
      </c>
      <c r="AI71" s="10"/>
      <c r="AJ71" s="11">
        <f t="shared" si="36"/>
        <v>0</v>
      </c>
      <c r="AK71" s="10"/>
      <c r="AL71" s="11">
        <f t="shared" si="37"/>
        <v>0</v>
      </c>
      <c r="AM71" s="10"/>
      <c r="AN71" s="11">
        <f t="shared" si="38"/>
        <v>0</v>
      </c>
      <c r="AO71" s="10"/>
      <c r="AP71" s="11">
        <f t="shared" si="39"/>
        <v>0</v>
      </c>
      <c r="AQ71" s="10"/>
      <c r="AR71" s="11">
        <f t="shared" si="40"/>
        <v>0</v>
      </c>
      <c r="AS71" s="10"/>
      <c r="AT71" s="11">
        <f t="shared" si="41"/>
        <v>0</v>
      </c>
      <c r="AU71" s="10"/>
      <c r="AV71" s="11">
        <f t="shared" si="42"/>
        <v>1548.3612658227848</v>
      </c>
      <c r="AW71" s="10"/>
      <c r="AX71" s="11">
        <f t="shared" si="43"/>
        <v>1515.6619875776398</v>
      </c>
      <c r="AY71" s="10"/>
      <c r="AZ71" s="11">
        <f t="shared" si="44"/>
        <v>1511.8377408637875</v>
      </c>
      <c r="BA71" s="10"/>
      <c r="BB71" s="11">
        <f t="shared" si="45"/>
        <v>1513.4532475884246</v>
      </c>
      <c r="BC71" s="10"/>
      <c r="BD71" s="11">
        <f t="shared" si="46"/>
        <v>1477.8960062893084</v>
      </c>
      <c r="BE71" s="10"/>
      <c r="BF71" s="11">
        <f t="shared" si="47"/>
        <v>1551.506795774648</v>
      </c>
      <c r="BG71" s="10"/>
      <c r="BH71" s="11">
        <f t="shared" si="48"/>
        <v>1611.7379457364341</v>
      </c>
      <c r="BI71" s="10"/>
      <c r="BJ71" s="11">
        <f t="shared" si="49"/>
        <v>1730.0794347826088</v>
      </c>
      <c r="BK71" s="10"/>
      <c r="BL71" s="11">
        <f t="shared" si="50"/>
        <v>1816.6788349514563</v>
      </c>
      <c r="BM71" s="10"/>
      <c r="BN71" s="11">
        <f t="shared" si="51"/>
        <v>1915.0027567567565</v>
      </c>
      <c r="BO71" s="10"/>
      <c r="BP71" s="11">
        <f t="shared" si="52"/>
        <v>2139.8714</v>
      </c>
      <c r="BQ71" s="10"/>
      <c r="BR71" s="11">
        <f t="shared" si="53"/>
        <v>2413.9698400000002</v>
      </c>
      <c r="BS71" s="10"/>
      <c r="BT71" s="11">
        <f t="shared" si="54"/>
        <v>783.87570000000005</v>
      </c>
      <c r="BU71" s="10"/>
      <c r="BV71" s="11">
        <f t="shared" si="55"/>
        <v>835.19426666666675</v>
      </c>
      <c r="BW71" s="10"/>
      <c r="BX71" s="11">
        <f t="shared" si="56"/>
        <v>842.45626865671647</v>
      </c>
      <c r="BY71" s="10"/>
      <c r="BZ71" s="11">
        <f t="shared" si="57"/>
        <v>746.29916666666668</v>
      </c>
      <c r="CA71" s="10"/>
      <c r="CB71" s="11">
        <f t="shared" si="58"/>
        <v>0</v>
      </c>
      <c r="CC71" s="10"/>
      <c r="CD71" s="11">
        <f t="shared" si="59"/>
        <v>0</v>
      </c>
      <c r="CE71" s="10"/>
      <c r="CF71" s="11">
        <f t="shared" si="60"/>
        <v>0</v>
      </c>
      <c r="CG71" s="10"/>
      <c r="CH71" s="11">
        <f t="shared" si="61"/>
        <v>0</v>
      </c>
      <c r="CI71" s="10"/>
      <c r="CJ71" s="11">
        <f t="shared" si="62"/>
        <v>0</v>
      </c>
      <c r="CK71" s="10"/>
      <c r="CL71" s="11">
        <f t="shared" si="63"/>
        <v>0</v>
      </c>
      <c r="CM71" s="10"/>
      <c r="CN71" s="11">
        <f t="shared" si="64"/>
        <v>0</v>
      </c>
      <c r="CO71" s="10"/>
      <c r="CP71" s="11">
        <f t="shared" si="65"/>
        <v>0</v>
      </c>
      <c r="CQ71" s="10"/>
      <c r="CR71" s="11">
        <f t="shared" si="66"/>
        <v>0</v>
      </c>
      <c r="CS71" s="10"/>
      <c r="CT71" s="11">
        <f t="shared" si="67"/>
        <v>0</v>
      </c>
      <c r="CU71" s="10"/>
      <c r="CV71" s="11">
        <f t="shared" si="68"/>
        <v>0</v>
      </c>
      <c r="CW71" s="10"/>
      <c r="CX71" s="11">
        <f t="shared" si="69"/>
        <v>0</v>
      </c>
      <c r="CY71" s="10"/>
      <c r="CZ71" s="11">
        <f t="shared" si="70"/>
        <v>0</v>
      </c>
      <c r="DA71" s="10"/>
      <c r="DB71" s="11">
        <f t="shared" si="71"/>
        <v>0</v>
      </c>
      <c r="DC71" s="10"/>
      <c r="DD71" s="11">
        <f t="shared" si="72"/>
        <v>0</v>
      </c>
      <c r="DE71" s="10"/>
      <c r="DF71" s="11">
        <f t="shared" si="73"/>
        <v>0</v>
      </c>
      <c r="DG71" s="10"/>
      <c r="DH71" s="11">
        <f t="shared" si="74"/>
        <v>0</v>
      </c>
      <c r="DI71" s="10"/>
      <c r="DJ71" s="11">
        <f t="shared" si="74"/>
        <v>0</v>
      </c>
      <c r="DK71" s="10"/>
      <c r="DL71" s="11">
        <f t="shared" ref="DL71:DN71" si="80">IF(ISERROR(DL58/DL34),0,DL58/DL34)</f>
        <v>0</v>
      </c>
      <c r="DM71" s="10"/>
      <c r="DN71" s="13">
        <f t="shared" si="80"/>
        <v>0</v>
      </c>
      <c r="DO71"/>
      <c r="DP71"/>
      <c r="DQ71"/>
      <c r="DR71"/>
      <c r="DS71"/>
    </row>
    <row r="72" spans="2:123" x14ac:dyDescent="0.25">
      <c r="B72" s="4" t="str">
        <f>$B$35</f>
        <v>Dr. Larkin</v>
      </c>
      <c r="J72" s="20">
        <f>IF(ISERROR(J59/J35),0,J59/J35)</f>
        <v>0</v>
      </c>
      <c r="L72" s="20">
        <f>IF(ISERROR(L59/L35),0,L59/L35)</f>
        <v>0</v>
      </c>
      <c r="N72" s="20">
        <f>IF(ISERROR(N59/N35),0,N59/N35)</f>
        <v>0</v>
      </c>
      <c r="P72" s="20">
        <f>IF(ISERROR(P59/P35),0,P59/P35)</f>
        <v>0</v>
      </c>
      <c r="R72" s="20">
        <f>IF(ISERROR(R59/R35),0,R59/R35)</f>
        <v>0</v>
      </c>
      <c r="T72" s="20">
        <f>IF(ISERROR(T59/T35),0,T59/T35)</f>
        <v>0</v>
      </c>
      <c r="V72" s="20">
        <f>IF(ISERROR(V59/V35),0,V59/V35)</f>
        <v>0</v>
      </c>
      <c r="X72" s="20">
        <f>IF(ISERROR(X59/X35),0,X59/X35)</f>
        <v>0</v>
      </c>
      <c r="Z72" s="20">
        <f>IF(ISERROR(Z59/Z35),0,Z59/Z35)</f>
        <v>0</v>
      </c>
      <c r="AB72" s="20">
        <f>IF(ISERROR(AB59/AB35),0,AB59/AB35)</f>
        <v>0</v>
      </c>
      <c r="AD72" s="20">
        <f>IF(ISERROR(AD59/AD35),0,AD59/AD35)</f>
        <v>0</v>
      </c>
      <c r="AF72" s="20">
        <f t="shared" si="34"/>
        <v>0</v>
      </c>
      <c r="AH72" s="20">
        <f t="shared" si="35"/>
        <v>0</v>
      </c>
      <c r="AJ72" s="20">
        <f t="shared" si="36"/>
        <v>0</v>
      </c>
      <c r="AL72" s="20">
        <f t="shared" si="37"/>
        <v>0</v>
      </c>
      <c r="AN72" s="20">
        <f t="shared" si="38"/>
        <v>0</v>
      </c>
      <c r="AP72" s="20">
        <f t="shared" si="39"/>
        <v>0</v>
      </c>
      <c r="AR72" s="20">
        <f t="shared" si="40"/>
        <v>0</v>
      </c>
      <c r="AT72" s="20">
        <f t="shared" si="41"/>
        <v>0</v>
      </c>
      <c r="AV72" s="20">
        <f t="shared" si="42"/>
        <v>0</v>
      </c>
      <c r="AX72" s="20">
        <f t="shared" si="43"/>
        <v>0</v>
      </c>
      <c r="AZ72" s="20">
        <f t="shared" si="44"/>
        <v>0</v>
      </c>
      <c r="BB72" s="20">
        <f t="shared" si="45"/>
        <v>0</v>
      </c>
      <c r="BD72" s="20">
        <f t="shared" si="46"/>
        <v>0</v>
      </c>
      <c r="BF72" s="20">
        <f t="shared" si="47"/>
        <v>0</v>
      </c>
      <c r="BH72" s="20">
        <f t="shared" si="48"/>
        <v>0</v>
      </c>
      <c r="BJ72" s="20">
        <f t="shared" si="49"/>
        <v>0</v>
      </c>
      <c r="BL72" s="20">
        <f t="shared" si="50"/>
        <v>0</v>
      </c>
      <c r="BN72" s="20">
        <f t="shared" si="51"/>
        <v>0</v>
      </c>
      <c r="BP72" s="20">
        <f t="shared" si="52"/>
        <v>0</v>
      </c>
      <c r="BR72" s="20">
        <f t="shared" si="53"/>
        <v>0</v>
      </c>
      <c r="BT72" s="20">
        <f t="shared" si="54"/>
        <v>0</v>
      </c>
      <c r="BV72" s="20">
        <f t="shared" si="55"/>
        <v>0</v>
      </c>
      <c r="BX72" s="20">
        <f t="shared" si="56"/>
        <v>0</v>
      </c>
      <c r="BZ72" s="20">
        <f t="shared" si="57"/>
        <v>0</v>
      </c>
      <c r="CB72" s="20">
        <f t="shared" si="58"/>
        <v>0</v>
      </c>
      <c r="CD72" s="20">
        <f t="shared" si="59"/>
        <v>0</v>
      </c>
      <c r="CF72" s="20">
        <f t="shared" si="60"/>
        <v>0</v>
      </c>
      <c r="CH72" s="20">
        <f t="shared" si="61"/>
        <v>0</v>
      </c>
      <c r="CJ72" s="20">
        <f t="shared" si="62"/>
        <v>0</v>
      </c>
      <c r="CL72" s="20">
        <f t="shared" si="63"/>
        <v>0</v>
      </c>
      <c r="CN72" s="20">
        <f t="shared" si="64"/>
        <v>0</v>
      </c>
      <c r="CP72" s="20">
        <f t="shared" si="65"/>
        <v>0</v>
      </c>
      <c r="CR72" s="20">
        <f t="shared" si="66"/>
        <v>0</v>
      </c>
      <c r="CT72" s="20">
        <f t="shared" si="67"/>
        <v>0</v>
      </c>
      <c r="CV72" s="20">
        <f t="shared" si="68"/>
        <v>0</v>
      </c>
      <c r="CX72" s="20">
        <f t="shared" si="69"/>
        <v>0</v>
      </c>
      <c r="CZ72" s="20">
        <f t="shared" si="70"/>
        <v>0</v>
      </c>
      <c r="DB72" s="20">
        <f t="shared" si="71"/>
        <v>0</v>
      </c>
      <c r="DD72" s="20">
        <f t="shared" si="72"/>
        <v>0</v>
      </c>
      <c r="DF72" s="20">
        <f t="shared" si="73"/>
        <v>0</v>
      </c>
      <c r="DH72" s="20">
        <f t="shared" si="74"/>
        <v>0</v>
      </c>
      <c r="DJ72" s="20">
        <f t="shared" si="74"/>
        <v>1179.7595833333332</v>
      </c>
      <c r="DL72" s="20">
        <f t="shared" ref="DL72:DN72" si="81">IF(ISERROR(DL59/DL35),0,DL59/DL35)</f>
        <v>1988.3803703703702</v>
      </c>
      <c r="DN72" s="20">
        <f t="shared" si="81"/>
        <v>1457.9065217391303</v>
      </c>
      <c r="DP72"/>
      <c r="DQ72"/>
      <c r="DR72"/>
      <c r="DS72"/>
    </row>
    <row r="73" spans="2:123" x14ac:dyDescent="0.25">
      <c r="B73" s="9" t="s">
        <v>2</v>
      </c>
      <c r="C73" s="10"/>
      <c r="D73" s="10"/>
      <c r="E73" s="10"/>
      <c r="F73" s="10"/>
      <c r="G73" s="10"/>
      <c r="H73" s="10"/>
      <c r="I73" s="10"/>
      <c r="J73" s="11"/>
      <c r="K73" s="10"/>
      <c r="L73" s="11"/>
      <c r="M73" s="10"/>
      <c r="N73" s="11"/>
      <c r="O73" s="10"/>
      <c r="P73" s="11"/>
      <c r="Q73" s="10"/>
      <c r="R73" s="11"/>
      <c r="S73" s="10"/>
      <c r="T73" s="11"/>
      <c r="U73" s="10"/>
      <c r="V73" s="11"/>
      <c r="W73" s="10"/>
      <c r="X73" s="11"/>
      <c r="Y73" s="10"/>
      <c r="Z73" s="11"/>
      <c r="AA73" s="10"/>
      <c r="AB73" s="11"/>
      <c r="AC73" s="10"/>
      <c r="AD73" s="11"/>
      <c r="AE73" s="10"/>
      <c r="AF73" s="11">
        <f t="shared" si="34"/>
        <v>0</v>
      </c>
      <c r="AG73" s="10"/>
      <c r="AH73" s="11">
        <f t="shared" si="35"/>
        <v>0</v>
      </c>
      <c r="AI73" s="10"/>
      <c r="AJ73" s="11">
        <f t="shared" si="36"/>
        <v>0</v>
      </c>
      <c r="AK73" s="10"/>
      <c r="AL73" s="11">
        <f t="shared" si="37"/>
        <v>0</v>
      </c>
      <c r="AM73" s="10"/>
      <c r="AN73" s="11">
        <f t="shared" si="38"/>
        <v>0</v>
      </c>
      <c r="AO73" s="10"/>
      <c r="AP73" s="11">
        <f t="shared" si="39"/>
        <v>0</v>
      </c>
      <c r="AQ73" s="10"/>
      <c r="AR73" s="11">
        <f t="shared" si="40"/>
        <v>0</v>
      </c>
      <c r="AS73" s="10"/>
      <c r="AT73" s="11">
        <f t="shared" si="41"/>
        <v>0</v>
      </c>
      <c r="AU73" s="10"/>
      <c r="AV73" s="11">
        <f t="shared" si="42"/>
        <v>0</v>
      </c>
      <c r="AW73" s="10"/>
      <c r="AX73" s="11">
        <f t="shared" si="43"/>
        <v>0</v>
      </c>
      <c r="AY73" s="10"/>
      <c r="AZ73" s="11">
        <f t="shared" si="44"/>
        <v>0</v>
      </c>
      <c r="BA73" s="10"/>
      <c r="BB73" s="11">
        <f t="shared" si="45"/>
        <v>0</v>
      </c>
      <c r="BC73" s="10"/>
      <c r="BD73" s="11">
        <f t="shared" si="46"/>
        <v>0</v>
      </c>
      <c r="BE73" s="10"/>
      <c r="BF73" s="11">
        <f t="shared" si="47"/>
        <v>0</v>
      </c>
      <c r="BG73" s="10"/>
      <c r="BH73" s="11">
        <f t="shared" si="48"/>
        <v>0</v>
      </c>
      <c r="BI73" s="10"/>
      <c r="BJ73" s="11">
        <f t="shared" si="49"/>
        <v>0</v>
      </c>
      <c r="BK73" s="10"/>
      <c r="BL73" s="11">
        <f t="shared" si="50"/>
        <v>0</v>
      </c>
      <c r="BM73" s="10"/>
      <c r="BN73" s="11">
        <f t="shared" si="51"/>
        <v>0</v>
      </c>
      <c r="BO73" s="10"/>
      <c r="BP73" s="11">
        <f t="shared" si="52"/>
        <v>0</v>
      </c>
      <c r="BQ73" s="10"/>
      <c r="BR73" s="11">
        <f t="shared" si="53"/>
        <v>0</v>
      </c>
      <c r="BS73" s="10"/>
      <c r="BT73" s="11">
        <f t="shared" si="54"/>
        <v>0</v>
      </c>
      <c r="BU73" s="10"/>
      <c r="BV73" s="11">
        <f t="shared" si="55"/>
        <v>0</v>
      </c>
      <c r="BW73" s="10"/>
      <c r="BX73" s="11">
        <f t="shared" si="56"/>
        <v>0</v>
      </c>
      <c r="BY73" s="10"/>
      <c r="BZ73" s="11">
        <f t="shared" si="57"/>
        <v>0</v>
      </c>
      <c r="CA73" s="10"/>
      <c r="CB73" s="11">
        <f t="shared" si="58"/>
        <v>0</v>
      </c>
      <c r="CC73" s="10"/>
      <c r="CD73" s="11">
        <f t="shared" si="59"/>
        <v>0</v>
      </c>
      <c r="CE73" s="10"/>
      <c r="CF73" s="11">
        <f t="shared" si="60"/>
        <v>0</v>
      </c>
      <c r="CG73" s="10"/>
      <c r="CH73" s="11">
        <f t="shared" si="61"/>
        <v>0</v>
      </c>
      <c r="CI73" s="10"/>
      <c r="CJ73" s="11">
        <f t="shared" si="62"/>
        <v>0</v>
      </c>
      <c r="CK73" s="10"/>
      <c r="CL73" s="11">
        <f t="shared" si="63"/>
        <v>0</v>
      </c>
      <c r="CM73" s="10"/>
      <c r="CN73" s="11">
        <f t="shared" si="64"/>
        <v>0</v>
      </c>
      <c r="CO73" s="10"/>
      <c r="CP73" s="11">
        <f t="shared" si="65"/>
        <v>0</v>
      </c>
      <c r="CQ73" s="10"/>
      <c r="CR73" s="11">
        <f t="shared" si="66"/>
        <v>0</v>
      </c>
      <c r="CS73" s="10"/>
      <c r="CT73" s="11">
        <f t="shared" si="67"/>
        <v>0</v>
      </c>
      <c r="CU73" s="10"/>
      <c r="CV73" s="11">
        <f t="shared" si="68"/>
        <v>0</v>
      </c>
      <c r="CW73" s="10"/>
      <c r="CX73" s="11">
        <f t="shared" si="69"/>
        <v>0</v>
      </c>
      <c r="CY73" s="10"/>
      <c r="CZ73" s="11">
        <f t="shared" si="70"/>
        <v>0</v>
      </c>
      <c r="DA73" s="10"/>
      <c r="DB73" s="11">
        <f t="shared" si="71"/>
        <v>0</v>
      </c>
      <c r="DC73" s="10"/>
      <c r="DD73" s="11">
        <f t="shared" si="72"/>
        <v>0</v>
      </c>
      <c r="DE73" s="10"/>
      <c r="DF73" s="11">
        <f t="shared" si="73"/>
        <v>0</v>
      </c>
      <c r="DG73" s="10"/>
      <c r="DH73" s="11">
        <f t="shared" si="74"/>
        <v>0</v>
      </c>
      <c r="DI73" s="10"/>
      <c r="DJ73" s="11">
        <f t="shared" si="74"/>
        <v>1179.7595833333332</v>
      </c>
      <c r="DK73" s="10"/>
      <c r="DL73" s="11">
        <f t="shared" ref="DL73:DN73" si="82">IF(ISERROR(DL60/DL36),0,DL60/DL36)</f>
        <v>1607.8529411764705</v>
      </c>
      <c r="DM73" s="10"/>
      <c r="DN73" s="13">
        <f t="shared" si="82"/>
        <v>1536.7443298969074</v>
      </c>
      <c r="DO73"/>
      <c r="DP73"/>
      <c r="DQ73"/>
      <c r="DR73"/>
      <c r="DS73"/>
    </row>
    <row r="74" spans="2:123" x14ac:dyDescent="0.25">
      <c r="B74" s="4" t="str">
        <f>$B$37</f>
        <v>Dr. Anderson</v>
      </c>
      <c r="J74" s="20">
        <f>IF(ISERROR(J61/J37),0,J61/J37)</f>
        <v>0</v>
      </c>
      <c r="L74" s="20">
        <f>IF(ISERROR(L61/L37),0,L61/L37)</f>
        <v>0</v>
      </c>
      <c r="N74" s="20">
        <f>IF(ISERROR(N61/N37),0,N61/N37)</f>
        <v>0</v>
      </c>
      <c r="P74" s="20">
        <f>IF(ISERROR(P61/P37),0,P61/P37)</f>
        <v>0</v>
      </c>
      <c r="R74" s="20">
        <f>IF(ISERROR(R61/R37),0,R61/R37)</f>
        <v>0</v>
      </c>
      <c r="T74" s="20">
        <f>IF(ISERROR(T61/T37),0,T61/T37)</f>
        <v>0</v>
      </c>
      <c r="V74" s="20">
        <f>IF(ISERROR(V61/V37),0,V61/V37)</f>
        <v>0</v>
      </c>
      <c r="X74" s="20">
        <f>IF(ISERROR(X61/X37),0,X61/X37)</f>
        <v>0</v>
      </c>
      <c r="Z74" s="20">
        <f>IF(ISERROR(Z61/Z37),0,Z61/Z37)</f>
        <v>0</v>
      </c>
      <c r="AB74" s="20">
        <f>IF(ISERROR(AB61/AB37),0,AB61/AB37)</f>
        <v>0</v>
      </c>
      <c r="AD74" s="20">
        <f>IF(ISERROR(AD61/AD37),0,AD61/AD37)</f>
        <v>0</v>
      </c>
      <c r="AF74" s="20">
        <f t="shared" si="34"/>
        <v>0</v>
      </c>
      <c r="AH74" s="20">
        <f t="shared" si="35"/>
        <v>0</v>
      </c>
      <c r="AJ74" s="20">
        <f t="shared" si="36"/>
        <v>0</v>
      </c>
      <c r="AL74" s="20">
        <f t="shared" si="37"/>
        <v>0</v>
      </c>
      <c r="AN74" s="20">
        <f t="shared" si="38"/>
        <v>0</v>
      </c>
      <c r="AP74" s="20">
        <f t="shared" si="39"/>
        <v>0</v>
      </c>
      <c r="AR74" s="20">
        <f t="shared" si="40"/>
        <v>0</v>
      </c>
      <c r="AT74" s="20">
        <f t="shared" si="41"/>
        <v>0</v>
      </c>
      <c r="AV74" s="20">
        <f t="shared" si="42"/>
        <v>0</v>
      </c>
      <c r="AX74" s="20">
        <f t="shared" si="43"/>
        <v>0</v>
      </c>
      <c r="AZ74" s="20">
        <f t="shared" si="44"/>
        <v>0</v>
      </c>
      <c r="BB74" s="20">
        <f t="shared" si="45"/>
        <v>0</v>
      </c>
      <c r="BD74" s="20">
        <f t="shared" si="46"/>
        <v>0</v>
      </c>
      <c r="BF74" s="20">
        <f t="shared" si="47"/>
        <v>0</v>
      </c>
      <c r="BH74" s="20">
        <f t="shared" si="48"/>
        <v>0</v>
      </c>
      <c r="BJ74" s="20">
        <f t="shared" si="49"/>
        <v>0</v>
      </c>
      <c r="BL74" s="20">
        <f t="shared" si="50"/>
        <v>0</v>
      </c>
      <c r="BN74" s="20">
        <f t="shared" si="51"/>
        <v>0</v>
      </c>
      <c r="BP74" s="20">
        <f t="shared" si="52"/>
        <v>0</v>
      </c>
      <c r="BR74" s="20">
        <f t="shared" si="53"/>
        <v>0</v>
      </c>
      <c r="BT74" s="20">
        <f t="shared" si="54"/>
        <v>0</v>
      </c>
      <c r="BV74" s="20">
        <f t="shared" si="55"/>
        <v>0</v>
      </c>
      <c r="BX74" s="20">
        <f t="shared" si="56"/>
        <v>0</v>
      </c>
      <c r="BZ74" s="20">
        <f t="shared" si="57"/>
        <v>0</v>
      </c>
      <c r="CB74" s="20">
        <f t="shared" si="58"/>
        <v>0</v>
      </c>
      <c r="CD74" s="20">
        <f t="shared" si="59"/>
        <v>0</v>
      </c>
      <c r="CF74" s="20">
        <f t="shared" si="60"/>
        <v>0</v>
      </c>
      <c r="CH74" s="20">
        <f t="shared" si="61"/>
        <v>0</v>
      </c>
      <c r="CJ74" s="20">
        <f t="shared" si="62"/>
        <v>0</v>
      </c>
      <c r="CL74" s="20">
        <f t="shared" si="63"/>
        <v>0</v>
      </c>
      <c r="CN74" s="20">
        <f t="shared" si="64"/>
        <v>0</v>
      </c>
      <c r="CP74" s="20">
        <f t="shared" si="65"/>
        <v>0</v>
      </c>
      <c r="CR74" s="20">
        <f t="shared" si="66"/>
        <v>0</v>
      </c>
      <c r="CT74" s="20">
        <f t="shared" si="67"/>
        <v>0</v>
      </c>
      <c r="CV74" s="20">
        <f t="shared" si="68"/>
        <v>0</v>
      </c>
      <c r="CX74" s="20">
        <f t="shared" si="69"/>
        <v>0</v>
      </c>
      <c r="CZ74" s="20">
        <f t="shared" si="70"/>
        <v>0</v>
      </c>
      <c r="DB74" s="20">
        <f t="shared" si="71"/>
        <v>0</v>
      </c>
      <c r="DD74" s="20">
        <f t="shared" si="72"/>
        <v>0</v>
      </c>
      <c r="DF74" s="20">
        <f t="shared" si="73"/>
        <v>0</v>
      </c>
      <c r="DH74" s="20">
        <f t="shared" si="74"/>
        <v>0</v>
      </c>
      <c r="DJ74" s="20">
        <f t="shared" si="74"/>
        <v>0</v>
      </c>
      <c r="DL74" s="20">
        <f t="shared" ref="DL74:DN74" si="83">IF(ISERROR(DL61/DL37),0,DL61/DL37)</f>
        <v>0</v>
      </c>
      <c r="DN74" s="20">
        <f t="shared" si="83"/>
        <v>0</v>
      </c>
      <c r="DP74"/>
      <c r="DQ74"/>
      <c r="DR74"/>
      <c r="DS74"/>
    </row>
    <row r="75" spans="2:123" x14ac:dyDescent="0.25">
      <c r="B75" s="9" t="s">
        <v>2</v>
      </c>
      <c r="C75" s="10"/>
      <c r="D75" s="10"/>
      <c r="E75" s="10"/>
      <c r="F75" s="10"/>
      <c r="G75" s="10"/>
      <c r="H75" s="10"/>
      <c r="I75" s="10"/>
      <c r="J75" s="11"/>
      <c r="K75" s="10"/>
      <c r="L75" s="11"/>
      <c r="M75" s="10"/>
      <c r="N75" s="11"/>
      <c r="O75" s="10"/>
      <c r="P75" s="11"/>
      <c r="Q75" s="10"/>
      <c r="R75" s="11"/>
      <c r="S75" s="10"/>
      <c r="T75" s="11"/>
      <c r="U75" s="10"/>
      <c r="V75" s="11"/>
      <c r="W75" s="10"/>
      <c r="X75" s="11"/>
      <c r="Y75" s="10"/>
      <c r="Z75" s="11"/>
      <c r="AA75" s="10"/>
      <c r="AB75" s="11"/>
      <c r="AC75" s="10"/>
      <c r="AD75" s="11"/>
      <c r="AE75" s="10"/>
      <c r="AF75" s="11">
        <f t="shared" si="34"/>
        <v>0</v>
      </c>
      <c r="AG75" s="10"/>
      <c r="AH75" s="11">
        <f t="shared" si="35"/>
        <v>0</v>
      </c>
      <c r="AI75" s="10"/>
      <c r="AJ75" s="11">
        <f t="shared" si="36"/>
        <v>0</v>
      </c>
      <c r="AK75" s="10"/>
      <c r="AL75" s="11">
        <f t="shared" si="37"/>
        <v>0</v>
      </c>
      <c r="AM75" s="10"/>
      <c r="AN75" s="11">
        <f t="shared" si="38"/>
        <v>0</v>
      </c>
      <c r="AO75" s="10"/>
      <c r="AP75" s="11">
        <f t="shared" si="39"/>
        <v>0</v>
      </c>
      <c r="AQ75" s="10"/>
      <c r="AR75" s="11">
        <f t="shared" si="40"/>
        <v>0</v>
      </c>
      <c r="AS75" s="10"/>
      <c r="AT75" s="11">
        <f t="shared" si="41"/>
        <v>0</v>
      </c>
      <c r="AU75" s="10"/>
      <c r="AV75" s="11">
        <f t="shared" si="42"/>
        <v>0</v>
      </c>
      <c r="AW75" s="10"/>
      <c r="AX75" s="11">
        <f t="shared" si="43"/>
        <v>0</v>
      </c>
      <c r="AY75" s="10"/>
      <c r="AZ75" s="11">
        <f t="shared" si="44"/>
        <v>0</v>
      </c>
      <c r="BA75" s="10"/>
      <c r="BB75" s="11">
        <f t="shared" si="45"/>
        <v>0</v>
      </c>
      <c r="BC75" s="10"/>
      <c r="BD75" s="11">
        <f t="shared" si="46"/>
        <v>0</v>
      </c>
      <c r="BE75" s="10"/>
      <c r="BF75" s="11">
        <f t="shared" si="47"/>
        <v>0</v>
      </c>
      <c r="BG75" s="10"/>
      <c r="BH75" s="11">
        <f t="shared" si="48"/>
        <v>0</v>
      </c>
      <c r="BI75" s="10"/>
      <c r="BJ75" s="11">
        <f t="shared" si="49"/>
        <v>0</v>
      </c>
      <c r="BK75" s="10"/>
      <c r="BL75" s="11">
        <f t="shared" si="50"/>
        <v>0</v>
      </c>
      <c r="BM75" s="10"/>
      <c r="BN75" s="11">
        <f t="shared" si="51"/>
        <v>0</v>
      </c>
      <c r="BO75" s="10"/>
      <c r="BP75" s="11">
        <f t="shared" si="52"/>
        <v>0</v>
      </c>
      <c r="BQ75" s="10"/>
      <c r="BR75" s="11">
        <f t="shared" si="53"/>
        <v>0</v>
      </c>
      <c r="BS75" s="10"/>
      <c r="BT75" s="11">
        <f t="shared" si="54"/>
        <v>0</v>
      </c>
      <c r="BU75" s="10"/>
      <c r="BV75" s="11">
        <f t="shared" si="55"/>
        <v>0</v>
      </c>
      <c r="BW75" s="10"/>
      <c r="BX75" s="11">
        <f t="shared" si="56"/>
        <v>0</v>
      </c>
      <c r="BY75" s="10"/>
      <c r="BZ75" s="11">
        <f t="shared" si="57"/>
        <v>0</v>
      </c>
      <c r="CA75" s="10"/>
      <c r="CB75" s="11">
        <f t="shared" si="58"/>
        <v>0</v>
      </c>
      <c r="CC75" s="10"/>
      <c r="CD75" s="11">
        <f t="shared" si="59"/>
        <v>0</v>
      </c>
      <c r="CE75" s="10"/>
      <c r="CF75" s="11">
        <f t="shared" si="60"/>
        <v>0</v>
      </c>
      <c r="CG75" s="10"/>
      <c r="CH75" s="11">
        <f t="shared" si="61"/>
        <v>0</v>
      </c>
      <c r="CI75" s="10"/>
      <c r="CJ75" s="11">
        <f t="shared" si="62"/>
        <v>0</v>
      </c>
      <c r="CK75" s="10"/>
      <c r="CL75" s="11">
        <f t="shared" si="63"/>
        <v>0</v>
      </c>
      <c r="CM75" s="10"/>
      <c r="CN75" s="11">
        <f t="shared" si="64"/>
        <v>0</v>
      </c>
      <c r="CO75" s="10"/>
      <c r="CP75" s="11">
        <f t="shared" si="65"/>
        <v>0</v>
      </c>
      <c r="CQ75" s="10"/>
      <c r="CR75" s="11">
        <f t="shared" si="66"/>
        <v>0</v>
      </c>
      <c r="CS75" s="10"/>
      <c r="CT75" s="11">
        <f t="shared" si="67"/>
        <v>0</v>
      </c>
      <c r="CU75" s="10"/>
      <c r="CV75" s="11">
        <f t="shared" si="68"/>
        <v>0</v>
      </c>
      <c r="CW75" s="10"/>
      <c r="CX75" s="11">
        <f t="shared" si="69"/>
        <v>0</v>
      </c>
      <c r="CY75" s="10"/>
      <c r="CZ75" s="11">
        <f t="shared" si="70"/>
        <v>0</v>
      </c>
      <c r="DA75" s="10"/>
      <c r="DB75" s="11">
        <f t="shared" si="71"/>
        <v>0</v>
      </c>
      <c r="DC75" s="10"/>
      <c r="DD75" s="11">
        <f t="shared" si="72"/>
        <v>0</v>
      </c>
      <c r="DE75" s="10"/>
      <c r="DF75" s="11">
        <f t="shared" si="73"/>
        <v>0</v>
      </c>
      <c r="DG75" s="10"/>
      <c r="DH75" s="11">
        <f t="shared" si="74"/>
        <v>0</v>
      </c>
      <c r="DI75" s="10"/>
      <c r="DJ75" s="11">
        <f t="shared" si="74"/>
        <v>0</v>
      </c>
      <c r="DK75" s="10"/>
      <c r="DL75" s="11">
        <f t="shared" ref="DL75:DN75" si="84">IF(ISERROR(DL62/DL38),0,DL62/DL38)</f>
        <v>0</v>
      </c>
      <c r="DM75" s="10"/>
      <c r="DN75" s="13">
        <f t="shared" si="84"/>
        <v>0</v>
      </c>
      <c r="DO75"/>
      <c r="DP75"/>
      <c r="DQ75"/>
      <c r="DR75"/>
      <c r="DS75"/>
    </row>
    <row r="76" spans="2:123" x14ac:dyDescent="0.25">
      <c r="B76" s="4" t="s">
        <v>10</v>
      </c>
      <c r="J76" s="20">
        <f>IF(ISERROR(J10/J39),0,J10/J39)</f>
        <v>0</v>
      </c>
      <c r="L76" s="20">
        <f>IF(ISERROR(L10/L39),0,L10/L39)</f>
        <v>0</v>
      </c>
      <c r="N76" s="20">
        <f>IF(ISERROR(N10/N39),0,N10/N39)</f>
        <v>0</v>
      </c>
      <c r="P76" s="20">
        <f>IF(ISERROR(P10/P39),0,P10/P39)</f>
        <v>0</v>
      </c>
      <c r="R76" s="20">
        <f>IF(ISERROR(R10/R39),0,R10/R39)</f>
        <v>0</v>
      </c>
      <c r="T76" s="20">
        <f>IF(ISERROR(T10/T39),0,T10/T39)</f>
        <v>0</v>
      </c>
      <c r="V76" s="20">
        <f>IF(ISERROR(V10/V39),0,V10/V39)</f>
        <v>0</v>
      </c>
      <c r="X76" s="20">
        <f>IF(ISERROR(X10/X39),0,X10/X39)</f>
        <v>0</v>
      </c>
      <c r="Z76" s="20">
        <f>IF(ISERROR(Z10/Z39),0,Z10/Z39)</f>
        <v>965.83673469387759</v>
      </c>
      <c r="AB76" s="20">
        <f>IF(ISERROR(AB10/AB39),0,AB10/AB39)</f>
        <v>1469.1630434782608</v>
      </c>
      <c r="AD76" s="20">
        <f>IF(ISERROR(AD10/AD39),0,AD10/AD39)</f>
        <v>1157.6422018348624</v>
      </c>
      <c r="AF76" s="20">
        <f>IF(ISERROR(AF10/AF39),0,AF10/AF39)</f>
        <v>1243.9512500000001</v>
      </c>
      <c r="AH76" s="20">
        <f>IF(ISERROR(AH10/AH39),0,AH10/AH39)</f>
        <v>1870.0897777777777</v>
      </c>
      <c r="AJ76" s="20">
        <f>IF(ISERROR(AJ10/AJ39),0,AJ10/AJ39)</f>
        <v>1441.3880412371136</v>
      </c>
      <c r="AL76" s="20">
        <f>IF(ISERROR(AL10/AL39),0,AL10/AL39)</f>
        <v>968.91899999999998</v>
      </c>
      <c r="AN76" s="20">
        <f>IF(ISERROR(AN10/AN39),0,AN10/AN39)</f>
        <v>1322.1635632183907</v>
      </c>
      <c r="AO76"/>
      <c r="AP76" s="20">
        <f>IF(ISERROR(AP10/AP39),0,AP10/AP39)</f>
        <v>1310.1947191011236</v>
      </c>
      <c r="AQ76"/>
      <c r="AR76" s="20">
        <f>IF(ISERROR(AR10/AR39),0,AR10/AR39)</f>
        <v>1232.2484955752211</v>
      </c>
      <c r="AT76" s="20">
        <f>IF(ISERROR(AT10/AT39),0,AT10/AT39)</f>
        <v>1146.0672380952381</v>
      </c>
      <c r="AV76" s="20">
        <f>IF(ISERROR(AV10/AV39),0,AV10/AV39)</f>
        <v>1142.5375806451614</v>
      </c>
      <c r="AX76" s="20">
        <f>IF(ISERROR(AX10/AX39),0,AX10/AX39)</f>
        <v>860.81395348837214</v>
      </c>
      <c r="AZ76" s="20">
        <f>IF(ISERROR(AZ10/AZ39),0,AZ10/AZ39)</f>
        <v>1392.2873563218391</v>
      </c>
      <c r="BB76" s="20">
        <f>IF(ISERROR(BB10/BB39),0,BB10/BB39)</f>
        <v>1006.2502654867257</v>
      </c>
      <c r="BD76" s="20">
        <f>IF(ISERROR(BD10/BD39),0,BD10/BD39)</f>
        <v>964.94507812500001</v>
      </c>
      <c r="BF76" s="20">
        <f>IF(ISERROR(BF10/BF39),0,BF10/BF39)</f>
        <v>1063.0096453900708</v>
      </c>
      <c r="BH76" s="20">
        <f>IF(ISERROR(BH10/BH39),0,BH10/BH39)</f>
        <v>993.35216981132078</v>
      </c>
      <c r="BJ76" s="20">
        <f>IF(ISERROR(BJ10/BJ39),0,BJ10/BJ39)</f>
        <v>1161.8945945945945</v>
      </c>
      <c r="BL76" s="20">
        <f>IF(ISERROR(BL10/BL39),0,BL10/BL39)</f>
        <v>1328.4933333333333</v>
      </c>
      <c r="BN76" s="20">
        <f>IF(ISERROR(BN10/BN39),0,BN10/BN39)</f>
        <v>1102.4708333333333</v>
      </c>
      <c r="BP76" s="20">
        <f>IF(ISERROR(BP10/BP39),0,BP10/BP39)</f>
        <v>2192.7485454545454</v>
      </c>
      <c r="BR76" s="20">
        <f>IF(ISERROR(BR10/BR39),0,BR10/BR39)</f>
        <v>1717.6571428571428</v>
      </c>
      <c r="BT76" s="20">
        <f>IF(ISERROR(BT10/BT39),0,BT10/BT39)</f>
        <v>2337.4431147540981</v>
      </c>
      <c r="BV76" s="20">
        <f>IF(ISERROR(BV10/BV39),0,BV10/BV39)</f>
        <v>2515.3848484848486</v>
      </c>
      <c r="BX76" s="20">
        <f>IF(ISERROR(BX10/BX39),0,BX10/BX39)</f>
        <v>1565.0243636363637</v>
      </c>
      <c r="BZ76" s="20">
        <f>IF(ISERROR(BZ10/BZ39),0,BZ10/BZ39)</f>
        <v>1303.926530612245</v>
      </c>
      <c r="CB76" s="20">
        <f>IF(ISERROR(CB10/CB39),0,CB10/CB39)</f>
        <v>5674.7924242424242</v>
      </c>
      <c r="CD76" s="20">
        <f>IF(ISERROR(CD10/CD39),0,CD10/CD39)</f>
        <v>1945.8331250000001</v>
      </c>
      <c r="CF76" s="20">
        <f>IF(ISERROR(CF10/CF39),0,CF10/CF39)</f>
        <v>2898.3542499999999</v>
      </c>
      <c r="CH76" s="20">
        <f>IF(ISERROR(CH10/CH39),0,CH10/CH39)</f>
        <v>1962.3839215686276</v>
      </c>
      <c r="CJ76" s="20">
        <f>IF(ISERROR(CJ10/CJ39),0,CJ10/CJ39)</f>
        <v>2828.0449019607845</v>
      </c>
      <c r="CL76" s="20">
        <f>IF(ISERROR(CL10/CL39),0,CL10/CL39)</f>
        <v>2251.5300000000002</v>
      </c>
      <c r="CN76" s="20">
        <f>IF(ISERROR(CN10/CN39),0,CN10/CN39)</f>
        <v>3582.039574468085</v>
      </c>
      <c r="CP76" s="20">
        <f>IF(ISERROR(CP10/CP39),0,CP10/CP39)</f>
        <v>1917.3828000000001</v>
      </c>
      <c r="CR76" s="20">
        <f>IF(ISERROR(CR10/CR39),0,CR10/CR39)</f>
        <v>1261.9276470588236</v>
      </c>
      <c r="CT76" s="20">
        <f>IF(ISERROR(CT10/CT39),0,CT10/CT39)</f>
        <v>1452.1363888888891</v>
      </c>
      <c r="CV76" s="20">
        <f>IF(ISERROR(CV10/CV39),0,CV10/CV39)</f>
        <v>2558.8711627906978</v>
      </c>
      <c r="CX76" s="20">
        <f>IF(ISERROR(CX10/CX39),0,CX10/CX39)</f>
        <v>2774.8656410256408</v>
      </c>
      <c r="CZ76" s="20">
        <f>IF(ISERROR(CZ10/CZ39),0,CZ10/CZ39)</f>
        <v>4026.8368421052628</v>
      </c>
      <c r="DB76" s="20">
        <f>IF(ISERROR(DB10/DB39),0,DB10/DB39)</f>
        <v>5472.2948387096776</v>
      </c>
      <c r="DD76" s="20">
        <f>IF(ISERROR(DD10/DD39),0,DD10/DD39)</f>
        <v>2856.5794117647056</v>
      </c>
      <c r="DF76" s="20">
        <f>IF(ISERROR(DF10/DF39),0,DF10/DF39)</f>
        <v>2399.7890909090911</v>
      </c>
      <c r="DH76" s="20">
        <f>IF(ISERROR(DH10/DH39),0,DH10/DH39)</f>
        <v>2697.011842105263</v>
      </c>
      <c r="DJ76" s="20">
        <f>IF(ISERROR(DJ10/DJ39),0,DJ10/DJ39)</f>
        <v>1416.6348979591837</v>
      </c>
      <c r="DL76" s="20">
        <f>IF(ISERROR(DL10/DL39),0,DL10/DL39)</f>
        <v>1631.8455555555556</v>
      </c>
      <c r="DN76" s="20">
        <f>IF(ISERROR(DN10/DN39),0,DN10/DN39)</f>
        <v>1528.3677906976745</v>
      </c>
      <c r="DO76"/>
      <c r="DP76"/>
      <c r="DQ76"/>
      <c r="DR76"/>
      <c r="DS76"/>
    </row>
    <row r="77" spans="2:123" x14ac:dyDescent="0.25">
      <c r="B77" s="9" t="s">
        <v>2</v>
      </c>
      <c r="C77" s="10"/>
      <c r="D77" s="10"/>
      <c r="E77" s="10"/>
      <c r="F77" s="10"/>
      <c r="G77" s="10"/>
      <c r="H77" s="10"/>
      <c r="I77" s="10"/>
      <c r="J77" s="11"/>
      <c r="K77" s="10"/>
      <c r="L77" s="11"/>
      <c r="M77" s="10"/>
      <c r="N77" s="11"/>
      <c r="O77" s="10"/>
      <c r="P77" s="11"/>
      <c r="Q77" s="10"/>
      <c r="R77" s="11"/>
      <c r="S77" s="10"/>
      <c r="T77" s="11"/>
      <c r="U77" s="10"/>
      <c r="V77" s="11"/>
      <c r="W77" s="10"/>
      <c r="X77" s="11"/>
      <c r="Y77" s="10"/>
      <c r="Z77" s="11"/>
      <c r="AA77" s="10"/>
      <c r="AB77" s="11"/>
      <c r="AC77" s="10"/>
      <c r="AD77" s="11"/>
      <c r="AE77" s="10"/>
      <c r="AF77" s="11">
        <f>IF(ISERROR(AF14/AF40),0,AF14/AF40)</f>
        <v>0</v>
      </c>
      <c r="AG77" s="10"/>
      <c r="AH77" s="11">
        <f>IF(ISERROR(AH14/AH40),0,AH14/AH40)</f>
        <v>0</v>
      </c>
      <c r="AI77" s="10"/>
      <c r="AJ77" s="11">
        <f>IF(ISERROR(AJ14/AJ40),0,AJ14/AJ40)</f>
        <v>0</v>
      </c>
      <c r="AK77" s="10"/>
      <c r="AL77" s="11">
        <f>IF(ISERROR(AL14/AL40),0,AL14/AL40)</f>
        <v>0</v>
      </c>
      <c r="AM77" s="10"/>
      <c r="AN77" s="11">
        <f>IF(ISERROR(AN14/AN40),0,AN14/AN40)</f>
        <v>0</v>
      </c>
      <c r="AO77" s="10"/>
      <c r="AP77" s="11">
        <f>IF(ISERROR(AP14/AP40),0,AP14/AP40)</f>
        <v>0</v>
      </c>
      <c r="AQ77" s="10"/>
      <c r="AR77" s="11">
        <f>IF(ISERROR(AR14/AR40),0,AR14/AR40)</f>
        <v>0</v>
      </c>
      <c r="AS77" s="10"/>
      <c r="AT77" s="11">
        <f>IF(ISERROR(AT14/AT40),0,AT14/AT40)</f>
        <v>0</v>
      </c>
      <c r="AU77" s="10"/>
      <c r="AV77" s="11">
        <f>IF(ISERROR(AV14/AV40),0,AV14/AV40)</f>
        <v>1256.3944471947195</v>
      </c>
      <c r="AW77" s="10"/>
      <c r="AX77" s="11">
        <f>IF(ISERROR(AX14/AX40),0,AX14/AX40)</f>
        <v>1251.7733916666666</v>
      </c>
      <c r="AY77" s="10"/>
      <c r="AZ77" s="11">
        <f>IF(ISERROR(AZ14/AZ40),0,AZ14/AZ40)</f>
        <v>1245.2670041841002</v>
      </c>
      <c r="BA77" s="10"/>
      <c r="BB77" s="11">
        <f>IF(ISERROR(BB14/BB40),0,BB14/BB40)</f>
        <v>1230.7067139282735</v>
      </c>
      <c r="BC77" s="10"/>
      <c r="BD77" s="11">
        <f>IF(ISERROR(BD14/BD40),0,BD14/BD40)</f>
        <v>1202.3104196933009</v>
      </c>
      <c r="BE77" s="10"/>
      <c r="BF77" s="11">
        <f>IF(ISERROR(BF14/BF40),0,BF14/BF40)</f>
        <v>1140.4952635658915</v>
      </c>
      <c r="BG77" s="10"/>
      <c r="BH77" s="11">
        <f>IF(ISERROR(BH14/BH40),0,BH14/BH40)</f>
        <v>1106.0196920708238</v>
      </c>
      <c r="BI77" s="10"/>
      <c r="BJ77" s="11">
        <f>IF(ISERROR(BJ14/BJ40),0,BJ14/BJ40)</f>
        <v>1122.4497206703913</v>
      </c>
      <c r="BK77" s="10"/>
      <c r="BL77" s="11">
        <f>IF(ISERROR(BL14/BL40),0,BL14/BL40)</f>
        <v>1120.9011039484287</v>
      </c>
      <c r="BM77" s="10"/>
      <c r="BN77" s="11">
        <f>IF(ISERROR(BN14/BN40),0,BN14/BN40)</f>
        <v>1106.0181957928803</v>
      </c>
      <c r="BO77" s="10"/>
      <c r="BP77" s="11">
        <f>IF(ISERROR(BP14/BP40),0,BP14/BP40)</f>
        <v>1144.6482003395583</v>
      </c>
      <c r="BQ77" s="10"/>
      <c r="BR77" s="11">
        <f>IF(ISERROR(BR14/BR40),0,BR14/BR40)</f>
        <v>1179.6102537182851</v>
      </c>
      <c r="BS77" s="10"/>
      <c r="BT77" s="11">
        <f>IF(ISERROR(BT14/BT40),0,BT14/BT40)</f>
        <v>1249.2628611111111</v>
      </c>
      <c r="BU77" s="10"/>
      <c r="BV77" s="11">
        <f>IF(ISERROR(BV14/BV40),0,BV14/BV40)</f>
        <v>1322.4747711781888</v>
      </c>
      <c r="BW77" s="10"/>
      <c r="BX77" s="11">
        <f>IF(ISERROR(BX14/BX40),0,BX14/BX40)</f>
        <v>1329.7778190954775</v>
      </c>
      <c r="BY77" s="10"/>
      <c r="BZ77" s="11">
        <f>IF(ISERROR(BZ14/BZ40),0,BZ14/BZ40)</f>
        <v>1367.6853383458647</v>
      </c>
      <c r="CA77" s="10"/>
      <c r="CB77" s="11">
        <f>IF(ISERROR(CB14/CB40),0,CB14/CB40)</f>
        <v>1599.3663038277512</v>
      </c>
      <c r="CC77" s="10"/>
      <c r="CD77" s="11">
        <f>IF(ISERROR(CD14/CD40),0,CD14/CD40)</f>
        <v>1728.2202766798418</v>
      </c>
      <c r="CE77" s="10"/>
      <c r="CF77" s="11">
        <f>IF(ISERROR(CF14/CF40),0,CF14/CF40)</f>
        <v>1908.1645454545451</v>
      </c>
      <c r="CG77" s="10"/>
      <c r="CH77" s="11">
        <f>IF(ISERROR(CH14/CH40),0,CH14/CH40)</f>
        <v>1994.7155373134326</v>
      </c>
      <c r="CI77" s="10"/>
      <c r="CJ77" s="11">
        <f>IF(ISERROR(CJ14/CJ40),0,CJ14/CJ40)</f>
        <v>2137.8524767801855</v>
      </c>
      <c r="CK77" s="10"/>
      <c r="CL77" s="11">
        <f>IF(ISERROR(CL14/CL40),0,CL14/CL40)</f>
        <v>2289.1895269168031</v>
      </c>
      <c r="CM77" s="10"/>
      <c r="CN77" s="11">
        <f>IF(ISERROR(CN14/CN40),0,CN14/CN40)</f>
        <v>2398.3931735537194</v>
      </c>
      <c r="CO77" s="10"/>
      <c r="CP77" s="11">
        <f>IF(ISERROR(CP14/CP40),0,CP14/CP40)</f>
        <v>2397.6852755905516</v>
      </c>
      <c r="CQ77" s="10"/>
      <c r="CR77" s="11">
        <f>IF(ISERROR(CR14/CR40),0,CR14/CR40)</f>
        <v>2256.7677845220028</v>
      </c>
      <c r="CS77" s="10"/>
      <c r="CT77" s="11">
        <f>IF(ISERROR(CT14/CT40),0,CT14/CT40)</f>
        <v>2161.5416762177656</v>
      </c>
      <c r="CU77" s="10"/>
      <c r="CV77" s="11">
        <f>IF(ISERROR(CV14/CV40),0,CV14/CV40)</f>
        <v>2234.272900874636</v>
      </c>
      <c r="CW77" s="10"/>
      <c r="CX77" s="11">
        <f>IF(ISERROR(CX14/CX40),0,CX14/CX40)</f>
        <v>2332.8972928994085</v>
      </c>
      <c r="CY77" s="10"/>
      <c r="CZ77" s="11">
        <f>IF(ISERROR(CZ14/CZ40),0,CZ14/CZ40)</f>
        <v>2265.4775624082235</v>
      </c>
      <c r="DA77" s="10"/>
      <c r="DB77" s="11">
        <f>IF(ISERROR(DB14/DB40),0,DB14/DB40)</f>
        <v>2450.4599382716051</v>
      </c>
      <c r="DC77" s="10"/>
      <c r="DD77" s="11">
        <f>IF(ISERROR(DD14/DD40),0,DD14/DD40)</f>
        <v>2444.0616355140187</v>
      </c>
      <c r="DE77" s="10"/>
      <c r="DF77" s="11">
        <f>IF(ISERROR(DF14/DF40),0,DF14/DF40)</f>
        <v>2479.6798582677166</v>
      </c>
      <c r="DG77" s="10"/>
      <c r="DH77" s="11">
        <f>IF(ISERROR(DH14/DH40),0,DH14/DH40)</f>
        <v>2464.3936816720257</v>
      </c>
      <c r="DI77" s="10"/>
      <c r="DJ77" s="11">
        <f>IF(ISERROR(DJ14/DJ40),0,DJ14/DJ40)</f>
        <v>2399.0966935483875</v>
      </c>
      <c r="DK77" s="10"/>
      <c r="DL77" s="11">
        <f>IF(ISERROR(DL14/DL40),0,DL14/DL40)</f>
        <v>2244.3440988835728</v>
      </c>
      <c r="DM77" s="10"/>
      <c r="DN77" s="13">
        <f>IF(ISERROR(DN14/DN40),0,DN14/DN40)</f>
        <v>2197.2350734094616</v>
      </c>
      <c r="DO77"/>
      <c r="DP77"/>
      <c r="DQ77"/>
      <c r="DR77"/>
      <c r="DS77"/>
    </row>
    <row r="78" spans="2:123" ht="6" customHeight="1" x14ac:dyDescent="0.25">
      <c r="AO78"/>
      <c r="AQ78"/>
      <c r="DO78"/>
      <c r="DP78"/>
      <c r="DQ78"/>
      <c r="DR78"/>
      <c r="DS78"/>
    </row>
    <row r="79" spans="2:123" x14ac:dyDescent="0.25">
      <c r="B79" s="7" t="s">
        <v>8</v>
      </c>
      <c r="AO79"/>
      <c r="AQ79"/>
      <c r="DO79"/>
      <c r="DP79"/>
      <c r="DQ79"/>
      <c r="DR79"/>
      <c r="DS79"/>
    </row>
    <row r="80" spans="2:123" x14ac:dyDescent="0.25">
      <c r="B80" s="4" t="s">
        <v>10</v>
      </c>
      <c r="J80" s="19">
        <f>IF(ISERROR(J11/J42),0,J11/J42)</f>
        <v>964</v>
      </c>
      <c r="L80" s="19">
        <f>IF(ISERROR(L11/L42),0,L11/L42)</f>
        <v>1015.25</v>
      </c>
      <c r="N80" s="19">
        <f>IF(ISERROR(N11/N42),0,N11/N42)</f>
        <v>1081.1666666666667</v>
      </c>
      <c r="P80" s="19">
        <f>IF(ISERROR(P11/P42),0,P11/P42)</f>
        <v>1242.9473684210527</v>
      </c>
      <c r="R80" s="19">
        <f>IF(ISERROR(R11/R42),0,R11/R42)</f>
        <v>1366.9285714285713</v>
      </c>
      <c r="T80" s="19">
        <f>IF(ISERROR(T11/T42),0,T11/T42)</f>
        <v>827</v>
      </c>
      <c r="V80" s="19">
        <f>IF(ISERROR(V11/V42),0,V11/V42)</f>
        <v>1018.2857142857143</v>
      </c>
      <c r="X80" s="19">
        <f>IF(ISERROR(X11/X42),0,X11/X42)</f>
        <v>391.6</v>
      </c>
      <c r="Z80" s="19">
        <f>IF(ISERROR(Z11/Z42),0,Z11/Z42)</f>
        <v>620.4545454545455</v>
      </c>
      <c r="AB80" s="19">
        <f>IF(ISERROR(AB11/AB42),0,AB11/AB42)</f>
        <v>211.71428571428572</v>
      </c>
      <c r="AD80" s="19">
        <f>IF(ISERROR(AD11/AD42),0,AD11/AD42)</f>
        <v>1402.6923076923076</v>
      </c>
      <c r="AF80" s="19">
        <f>IF(ISERROR(AF11/AF42),0,AF11/AF42)</f>
        <v>1248.5384615384617</v>
      </c>
      <c r="AH80" s="19">
        <f>IF(ISERROR(AH11/AH42),0,AH11/AH42)</f>
        <v>2015.5833333333333</v>
      </c>
      <c r="AJ80" s="19">
        <f>IF(ISERROR(AJ11/AJ42),0,AJ11/AJ42)</f>
        <v>530.5454545454545</v>
      </c>
      <c r="AL80" s="19">
        <f>IF(ISERROR(AL11/AL42),0,AL11/AL42)</f>
        <v>2411.5</v>
      </c>
      <c r="AN80" s="19">
        <f>IF(ISERROR(AN11/AN42),0,AN11/AN42)</f>
        <v>636.55555555555554</v>
      </c>
      <c r="AO80"/>
      <c r="AP80" s="19">
        <f>IF(ISERROR(AP11/AP42),0,AP11/AP42)</f>
        <v>396.15384615384613</v>
      </c>
      <c r="AQ80"/>
      <c r="AR80" s="19">
        <f>IF(ISERROR(AR11/AR42),0,AR11/AR42)</f>
        <v>1167.3888888888889</v>
      </c>
      <c r="AT80" s="19">
        <f>IF(ISERROR(AT11/AT42),0,AT11/AT42)</f>
        <v>1035.72</v>
      </c>
      <c r="AV80" s="19">
        <f>IF(ISERROR(AV11/AV42),0,AV11/AV42)</f>
        <v>1491.6296296296296</v>
      </c>
      <c r="AX80" s="19">
        <f>IF(ISERROR(AX11/AX42),0,AX11/AX42)</f>
        <v>1380.75</v>
      </c>
      <c r="AZ80" s="19">
        <f>IF(ISERROR(AZ11/AZ42),0,AZ11/AZ42)</f>
        <v>716.70588235294122</v>
      </c>
      <c r="BB80" s="19">
        <f>IF(ISERROR(BB11/BB42),0,BB11/BB42)</f>
        <v>1089.8125</v>
      </c>
      <c r="BD80" s="19">
        <f>IF(ISERROR(BD11/BD42),0,BD11/BD42)</f>
        <v>1084</v>
      </c>
      <c r="BF80" s="19">
        <f>IF(ISERROR(BF11/BF42),0,BF11/BF42)</f>
        <v>903</v>
      </c>
      <c r="BH80" s="19">
        <f>IF(ISERROR(BH11/BH42),0,BH11/BH42)</f>
        <v>2123.5</v>
      </c>
      <c r="BJ80" s="19">
        <f>IF(ISERROR(BJ11/BJ42),0,BJ11/BJ42)</f>
        <v>1824.05</v>
      </c>
      <c r="BL80" s="19">
        <f>IF(ISERROR(BL11/BL42),0,BL11/BL42)</f>
        <v>880.14285714285711</v>
      </c>
      <c r="BN80" s="19">
        <f>IF(ISERROR(BN11/BN42),0,BN11/BN42)</f>
        <v>5098.7714285714292</v>
      </c>
      <c r="BP80" s="19">
        <f>IF(ISERROR(BP11/BP42),0,BP11/BP42)</f>
        <v>2215.5714285714284</v>
      </c>
      <c r="BR80" s="19">
        <f>IF(ISERROR(BR11/BR42),0,BR11/BR42)</f>
        <v>2861.8714285714282</v>
      </c>
      <c r="BT80" s="19">
        <f>IF(ISERROR(BT11/BT42),0,BT11/BT42)</f>
        <v>2114.4176470588236</v>
      </c>
      <c r="BV80" s="19">
        <f>IF(ISERROR(BV11/BV42),0,BV11/BV42)</f>
        <v>782.1</v>
      </c>
      <c r="BX80" s="19">
        <f>IF(ISERROR(BX11/BX42),0,BX11/BX42)</f>
        <v>615.9</v>
      </c>
      <c r="BZ80" s="19">
        <f>IF(ISERROR(BZ11/BZ42),0,BZ11/BZ42)</f>
        <v>568.5</v>
      </c>
      <c r="CB80" s="19">
        <f>IF(ISERROR(CB11/CB42),0,CB11/CB42)</f>
        <v>2940.2535714285718</v>
      </c>
      <c r="CD80" s="19">
        <f>IF(ISERROR(CD11/CD42),0,CD11/CD42)</f>
        <v>815.67571428571421</v>
      </c>
      <c r="CF80" s="19">
        <f>IF(ISERROR(CF11/CF42),0,CF11/CF42)</f>
        <v>1796.2349999999999</v>
      </c>
      <c r="CH80" s="19">
        <f>IF(ISERROR(CH11/CH42),0,CH11/CH42)</f>
        <v>16534.875</v>
      </c>
      <c r="CJ80" s="19">
        <f>IF(ISERROR(CJ11/CJ42),0,CJ11/CJ42)</f>
        <v>249.01142857142855</v>
      </c>
      <c r="CL80" s="19">
        <f>IF(ISERROR(CL11/CL42),0,CL11/CL42)</f>
        <v>1458.505625</v>
      </c>
      <c r="CN80" s="19">
        <f>IF(ISERROR(CN11/CN42),0,CN11/CN42)</f>
        <v>1670.818125</v>
      </c>
      <c r="CP80" s="19">
        <f>IF(ISERROR(CP11/CP42),0,CP11/CP42)</f>
        <v>2008.3125</v>
      </c>
      <c r="CR80" s="19">
        <f>IF(ISERROR(CR11/CR42),0,CR11/CR42)</f>
        <v>1335.0869565217392</v>
      </c>
      <c r="CT80" s="19">
        <f>IF(ISERROR(CT11/CT42),0,CT11/CT42)</f>
        <v>1409.5541176470588</v>
      </c>
      <c r="CV80" s="19">
        <f>IF(ISERROR(CV11/CV42),0,CV11/CV42)</f>
        <v>1662.7441176470588</v>
      </c>
      <c r="CX80" s="19">
        <f>IF(ISERROR(CX11/CX42),0,CX11/CX42)</f>
        <v>1085.3049999999998</v>
      </c>
      <c r="CZ80" s="19">
        <f>IF(ISERROR(CZ11/CZ42),0,CZ11/CZ42)</f>
        <v>1217.605</v>
      </c>
      <c r="DB80" s="19">
        <f>IF(ISERROR(DB11/DB42),0,DB11/DB42)</f>
        <v>2954.625</v>
      </c>
      <c r="DD80" s="19">
        <f>IF(ISERROR(DD11/DD42),0,DD11/DD42)</f>
        <v>722.5625</v>
      </c>
      <c r="DF80" s="19">
        <f>IF(ISERROR(DF11/DF42),0,DF11/DF42)</f>
        <v>3359.3125</v>
      </c>
      <c r="DH80" s="19">
        <f>IF(ISERROR(DH11/DH42),0,DH11/DH42)</f>
        <v>1345.08</v>
      </c>
      <c r="DJ80" s="19">
        <f>IF(ISERROR(DJ11/DJ42),0,DJ11/DJ42)</f>
        <v>1709.2990000000002</v>
      </c>
      <c r="DL80" s="19">
        <f>IF(ISERROR(DL11/DL42),0,DL11/DL42)</f>
        <v>1620.2307692307693</v>
      </c>
      <c r="DN80" s="19">
        <f>IF(ISERROR(DN11/DN42),0,DN11/DN42)</f>
        <v>1082.3846153846155</v>
      </c>
      <c r="DO80"/>
      <c r="DP80"/>
      <c r="DQ80"/>
      <c r="DR80"/>
      <c r="DS80"/>
    </row>
    <row r="81" spans="2:123" x14ac:dyDescent="0.25">
      <c r="B81" s="9" t="s">
        <v>2</v>
      </c>
      <c r="C81" s="10"/>
      <c r="D81" s="10"/>
      <c r="E81" s="10"/>
      <c r="F81" s="10"/>
      <c r="G81" s="10"/>
      <c r="H81" s="10"/>
      <c r="I81" s="10"/>
      <c r="J81" s="39"/>
      <c r="K81" s="10"/>
      <c r="L81" s="39"/>
      <c r="M81" s="10"/>
      <c r="N81" s="39"/>
      <c r="O81" s="10"/>
      <c r="P81" s="39"/>
      <c r="Q81" s="10"/>
      <c r="R81" s="39"/>
      <c r="S81" s="10"/>
      <c r="T81" s="39"/>
      <c r="U81" s="10"/>
      <c r="V81" s="39"/>
      <c r="W81" s="10"/>
      <c r="X81" s="39"/>
      <c r="Y81" s="10"/>
      <c r="Z81" s="39"/>
      <c r="AA81" s="10"/>
      <c r="AB81" s="39"/>
      <c r="AC81" s="10"/>
      <c r="AD81" s="39"/>
      <c r="AE81" s="10"/>
      <c r="AF81" s="39">
        <f>AF15/AF43</f>
        <v>1008.418439716312</v>
      </c>
      <c r="AG81" s="10"/>
      <c r="AH81" s="39">
        <f>AH15/AH43</f>
        <v>1101.8248175182482</v>
      </c>
      <c r="AI81" s="10"/>
      <c r="AJ81" s="39">
        <f>AJ15/AJ43</f>
        <v>1061.8857142857144</v>
      </c>
      <c r="AK81" s="10"/>
      <c r="AL81" s="39">
        <f>AL15/AL43</f>
        <v>1101.030303030303</v>
      </c>
      <c r="AM81" s="10"/>
      <c r="AN81" s="39">
        <f>AN15/AN43</f>
        <v>1044.6639344262296</v>
      </c>
      <c r="AO81" s="10"/>
      <c r="AP81" s="39">
        <f>AP15/AP43</f>
        <v>937.70247933884298</v>
      </c>
      <c r="AQ81" s="10"/>
      <c r="AR81" s="39">
        <f>AR15/AR43</f>
        <v>979.515625</v>
      </c>
      <c r="AS81" s="10"/>
      <c r="AT81" s="39">
        <f>AT15/AT43</f>
        <v>987.28082191780823</v>
      </c>
      <c r="AU81" s="10"/>
      <c r="AV81" s="39">
        <f>AV15/AV43</f>
        <v>1107.3680981595091</v>
      </c>
      <c r="AW81" s="10"/>
      <c r="AX81" s="39">
        <f>AX15/AX43</f>
        <v>1154.5125</v>
      </c>
      <c r="AY81" s="10"/>
      <c r="AZ81" s="39">
        <f>AZ15/AZ43</f>
        <v>1149.5529411764705</v>
      </c>
      <c r="BA81" s="10"/>
      <c r="BB81" s="39">
        <f>BB15/BB43</f>
        <v>1125.0057803468208</v>
      </c>
      <c r="BC81" s="10"/>
      <c r="BD81" s="39">
        <f>BD15/BD43</f>
        <v>1111.68156424581</v>
      </c>
      <c r="BE81" s="10"/>
      <c r="BF81" s="39">
        <f>BF15/BF43</f>
        <v>1040.1600000000001</v>
      </c>
      <c r="BG81" s="10"/>
      <c r="BH81" s="39">
        <f>BH15/BH43</f>
        <v>1123.1395348837209</v>
      </c>
      <c r="BI81" s="10"/>
      <c r="BJ81" s="39">
        <f>BJ15/BJ43</f>
        <v>1125.7181818181818</v>
      </c>
      <c r="BK81" s="10"/>
      <c r="BL81" s="39">
        <f>BL15/BL43</f>
        <v>1141.1402298850574</v>
      </c>
      <c r="BM81" s="10"/>
      <c r="BN81" s="39">
        <f>BN15/BN43</f>
        <v>1363.6892857142857</v>
      </c>
      <c r="BO81" s="10"/>
      <c r="BP81" s="39">
        <f>BP15/BP43</f>
        <v>1424.1770700636941</v>
      </c>
      <c r="BQ81" s="10"/>
      <c r="BR81" s="39">
        <f>BR15/BR43</f>
        <v>1566.4453237410071</v>
      </c>
      <c r="BS81" s="10"/>
      <c r="BT81" s="39">
        <f>BT15/BT43</f>
        <v>1654.3178294573643</v>
      </c>
      <c r="BU81" s="10"/>
      <c r="BV81" s="39">
        <f>BV15/BV43</f>
        <v>1562.7297101449276</v>
      </c>
      <c r="BW81" s="10"/>
      <c r="BX81" s="39">
        <f>BX15/BX43</f>
        <v>1550.3115942028985</v>
      </c>
      <c r="BY81" s="10"/>
      <c r="BZ81" s="39">
        <f>BZ15/BZ43</f>
        <v>1561.8515625</v>
      </c>
      <c r="CA81" s="10"/>
      <c r="CB81" s="39">
        <f>CB15/CB43</f>
        <v>1792.5573170731707</v>
      </c>
      <c r="CC81" s="10"/>
      <c r="CD81" s="39">
        <f>CD15/CD43</f>
        <v>1741.7055038759688</v>
      </c>
      <c r="CE81" s="10"/>
      <c r="CF81" s="39">
        <f>CF15/CF43</f>
        <v>1723.6603759398495</v>
      </c>
      <c r="CG81" s="10"/>
      <c r="CH81" s="39">
        <f>CH15/CH43</f>
        <v>2176.6971317829461</v>
      </c>
      <c r="CI81" s="10"/>
      <c r="CJ81" s="39">
        <f>CJ15/CJ43</f>
        <v>2142.449689922481</v>
      </c>
      <c r="CK81" s="10"/>
      <c r="CL81" s="39">
        <f>CL15/CL43</f>
        <v>1913.1934782608696</v>
      </c>
      <c r="CM81" s="10"/>
      <c r="CN81" s="39">
        <f>CN15/CN43</f>
        <v>1872.4135374149657</v>
      </c>
      <c r="CO81" s="10"/>
      <c r="CP81" s="39">
        <f>CP15/CP43</f>
        <v>1841.9531410256411</v>
      </c>
      <c r="CQ81" s="10"/>
      <c r="CR81" s="39">
        <f>CR15/CR43</f>
        <v>1741.3987037037034</v>
      </c>
      <c r="CS81" s="10"/>
      <c r="CT81" s="39">
        <f>CT15/CT43</f>
        <v>1807.2426543209876</v>
      </c>
      <c r="CU81" s="10"/>
      <c r="CV81" s="39">
        <f>CV15/CV43</f>
        <v>1917.0966666666668</v>
      </c>
      <c r="CW81" s="10"/>
      <c r="CX81" s="39">
        <f>CX15/CX43</f>
        <v>1868.5497727272727</v>
      </c>
      <c r="CY81" s="10"/>
      <c r="CZ81" s="39">
        <f>CZ15/CZ43</f>
        <v>1714.5786263736263</v>
      </c>
      <c r="DA81" s="10"/>
      <c r="DB81" s="39">
        <f>DB15/DB43</f>
        <v>1890.8035326086956</v>
      </c>
      <c r="DC81" s="10"/>
      <c r="DD81" s="39">
        <f>DD15/DD43</f>
        <v>1797.4150531914893</v>
      </c>
      <c r="DE81" s="10"/>
      <c r="DF81" s="39">
        <f>DF15/DF43</f>
        <v>1627.6176500000001</v>
      </c>
      <c r="DG81" s="10"/>
      <c r="DH81" s="39">
        <f>DH15/DH43</f>
        <v>1652.1613875598084</v>
      </c>
      <c r="DI81" s="10"/>
      <c r="DJ81" s="39">
        <f>DJ15/DJ43</f>
        <v>1672.0733333333333</v>
      </c>
      <c r="DK81" s="10"/>
      <c r="DL81" s="39">
        <f>DL15/DL43</f>
        <v>1668.9596666666669</v>
      </c>
      <c r="DM81" s="10"/>
      <c r="DN81" s="40">
        <f>DN15/DN43</f>
        <v>1605.8914492753624</v>
      </c>
      <c r="DO81"/>
      <c r="DP81"/>
      <c r="DQ81"/>
      <c r="DR81"/>
      <c r="DS81"/>
    </row>
    <row r="82" spans="2:123" ht="6" customHeight="1" x14ac:dyDescent="0.25">
      <c r="AO82"/>
      <c r="AQ82"/>
      <c r="DO82"/>
      <c r="DP82"/>
      <c r="DQ82"/>
      <c r="DR82"/>
      <c r="DS82"/>
    </row>
    <row r="83" spans="2:123" x14ac:dyDescent="0.25">
      <c r="B83" s="7" t="s">
        <v>9</v>
      </c>
      <c r="AO83"/>
      <c r="AQ83"/>
      <c r="DO83"/>
      <c r="DP83"/>
      <c r="DQ83"/>
      <c r="DR83"/>
      <c r="DS83"/>
    </row>
    <row r="84" spans="2:123" x14ac:dyDescent="0.25">
      <c r="B84" s="4" t="s">
        <v>10</v>
      </c>
      <c r="J84" s="19">
        <f>IF(ISERROR(J12/J45),0,J12/J45)</f>
        <v>233.39240506329119</v>
      </c>
      <c r="L84" s="19">
        <f>IF(ISERROR(L12/L45),0,L12/L45)</f>
        <v>277.95555555555558</v>
      </c>
      <c r="N84" s="19">
        <f>IF(ISERROR(N12/N45),0,N12/N45)</f>
        <v>296.69953051643193</v>
      </c>
      <c r="P84" s="19">
        <f>IF(ISERROR(P12/P45),0,P12/P45)</f>
        <v>328.28813559322032</v>
      </c>
      <c r="R84" s="19">
        <f>IF(ISERROR(R12/R45),0,R12/R45)</f>
        <v>325.375</v>
      </c>
      <c r="T84" s="19">
        <f>IF(ISERROR(T12/T45),0,T12/T45)</f>
        <v>338.90291262135923</v>
      </c>
      <c r="V84" s="19">
        <f>IF(ISERROR(V12/V45),0,V12/V45)</f>
        <v>322.89560439560438</v>
      </c>
      <c r="X84" s="19">
        <f>IF(ISERROR(X12/X45),0,X12/X45)</f>
        <v>305.38888888888891</v>
      </c>
      <c r="Z84" s="19">
        <f>IF(ISERROR(Z12/Z45),0,Z12/Z45)</f>
        <v>259.11666666666667</v>
      </c>
      <c r="AB84" s="19">
        <f>IF(ISERROR(AB12/AB45),0,AB12/AB45)</f>
        <v>237.49714285714285</v>
      </c>
      <c r="AD84" s="19">
        <f>IF(ISERROR(AD12/AD45),0,AD12/AD45)</f>
        <v>254.42</v>
      </c>
      <c r="AF84" s="19">
        <f>IF(ISERROR(AF12/AF45),0,AF12/AF45)</f>
        <v>226.60843373493975</v>
      </c>
      <c r="AH84" s="19">
        <f>IF(ISERROR(AH12/AH45),0,AH12/AH45)</f>
        <v>230.93076923076924</v>
      </c>
      <c r="AJ84" s="19">
        <f>IF(ISERROR(AJ12/AJ45),0,AJ12/AJ45)</f>
        <v>246.58181818181819</v>
      </c>
      <c r="AL84" s="19">
        <f>IF(ISERROR(AL12/AL45),0,AL12/AL45)</f>
        <v>222.3550847457627</v>
      </c>
      <c r="AN84" s="19">
        <f>IF(ISERROR(AN12/AN45),0,AN12/AN45)</f>
        <v>231.41602649006623</v>
      </c>
      <c r="AO84"/>
      <c r="AP84" s="19">
        <f>IF(ISERROR(AP12/AP45),0,AP12/AP45)</f>
        <v>191.52136752136752</v>
      </c>
      <c r="AQ84"/>
      <c r="AR84" s="19">
        <f>IF(ISERROR(AR12/AR45),0,AR12/AR45)</f>
        <v>237.04722513089004</v>
      </c>
      <c r="AT84" s="19">
        <f>IF(ISERROR(AT12/AT45),0,AT12/AT45)</f>
        <v>210.76923976608188</v>
      </c>
      <c r="AV84" s="19">
        <f>IF(ISERROR(AV12/AV45),0,AV12/AV45)</f>
        <v>249.7618079096045</v>
      </c>
      <c r="AX84" s="19">
        <f>IF(ISERROR(AX12/AX45),0,AX12/AX45)</f>
        <v>305.4130322580645</v>
      </c>
      <c r="AZ84" s="19">
        <f>IF(ISERROR(AZ12/AZ45),0,AZ12/AZ45)</f>
        <v>280.16025641025641</v>
      </c>
      <c r="BB84" s="19">
        <f>IF(ISERROR(BB12/BB45),0,BB12/BB45)</f>
        <v>292.13809210526313</v>
      </c>
      <c r="BD84" s="19">
        <f>IF(ISERROR(BD12/BD45),0,BD12/BD45)</f>
        <v>248.42777777777778</v>
      </c>
      <c r="BF84" s="19">
        <f>IF(ISERROR(BF12/BF45),0,BF12/BF45)</f>
        <v>272.89714285714285</v>
      </c>
      <c r="BH84" s="19">
        <f>IF(ISERROR(BH12/BH45),0,BH12/BH45)</f>
        <v>356.56560000000002</v>
      </c>
      <c r="BJ84" s="19">
        <f>IF(ISERROR(BJ12/BJ45),0,BJ12/BJ45)</f>
        <v>348.72737430167598</v>
      </c>
      <c r="BL84" s="19">
        <f>IF(ISERROR(BL12/BL45),0,BL12/BL45)</f>
        <v>379.20948905109486</v>
      </c>
      <c r="BN84" s="19">
        <f>IF(ISERROR(BN12/BN45),0,BN12/BN45)</f>
        <v>525.07116788321173</v>
      </c>
      <c r="BP84" s="19">
        <f>IF(ISERROR(BP12/BP45),0,BP12/BP45)</f>
        <v>429.16642335766426</v>
      </c>
      <c r="BR84" s="19">
        <f>IF(ISERROR(BR12/BR45),0,BR12/BR45)</f>
        <v>363.19774774774771</v>
      </c>
      <c r="BT84" s="19">
        <f>IF(ISERROR(BT12/BT45),0,BT12/BT45)</f>
        <v>324.11936708860759</v>
      </c>
      <c r="BV84" s="19">
        <f>IF(ISERROR(BV12/BV45),0,BV12/BV45)</f>
        <v>306.39905063291138</v>
      </c>
      <c r="BX84" s="19">
        <f>IF(ISERROR(BX12/BX45),0,BX12/BX45)</f>
        <v>240.66170886075952</v>
      </c>
      <c r="BZ84" s="19">
        <f>IF(ISERROR(BZ12/BZ45),0,BZ12/BZ45)</f>
        <v>333.53869047619048</v>
      </c>
      <c r="CB84" s="19">
        <f>IF(ISERROR(CB12/CB45),0,CB12/CB45)</f>
        <v>295.44264705882352</v>
      </c>
      <c r="CD84" s="19">
        <f>IF(ISERROR(CD12/CD45),0,CD12/CD45)</f>
        <v>184.12821428571428</v>
      </c>
      <c r="CF84" s="19">
        <f>IF(ISERROR(CF12/CF45),0,CF12/CF45)</f>
        <v>215.41601626016259</v>
      </c>
      <c r="CH84" s="19">
        <f>IF(ISERROR(CH12/CH45),0,CH12/CH45)</f>
        <v>200.97720149253732</v>
      </c>
      <c r="CJ84" s="19">
        <f>IF(ISERROR(CJ12/CJ45),0,CJ12/CJ45)</f>
        <v>123.16179775280898</v>
      </c>
      <c r="CL84" s="19">
        <f>IF(ISERROR(CL12/CL45),0,CL12/CL45)</f>
        <v>640.76532608695652</v>
      </c>
      <c r="CN84" s="19">
        <f>IF(ISERROR(CN12/CN45),0,CN12/CN45)</f>
        <v>314.02468208092483</v>
      </c>
      <c r="CP84" s="19">
        <f>IF(ISERROR(CP12/CP45),0,CP12/CP45)</f>
        <v>257.02606249999997</v>
      </c>
      <c r="CR84" s="19">
        <f>IF(ISERROR(CR12/CR45),0,CR12/CR45)</f>
        <v>340.03491329479772</v>
      </c>
      <c r="CT84" s="19">
        <f>IF(ISERROR(CT12/CT45),0,CT12/CT45)</f>
        <v>291.8456875</v>
      </c>
      <c r="CV84" s="19">
        <f>IF(ISERROR(CV12/CV45),0,CV12/CV45)</f>
        <v>347.75866242038217</v>
      </c>
      <c r="CX84" s="19">
        <f>IF(ISERROR(CX12/CX45),0,CX12/CX45)</f>
        <v>335.0477868852459</v>
      </c>
      <c r="CZ84" s="19">
        <f>IF(ISERROR(CZ12/CZ45),0,CZ12/CZ45)</f>
        <v>250.99109489051094</v>
      </c>
      <c r="DB84" s="19">
        <f>IF(ISERROR(DB12/DB45),0,DB12/DB45)</f>
        <v>242.86149659863946</v>
      </c>
      <c r="DD84" s="19">
        <f>IF(ISERROR(DD12/DD45),0,DD12/DD45)</f>
        <v>344.89402985074628</v>
      </c>
      <c r="DF84" s="19">
        <f>IF(ISERROR(DF12/DF45),0,DF12/DF45)</f>
        <v>324.75597014925376</v>
      </c>
      <c r="DH84" s="19">
        <f>IF(ISERROR(DH12/DH45),0,DH12/DH45)</f>
        <v>308.08467741935482</v>
      </c>
      <c r="DJ84" s="19">
        <f>IF(ISERROR(DJ12/DJ45),0,DJ12/DJ45)</f>
        <v>312.08478632478631</v>
      </c>
      <c r="DL84" s="19">
        <f>IF(ISERROR(DL12/DL45),0,DL12/DL45)</f>
        <v>326.91399999999999</v>
      </c>
      <c r="DN84" s="19">
        <f>IF(ISERROR(DN12/DN45),0,DN12/DN45)</f>
        <v>337.90890909090911</v>
      </c>
      <c r="DO84"/>
      <c r="DP84"/>
      <c r="DQ84"/>
      <c r="DR84"/>
      <c r="DS84"/>
    </row>
    <row r="85" spans="2:123" x14ac:dyDescent="0.25">
      <c r="B85" s="9" t="s">
        <v>2</v>
      </c>
      <c r="C85" s="10"/>
      <c r="D85" s="10"/>
      <c r="E85" s="10"/>
      <c r="F85" s="10"/>
      <c r="G85" s="10"/>
      <c r="H85" s="10"/>
      <c r="I85" s="10"/>
      <c r="J85" s="39"/>
      <c r="K85" s="10"/>
      <c r="L85" s="39"/>
      <c r="M85" s="10"/>
      <c r="N85" s="39"/>
      <c r="O85" s="10"/>
      <c r="P85" s="39"/>
      <c r="Q85" s="10"/>
      <c r="R85" s="39"/>
      <c r="S85" s="10"/>
      <c r="T85" s="39"/>
      <c r="U85" s="10"/>
      <c r="V85" s="39"/>
      <c r="W85" s="10"/>
      <c r="X85" s="39"/>
      <c r="Y85" s="10"/>
      <c r="Z85" s="39"/>
      <c r="AA85" s="10"/>
      <c r="AB85" s="39"/>
      <c r="AC85" s="10"/>
      <c r="AD85" s="39"/>
      <c r="AE85" s="10"/>
      <c r="AF85" s="39">
        <f>AF16/AF46</f>
        <v>286.30236406619383</v>
      </c>
      <c r="AG85" s="10"/>
      <c r="AH85" s="39">
        <f>AH16/AH46</f>
        <v>286.85888835649257</v>
      </c>
      <c r="AI85" s="10"/>
      <c r="AJ85" s="39">
        <f>AJ16/AJ46</f>
        <v>284.42495173745175</v>
      </c>
      <c r="AK85" s="10"/>
      <c r="AL85" s="39">
        <f>AL16/AL46</f>
        <v>277.74476915520626</v>
      </c>
      <c r="AM85" s="10"/>
      <c r="AN85" s="39">
        <f>AN16/AN46</f>
        <v>269.81351741293531</v>
      </c>
      <c r="AO85" s="10"/>
      <c r="AP85" s="39">
        <f>AP16/AP46</f>
        <v>260.63709710218609</v>
      </c>
      <c r="AQ85" s="10"/>
      <c r="AR85" s="39">
        <f>AR16/AR46</f>
        <v>250.06925717213116</v>
      </c>
      <c r="AS85" s="10"/>
      <c r="AT85" s="39">
        <f>AT16/AT46</f>
        <v>239.77832560535805</v>
      </c>
      <c r="AU85" s="10"/>
      <c r="AV85" s="39">
        <f>AV16/AV46</f>
        <v>233.93258854166663</v>
      </c>
      <c r="AW85" s="10"/>
      <c r="AX85" s="39">
        <f>AX16/AX46</f>
        <v>237.72576103896102</v>
      </c>
      <c r="AY85" s="10"/>
      <c r="AZ85" s="39">
        <f>AZ16/AZ46</f>
        <v>241.21987932843649</v>
      </c>
      <c r="BA85" s="10"/>
      <c r="BB85" s="39">
        <f>BB16/BB46</f>
        <v>244.23851153039831</v>
      </c>
      <c r="BC85" s="10"/>
      <c r="BD85" s="39">
        <f>BD16/BD46</f>
        <v>246.16412739513206</v>
      </c>
      <c r="BE85" s="10"/>
      <c r="BF85" s="39">
        <f>BF16/BF46</f>
        <v>249.53387145748988</v>
      </c>
      <c r="BG85" s="10"/>
      <c r="BH85" s="39">
        <f>BH16/BH46</f>
        <v>259.21042799597177</v>
      </c>
      <c r="BI85" s="10"/>
      <c r="BJ85" s="39">
        <f>BJ16/BJ46</f>
        <v>270.55194164989933</v>
      </c>
      <c r="BK85" s="10"/>
      <c r="BL85" s="39">
        <f>BL16/BL46</f>
        <v>281.08669706180342</v>
      </c>
      <c r="BM85" s="10"/>
      <c r="BN85" s="39">
        <f>BN16/BN46</f>
        <v>303.10526078234699</v>
      </c>
      <c r="BO85" s="10"/>
      <c r="BP85" s="39">
        <f>BP16/BP46</f>
        <v>318.51117010309281</v>
      </c>
      <c r="BQ85" s="10"/>
      <c r="BR85" s="39">
        <f>BR16/BR46</f>
        <v>330.94951063829785</v>
      </c>
      <c r="BS85" s="10"/>
      <c r="BT85" s="39">
        <f>BT16/BT46</f>
        <v>338.09140247178937</v>
      </c>
      <c r="BU85" s="10"/>
      <c r="BV85" s="39">
        <f>BV16/BV46</f>
        <v>338.12238733905582</v>
      </c>
      <c r="BW85" s="10"/>
      <c r="BX85" s="39">
        <f>BX16/BX46</f>
        <v>334.7157984994642</v>
      </c>
      <c r="BY85" s="10"/>
      <c r="BZ85" s="39">
        <f>BZ16/BZ46</f>
        <v>338.26025583982204</v>
      </c>
      <c r="CA85" s="10"/>
      <c r="CB85" s="39">
        <f>CB16/CB46</f>
        <v>346.6482945736434</v>
      </c>
      <c r="CC85" s="10"/>
      <c r="CD85" s="39">
        <f>CD16/CD46</f>
        <v>338.02738323353293</v>
      </c>
      <c r="CE85" s="10"/>
      <c r="CF85" s="39">
        <f>CF16/CF46</f>
        <v>326.70143386897399</v>
      </c>
      <c r="CG85" s="10"/>
      <c r="CH85" s="39">
        <f>CH16/CH46</f>
        <v>304.65296426479199</v>
      </c>
      <c r="CI85" s="10"/>
      <c r="CJ85" s="39">
        <f>CJ16/CJ46</f>
        <v>280.32820938215099</v>
      </c>
      <c r="CK85" s="10"/>
      <c r="CL85" s="39">
        <f>CL16/CL46</f>
        <v>280.11119788608329</v>
      </c>
      <c r="CM85" s="10"/>
      <c r="CN85" s="39">
        <f>CN16/CN46</f>
        <v>271.74228867165033</v>
      </c>
      <c r="CO85" s="10"/>
      <c r="CP85" s="39">
        <f>CP16/CP46</f>
        <v>264.74779642058166</v>
      </c>
      <c r="CQ85" s="10"/>
      <c r="CR85" s="39">
        <f>CR16/CR46</f>
        <v>266.76885191347753</v>
      </c>
      <c r="CS85" s="10"/>
      <c r="CT85" s="39">
        <f>CT16/CT46</f>
        <v>265.52271468144039</v>
      </c>
      <c r="CU85" s="10"/>
      <c r="CV85" s="39">
        <f>CV16/CV46</f>
        <v>274.85701773835916</v>
      </c>
      <c r="CW85" s="10"/>
      <c r="CX85" s="39">
        <f>CX16/CX46</f>
        <v>276.16755700325729</v>
      </c>
      <c r="CY85" s="10"/>
      <c r="CZ85" s="39">
        <f>CZ16/CZ46</f>
        <v>273.67677655677653</v>
      </c>
      <c r="DA85" s="10"/>
      <c r="DB85" s="39">
        <f>DB16/DB46</f>
        <v>279.23990476190477</v>
      </c>
      <c r="DC85" s="10"/>
      <c r="DD85" s="39">
        <f>DD16/DD46</f>
        <v>287.99739610731194</v>
      </c>
      <c r="DE85" s="10"/>
      <c r="DF85" s="39">
        <f>DF16/DF46</f>
        <v>303.98328239954725</v>
      </c>
      <c r="DG85" s="10"/>
      <c r="DH85" s="39">
        <f>DH16/DH46</f>
        <v>323.06956217162872</v>
      </c>
      <c r="DI85" s="10"/>
      <c r="DJ85" s="39">
        <f>DJ16/DJ46</f>
        <v>305.5130437284235</v>
      </c>
      <c r="DK85" s="10"/>
      <c r="DL85" s="39">
        <f>DL16/DL46</f>
        <v>306.03936716417905</v>
      </c>
      <c r="DM85" s="10"/>
      <c r="DN85" s="40">
        <f>DN16/DN46</f>
        <v>313.02261538461534</v>
      </c>
      <c r="DO85"/>
      <c r="DP85"/>
      <c r="DQ85"/>
      <c r="DR85"/>
      <c r="DS85"/>
    </row>
    <row r="86" spans="2:123" ht="6" customHeight="1" x14ac:dyDescent="0.25">
      <c r="B86" s="7"/>
      <c r="AO86"/>
      <c r="AQ86"/>
    </row>
    <row r="87" spans="2:123" x14ac:dyDescent="0.25">
      <c r="B87" s="7" t="s">
        <v>10</v>
      </c>
      <c r="J87" s="19">
        <f>IF(ISERROR(J13/J48),0,J13/J48)</f>
        <v>533.10583941605842</v>
      </c>
      <c r="L87" s="19">
        <f>IF(ISERROR(L13/L48),0,L13/L48)</f>
        <v>599.66784452296815</v>
      </c>
      <c r="N87" s="19">
        <f>IF(ISERROR(N13/N48),0,N13/N48)</f>
        <v>806.61797752808991</v>
      </c>
      <c r="P87" s="19">
        <f>IF(ISERROR(P13/P48),0,P13/P48)</f>
        <v>745.15792079207927</v>
      </c>
      <c r="R87" s="19">
        <f>IF(ISERROR(R13/R48),0,R13/R48)</f>
        <v>917.56923076923078</v>
      </c>
      <c r="T87" s="19">
        <f>IF(ISERROR(T13/T48),0,T13/T48)</f>
        <v>671.60990712074306</v>
      </c>
      <c r="V87" s="19">
        <f>IF(ISERROR(V13/V48),0,V13/V48)</f>
        <v>747.875</v>
      </c>
      <c r="X87" s="19">
        <f>IF(ISERROR(X13/X48),0,X13/X48)</f>
        <v>655.31428571428569</v>
      </c>
      <c r="Z87" s="19">
        <f>IF(ISERROR(Z13/Z48),0,Z13/Z48)</f>
        <v>541.87065637065632</v>
      </c>
      <c r="AB87" s="19">
        <f>IF(ISERROR(AB13/AB48),0,AB13/AB48)</f>
        <v>650.3905109489051</v>
      </c>
      <c r="AD87" s="19">
        <f>IF(ISERROR(AD13/AD48),0,AD13/AD48)</f>
        <v>671.25367647058829</v>
      </c>
      <c r="AF87" s="19">
        <f>IF(ISERROR(AF13/AF48),0,AF13/AF48)</f>
        <v>611.66932584269671</v>
      </c>
      <c r="AH87" s="19">
        <f>IF(ISERROR(AH13/AH48),0,AH13/AH48)</f>
        <v>959.12103448275855</v>
      </c>
      <c r="AJ87" s="19">
        <f>IF(ISERROR(AJ13/AJ48),0,AJ13/AJ48)</f>
        <v>682.55179487179487</v>
      </c>
      <c r="AL87" s="19">
        <f>IF(ISERROR(AL13/AL48),0,AL13/AL48)</f>
        <v>549.08016611295682</v>
      </c>
      <c r="AN87" s="19">
        <f>IF(ISERROR(AN13/AN48),0,AN13/AN48)</f>
        <v>630.36862348178136</v>
      </c>
      <c r="AO87"/>
      <c r="AP87" s="19">
        <f>IF(ISERROR(AP13/AP48),0,AP13/AP48)</f>
        <v>658.28917808219182</v>
      </c>
      <c r="AQ87"/>
      <c r="AR87" s="19">
        <f>IF(ISERROR(AR13/AR48),0,AR13/AR48)</f>
        <v>638.30155279503094</v>
      </c>
      <c r="AT87" s="19">
        <f>IF(ISERROR(AT13/AT48),0,AT13/AT48)</f>
        <v>605.55348837209306</v>
      </c>
      <c r="AV87" s="19">
        <f>IF(ISERROR(AV13/AV48),0,AV13/AV48)</f>
        <v>689.50152439024396</v>
      </c>
      <c r="AX87" s="19">
        <f>IF(ISERROR(AX13/AX48),0,AX13/AX48)</f>
        <v>531.78722891566258</v>
      </c>
      <c r="AZ87" s="19">
        <f>IF(ISERROR(AZ13/AZ48),0,AZ13/AZ48)</f>
        <v>680.8384615384615</v>
      </c>
      <c r="BB87" s="19">
        <f>IF(ISERROR(BB13/BB48),0,BB13/BB48)</f>
        <v>624.72693950177927</v>
      </c>
      <c r="BD87" s="19">
        <f>IF(ISERROR(BD13/BD48),0,BD13/BD48)</f>
        <v>568.63636904761904</v>
      </c>
      <c r="BF87" s="19">
        <f>IF(ISERROR(BF13/BF48),0,BF13/BF48)</f>
        <v>632.30049382716049</v>
      </c>
      <c r="BH87" s="19">
        <f>IF(ISERROR(BH13/BH48),0,BH13/BH48)</f>
        <v>639.03913494809683</v>
      </c>
      <c r="BJ87" s="19">
        <f>IF(ISERROR(BJ13/BJ48),0,BJ13/BJ48)</f>
        <v>624.50114942528728</v>
      </c>
      <c r="BL87" s="19">
        <f>IF(ISERROR(BL13/BL48),0,BL13/BL48)</f>
        <v>720.31826484018268</v>
      </c>
      <c r="BN87" s="19">
        <f>IF(ISERROR(BN13/BN48),0,BN13/BN48)</f>
        <v>878.21798245614036</v>
      </c>
      <c r="BP87" s="19">
        <f>IF(ISERROR(BP13/BP48),0,BP13/BP48)</f>
        <v>979.42698492462296</v>
      </c>
      <c r="BR87" s="19">
        <f>IF(ISERROR(BR13/BR48),0,BR13/BR48)</f>
        <v>960.55345744680847</v>
      </c>
      <c r="BT87" s="19">
        <f>IF(ISERROR(BT13/BT48),0,BT13/BT48)</f>
        <v>973.47453389830503</v>
      </c>
      <c r="BV87" s="19">
        <f>IF(ISERROR(BV13/BV48),0,BV13/BV48)</f>
        <v>695.74254807692319</v>
      </c>
      <c r="BX87" s="19">
        <f>IF(ISERROR(BX13/BX48),0,BX13/BX48)</f>
        <v>585.09213043478258</v>
      </c>
      <c r="BZ87" s="19">
        <f>IF(ISERROR(BZ13/BZ48),0,BZ13/BZ48)</f>
        <v>685.76007194244596</v>
      </c>
      <c r="CB87" s="19">
        <f>IF(ISERROR(CB13/CB48),0,CB13/CB48)</f>
        <v>2161.0591304347827</v>
      </c>
      <c r="CD87" s="19">
        <f>IF(ISERROR(CD13/CD48),0,CD13/CD48)</f>
        <v>678.39967479674795</v>
      </c>
      <c r="CF87" s="19">
        <f>IF(ISERROR(CF13/CF48),0,CF13/CF48)</f>
        <v>937.05805714285702</v>
      </c>
      <c r="CH87" s="19">
        <f>IF(ISERROR(CH13/CH48),0,CH13/CH48)</f>
        <v>681.37142414860693</v>
      </c>
      <c r="CJ87" s="19">
        <f>IF(ISERROR(CJ13/CJ48),0,CJ13/CJ48)</f>
        <v>711.42444915254225</v>
      </c>
      <c r="CL87" s="19">
        <f>IF(ISERROR(CL13/CL48),0,CL13/CL48)</f>
        <v>1239.7140251572328</v>
      </c>
      <c r="CN87" s="19">
        <f>IF(ISERROR(CN13/CN48),0,CN13/CN48)</f>
        <v>1056.8441525423727</v>
      </c>
      <c r="CP87" s="19">
        <f>IF(ISERROR(CP13/CP48),0,CP13/CP48)</f>
        <v>960.12844202898555</v>
      </c>
      <c r="CR87" s="19">
        <f>IF(ISERROR(CR13/CR48),0,CR13/CR48)</f>
        <v>700.34480427046265</v>
      </c>
      <c r="CT87" s="19">
        <f>IF(ISERROR(CT13/CT48),0,CT13/CT48)</f>
        <v>703.66084337349389</v>
      </c>
      <c r="CV87" s="19">
        <f>IF(ISERROR(CV13/CV48),0,CV13/CV48)</f>
        <v>888.92267281106001</v>
      </c>
      <c r="CX87" s="19">
        <f>IF(ISERROR(CX13/CX48),0,CX13/CX48)</f>
        <v>943.65574585635363</v>
      </c>
      <c r="CZ87" s="19">
        <f>IF(ISERROR(CZ13/CZ48),0,CZ13/CZ48)</f>
        <v>1085.9368205128205</v>
      </c>
      <c r="DB87" s="19">
        <f>IF(ISERROR(DB13/DB48),0,DB13/DB48)</f>
        <v>1302.1431958762887</v>
      </c>
      <c r="DD87" s="19">
        <f>IF(ISERROR(DD13/DD48),0,DD13/DD48)</f>
        <v>841.85054347826087</v>
      </c>
      <c r="DF87" s="19">
        <f>IF(ISERROR(DF13/DF48),0,DF13/DF48)</f>
        <v>1045.6547422680414</v>
      </c>
      <c r="DH87" s="19">
        <f>IF(ISERROR(DH13/DH48),0,DH13/DH48)</f>
        <v>911.29342696629203</v>
      </c>
      <c r="DJ87" s="19">
        <f>IF(ISERROR(DJ13/DJ48),0,DJ13/DJ48)</f>
        <v>753.30650537634415</v>
      </c>
      <c r="DL87" s="19">
        <f>IF(ISERROR(DL13/DL48),0,DL13/DL48)</f>
        <v>820.01807909604531</v>
      </c>
      <c r="DN87" s="19">
        <f>IF(ISERROR(DN13/DN48),0,DN13/DN48)</f>
        <v>874.06990430622022</v>
      </c>
    </row>
    <row r="88" spans="2:123" x14ac:dyDescent="0.25">
      <c r="B88" s="9" t="s">
        <v>2</v>
      </c>
      <c r="C88" s="10"/>
      <c r="D88" s="10"/>
      <c r="E88" s="10"/>
      <c r="F88" s="10"/>
      <c r="G88" s="10"/>
      <c r="H88" s="10"/>
      <c r="I88" s="10"/>
      <c r="J88" s="39"/>
      <c r="K88" s="10"/>
      <c r="L88" s="39"/>
      <c r="M88" s="10"/>
      <c r="N88" s="39"/>
      <c r="O88" s="10"/>
      <c r="P88" s="39"/>
      <c r="Q88" s="10"/>
      <c r="R88" s="39"/>
      <c r="S88" s="10"/>
      <c r="T88" s="39"/>
      <c r="U88" s="10"/>
      <c r="V88" s="39"/>
      <c r="W88" s="10"/>
      <c r="X88" s="39"/>
      <c r="Y88" s="10"/>
      <c r="Z88" s="39"/>
      <c r="AA88" s="10"/>
      <c r="AB88" s="39"/>
      <c r="AC88" s="10"/>
      <c r="AD88" s="39"/>
      <c r="AE88" s="10"/>
      <c r="AF88" s="39">
        <f>AF17/AF49</f>
        <v>682.1959203693018</v>
      </c>
      <c r="AG88" s="10"/>
      <c r="AH88" s="39">
        <f>AH17/AH49</f>
        <v>712.89022780373841</v>
      </c>
      <c r="AI88" s="10"/>
      <c r="AJ88" s="39">
        <f>AJ17/AJ49</f>
        <v>719.84967193907448</v>
      </c>
      <c r="AK88" s="10"/>
      <c r="AL88" s="39">
        <f>AL17/AL49</f>
        <v>695.35097052694255</v>
      </c>
      <c r="AM88" s="10"/>
      <c r="AN88" s="39">
        <f>AN17/AN49</f>
        <v>685.92252800484414</v>
      </c>
      <c r="AO88" s="10"/>
      <c r="AP88" s="39">
        <f>AP17/AP49</f>
        <v>665.60375229920305</v>
      </c>
      <c r="AQ88" s="10"/>
      <c r="AR88" s="39">
        <f>AR17/AR49</f>
        <v>662.31295308187669</v>
      </c>
      <c r="AS88" s="10"/>
      <c r="AT88" s="39">
        <f>AT17/AT49</f>
        <v>649.80778184034125</v>
      </c>
      <c r="AU88" s="10"/>
      <c r="AV88" s="39">
        <f>AV17/AV49</f>
        <v>653.23266767830046</v>
      </c>
      <c r="AW88" s="10"/>
      <c r="AX88" s="39">
        <f>AX17/AX49</f>
        <v>652.80735464231361</v>
      </c>
      <c r="AY88" s="10"/>
      <c r="AZ88" s="39">
        <f>AZ17/AZ49</f>
        <v>655.23789666768562</v>
      </c>
      <c r="BA88" s="10"/>
      <c r="BB88" s="39">
        <f>BB17/BB49</f>
        <v>651.29586280487797</v>
      </c>
      <c r="BC88" s="10"/>
      <c r="BD88" s="39">
        <f>BD17/BD49</f>
        <v>646.16200059719324</v>
      </c>
      <c r="BE88" s="10"/>
      <c r="BF88" s="39">
        <f>BF17/BF49</f>
        <v>623.75641383318816</v>
      </c>
      <c r="BG88" s="10"/>
      <c r="BH88" s="39">
        <f>BH17/BH49</f>
        <v>620.39094301417424</v>
      </c>
      <c r="BI88" s="10"/>
      <c r="BJ88" s="39">
        <f>BJ17/BJ49</f>
        <v>626.98658472344164</v>
      </c>
      <c r="BK88" s="10"/>
      <c r="BL88" s="39">
        <f>BL17/BL49</f>
        <v>632.77126290941271</v>
      </c>
      <c r="BM88" s="10"/>
      <c r="BN88" s="39">
        <f>BN17/BN49</f>
        <v>647.59569746909938</v>
      </c>
      <c r="BO88" s="10"/>
      <c r="BP88" s="39">
        <f>BP17/BP49</f>
        <v>668.67268702290073</v>
      </c>
      <c r="BQ88" s="10"/>
      <c r="BR88" s="39">
        <f>BR17/BR49</f>
        <v>692.03526249209347</v>
      </c>
      <c r="BS88" s="10"/>
      <c r="BT88" s="39">
        <f>BT17/BT49</f>
        <v>713.94103908794784</v>
      </c>
      <c r="BU88" s="10"/>
      <c r="BV88" s="39">
        <f>BV17/BV49</f>
        <v>727.66537471112576</v>
      </c>
      <c r="BW88" s="10"/>
      <c r="BX88" s="39">
        <f>BX17/BX49</f>
        <v>720.7908002667557</v>
      </c>
      <c r="BY88" s="10"/>
      <c r="BZ88" s="39">
        <f>BZ17/BZ49</f>
        <v>728.53482324116214</v>
      </c>
      <c r="CA88" s="10"/>
      <c r="CB88" s="39">
        <f>CB17/CB49</f>
        <v>811.41273520485572</v>
      </c>
      <c r="CC88" s="10"/>
      <c r="CD88" s="39">
        <f>CD17/CD49</f>
        <v>821.30763487099284</v>
      </c>
      <c r="CE88" s="10"/>
      <c r="CF88" s="39">
        <f>CF17/CF49</f>
        <v>851.14884615384608</v>
      </c>
      <c r="CG88" s="10"/>
      <c r="CH88" s="39">
        <f>CH17/CH49</f>
        <v>852.87148842777322</v>
      </c>
      <c r="CI88" s="10"/>
      <c r="CJ88" s="39">
        <f>CJ17/CJ49</f>
        <v>851.14642092746726</v>
      </c>
      <c r="CK88" s="10"/>
      <c r="CL88" s="39">
        <f>CL17/CL49</f>
        <v>873.80735533822326</v>
      </c>
      <c r="CM88" s="10"/>
      <c r="CN88" s="39">
        <f>CN17/CN49</f>
        <v>882.7107587314332</v>
      </c>
      <c r="CO88" s="10"/>
      <c r="CP88" s="39">
        <f>CP17/CP49</f>
        <v>885.32140364482359</v>
      </c>
      <c r="CQ88" s="10"/>
      <c r="CR88" s="39">
        <f>CR17/CR49</f>
        <v>857.58414634146334</v>
      </c>
      <c r="CS88" s="10"/>
      <c r="CT88" s="39">
        <f>CT17/CT49</f>
        <v>855.83410881801137</v>
      </c>
      <c r="CU88" s="10"/>
      <c r="CV88" s="39">
        <f>CV17/CV49</f>
        <v>882.02222096530932</v>
      </c>
      <c r="CW88" s="10"/>
      <c r="CX88" s="39">
        <f>CX17/CX49</f>
        <v>896.28952115812922</v>
      </c>
      <c r="CY88" s="10"/>
      <c r="CZ88" s="39">
        <f>CZ17/CZ49</f>
        <v>857.18812184571016</v>
      </c>
      <c r="DA88" s="10"/>
      <c r="DB88" s="39">
        <f>DB17/DB49</f>
        <v>905.05852681851582</v>
      </c>
      <c r="DC88" s="10"/>
      <c r="DD88" s="39">
        <f>DD17/DD49</f>
        <v>898.749414134017</v>
      </c>
      <c r="DE88" s="10"/>
      <c r="DF88" s="39">
        <f>DF17/DF49</f>
        <v>936.686664104535</v>
      </c>
      <c r="DG88" s="10"/>
      <c r="DH88" s="39">
        <f>DH17/DH49</f>
        <v>955.80690251572321</v>
      </c>
      <c r="DI88" s="10"/>
      <c r="DJ88" s="39">
        <f>DJ17/DJ49</f>
        <v>923.59908206923387</v>
      </c>
      <c r="DK88" s="10"/>
      <c r="DL88" s="39">
        <f>DL17/DL49</f>
        <v>903.78233280254767</v>
      </c>
      <c r="DM88" s="10"/>
      <c r="DN88" s="40">
        <f>DN17/DN49</f>
        <v>894.88195501022494</v>
      </c>
    </row>
    <row r="89" spans="2:123" x14ac:dyDescent="0.25">
      <c r="AO89"/>
      <c r="AQ89"/>
    </row>
    <row r="90" spans="2:123" x14ac:dyDescent="0.25">
      <c r="B90" s="7" t="s">
        <v>27</v>
      </c>
      <c r="AO90"/>
      <c r="AQ90"/>
    </row>
    <row r="91" spans="2:123" x14ac:dyDescent="0.25">
      <c r="B91" s="7" t="str">
        <f>$B$29</f>
        <v>Dr. Theodosis</v>
      </c>
      <c r="AO91"/>
      <c r="AQ91"/>
    </row>
    <row r="92" spans="2:123" x14ac:dyDescent="0.25">
      <c r="B92" s="16" t="s">
        <v>26</v>
      </c>
      <c r="J92" s="92">
        <v>0</v>
      </c>
      <c r="L92" s="92">
        <v>0</v>
      </c>
      <c r="N92" s="92">
        <v>0</v>
      </c>
      <c r="P92" s="92">
        <v>0</v>
      </c>
      <c r="R92" s="92">
        <v>0</v>
      </c>
      <c r="T92" s="92">
        <v>0</v>
      </c>
      <c r="V92" s="92">
        <v>0</v>
      </c>
      <c r="X92" s="92">
        <v>0</v>
      </c>
      <c r="Z92" s="92">
        <v>0</v>
      </c>
      <c r="AB92" s="92">
        <v>0</v>
      </c>
      <c r="AD92" s="92">
        <v>0</v>
      </c>
      <c r="AF92" s="92">
        <v>0</v>
      </c>
      <c r="AH92" s="46">
        <v>0</v>
      </c>
      <c r="AJ92" s="46">
        <v>0</v>
      </c>
      <c r="AL92" s="46">
        <v>0</v>
      </c>
      <c r="AN92" s="46">
        <v>0</v>
      </c>
      <c r="AO92"/>
      <c r="AP92" s="46">
        <v>0</v>
      </c>
      <c r="AQ92"/>
      <c r="AR92" s="46">
        <v>0</v>
      </c>
      <c r="AT92" s="46">
        <v>0</v>
      </c>
      <c r="AV92" s="46">
        <v>0</v>
      </c>
      <c r="AX92" s="46">
        <v>0</v>
      </c>
      <c r="AZ92" s="46">
        <v>0</v>
      </c>
      <c r="BB92" s="46">
        <v>0</v>
      </c>
      <c r="BD92" s="46">
        <v>0</v>
      </c>
      <c r="BF92" s="46">
        <v>0</v>
      </c>
      <c r="BH92" s="46">
        <v>54662.15</v>
      </c>
      <c r="BJ92" s="46">
        <v>20272.75</v>
      </c>
      <c r="BL92" s="46">
        <v>6142.35</v>
      </c>
      <c r="BN92" s="46">
        <v>6421.3</v>
      </c>
      <c r="BP92" s="46">
        <v>2476.9499999999998</v>
      </c>
      <c r="BR92" s="46">
        <v>1990.4</v>
      </c>
      <c r="BT92" s="46">
        <v>12293.7</v>
      </c>
      <c r="BV92" s="46">
        <v>0</v>
      </c>
      <c r="BX92" s="46">
        <v>0</v>
      </c>
      <c r="BZ92" s="46">
        <v>0</v>
      </c>
      <c r="CB92" s="46">
        <v>0</v>
      </c>
      <c r="CD92" s="46">
        <v>0</v>
      </c>
      <c r="CF92" s="46">
        <v>0</v>
      </c>
      <c r="CH92" s="46">
        <v>0</v>
      </c>
      <c r="CJ92" s="46">
        <v>0</v>
      </c>
      <c r="CL92" s="46">
        <v>0</v>
      </c>
      <c r="CN92" s="46">
        <v>0</v>
      </c>
      <c r="CP92" s="46">
        <v>0</v>
      </c>
      <c r="CR92" s="46">
        <v>0</v>
      </c>
      <c r="CT92" s="46">
        <v>0</v>
      </c>
      <c r="CV92" s="46">
        <v>0</v>
      </c>
      <c r="CX92" s="46">
        <v>0</v>
      </c>
      <c r="CZ92" s="46">
        <v>0</v>
      </c>
      <c r="DB92" s="46">
        <v>0</v>
      </c>
      <c r="DD92" s="46">
        <v>0</v>
      </c>
      <c r="DF92" s="46">
        <v>0</v>
      </c>
      <c r="DH92" s="46">
        <v>0</v>
      </c>
      <c r="DJ92" s="46">
        <v>0</v>
      </c>
      <c r="DL92" s="46">
        <v>30</v>
      </c>
      <c r="DN92" s="46">
        <v>0</v>
      </c>
    </row>
    <row r="93" spans="2:123" x14ac:dyDescent="0.25">
      <c r="B93" s="9" t="s">
        <v>20</v>
      </c>
      <c r="C93" s="10"/>
      <c r="D93" s="10"/>
      <c r="E93" s="10"/>
      <c r="F93" s="10"/>
      <c r="G93" s="10"/>
      <c r="H93" s="10"/>
      <c r="I93" s="10"/>
      <c r="J93" s="93"/>
      <c r="K93" s="10"/>
      <c r="L93" s="93"/>
      <c r="M93" s="10"/>
      <c r="N93" s="93"/>
      <c r="O93" s="10"/>
      <c r="P93" s="93"/>
      <c r="Q93" s="10"/>
      <c r="R93" s="93"/>
      <c r="S93" s="10"/>
      <c r="T93" s="93"/>
      <c r="U93" s="10"/>
      <c r="V93" s="93"/>
      <c r="W93" s="10"/>
      <c r="X93" s="93"/>
      <c r="Y93" s="10"/>
      <c r="Z93" s="93"/>
      <c r="AA93" s="10"/>
      <c r="AB93" s="93"/>
      <c r="AC93" s="10"/>
      <c r="AD93" s="93"/>
      <c r="AE93" s="10"/>
      <c r="AF93" s="93">
        <f>SUM(J92:AF92)</f>
        <v>0</v>
      </c>
      <c r="AG93" s="10"/>
      <c r="AH93" s="93">
        <f>SUM(L92:AH92)</f>
        <v>0</v>
      </c>
      <c r="AI93" s="10"/>
      <c r="AJ93" s="93">
        <f>SUM(N92:AJ92)</f>
        <v>0</v>
      </c>
      <c r="AK93" s="10"/>
      <c r="AL93" s="93">
        <f>SUM(P92:AL92)</f>
        <v>0</v>
      </c>
      <c r="AM93" s="10"/>
      <c r="AN93" s="93">
        <f>SUM(R92:AN92)</f>
        <v>0</v>
      </c>
      <c r="AO93" s="10"/>
      <c r="AP93" s="93">
        <f>SUM(T92:AP92)</f>
        <v>0</v>
      </c>
      <c r="AQ93" s="10"/>
      <c r="AR93" s="93">
        <f>SUM(V92:AR92)</f>
        <v>0</v>
      </c>
      <c r="AS93" s="10"/>
      <c r="AT93" s="93">
        <f>SUM(X92:AT92)</f>
        <v>0</v>
      </c>
      <c r="AU93" s="10"/>
      <c r="AV93" s="93">
        <f>SUM(Z92:AV92)</f>
        <v>0</v>
      </c>
      <c r="AW93" s="10"/>
      <c r="AX93" s="93">
        <f>SUM(AB92:AX92)</f>
        <v>0</v>
      </c>
      <c r="AY93" s="10"/>
      <c r="AZ93" s="93">
        <f>SUM(AD92:AZ92)</f>
        <v>0</v>
      </c>
      <c r="BA93" s="10"/>
      <c r="BB93" s="93">
        <f>SUM(AF92:BB92)</f>
        <v>0</v>
      </c>
      <c r="BC93" s="10"/>
      <c r="BD93" s="93">
        <f>SUM(AH92:BD92)</f>
        <v>0</v>
      </c>
      <c r="BE93" s="10"/>
      <c r="BF93" s="93">
        <f>SUM(AJ92:BF92)</f>
        <v>0</v>
      </c>
      <c r="BG93" s="10"/>
      <c r="BH93" s="115">
        <f>SUM(AL92:BH92)</f>
        <v>54662.15</v>
      </c>
      <c r="BI93" s="10"/>
      <c r="BJ93" s="115">
        <f>SUM(AN92:BJ92)</f>
        <v>74934.899999999994</v>
      </c>
      <c r="BK93" s="10"/>
      <c r="BL93" s="115">
        <f>SUM(AP92:BL92)</f>
        <v>81077.25</v>
      </c>
      <c r="BM93" s="10"/>
      <c r="BN93" s="115">
        <f>SUM(AR92:BN92)</f>
        <v>87498.55</v>
      </c>
      <c r="BO93" s="10"/>
      <c r="BP93" s="115">
        <f>SUM(AT92:BP92)</f>
        <v>89975.5</v>
      </c>
      <c r="BQ93" s="10"/>
      <c r="BR93" s="115">
        <f>SUM(AV92:BR92)</f>
        <v>91965.9</v>
      </c>
      <c r="BS93" s="10"/>
      <c r="BT93" s="115">
        <f>SUM(AX92:BT92)</f>
        <v>104259.59999999999</v>
      </c>
      <c r="BU93" s="10"/>
      <c r="BV93" s="115">
        <f>SUM(AZ92:BV92)</f>
        <v>104259.59999999999</v>
      </c>
      <c r="BW93" s="10"/>
      <c r="BX93" s="115">
        <f>SUM(BB92:BX92)</f>
        <v>104259.59999999999</v>
      </c>
      <c r="BY93" s="10"/>
      <c r="BZ93" s="115">
        <f>SUM(BD92:BZ92)</f>
        <v>104259.59999999999</v>
      </c>
      <c r="CA93" s="10"/>
      <c r="CB93" s="115">
        <f>SUM(BF92:CB92)</f>
        <v>104259.59999999999</v>
      </c>
      <c r="CC93" s="10"/>
      <c r="CD93" s="115">
        <f>SUM(BH92:CD92)</f>
        <v>104259.59999999999</v>
      </c>
      <c r="CE93" s="10"/>
      <c r="CF93" s="115">
        <f>SUM(BJ92:CF92)</f>
        <v>49597.45</v>
      </c>
      <c r="CG93" s="10"/>
      <c r="CH93" s="115">
        <f>SUM(BL92:CH92)</f>
        <v>29324.700000000004</v>
      </c>
      <c r="CI93" s="10"/>
      <c r="CJ93" s="115">
        <f>SUM(BN92:CJ92)</f>
        <v>23182.35</v>
      </c>
      <c r="CK93" s="10"/>
      <c r="CL93" s="115">
        <f>SUM(BP92:CL92)</f>
        <v>16761.050000000003</v>
      </c>
      <c r="CM93" s="10"/>
      <c r="CN93" s="115">
        <f>SUM(BR92:CN92)</f>
        <v>14284.1</v>
      </c>
      <c r="CO93" s="10"/>
      <c r="CP93" s="115">
        <f>SUM(BT92:CP92)</f>
        <v>12293.7</v>
      </c>
      <c r="CQ93" s="10"/>
      <c r="CR93" s="115">
        <f>SUM(BV92:CR92)</f>
        <v>0</v>
      </c>
      <c r="CS93" s="10"/>
      <c r="CT93" s="115">
        <f>SUM(BX92:CT92)</f>
        <v>0</v>
      </c>
      <c r="CU93" s="10"/>
      <c r="CV93" s="115">
        <f>SUM(BZ92:CV92)</f>
        <v>0</v>
      </c>
      <c r="CW93" s="10"/>
      <c r="CX93" s="115">
        <f>SUM(CB92:CX92)</f>
        <v>0</v>
      </c>
      <c r="CY93" s="10"/>
      <c r="CZ93" s="115">
        <f>SUM(CD92:CZ92)</f>
        <v>0</v>
      </c>
      <c r="DA93" s="10"/>
      <c r="DB93" s="115">
        <f>SUM(CF92:DB92)</f>
        <v>0</v>
      </c>
      <c r="DC93" s="10"/>
      <c r="DD93" s="115">
        <f>SUM(CH92:DD92)</f>
        <v>0</v>
      </c>
      <c r="DE93" s="10"/>
      <c r="DF93" s="115">
        <f>SUM(CJ92:DF92)</f>
        <v>0</v>
      </c>
      <c r="DG93" s="10"/>
      <c r="DH93" s="115">
        <f>SUM(CL92:DH92)</f>
        <v>0</v>
      </c>
      <c r="DI93" s="10"/>
      <c r="DJ93" s="115">
        <f>SUM(CN92:DJ92)</f>
        <v>0</v>
      </c>
      <c r="DK93" s="10"/>
      <c r="DL93" s="115">
        <f>SUM(CP92:DL92)</f>
        <v>30</v>
      </c>
      <c r="DM93" s="10"/>
      <c r="DN93" s="116">
        <f>SUM(CR92:DN92)</f>
        <v>30</v>
      </c>
    </row>
    <row r="94" spans="2:123" x14ac:dyDescent="0.25">
      <c r="B94" s="50" t="s">
        <v>40</v>
      </c>
      <c r="C94" s="51"/>
      <c r="D94" s="51"/>
      <c r="E94" s="51"/>
      <c r="F94" s="51"/>
      <c r="G94" s="51"/>
      <c r="H94" s="51"/>
      <c r="I94" s="51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1"/>
      <c r="AF94" s="53"/>
      <c r="AG94" s="51"/>
      <c r="AH94" s="94">
        <f>IF(ISERROR(AH93/AH30),0,AH93/AH30)</f>
        <v>0</v>
      </c>
      <c r="AI94" s="51"/>
      <c r="AJ94" s="94">
        <f>IF(ISERROR(AJ93/AJ30),0,AJ93/AJ30)</f>
        <v>0</v>
      </c>
      <c r="AK94" s="51"/>
      <c r="AL94" s="94">
        <f>IF(ISERROR(AL93/AL30),0,AL93/AL30)</f>
        <v>0</v>
      </c>
      <c r="AM94" s="51"/>
      <c r="AN94" s="94">
        <f>IF(ISERROR(AN93/AN30),0,AN93/AN30)</f>
        <v>0</v>
      </c>
      <c r="AO94" s="51"/>
      <c r="AP94" s="94">
        <f>IF(ISERROR(AP93/AP30),0,AP93/AP30)</f>
        <v>0</v>
      </c>
      <c r="AQ94" s="51"/>
      <c r="AR94" s="94">
        <f>IF(ISERROR(AR93/AR30),0,AR93/AR30)</f>
        <v>0</v>
      </c>
      <c r="AS94" s="52"/>
      <c r="AT94" s="94">
        <f>IF(ISERROR(AT93/AT30),0,AT93/AT30)</f>
        <v>0</v>
      </c>
      <c r="AU94" s="51"/>
      <c r="AV94" s="94">
        <f>IF(ISERROR(AV93/AV30),0,AV93/AV30)</f>
        <v>0</v>
      </c>
      <c r="AW94" s="51"/>
      <c r="AX94" s="94">
        <f>IF(ISERROR(AX93/AX30),0,AX93/AX30)</f>
        <v>0</v>
      </c>
      <c r="AY94" s="51"/>
      <c r="AZ94" s="94">
        <f>IF(ISERROR(AZ93/AZ30),0,AZ93/AZ30)</f>
        <v>0</v>
      </c>
      <c r="BA94" s="51"/>
      <c r="BB94" s="94">
        <f>IF(ISERROR(BB93/BB30),0,BB93/BB30)</f>
        <v>0</v>
      </c>
      <c r="BC94" s="51"/>
      <c r="BD94" s="94">
        <f>IF(ISERROR(BD93/BD30),0,BD93/BD30)</f>
        <v>0</v>
      </c>
      <c r="BE94" s="51"/>
      <c r="BF94" s="94">
        <f>IF(ISERROR(BF93/BF30),0,BF93/BF30)</f>
        <v>0</v>
      </c>
      <c r="BG94" s="51"/>
      <c r="BH94" s="117">
        <f>IF(ISERROR(BH93/BH30),0,BH93/BH30)</f>
        <v>1561.7757142857142</v>
      </c>
      <c r="BI94" s="51"/>
      <c r="BJ94" s="117">
        <f>IF(ISERROR(BJ93/BJ30),0,BJ93/BJ30)</f>
        <v>2140.9971428571425</v>
      </c>
      <c r="BK94" s="51"/>
      <c r="BL94" s="117">
        <f>IF(ISERROR(BL93/BL30),0,BL93/BL30)</f>
        <v>2133.6118421052633</v>
      </c>
      <c r="BM94" s="51"/>
      <c r="BN94" s="117">
        <f>IF(ISERROR(BN93/BN30),0,BN93/BN30)</f>
        <v>1944.4122222222222</v>
      </c>
      <c r="BO94" s="51"/>
      <c r="BP94" s="117">
        <f>IF(ISERROR(BP93/BP30),0,BP93/BP30)</f>
        <v>1874.4895833333333</v>
      </c>
      <c r="BQ94" s="51"/>
      <c r="BR94" s="117">
        <f>IF(ISERROR(BR93/BR30),0,BR93/BR30)</f>
        <v>1876.8551020408163</v>
      </c>
      <c r="BS94" s="51"/>
      <c r="BT94" s="117">
        <f>IF(ISERROR(BT93/BT30),0,BT93/BT30)</f>
        <v>1967.1622641509432</v>
      </c>
      <c r="BU94" s="51"/>
      <c r="BV94" s="117">
        <f>IF(ISERROR(BV93/BV30),0,BV93/BV30)</f>
        <v>1967.1622641509432</v>
      </c>
      <c r="BW94" s="51"/>
      <c r="BX94" s="117">
        <f>IF(ISERROR(BX93/BX30),0,BX93/BX30)</f>
        <v>1930.7333333333331</v>
      </c>
      <c r="BY94" s="51"/>
      <c r="BZ94" s="117">
        <f>IF(ISERROR(BZ93/BZ30),0,BZ93/BZ30)</f>
        <v>1895.6290909090908</v>
      </c>
      <c r="CA94" s="51"/>
      <c r="CB94" s="117">
        <f>IF(ISERROR(CB93/CB30),0,CB93/CB30)</f>
        <v>1895.6290909090908</v>
      </c>
      <c r="CC94" s="51"/>
      <c r="CD94" s="117">
        <f>IF(ISERROR(CD93/CD30),0,CD93/CD30)</f>
        <v>2542.9170731707313</v>
      </c>
      <c r="CE94" s="51"/>
      <c r="CF94" s="117">
        <f>IF(ISERROR(CF93/CF30),0,CF93/CF30)</f>
        <v>2479.8724999999999</v>
      </c>
      <c r="CG94" s="51"/>
      <c r="CH94" s="117">
        <f>IF(ISERROR(CH93/CH30),0,CH93/CH30)</f>
        <v>1396.4142857142858</v>
      </c>
      <c r="CI94" s="51"/>
      <c r="CJ94" s="117">
        <f>IF(ISERROR(CJ93/CJ30),0,CJ93/CJ30)</f>
        <v>1287.9083333333333</v>
      </c>
      <c r="CK94" s="51"/>
      <c r="CL94" s="117">
        <f>IF(ISERROR(CL93/CL30),0,CL93/CL30)</f>
        <v>1523.7318181818184</v>
      </c>
      <c r="CM94" s="51"/>
      <c r="CN94" s="117">
        <f>IF(ISERROR(CN93/CN30),0,CN93/CN30)</f>
        <v>1785.5125</v>
      </c>
      <c r="CO94" s="51"/>
      <c r="CP94" s="117">
        <f>IF(ISERROR(CP93/CP30),0,CP93/CP30)</f>
        <v>1756.2428571428572</v>
      </c>
      <c r="CQ94" s="51"/>
      <c r="CR94" s="117">
        <f>IF(ISERROR(CR93/CR30),0,CR93/CR30)</f>
        <v>0</v>
      </c>
      <c r="CS94" s="51"/>
      <c r="CT94" s="117">
        <f>IF(ISERROR(CT93/CT30),0,CT93/CT30)</f>
        <v>0</v>
      </c>
      <c r="CU94" s="51"/>
      <c r="CV94" s="117">
        <f>IF(ISERROR(CV93/CV30),0,CV93/CV30)</f>
        <v>0</v>
      </c>
      <c r="CW94" s="51"/>
      <c r="CX94" s="117">
        <f>IF(ISERROR(CX93/CX30),0,CX93/CX30)</f>
        <v>0</v>
      </c>
      <c r="CY94" s="51"/>
      <c r="CZ94" s="117">
        <f>IF(ISERROR(CZ93/CZ30),0,CZ93/CZ30)</f>
        <v>0</v>
      </c>
      <c r="DA94" s="51"/>
      <c r="DB94" s="117">
        <f>IF(ISERROR(DB93/DB30),0,DB93/DB30)</f>
        <v>0</v>
      </c>
      <c r="DC94" s="51"/>
      <c r="DD94" s="117">
        <f>IF(ISERROR(DD93/DD30),0,DD93/DD30)</f>
        <v>0</v>
      </c>
      <c r="DE94" s="51"/>
      <c r="DF94" s="117">
        <f>IF(ISERROR(DF93/DF30),0,DF93/DF30)</f>
        <v>0</v>
      </c>
      <c r="DG94" s="51"/>
      <c r="DH94" s="117">
        <f>IF(ISERROR(DH93/DH30),0,DH93/DH30)</f>
        <v>0</v>
      </c>
      <c r="DI94" s="51"/>
      <c r="DJ94" s="117">
        <f>IF(ISERROR(DJ93/DJ30),0,DJ93/DJ30)</f>
        <v>0</v>
      </c>
      <c r="DK94" s="51"/>
      <c r="DL94" s="117">
        <f>IF(ISERROR(DL93/DL30),0,DL93/DL30)</f>
        <v>30</v>
      </c>
      <c r="DM94" s="51"/>
      <c r="DN94" s="118">
        <f>IF(ISERROR(DN93/DN30),0,DN93/DN30)</f>
        <v>30</v>
      </c>
    </row>
    <row r="95" spans="2:123" x14ac:dyDescent="0.25">
      <c r="B95" s="16" t="s">
        <v>28</v>
      </c>
      <c r="J95" s="92">
        <v>0</v>
      </c>
      <c r="L95" s="92">
        <v>0</v>
      </c>
      <c r="N95" s="92">
        <v>0</v>
      </c>
      <c r="P95" s="92">
        <v>0</v>
      </c>
      <c r="R95" s="92">
        <v>0</v>
      </c>
      <c r="T95" s="92">
        <v>0</v>
      </c>
      <c r="V95" s="92">
        <v>0</v>
      </c>
      <c r="X95" s="92">
        <v>0</v>
      </c>
      <c r="Z95" s="92">
        <v>0</v>
      </c>
      <c r="AB95" s="92">
        <v>0</v>
      </c>
      <c r="AD95" s="92">
        <v>0</v>
      </c>
      <c r="AF95" s="92">
        <v>0</v>
      </c>
      <c r="AH95" s="46">
        <v>0</v>
      </c>
      <c r="AJ95" s="46">
        <v>0</v>
      </c>
      <c r="AL95" s="46">
        <v>0</v>
      </c>
      <c r="AN95" s="46">
        <v>0</v>
      </c>
      <c r="AO95"/>
      <c r="AP95" s="46">
        <v>0</v>
      </c>
      <c r="AQ95"/>
      <c r="AR95" s="46">
        <v>0</v>
      </c>
      <c r="AT95" s="46">
        <v>0</v>
      </c>
      <c r="AV95" s="46">
        <v>0</v>
      </c>
      <c r="AX95" s="46">
        <v>0</v>
      </c>
      <c r="AZ95" s="46">
        <v>0</v>
      </c>
      <c r="BB95" s="46">
        <v>0</v>
      </c>
      <c r="BD95" s="46">
        <v>0</v>
      </c>
      <c r="BF95" s="46">
        <v>0</v>
      </c>
      <c r="BH95" s="46">
        <v>8632</v>
      </c>
      <c r="BJ95" s="46">
        <v>719</v>
      </c>
      <c r="BL95" s="46">
        <v>1478.4</v>
      </c>
      <c r="BN95" s="46">
        <v>3361.35</v>
      </c>
      <c r="BP95" s="46">
        <v>0</v>
      </c>
      <c r="BR95" s="46">
        <v>1110.4000000000001</v>
      </c>
      <c r="BT95" s="46">
        <v>0</v>
      </c>
      <c r="BV95" s="46">
        <v>0</v>
      </c>
      <c r="BX95" s="46">
        <v>0</v>
      </c>
      <c r="BZ95" s="46">
        <v>0</v>
      </c>
      <c r="CB95" s="46">
        <v>0</v>
      </c>
      <c r="CD95" s="46">
        <v>0</v>
      </c>
      <c r="CF95" s="46">
        <v>0</v>
      </c>
      <c r="CH95" s="46">
        <v>0</v>
      </c>
      <c r="CJ95" s="46">
        <v>0</v>
      </c>
      <c r="CL95" s="46">
        <v>0</v>
      </c>
      <c r="CN95" s="46">
        <v>0</v>
      </c>
      <c r="CP95" s="46">
        <v>0</v>
      </c>
      <c r="CR95" s="46">
        <v>0</v>
      </c>
      <c r="CT95" s="46">
        <v>0</v>
      </c>
      <c r="CV95" s="46">
        <v>0</v>
      </c>
      <c r="CX95" s="46">
        <v>0</v>
      </c>
      <c r="CZ95" s="46">
        <v>0</v>
      </c>
      <c r="DB95" s="46">
        <v>0</v>
      </c>
      <c r="DD95" s="46">
        <v>0</v>
      </c>
      <c r="DF95" s="46">
        <v>0</v>
      </c>
      <c r="DH95" s="46">
        <v>0</v>
      </c>
      <c r="DJ95" s="46">
        <v>0</v>
      </c>
      <c r="DL95" s="46">
        <v>30</v>
      </c>
      <c r="DN95" s="46">
        <v>0</v>
      </c>
    </row>
    <row r="96" spans="2:123" x14ac:dyDescent="0.25">
      <c r="B96" s="9" t="s">
        <v>20</v>
      </c>
      <c r="C96" s="10"/>
      <c r="D96" s="10"/>
      <c r="E96" s="10"/>
      <c r="F96" s="10"/>
      <c r="G96" s="10"/>
      <c r="H96" s="10"/>
      <c r="I96" s="10"/>
      <c r="J96" s="93"/>
      <c r="K96" s="10"/>
      <c r="L96" s="93"/>
      <c r="M96" s="10"/>
      <c r="N96" s="93"/>
      <c r="O96" s="10"/>
      <c r="P96" s="93"/>
      <c r="Q96" s="10"/>
      <c r="R96" s="93"/>
      <c r="S96" s="10"/>
      <c r="T96" s="93"/>
      <c r="U96" s="10"/>
      <c r="V96" s="93"/>
      <c r="W96" s="10"/>
      <c r="X96" s="93"/>
      <c r="Y96" s="10"/>
      <c r="Z96" s="93"/>
      <c r="AA96" s="10"/>
      <c r="AB96" s="93"/>
      <c r="AC96" s="10"/>
      <c r="AD96" s="93"/>
      <c r="AE96" s="10"/>
      <c r="AF96" s="93">
        <f>SUM(J95:AF95)</f>
        <v>0</v>
      </c>
      <c r="AG96" s="10"/>
      <c r="AH96" s="93">
        <f>SUM(L95:AH95)</f>
        <v>0</v>
      </c>
      <c r="AI96" s="10"/>
      <c r="AJ96" s="93">
        <f>SUM(N95:AJ95)</f>
        <v>0</v>
      </c>
      <c r="AK96" s="10"/>
      <c r="AL96" s="93">
        <f>SUM(P95:AL95)</f>
        <v>0</v>
      </c>
      <c r="AM96" s="10"/>
      <c r="AN96" s="93">
        <f>SUM(R95:AN95)</f>
        <v>0</v>
      </c>
      <c r="AO96" s="10"/>
      <c r="AP96" s="93">
        <f>SUM(T95:AP95)</f>
        <v>0</v>
      </c>
      <c r="AQ96" s="10"/>
      <c r="AR96" s="93">
        <f>SUM(V95:AR95)</f>
        <v>0</v>
      </c>
      <c r="AS96" s="10"/>
      <c r="AT96" s="93">
        <f>SUM(X95:AT95)</f>
        <v>0</v>
      </c>
      <c r="AU96" s="10"/>
      <c r="AV96" s="93">
        <f>SUM(Z95:AV95)</f>
        <v>0</v>
      </c>
      <c r="AW96" s="10"/>
      <c r="AX96" s="93">
        <f>SUM(AB95:AX95)</f>
        <v>0</v>
      </c>
      <c r="AY96" s="10"/>
      <c r="AZ96" s="93">
        <f>SUM(AD95:AZ95)</f>
        <v>0</v>
      </c>
      <c r="BA96" s="10"/>
      <c r="BB96" s="93">
        <f>SUM(AF95:BB95)</f>
        <v>0</v>
      </c>
      <c r="BC96" s="10"/>
      <c r="BD96" s="93">
        <f>SUM(AH95:BD95)</f>
        <v>0</v>
      </c>
      <c r="BE96" s="10"/>
      <c r="BF96" s="93">
        <f>SUM(AJ95:BF95)</f>
        <v>0</v>
      </c>
      <c r="BG96" s="10"/>
      <c r="BH96" s="115">
        <f>SUM(AL95:BH95)</f>
        <v>8632</v>
      </c>
      <c r="BI96" s="10"/>
      <c r="BJ96" s="115">
        <f>SUM(AN95:BJ95)</f>
        <v>9351</v>
      </c>
      <c r="BK96" s="10"/>
      <c r="BL96" s="115">
        <f>SUM(AP95:BL95)</f>
        <v>10829.4</v>
      </c>
      <c r="BM96" s="10"/>
      <c r="BN96" s="115">
        <f>SUM(AR95:BN95)</f>
        <v>14190.75</v>
      </c>
      <c r="BO96" s="10"/>
      <c r="BP96" s="115">
        <f>SUM(AT95:BP95)</f>
        <v>14190.75</v>
      </c>
      <c r="BQ96" s="10"/>
      <c r="BR96" s="115">
        <f>SUM(AV95:BR95)</f>
        <v>15301.15</v>
      </c>
      <c r="BS96" s="10"/>
      <c r="BT96" s="115">
        <f>SUM(AX95:BT95)</f>
        <v>15301.15</v>
      </c>
      <c r="BU96" s="10"/>
      <c r="BV96" s="115">
        <f>SUM(AZ95:BV95)</f>
        <v>15301.15</v>
      </c>
      <c r="BW96" s="10"/>
      <c r="BX96" s="115">
        <f>SUM(BB95:BX95)</f>
        <v>15301.15</v>
      </c>
      <c r="BY96" s="10"/>
      <c r="BZ96" s="115">
        <f>SUM(BD95:BZ95)</f>
        <v>15301.15</v>
      </c>
      <c r="CA96" s="10"/>
      <c r="CB96" s="115">
        <f>SUM(BF95:CB95)</f>
        <v>15301.15</v>
      </c>
      <c r="CC96" s="10"/>
      <c r="CD96" s="115">
        <f>SUM(BH95:CD95)</f>
        <v>15301.15</v>
      </c>
      <c r="CE96" s="10"/>
      <c r="CF96" s="115">
        <f>SUM(BJ95:CF95)</f>
        <v>6669.15</v>
      </c>
      <c r="CG96" s="10"/>
      <c r="CH96" s="115">
        <f>SUM(BL95:CH95)</f>
        <v>5950.15</v>
      </c>
      <c r="CI96" s="10"/>
      <c r="CJ96" s="115">
        <f>SUM(BN95:CJ95)</f>
        <v>4471.75</v>
      </c>
      <c r="CK96" s="10"/>
      <c r="CL96" s="115">
        <f>SUM(BP95:CL95)</f>
        <v>1110.4000000000001</v>
      </c>
      <c r="CM96" s="10"/>
      <c r="CN96" s="115">
        <f>SUM(BR95:CN95)</f>
        <v>1110.4000000000001</v>
      </c>
      <c r="CO96" s="10"/>
      <c r="CP96" s="115">
        <f>SUM(BT95:CP95)</f>
        <v>0</v>
      </c>
      <c r="CQ96" s="10"/>
      <c r="CR96" s="115">
        <f>SUM(BV95:CR95)</f>
        <v>0</v>
      </c>
      <c r="CS96" s="10"/>
      <c r="CT96" s="115">
        <f>SUM(BX95:CT95)</f>
        <v>0</v>
      </c>
      <c r="CU96" s="10"/>
      <c r="CV96" s="115">
        <f>SUM(BZ95:CV95)</f>
        <v>0</v>
      </c>
      <c r="CW96" s="10"/>
      <c r="CX96" s="115">
        <f>SUM(CB95:CX95)</f>
        <v>0</v>
      </c>
      <c r="CY96" s="10"/>
      <c r="CZ96" s="115">
        <f>SUM(CD95:CZ95)</f>
        <v>0</v>
      </c>
      <c r="DA96" s="10"/>
      <c r="DB96" s="115">
        <f>SUM(CF95:DB95)</f>
        <v>0</v>
      </c>
      <c r="DC96" s="10"/>
      <c r="DD96" s="115">
        <f>SUM(CH95:DD95)</f>
        <v>0</v>
      </c>
      <c r="DE96" s="10"/>
      <c r="DF96" s="115">
        <f>SUM(CJ95:DF95)</f>
        <v>0</v>
      </c>
      <c r="DG96" s="10"/>
      <c r="DH96" s="115">
        <f>SUM(CL95:DH95)</f>
        <v>0</v>
      </c>
      <c r="DI96" s="10"/>
      <c r="DJ96" s="115">
        <f>SUM(CN95:DJ95)</f>
        <v>0</v>
      </c>
      <c r="DK96" s="10"/>
      <c r="DL96" s="115">
        <f>SUM(CP95:DL95)</f>
        <v>30</v>
      </c>
      <c r="DM96" s="10"/>
      <c r="DN96" s="116">
        <f>SUM(CR95:DN95)</f>
        <v>30</v>
      </c>
    </row>
    <row r="97" spans="2:118" x14ac:dyDescent="0.25">
      <c r="B97" s="16" t="s">
        <v>29</v>
      </c>
      <c r="J97" s="92">
        <f>IF(ISERROR(J95/J92),0,J95/J92)</f>
        <v>0</v>
      </c>
      <c r="L97" s="92">
        <f t="shared" ref="L97" si="85">IF(ISERROR(L95/L92),0,L95/L92)</f>
        <v>0</v>
      </c>
      <c r="N97" s="92">
        <f t="shared" ref="N97" si="86">IF(ISERROR(N95/N92),0,N95/N92)</f>
        <v>0</v>
      </c>
      <c r="P97" s="92">
        <f t="shared" ref="P97" si="87">IF(ISERROR(P95/P92),0,P95/P92)</f>
        <v>0</v>
      </c>
      <c r="R97" s="92">
        <f t="shared" ref="R97" si="88">IF(ISERROR(R95/R92),0,R95/R92)</f>
        <v>0</v>
      </c>
      <c r="T97" s="92">
        <f t="shared" ref="T97" si="89">IF(ISERROR(T95/T92),0,T95/T92)</f>
        <v>0</v>
      </c>
      <c r="V97" s="92">
        <f t="shared" ref="V97" si="90">IF(ISERROR(V95/V92),0,V95/V92)</f>
        <v>0</v>
      </c>
      <c r="X97" s="92">
        <f t="shared" ref="X97" si="91">IF(ISERROR(X95/X92),0,X95/X92)</f>
        <v>0</v>
      </c>
      <c r="Z97" s="92">
        <f t="shared" ref="Z97" si="92">IF(ISERROR(Z95/Z92),0,Z95/Z92)</f>
        <v>0</v>
      </c>
      <c r="AB97" s="92">
        <f t="shared" ref="AB97" si="93">IF(ISERROR(AB95/AB92),0,AB95/AB92)</f>
        <v>0</v>
      </c>
      <c r="AD97" s="92">
        <f t="shared" ref="AD97" si="94">IF(ISERROR(AD95/AD92),0,AD95/AD92)</f>
        <v>0</v>
      </c>
      <c r="AF97" s="92">
        <f t="shared" ref="AF97" si="95">IF(ISERROR(AF95/AF92),0,AF95/AF92)</f>
        <v>0</v>
      </c>
      <c r="AH97" s="92">
        <f t="shared" ref="AH97" si="96">IF(ISERROR(AH95/AH92),0,AH95/AH92)</f>
        <v>0</v>
      </c>
      <c r="AJ97" s="92">
        <f t="shared" ref="AJ97" si="97">IF(ISERROR(AJ95/AJ92),0,AJ95/AJ92)</f>
        <v>0</v>
      </c>
      <c r="AL97" s="92">
        <f t="shared" ref="AL97" si="98">IF(ISERROR(AL95/AL92),0,AL95/AL92)</f>
        <v>0</v>
      </c>
      <c r="AN97" s="92">
        <f t="shared" ref="AN97" si="99">IF(ISERROR(AN95/AN92),0,AN95/AN92)</f>
        <v>0</v>
      </c>
      <c r="AO97"/>
      <c r="AP97" s="92">
        <f t="shared" ref="AP97" si="100">IF(ISERROR(AP95/AP92),0,AP95/AP92)</f>
        <v>0</v>
      </c>
      <c r="AQ97"/>
      <c r="AR97" s="92">
        <f t="shared" ref="AR97" si="101">IF(ISERROR(AR95/AR92),0,AR95/AR92)</f>
        <v>0</v>
      </c>
      <c r="AT97" s="92">
        <f t="shared" ref="AT97" si="102">IF(ISERROR(AT95/AT92),0,AT95/AT92)</f>
        <v>0</v>
      </c>
      <c r="AV97" s="92">
        <f t="shared" ref="AV97" si="103">IF(ISERROR(AV95/AV92),0,AV95/AV92)</f>
        <v>0</v>
      </c>
      <c r="AX97" s="92">
        <f t="shared" ref="AX97" si="104">IF(ISERROR(AX95/AX92),0,AX95/AX92)</f>
        <v>0</v>
      </c>
      <c r="AZ97" s="92">
        <f t="shared" ref="AZ97:BB97" si="105">IF(ISERROR(AZ95/AZ92),0,AZ95/AZ92)</f>
        <v>0</v>
      </c>
      <c r="BB97" s="92">
        <f t="shared" si="105"/>
        <v>0</v>
      </c>
      <c r="BD97" s="92">
        <f t="shared" ref="BD97:BF97" si="106">IF(ISERROR(BD95/BD92),0,BD95/BD92)</f>
        <v>0</v>
      </c>
      <c r="BF97" s="92">
        <f t="shared" si="106"/>
        <v>0</v>
      </c>
      <c r="BH97" s="15">
        <f t="shared" ref="BH97:BJ97" si="107">IF(ISERROR(BH95/BH92),0,BH95/BH92)</f>
        <v>0.15791548630999694</v>
      </c>
      <c r="BJ97" s="15">
        <f t="shared" si="107"/>
        <v>3.5466327952547137E-2</v>
      </c>
      <c r="BL97" s="15">
        <f t="shared" ref="BL97:BN97" si="108">IF(ISERROR(BL95/BL92),0,BL95/BL92)</f>
        <v>0.24068963833060636</v>
      </c>
      <c r="BN97" s="15">
        <f t="shared" si="108"/>
        <v>0.52346876800647846</v>
      </c>
      <c r="BP97" s="15">
        <f t="shared" ref="BP97:BR97" si="109">IF(ISERROR(BP95/BP92),0,BP95/BP92)</f>
        <v>0</v>
      </c>
      <c r="BR97" s="15">
        <f t="shared" si="109"/>
        <v>0.55787781350482313</v>
      </c>
      <c r="BT97" s="15">
        <f t="shared" ref="BT97:BV97" si="110">IF(ISERROR(BT95/BT92),0,BT95/BT92)</f>
        <v>0</v>
      </c>
      <c r="BV97" s="15">
        <f t="shared" si="110"/>
        <v>0</v>
      </c>
      <c r="BX97" s="15">
        <f t="shared" ref="BX97" si="111">IF(ISERROR(BX95/BX92),0,BX95/BX92)</f>
        <v>0</v>
      </c>
      <c r="BZ97" s="15">
        <f t="shared" ref="BZ97" si="112">IF(ISERROR(BZ95/BZ92),0,BZ95/BZ92)</f>
        <v>0</v>
      </c>
      <c r="CB97" s="15">
        <f t="shared" ref="CB97:CD98" si="113">IF(ISERROR(CB95/CB92),0,CB95/CB92)</f>
        <v>0</v>
      </c>
      <c r="CD97" s="15">
        <f t="shared" si="113"/>
        <v>0</v>
      </c>
      <c r="CF97" s="15">
        <f t="shared" ref="CF97:CH97" si="114">IF(ISERROR(CF95/CF92),0,CF95/CF92)</f>
        <v>0</v>
      </c>
      <c r="CH97" s="15">
        <f t="shared" si="114"/>
        <v>0</v>
      </c>
      <c r="CJ97" s="15">
        <f t="shared" ref="CJ97:CL97" si="115">IF(ISERROR(CJ95/CJ92),0,CJ95/CJ92)</f>
        <v>0</v>
      </c>
      <c r="CL97" s="15">
        <f t="shared" si="115"/>
        <v>0</v>
      </c>
      <c r="CN97" s="15">
        <f t="shared" ref="CN97:CP97" si="116">IF(ISERROR(CN95/CN92),0,CN95/CN92)</f>
        <v>0</v>
      </c>
      <c r="CP97" s="15">
        <f t="shared" si="116"/>
        <v>0</v>
      </c>
      <c r="CR97" s="15">
        <f t="shared" ref="CR97:CT97" si="117">IF(ISERROR(CR95/CR92),0,CR95/CR92)</f>
        <v>0</v>
      </c>
      <c r="CT97" s="15">
        <f t="shared" si="117"/>
        <v>0</v>
      </c>
      <c r="CV97" s="15">
        <f t="shared" ref="CV97:CX97" si="118">IF(ISERROR(CV95/CV92),0,CV95/CV92)</f>
        <v>0</v>
      </c>
      <c r="CX97" s="15">
        <f t="shared" si="118"/>
        <v>0</v>
      </c>
      <c r="CZ97" s="15">
        <f t="shared" ref="CZ97:DB97" si="119">IF(ISERROR(CZ95/CZ92),0,CZ95/CZ92)</f>
        <v>0</v>
      </c>
      <c r="DB97" s="15">
        <f t="shared" si="119"/>
        <v>0</v>
      </c>
      <c r="DD97" s="15">
        <f t="shared" ref="DD97:DF97" si="120">IF(ISERROR(DD95/DD92),0,DD95/DD92)</f>
        <v>0</v>
      </c>
      <c r="DF97" s="15">
        <f t="shared" si="120"/>
        <v>0</v>
      </c>
      <c r="DH97" s="15">
        <f t="shared" ref="DH97:DJ97" si="121">IF(ISERROR(DH95/DH92),0,DH95/DH92)</f>
        <v>0</v>
      </c>
      <c r="DJ97" s="15">
        <f t="shared" si="121"/>
        <v>0</v>
      </c>
      <c r="DL97" s="15">
        <f t="shared" ref="DL97:DN97" si="122">IF(ISERROR(DL95/DL92),0,DL95/DL92)</f>
        <v>1</v>
      </c>
      <c r="DN97" s="15">
        <f t="shared" si="122"/>
        <v>0</v>
      </c>
    </row>
    <row r="98" spans="2:118" x14ac:dyDescent="0.25">
      <c r="B98" s="9" t="s">
        <v>2</v>
      </c>
      <c r="C98" s="10"/>
      <c r="D98" s="10"/>
      <c r="E98" s="10"/>
      <c r="F98" s="10"/>
      <c r="G98" s="10"/>
      <c r="H98" s="10"/>
      <c r="I98" s="10"/>
      <c r="J98" s="93"/>
      <c r="K98" s="10"/>
      <c r="L98" s="93"/>
      <c r="M98" s="10"/>
      <c r="N98" s="93"/>
      <c r="O98" s="10"/>
      <c r="P98" s="93"/>
      <c r="Q98" s="10"/>
      <c r="R98" s="93"/>
      <c r="S98" s="10"/>
      <c r="T98" s="93"/>
      <c r="U98" s="10"/>
      <c r="V98" s="93"/>
      <c r="W98" s="10"/>
      <c r="X98" s="93"/>
      <c r="Y98" s="10"/>
      <c r="Z98" s="93"/>
      <c r="AA98" s="10"/>
      <c r="AB98" s="93"/>
      <c r="AC98" s="10"/>
      <c r="AD98" s="93"/>
      <c r="AE98" s="10"/>
      <c r="AF98" s="93">
        <f>IF(ISERROR(AF96/AF93),0,AF96/AF93)</f>
        <v>0</v>
      </c>
      <c r="AG98" s="10"/>
      <c r="AH98" s="93">
        <f t="shared" ref="AH98" si="123">IF(ISERROR(AH96/AH93),0,AH96/AH93)</f>
        <v>0</v>
      </c>
      <c r="AI98" s="10"/>
      <c r="AJ98" s="93">
        <f t="shared" ref="AJ98" si="124">IF(ISERROR(AJ96/AJ93),0,AJ96/AJ93)</f>
        <v>0</v>
      </c>
      <c r="AK98" s="10"/>
      <c r="AL98" s="93">
        <f t="shared" ref="AL98" si="125">IF(ISERROR(AL96/AL93),0,AL96/AL93)</f>
        <v>0</v>
      </c>
      <c r="AM98" s="10"/>
      <c r="AN98" s="93">
        <f t="shared" ref="AN98" si="126">IF(ISERROR(AN96/AN93),0,AN96/AN93)</f>
        <v>0</v>
      </c>
      <c r="AO98" s="10"/>
      <c r="AP98" s="93">
        <f t="shared" ref="AP98" si="127">IF(ISERROR(AP96/AP93),0,AP96/AP93)</f>
        <v>0</v>
      </c>
      <c r="AQ98" s="10"/>
      <c r="AR98" s="93">
        <f t="shared" ref="AR98" si="128">IF(ISERROR(AR96/AR93),0,AR96/AR93)</f>
        <v>0</v>
      </c>
      <c r="AS98" s="10"/>
      <c r="AT98" s="93">
        <f t="shared" ref="AT98" si="129">IF(ISERROR(AT96/AT93),0,AT96/AT93)</f>
        <v>0</v>
      </c>
      <c r="AU98" s="10"/>
      <c r="AV98" s="93">
        <f t="shared" ref="AV98" si="130">IF(ISERROR(AV96/AV93),0,AV96/AV93)</f>
        <v>0</v>
      </c>
      <c r="AW98" s="10"/>
      <c r="AX98" s="93">
        <f t="shared" ref="AX98" si="131">IF(ISERROR(AX96/AX93),0,AX96/AX93)</f>
        <v>0</v>
      </c>
      <c r="AY98" s="10"/>
      <c r="AZ98" s="93">
        <f t="shared" ref="AZ98:BB98" si="132">IF(ISERROR(AZ96/AZ93),0,AZ96/AZ93)</f>
        <v>0</v>
      </c>
      <c r="BA98" s="10"/>
      <c r="BB98" s="93">
        <f t="shared" si="132"/>
        <v>0</v>
      </c>
      <c r="BC98" s="10"/>
      <c r="BD98" s="93">
        <f t="shared" ref="BD98:BF98" si="133">IF(ISERROR(BD96/BD93),0,BD96/BD93)</f>
        <v>0</v>
      </c>
      <c r="BE98" s="10"/>
      <c r="BF98" s="93">
        <f t="shared" si="133"/>
        <v>0</v>
      </c>
      <c r="BG98" s="10"/>
      <c r="BH98" s="41">
        <f t="shared" ref="BH98:BJ98" si="134">IF(ISERROR(BH96/BH93),0,BH96/BH93)</f>
        <v>0.15791548630999694</v>
      </c>
      <c r="BI98" s="10"/>
      <c r="BJ98" s="41">
        <f t="shared" si="134"/>
        <v>0.1247883162585124</v>
      </c>
      <c r="BK98" s="10"/>
      <c r="BL98" s="41">
        <f t="shared" ref="BL98:BN98" si="135">IF(ISERROR(BL96/BL93),0,BL96/BL93)</f>
        <v>0.13356891113105093</v>
      </c>
      <c r="BM98" s="10"/>
      <c r="BN98" s="41">
        <f t="shared" si="135"/>
        <v>0.16218268759882307</v>
      </c>
      <c r="BO98" s="10"/>
      <c r="BP98" s="41">
        <f t="shared" ref="BP98:BR98" si="136">IF(ISERROR(BP96/BP93),0,BP96/BP93)</f>
        <v>0.15771793432656667</v>
      </c>
      <c r="BQ98" s="10"/>
      <c r="BR98" s="41">
        <f t="shared" si="136"/>
        <v>0.16637851638487744</v>
      </c>
      <c r="BS98" s="10"/>
      <c r="BT98" s="41">
        <f t="shared" ref="BT98:BV98" si="137">IF(ISERROR(BT96/BT93),0,BT96/BT93)</f>
        <v>0.14676010650338195</v>
      </c>
      <c r="BU98" s="10"/>
      <c r="BV98" s="41">
        <f t="shared" si="137"/>
        <v>0.14676010650338195</v>
      </c>
      <c r="BW98" s="10"/>
      <c r="BX98" s="41">
        <f t="shared" ref="BX98" si="138">IF(ISERROR(BX96/BX93),0,BX96/BX93)</f>
        <v>0.14676010650338195</v>
      </c>
      <c r="BY98" s="10"/>
      <c r="BZ98" s="41">
        <f t="shared" ref="BZ98" si="139">IF(ISERROR(BZ96/BZ93),0,BZ96/BZ93)</f>
        <v>0.14676010650338195</v>
      </c>
      <c r="CA98" s="10"/>
      <c r="CB98" s="41">
        <f t="shared" si="113"/>
        <v>0.14676010650338195</v>
      </c>
      <c r="CC98" s="10"/>
      <c r="CD98" s="41">
        <f t="shared" si="113"/>
        <v>0.14676010650338195</v>
      </c>
      <c r="CE98" s="10"/>
      <c r="CF98" s="41">
        <f t="shared" ref="CF98:CH98" si="140">IF(ISERROR(CF96/CF93),0,CF96/CF93)</f>
        <v>0.13446558240393408</v>
      </c>
      <c r="CG98" s="10"/>
      <c r="CH98" s="41">
        <f t="shared" si="140"/>
        <v>0.20290574157621385</v>
      </c>
      <c r="CI98" s="10"/>
      <c r="CJ98" s="41">
        <f t="shared" ref="CJ98:CL98" si="141">IF(ISERROR(CJ96/CJ93),0,CJ96/CJ93)</f>
        <v>0.19289459437891329</v>
      </c>
      <c r="CK98" s="10"/>
      <c r="CL98" s="41">
        <f t="shared" si="141"/>
        <v>6.6248832859516549E-2</v>
      </c>
      <c r="CM98" s="10"/>
      <c r="CN98" s="41">
        <f t="shared" ref="CN98:CP98" si="142">IF(ISERROR(CN96/CN93),0,CN96/CN93)</f>
        <v>7.7736784256621005E-2</v>
      </c>
      <c r="CO98" s="10"/>
      <c r="CP98" s="41">
        <f t="shared" si="142"/>
        <v>0</v>
      </c>
      <c r="CQ98" s="10"/>
      <c r="CR98" s="41">
        <f t="shared" ref="CR98:CT98" si="143">IF(ISERROR(CR96/CR93),0,CR96/CR93)</f>
        <v>0</v>
      </c>
      <c r="CS98" s="10"/>
      <c r="CT98" s="41">
        <f t="shared" si="143"/>
        <v>0</v>
      </c>
      <c r="CU98" s="10"/>
      <c r="CV98" s="41">
        <f t="shared" ref="CV98:CX98" si="144">IF(ISERROR(CV96/CV93),0,CV96/CV93)</f>
        <v>0</v>
      </c>
      <c r="CW98" s="10"/>
      <c r="CX98" s="41">
        <f t="shared" si="144"/>
        <v>0</v>
      </c>
      <c r="CY98" s="10"/>
      <c r="CZ98" s="41">
        <f t="shared" ref="CZ98:DB98" si="145">IF(ISERROR(CZ96/CZ93),0,CZ96/CZ93)</f>
        <v>0</v>
      </c>
      <c r="DA98" s="10"/>
      <c r="DB98" s="41">
        <f t="shared" si="145"/>
        <v>0</v>
      </c>
      <c r="DC98" s="10"/>
      <c r="DD98" s="41">
        <f t="shared" ref="DD98:DF98" si="146">IF(ISERROR(DD96/DD93),0,DD96/DD93)</f>
        <v>0</v>
      </c>
      <c r="DE98" s="10"/>
      <c r="DF98" s="41">
        <f t="shared" si="146"/>
        <v>0</v>
      </c>
      <c r="DG98" s="10"/>
      <c r="DH98" s="41">
        <f t="shared" ref="DH98:DJ98" si="147">IF(ISERROR(DH96/DH93),0,DH96/DH93)</f>
        <v>0</v>
      </c>
      <c r="DI98" s="10"/>
      <c r="DJ98" s="41">
        <f t="shared" si="147"/>
        <v>0</v>
      </c>
      <c r="DK98" s="10"/>
      <c r="DL98" s="41">
        <f t="shared" ref="DL98:DN98" si="148">IF(ISERROR(DL96/DL93),0,DL96/DL93)</f>
        <v>1</v>
      </c>
      <c r="DM98" s="10"/>
      <c r="DN98" s="42">
        <f t="shared" si="148"/>
        <v>1</v>
      </c>
    </row>
    <row r="99" spans="2:118" x14ac:dyDescent="0.25">
      <c r="J99" s="14"/>
      <c r="L99" s="14"/>
      <c r="N99" s="14"/>
      <c r="P99" s="14"/>
      <c r="R99" s="14"/>
      <c r="T99" s="14"/>
      <c r="V99" s="14"/>
      <c r="X99" s="14"/>
      <c r="Z99" s="14"/>
      <c r="AB99" s="14"/>
      <c r="AD99" s="14"/>
      <c r="AF99" s="14"/>
      <c r="AH99" s="14"/>
      <c r="AJ99" s="14"/>
      <c r="AL99" s="14"/>
      <c r="AN99" s="14"/>
      <c r="AP99" s="14"/>
      <c r="AR99" s="14"/>
      <c r="AT99" s="14"/>
      <c r="AV99" s="14"/>
      <c r="AX99" s="14"/>
      <c r="AZ99" s="14"/>
      <c r="BB99" s="14"/>
      <c r="BD99" s="14"/>
      <c r="BF99" s="14"/>
      <c r="BH99" s="14"/>
      <c r="BJ99" s="14"/>
      <c r="BL99" s="14"/>
      <c r="BN99" s="14"/>
      <c r="BP99" s="14"/>
      <c r="BR99" s="14"/>
      <c r="BT99" s="14"/>
      <c r="BV99" s="14"/>
      <c r="BX99" s="14"/>
      <c r="BZ99" s="14"/>
      <c r="CB99" s="14"/>
      <c r="CD99" s="14"/>
      <c r="CF99" s="14"/>
      <c r="CH99" s="14"/>
      <c r="CJ99" s="14"/>
      <c r="CL99" s="14"/>
      <c r="CN99" s="14"/>
      <c r="CP99" s="14"/>
      <c r="CR99" s="14"/>
      <c r="CT99" s="14"/>
      <c r="CV99" s="14"/>
      <c r="CX99" s="14"/>
      <c r="CZ99" s="14"/>
      <c r="DB99" s="14"/>
      <c r="DD99" s="14"/>
      <c r="DF99" s="14"/>
      <c r="DH99" s="14"/>
      <c r="DJ99" s="14"/>
      <c r="DL99" s="14"/>
      <c r="DN99" s="14"/>
    </row>
    <row r="100" spans="2:118" x14ac:dyDescent="0.25">
      <c r="B100" s="7" t="str">
        <f>$B$31</f>
        <v>Dr. Davey</v>
      </c>
      <c r="AO100"/>
      <c r="AQ100"/>
    </row>
    <row r="101" spans="2:118" x14ac:dyDescent="0.25">
      <c r="B101" s="4" t="s">
        <v>26</v>
      </c>
      <c r="J101" s="46">
        <v>190869</v>
      </c>
      <c r="L101" s="46">
        <v>161902</v>
      </c>
      <c r="N101" s="46">
        <v>250132</v>
      </c>
      <c r="P101" s="46">
        <v>212179</v>
      </c>
      <c r="R101" s="46">
        <v>167079</v>
      </c>
      <c r="T101" s="46">
        <v>166562</v>
      </c>
      <c r="V101" s="46">
        <v>103798</v>
      </c>
      <c r="X101" s="46">
        <v>205184</v>
      </c>
      <c r="Z101" s="46">
        <v>126070</v>
      </c>
      <c r="AB101" s="46">
        <v>203703</v>
      </c>
      <c r="AD101" s="46">
        <v>116466</v>
      </c>
      <c r="AF101" s="46">
        <v>65566</v>
      </c>
      <c r="AH101" s="46">
        <v>107697.29</v>
      </c>
      <c r="AJ101" s="46">
        <v>149653.26</v>
      </c>
      <c r="AL101" s="46">
        <v>173669.16</v>
      </c>
      <c r="AN101" s="46">
        <v>115345</v>
      </c>
      <c r="AO101"/>
      <c r="AP101" s="46">
        <v>70282</v>
      </c>
      <c r="AQ101"/>
      <c r="AR101" s="46">
        <v>120065</v>
      </c>
      <c r="AT101" s="46">
        <v>74119</v>
      </c>
      <c r="AV101" s="46">
        <v>265431.96000000002</v>
      </c>
      <c r="AX101" s="46">
        <v>150778</v>
      </c>
      <c r="AZ101" s="46">
        <v>332852</v>
      </c>
      <c r="BB101" s="46">
        <v>181301</v>
      </c>
      <c r="BD101" s="46">
        <v>173848.49</v>
      </c>
      <c r="BF101" s="46">
        <v>189393.15</v>
      </c>
      <c r="BH101" s="46">
        <v>178066.75</v>
      </c>
      <c r="BJ101" s="46">
        <v>199961.4</v>
      </c>
      <c r="BL101" s="46">
        <v>138748.70000000001</v>
      </c>
      <c r="BN101" s="46">
        <v>223463.4</v>
      </c>
      <c r="BP101" s="46">
        <v>181796.9</v>
      </c>
      <c r="BR101" s="46">
        <v>125210.4</v>
      </c>
      <c r="BT101" s="46">
        <v>124554.55</v>
      </c>
      <c r="BV101" s="46">
        <v>48575.65</v>
      </c>
      <c r="BX101" s="46">
        <v>53766.15</v>
      </c>
      <c r="BZ101" s="46">
        <v>235689.06</v>
      </c>
      <c r="CB101" s="46">
        <v>153378.4</v>
      </c>
      <c r="CD101" s="46">
        <v>424965.96</v>
      </c>
      <c r="CF101" s="46">
        <v>135079.51</v>
      </c>
      <c r="CH101" s="46">
        <v>232291.41</v>
      </c>
      <c r="CJ101" s="46">
        <v>282265.45</v>
      </c>
      <c r="CL101" s="46">
        <v>233484.95</v>
      </c>
      <c r="CN101" s="46">
        <v>233484.95</v>
      </c>
      <c r="CP101" s="46">
        <v>349890.13</v>
      </c>
      <c r="CR101" s="46">
        <v>298503.3</v>
      </c>
      <c r="CT101" s="46">
        <v>314417.13</v>
      </c>
      <c r="CV101" s="46">
        <v>176398.29</v>
      </c>
      <c r="CX101" s="46">
        <v>162619.26999999999</v>
      </c>
      <c r="CZ101" s="46">
        <v>98016.92</v>
      </c>
      <c r="DB101" s="46">
        <v>131024.65</v>
      </c>
      <c r="DD101" s="46">
        <v>113224.59</v>
      </c>
      <c r="DF101" s="46">
        <v>143205.04</v>
      </c>
      <c r="DH101" s="46">
        <v>70611.19</v>
      </c>
      <c r="DJ101" s="46">
        <v>47688.4</v>
      </c>
      <c r="DL101" s="46">
        <v>161465.57</v>
      </c>
      <c r="DN101" s="46">
        <v>86116.79</v>
      </c>
    </row>
    <row r="102" spans="2:118" x14ac:dyDescent="0.25">
      <c r="B102" s="9" t="s">
        <v>20</v>
      </c>
      <c r="C102" s="10"/>
      <c r="D102" s="10"/>
      <c r="E102" s="10"/>
      <c r="F102" s="10"/>
      <c r="G102" s="10"/>
      <c r="H102" s="10"/>
      <c r="I102" s="10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0"/>
      <c r="AF102" s="11">
        <f>SUM(J101:AF101)</f>
        <v>1969510</v>
      </c>
      <c r="AG102" s="10"/>
      <c r="AH102" s="11">
        <f>SUM(L101:AH101)</f>
        <v>1886338.29</v>
      </c>
      <c r="AI102" s="10"/>
      <c r="AJ102" s="11">
        <f>SUM(N101:AJ101)</f>
        <v>1874089.55</v>
      </c>
      <c r="AK102" s="10"/>
      <c r="AL102" s="11">
        <f>SUM(P101:AL101)</f>
        <v>1797626.71</v>
      </c>
      <c r="AM102" s="10"/>
      <c r="AN102" s="11">
        <f>SUM(R101:AN101)</f>
        <v>1700792.71</v>
      </c>
      <c r="AO102" s="10"/>
      <c r="AP102" s="11">
        <f>SUM(T101:AP101)</f>
        <v>1603995.71</v>
      </c>
      <c r="AQ102" s="10"/>
      <c r="AR102" s="11">
        <f>SUM(V101:AR101)</f>
        <v>1557498.71</v>
      </c>
      <c r="AS102" s="12"/>
      <c r="AT102" s="11">
        <f>SUM(X101:AT101)</f>
        <v>1527819.71</v>
      </c>
      <c r="AU102" s="10"/>
      <c r="AV102" s="11">
        <f>SUM(Z101:AV101)</f>
        <v>1588067.67</v>
      </c>
      <c r="AW102" s="10"/>
      <c r="AX102" s="11">
        <f>SUM(AB101:AX101)</f>
        <v>1612775.67</v>
      </c>
      <c r="AY102" s="10"/>
      <c r="AZ102" s="11">
        <f>SUM(AD101:AZ101)</f>
        <v>1741924.67</v>
      </c>
      <c r="BA102" s="10"/>
      <c r="BB102" s="11">
        <f>SUM(AF101:BB101)</f>
        <v>1806759.67</v>
      </c>
      <c r="BC102" s="10"/>
      <c r="BD102" s="11">
        <f>SUM(AH101:BD101)</f>
        <v>1915042.16</v>
      </c>
      <c r="BE102" s="10"/>
      <c r="BF102" s="11">
        <f>SUM(AJ101:BF101)</f>
        <v>1996738.02</v>
      </c>
      <c r="BG102" s="10"/>
      <c r="BH102" s="11">
        <f>SUM(AL101:BH101)</f>
        <v>2025151.51</v>
      </c>
      <c r="BI102" s="10"/>
      <c r="BJ102" s="11">
        <f>SUM(AN101:BJ101)</f>
        <v>2051443.7499999998</v>
      </c>
      <c r="BK102" s="10"/>
      <c r="BL102" s="11">
        <f>SUM(AP101:BL101)</f>
        <v>2074847.4499999997</v>
      </c>
      <c r="BM102" s="10"/>
      <c r="BN102" s="11">
        <f>SUM(AR101:BN101)</f>
        <v>2228028.8499999996</v>
      </c>
      <c r="BO102" s="10"/>
      <c r="BP102" s="11">
        <f>SUM(AT101:BP101)</f>
        <v>2289760.7499999995</v>
      </c>
      <c r="BQ102" s="10"/>
      <c r="BR102" s="11">
        <f>SUM(AV101:BR101)</f>
        <v>2340852.1499999994</v>
      </c>
      <c r="BS102" s="10"/>
      <c r="BT102" s="11">
        <f>SUM(AX101:BT101)</f>
        <v>2199974.7399999998</v>
      </c>
      <c r="BU102" s="10"/>
      <c r="BV102" s="11">
        <f>SUM(AZ101:BV101)</f>
        <v>2097772.3899999997</v>
      </c>
      <c r="BW102" s="10"/>
      <c r="BX102" s="11">
        <f>SUM(BB101:BX101)</f>
        <v>1818686.5399999996</v>
      </c>
      <c r="BY102" s="10"/>
      <c r="BZ102" s="11">
        <f>SUM(BD101:BZ101)</f>
        <v>1873074.5999999996</v>
      </c>
      <c r="CA102" s="10"/>
      <c r="CB102" s="11">
        <f>SUM(BF101:CB101)</f>
        <v>1852604.5099999998</v>
      </c>
      <c r="CC102" s="10"/>
      <c r="CD102" s="11">
        <f>SUM(BH101:CD101)</f>
        <v>2088177.3199999998</v>
      </c>
      <c r="CE102" s="10"/>
      <c r="CF102" s="11">
        <f>SUM(BJ101:CF101)</f>
        <v>2045190.08</v>
      </c>
      <c r="CG102" s="10"/>
      <c r="CH102" s="11">
        <f>SUM(BL101:CH101)</f>
        <v>2077520.0899999999</v>
      </c>
      <c r="CI102" s="10"/>
      <c r="CJ102" s="11">
        <f>SUM(BN101:CJ101)</f>
        <v>2221036.84</v>
      </c>
      <c r="CK102" s="10"/>
      <c r="CL102" s="11">
        <f>SUM(BP101:CL101)</f>
        <v>2231058.39</v>
      </c>
      <c r="CM102" s="10"/>
      <c r="CN102" s="11">
        <f>SUM(BR101:CN101)</f>
        <v>2282746.44</v>
      </c>
      <c r="CO102" s="10"/>
      <c r="CP102" s="11">
        <f>SUM(BT101:CP101)</f>
        <v>2507426.17</v>
      </c>
      <c r="CQ102" s="10"/>
      <c r="CR102" s="11">
        <f>SUM(BV101:CR101)</f>
        <v>2681374.9199999995</v>
      </c>
      <c r="CS102" s="10"/>
      <c r="CT102" s="11">
        <f>SUM(BX101:CT101)</f>
        <v>2947216.3999999994</v>
      </c>
      <c r="CU102" s="10"/>
      <c r="CV102" s="11">
        <f>SUM(BZ101:CV101)</f>
        <v>3069848.5399999996</v>
      </c>
      <c r="CW102" s="10"/>
      <c r="CX102" s="11">
        <f>SUM(CB101:CX101)</f>
        <v>2996778.7499999995</v>
      </c>
      <c r="CY102" s="10"/>
      <c r="CZ102" s="11">
        <f>SUM(CD101:CZ101)</f>
        <v>2941417.2699999996</v>
      </c>
      <c r="DA102" s="10"/>
      <c r="DB102" s="11">
        <f>SUM(CF101:DB101)</f>
        <v>2647475.96</v>
      </c>
      <c r="DC102" s="10"/>
      <c r="DD102" s="11">
        <f>SUM(CH101:DD101)</f>
        <v>2625621.04</v>
      </c>
      <c r="DE102" s="10"/>
      <c r="DF102" s="11">
        <f>SUM(CJ101:DF101)</f>
        <v>2536534.67</v>
      </c>
      <c r="DG102" s="10"/>
      <c r="DH102" s="11">
        <f>SUM(CL101:DH101)</f>
        <v>2324880.4099999997</v>
      </c>
      <c r="DI102" s="10"/>
      <c r="DJ102" s="11">
        <f>SUM(CN101:DJ101)</f>
        <v>2139083.8600000003</v>
      </c>
      <c r="DK102" s="10"/>
      <c r="DL102" s="11">
        <f>SUM(CP101:DL101)</f>
        <v>2067064.4799999997</v>
      </c>
      <c r="DM102" s="10"/>
      <c r="DN102" s="13">
        <f>SUM(CR101:DN101)</f>
        <v>1803291.14</v>
      </c>
    </row>
    <row r="103" spans="2:118" x14ac:dyDescent="0.25">
      <c r="B103" s="50" t="s">
        <v>40</v>
      </c>
      <c r="C103" s="51"/>
      <c r="D103" s="51"/>
      <c r="E103" s="51"/>
      <c r="F103" s="51"/>
      <c r="G103" s="51"/>
      <c r="H103" s="51"/>
      <c r="I103" s="51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1"/>
      <c r="AF103" s="53"/>
      <c r="AG103" s="51"/>
      <c r="AH103" s="53">
        <f>IF(ISERROR(AH102/AH32),0,AH102/AH32)</f>
        <v>0</v>
      </c>
      <c r="AI103" s="51"/>
      <c r="AJ103" s="53">
        <f>IF(ISERROR(AJ102/AJ32),0,AJ102/AJ32)</f>
        <v>0</v>
      </c>
      <c r="AK103" s="51"/>
      <c r="AL103" s="53">
        <f>IF(ISERROR(AL102/AL32),0,AL102/AL32)</f>
        <v>0</v>
      </c>
      <c r="AM103" s="51"/>
      <c r="AN103" s="53">
        <f>IF(ISERROR(AN102/AN32),0,AN102/AN32)</f>
        <v>0</v>
      </c>
      <c r="AO103" s="51"/>
      <c r="AP103" s="53">
        <f>IF(ISERROR(AP102/AP32),0,AP102/AP32)</f>
        <v>0</v>
      </c>
      <c r="AQ103" s="51"/>
      <c r="AR103" s="53">
        <f>IF(ISERROR(AR102/AR32),0,AR102/AR32)</f>
        <v>0</v>
      </c>
      <c r="AS103" s="52"/>
      <c r="AT103" s="53">
        <f>IF(ISERROR(AT102/AT32),0,AT102/AT32)</f>
        <v>0</v>
      </c>
      <c r="AU103" s="51"/>
      <c r="AV103" s="53">
        <f>IF(ISERROR(AV102/AV32),0,AV102/AV32)</f>
        <v>1772.396953125</v>
      </c>
      <c r="AW103" s="51"/>
      <c r="AX103" s="53">
        <f>IF(ISERROR(AX102/AX32),0,AX102/AX32)</f>
        <v>1836.8743394077449</v>
      </c>
      <c r="AY103" s="51"/>
      <c r="AZ103" s="53">
        <f>IF(ISERROR(AZ102/AZ32),0,AZ102/AZ32)</f>
        <v>1948.4615995525726</v>
      </c>
      <c r="BA103" s="51"/>
      <c r="BB103" s="53">
        <f>IF(ISERROR(BB102/BB32),0,BB102/BB32)</f>
        <v>2034.6392680180179</v>
      </c>
      <c r="BC103" s="51"/>
      <c r="BD103" s="53">
        <f>IF(ISERROR(BD102/BD32),0,BD102/BD32)</f>
        <v>2079.3074484256244</v>
      </c>
      <c r="BE103" s="51"/>
      <c r="BF103" s="53">
        <f>IF(ISERROR(BF102/BF32),0,BF102/BF32)</f>
        <v>2012.8407459677419</v>
      </c>
      <c r="BG103" s="51"/>
      <c r="BH103" s="53">
        <f>IF(ISERROR(BH102/BH32),0,BH102/BH32)</f>
        <v>2013.0730715705765</v>
      </c>
      <c r="BI103" s="51"/>
      <c r="BJ103" s="53">
        <f>IF(ISERROR(BJ102/BJ32),0,BJ102/BJ32)</f>
        <v>2076.3600708502022</v>
      </c>
      <c r="BK103" s="51"/>
      <c r="BL103" s="53">
        <f>IF(ISERROR(BL102/BL32),0,BL102/BL32)</f>
        <v>2081.0907221664993</v>
      </c>
      <c r="BM103" s="51"/>
      <c r="BN103" s="53">
        <f>IF(ISERROR(BN102/BN32),0,BN102/BN32)</f>
        <v>2214.7404075546715</v>
      </c>
      <c r="BO103" s="51"/>
      <c r="BP103" s="53">
        <f>IF(ISERROR(BP102/BP32),0,BP102/BP32)</f>
        <v>2336.4905612244893</v>
      </c>
      <c r="BQ103" s="51"/>
      <c r="BR103" s="53">
        <f>IF(ISERROR(BR102/BR32),0,BR102/BR32)</f>
        <v>2415.7400928792563</v>
      </c>
      <c r="BS103" s="51"/>
      <c r="BT103" s="53">
        <f>IF(ISERROR(BT102/BT32),0,BT102/BT32)</f>
        <v>2373.2197842502696</v>
      </c>
      <c r="BU103" s="51"/>
      <c r="BV103" s="53">
        <f>IF(ISERROR(BV102/BV32),0,BV102/BV32)</f>
        <v>2333.4509343715235</v>
      </c>
      <c r="BW103" s="51"/>
      <c r="BX103" s="53">
        <f>IF(ISERROR(BX102/BX32),0,BX102/BX32)</f>
        <v>2080.8770480549192</v>
      </c>
      <c r="BY103" s="51"/>
      <c r="BZ103" s="53">
        <f>IF(ISERROR(BZ102/BZ32),0,BZ102/BZ32)</f>
        <v>2229.8507142857138</v>
      </c>
      <c r="CA103" s="51"/>
      <c r="CB103" s="53">
        <f>IF(ISERROR(CB102/CB32),0,CB102/CB32)</f>
        <v>2372.0928425096026</v>
      </c>
      <c r="CC103" s="51"/>
      <c r="CD103" s="53">
        <f>IF(ISERROR(CD102/CD32),0,CD102/CD32)</f>
        <v>2908.3249582172698</v>
      </c>
      <c r="CE103" s="51"/>
      <c r="CF103" s="53">
        <f>IF(ISERROR(CF102/CF32),0,CF102/CF32)</f>
        <v>3038.915423476969</v>
      </c>
      <c r="CG103" s="51"/>
      <c r="CH103" s="53">
        <f>IF(ISERROR(CH102/CH32),0,CH102/CH32)</f>
        <v>3201.1095377503848</v>
      </c>
      <c r="CI103" s="51"/>
      <c r="CJ103" s="53">
        <f>IF(ISERROR(CJ102/CJ32),0,CJ102/CJ32)</f>
        <v>3536.682866242038</v>
      </c>
      <c r="CK103" s="51"/>
      <c r="CL103" s="53">
        <f>IF(ISERROR(CL102/CL32),0,CL102/CL32)</f>
        <v>3706.0770598006648</v>
      </c>
      <c r="CM103" s="51"/>
      <c r="CN103" s="53">
        <f>IF(ISERROR(CN102/CN32),0,CN102/CN32)</f>
        <v>3823.6958793969848</v>
      </c>
      <c r="CO103" s="51"/>
      <c r="CP103" s="53">
        <f>IF(ISERROR(CP102/CP32),0,CP102/CP32)</f>
        <v>3992.7168312101908</v>
      </c>
      <c r="CQ103" s="51"/>
      <c r="CR103" s="53">
        <f>IF(ISERROR(CR102/CR32),0,CR102/CR32)</f>
        <v>4087.4617682926819</v>
      </c>
      <c r="CS103" s="51"/>
      <c r="CT103" s="53">
        <f>IF(ISERROR(CT102/CT32),0,CT102/CT32)</f>
        <v>4240.5991366906464</v>
      </c>
      <c r="CU103" s="51"/>
      <c r="CV103" s="53">
        <f>IF(ISERROR(CV102/CV32),0,CV102/CV32)</f>
        <v>4488.0826608187126</v>
      </c>
      <c r="CW103" s="51"/>
      <c r="CX103" s="53">
        <f>IF(ISERROR(CX102/CX32),0,CX102/CX32)</f>
        <v>4439.6722222222215</v>
      </c>
      <c r="CY103" s="51"/>
      <c r="CZ103" s="53">
        <f>IF(ISERROR(CZ102/CZ32),0,CZ102/CZ32)</f>
        <v>4325.6136323529408</v>
      </c>
      <c r="DA103" s="51"/>
      <c r="DB103" s="53">
        <f>IF(ISERROR(DB102/DB32),0,DB102/DB32)</f>
        <v>4091.9257496136011</v>
      </c>
      <c r="DC103" s="51"/>
      <c r="DD103" s="53">
        <f>IF(ISERROR(DD102/DD32),0,DD102/DD32)</f>
        <v>4096.1326677067082</v>
      </c>
      <c r="DE103" s="51"/>
      <c r="DF103" s="53">
        <f>IF(ISERROR(DF102/DF32),0,DF102/DF32)</f>
        <v>3994.5427874015745</v>
      </c>
      <c r="DG103" s="51"/>
      <c r="DH103" s="53">
        <f>IF(ISERROR(DH102/DH32),0,DH102/DH32)</f>
        <v>3737.7498553054656</v>
      </c>
      <c r="DI103" s="51"/>
      <c r="DJ103" s="53">
        <f>IF(ISERROR(DJ102/DJ32),0,DJ102/DJ32)</f>
        <v>3589.0668791946314</v>
      </c>
      <c r="DK103" s="51"/>
      <c r="DL103" s="53">
        <f>IF(ISERROR(DL102/DL32),0,DL102/DL32)</f>
        <v>3594.8947478260866</v>
      </c>
      <c r="DM103" s="51"/>
      <c r="DN103" s="54">
        <f>IF(ISERROR(DN102/DN32),0,DN102/DN32)</f>
        <v>3501.5361941747569</v>
      </c>
    </row>
    <row r="104" spans="2:118" x14ac:dyDescent="0.25">
      <c r="B104" s="4" t="s">
        <v>28</v>
      </c>
      <c r="J104" s="46">
        <v>122870</v>
      </c>
      <c r="L104" s="46">
        <v>131490</v>
      </c>
      <c r="N104" s="46">
        <v>131795</v>
      </c>
      <c r="P104" s="46">
        <v>58788</v>
      </c>
      <c r="R104" s="46">
        <v>44969</v>
      </c>
      <c r="T104" s="46">
        <v>84935</v>
      </c>
      <c r="V104" s="46">
        <v>65443</v>
      </c>
      <c r="X104" s="46">
        <v>113199</v>
      </c>
      <c r="Z104" s="46">
        <v>36548</v>
      </c>
      <c r="AB104" s="46">
        <v>98837</v>
      </c>
      <c r="AD104" s="46">
        <v>59426</v>
      </c>
      <c r="AF104" s="46">
        <v>34640</v>
      </c>
      <c r="AH104" s="46">
        <v>55698.13</v>
      </c>
      <c r="AJ104" s="46">
        <v>100007.26</v>
      </c>
      <c r="AL104" s="46">
        <v>65292.160000000003</v>
      </c>
      <c r="AN104" s="46">
        <v>44551</v>
      </c>
      <c r="AO104"/>
      <c r="AP104" s="46">
        <v>32908</v>
      </c>
      <c r="AQ104"/>
      <c r="AR104" s="46">
        <v>67296</v>
      </c>
      <c r="AT104" s="46">
        <v>42820</v>
      </c>
      <c r="AV104" s="46">
        <v>81564</v>
      </c>
      <c r="AX104" s="46">
        <v>33851</v>
      </c>
      <c r="AZ104" s="46">
        <v>95920</v>
      </c>
      <c r="BB104" s="46">
        <v>65371</v>
      </c>
      <c r="BD104" s="46">
        <v>27794</v>
      </c>
      <c r="BF104" s="46">
        <v>57772.800000000003</v>
      </c>
      <c r="BH104" s="46">
        <v>59100.2</v>
      </c>
      <c r="BJ104" s="46">
        <v>37139.85</v>
      </c>
      <c r="BL104" s="46">
        <v>42678.7</v>
      </c>
      <c r="BN104" s="46">
        <v>47848.85</v>
      </c>
      <c r="BP104" s="46">
        <v>57792</v>
      </c>
      <c r="BR104" s="46">
        <v>18768.2</v>
      </c>
      <c r="BT104" s="46">
        <v>31436.75</v>
      </c>
      <c r="BV104" s="46">
        <v>22693.55</v>
      </c>
      <c r="BX104" s="46">
        <v>28125.3</v>
      </c>
      <c r="BZ104" s="46">
        <v>21753.1</v>
      </c>
      <c r="CB104" s="46">
        <v>68121.350000000006</v>
      </c>
      <c r="CD104" s="46">
        <v>17793.39</v>
      </c>
      <c r="CF104" s="46">
        <v>33474.370000000003</v>
      </c>
      <c r="CH104" s="46">
        <v>57644.87</v>
      </c>
      <c r="CJ104" s="46">
        <v>38025.980000000003</v>
      </c>
      <c r="CL104" s="46">
        <v>49613.27</v>
      </c>
      <c r="CN104" s="46">
        <v>49613.27</v>
      </c>
      <c r="CP104" s="46">
        <v>102338.78</v>
      </c>
      <c r="CR104" s="46">
        <v>64248.99</v>
      </c>
      <c r="CT104" s="46">
        <v>56364.04</v>
      </c>
      <c r="CV104" s="46">
        <v>16633.73</v>
      </c>
      <c r="CX104" s="46">
        <v>25670.5</v>
      </c>
      <c r="CZ104" s="46">
        <v>48359.05</v>
      </c>
      <c r="DB104" s="46">
        <v>57734.03</v>
      </c>
      <c r="DD104" s="46">
        <v>23381.25</v>
      </c>
      <c r="DF104" s="46">
        <v>44246.26</v>
      </c>
      <c r="DH104" s="46">
        <v>13185.77</v>
      </c>
      <c r="DJ104" s="46">
        <v>11347.6</v>
      </c>
      <c r="DL104" s="46">
        <v>14888.45</v>
      </c>
      <c r="DN104" s="46">
        <v>21775.38</v>
      </c>
    </row>
    <row r="105" spans="2:118" x14ac:dyDescent="0.25">
      <c r="B105" s="9" t="s">
        <v>20</v>
      </c>
      <c r="C105" s="10"/>
      <c r="D105" s="10"/>
      <c r="E105" s="10"/>
      <c r="F105" s="10"/>
      <c r="G105" s="10"/>
      <c r="H105" s="10"/>
      <c r="I105" s="10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0"/>
      <c r="AF105" s="11">
        <f>SUM(J104:AF104)</f>
        <v>982940</v>
      </c>
      <c r="AG105" s="10"/>
      <c r="AH105" s="11">
        <f>SUM(L104:AH104)</f>
        <v>915768.13</v>
      </c>
      <c r="AI105" s="10"/>
      <c r="AJ105" s="11">
        <f>SUM(N104:AJ104)</f>
        <v>884285.39</v>
      </c>
      <c r="AK105" s="10"/>
      <c r="AL105" s="11">
        <f>SUM(P104:AL104)</f>
        <v>817782.55</v>
      </c>
      <c r="AM105" s="10"/>
      <c r="AN105" s="11">
        <f>SUM(R104:AN104)</f>
        <v>803545.55</v>
      </c>
      <c r="AO105" s="10"/>
      <c r="AP105" s="11">
        <f>SUM(T104:AP104)</f>
        <v>791484.55</v>
      </c>
      <c r="AQ105" s="10"/>
      <c r="AR105" s="11">
        <f>SUM(V104:AR104)</f>
        <v>773845.55</v>
      </c>
      <c r="AS105" s="12"/>
      <c r="AT105" s="11">
        <f>SUM(X104:AT104)</f>
        <v>751222.55</v>
      </c>
      <c r="AU105" s="10"/>
      <c r="AV105" s="11">
        <f>SUM(Z104:AV104)</f>
        <v>719587.55</v>
      </c>
      <c r="AW105" s="10"/>
      <c r="AX105" s="11">
        <f>SUM(AB104:AX104)</f>
        <v>716890.55</v>
      </c>
      <c r="AY105" s="10"/>
      <c r="AZ105" s="11">
        <f>SUM(AD104:AZ104)</f>
        <v>713973.55</v>
      </c>
      <c r="BA105" s="10"/>
      <c r="BB105" s="11">
        <f>SUM(AF104:BB104)</f>
        <v>719918.55</v>
      </c>
      <c r="BC105" s="10"/>
      <c r="BD105" s="11">
        <f>SUM(AH104:BD104)</f>
        <v>713072.55</v>
      </c>
      <c r="BE105" s="10"/>
      <c r="BF105" s="11">
        <f>SUM(AJ104:BF104)</f>
        <v>715147.22</v>
      </c>
      <c r="BG105" s="10"/>
      <c r="BH105" s="11">
        <f>SUM(AL104:BH104)</f>
        <v>674240.16</v>
      </c>
      <c r="BI105" s="10"/>
      <c r="BJ105" s="11">
        <f>SUM(AN104:BJ104)</f>
        <v>646087.85</v>
      </c>
      <c r="BK105" s="10"/>
      <c r="BL105" s="11">
        <f>SUM(AP104:BL104)</f>
        <v>644215.54999999993</v>
      </c>
      <c r="BM105" s="10"/>
      <c r="BN105" s="11">
        <f>SUM(AR104:BN104)</f>
        <v>659156.39999999991</v>
      </c>
      <c r="BO105" s="10"/>
      <c r="BP105" s="11">
        <f>SUM(AT104:BP104)</f>
        <v>649652.39999999991</v>
      </c>
      <c r="BQ105" s="10"/>
      <c r="BR105" s="11">
        <f>SUM(AV104:BR104)</f>
        <v>625600.6</v>
      </c>
      <c r="BS105" s="10"/>
      <c r="BT105" s="11">
        <f>SUM(AX104:BT104)</f>
        <v>575473.34999999986</v>
      </c>
      <c r="BU105" s="10"/>
      <c r="BV105" s="11">
        <f>SUM(AZ104:BV104)</f>
        <v>564315.9</v>
      </c>
      <c r="BW105" s="10"/>
      <c r="BX105" s="11">
        <f>SUM(BB104:BX104)</f>
        <v>496521.19999999995</v>
      </c>
      <c r="BY105" s="10"/>
      <c r="BZ105" s="11">
        <f>SUM(BD104:BZ104)</f>
        <v>452903.29999999993</v>
      </c>
      <c r="CA105" s="10"/>
      <c r="CB105" s="11">
        <f>SUM(BF104:CB104)</f>
        <v>493230.65</v>
      </c>
      <c r="CC105" s="10"/>
      <c r="CD105" s="11">
        <f>SUM(BH104:CD104)</f>
        <v>453251.24</v>
      </c>
      <c r="CE105" s="10"/>
      <c r="CF105" s="11">
        <f>SUM(BJ104:CF104)</f>
        <v>427625.41000000003</v>
      </c>
      <c r="CG105" s="10"/>
      <c r="CH105" s="11">
        <f>SUM(BL104:CH104)</f>
        <v>448130.42999999993</v>
      </c>
      <c r="CI105" s="10"/>
      <c r="CJ105" s="11">
        <f>SUM(BN104:CJ104)</f>
        <v>443477.70999999996</v>
      </c>
      <c r="CK105" s="10"/>
      <c r="CL105" s="11">
        <f>SUM(BP104:CL104)</f>
        <v>445242.13</v>
      </c>
      <c r="CM105" s="10"/>
      <c r="CN105" s="11">
        <f>SUM(BR104:CN104)</f>
        <v>437063.4</v>
      </c>
      <c r="CO105" s="10"/>
      <c r="CP105" s="11">
        <f>SUM(BT104:CP104)</f>
        <v>520633.98</v>
      </c>
      <c r="CQ105" s="10"/>
      <c r="CR105" s="11">
        <f>SUM(BV104:CR104)</f>
        <v>553446.22</v>
      </c>
      <c r="CS105" s="10"/>
      <c r="CT105" s="11">
        <f>SUM(BX104:CT104)</f>
        <v>587116.71000000008</v>
      </c>
      <c r="CU105" s="10"/>
      <c r="CV105" s="11">
        <f>SUM(BZ104:CV104)</f>
        <v>575625.14</v>
      </c>
      <c r="CW105" s="10"/>
      <c r="CX105" s="11">
        <f>SUM(CB104:CX104)</f>
        <v>579542.54</v>
      </c>
      <c r="CY105" s="10"/>
      <c r="CZ105" s="11">
        <f>SUM(CD104:CZ104)</f>
        <v>559780.24</v>
      </c>
      <c r="DA105" s="10"/>
      <c r="DB105" s="11">
        <f>SUM(CF104:DB104)</f>
        <v>599720.88</v>
      </c>
      <c r="DC105" s="10"/>
      <c r="DD105" s="11">
        <f>SUM(CH104:DD104)</f>
        <v>589627.75999999989</v>
      </c>
      <c r="DE105" s="10"/>
      <c r="DF105" s="11">
        <f>SUM(CJ104:DF104)</f>
        <v>576229.14999999991</v>
      </c>
      <c r="DG105" s="10"/>
      <c r="DH105" s="11">
        <f>SUM(CL104:DH104)</f>
        <v>551388.93999999994</v>
      </c>
      <c r="DI105" s="10"/>
      <c r="DJ105" s="11">
        <f>SUM(CN104:DJ104)</f>
        <v>513123.2699999999</v>
      </c>
      <c r="DK105" s="10"/>
      <c r="DL105" s="11">
        <f>SUM(CP104:DL104)</f>
        <v>478398.45</v>
      </c>
      <c r="DM105" s="10"/>
      <c r="DN105" s="13">
        <f>SUM(CR104:DN104)</f>
        <v>397835.05</v>
      </c>
    </row>
    <row r="106" spans="2:118" x14ac:dyDescent="0.25">
      <c r="B106" s="4" t="s">
        <v>29</v>
      </c>
      <c r="J106" s="15">
        <f t="shared" ref="J106" si="149">IF(ISERROR(J104/J101),0,J104/J101)</f>
        <v>0.64373994729369355</v>
      </c>
      <c r="L106" s="15">
        <f t="shared" ref="L106" si="150">IF(ISERROR(L104/L101),0,L104/L101)</f>
        <v>0.81215797210658303</v>
      </c>
      <c r="N106" s="15">
        <f t="shared" ref="N106" si="151">IF(ISERROR(N104/N101),0,N104/N101)</f>
        <v>0.5269017958517902</v>
      </c>
      <c r="P106" s="15">
        <f t="shared" ref="P106" si="152">IF(ISERROR(P104/P101),0,P104/P101)</f>
        <v>0.27706794734634438</v>
      </c>
      <c r="R106" s="15">
        <f t="shared" ref="R106" si="153">IF(ISERROR(R104/R101),0,R104/R101)</f>
        <v>0.26914812753248463</v>
      </c>
      <c r="T106" s="15">
        <f t="shared" ref="T106" si="154">IF(ISERROR(T104/T101),0,T104/T101)</f>
        <v>0.50993023618832622</v>
      </c>
      <c r="V106" s="15">
        <f t="shared" ref="V106" si="155">IF(ISERROR(V104/V101),0,V104/V101)</f>
        <v>0.63048420971502339</v>
      </c>
      <c r="X106" s="15">
        <f t="shared" ref="X106" si="156">IF(ISERROR(X104/X101),0,X104/X101)</f>
        <v>0.55169506394260759</v>
      </c>
      <c r="Z106" s="15">
        <f t="shared" ref="Z106" si="157">IF(ISERROR(Z104/Z101),0,Z104/Z101)</f>
        <v>0.28990243515507258</v>
      </c>
      <c r="AB106" s="15">
        <f t="shared" ref="AB106" si="158">IF(ISERROR(AB104/AB101),0,AB104/AB101)</f>
        <v>0.48520149433243498</v>
      </c>
      <c r="AD106" s="15">
        <f t="shared" ref="AD106" si="159">IF(ISERROR(AD104/AD101),0,AD104/AD101)</f>
        <v>0.51024333281816148</v>
      </c>
      <c r="AF106" s="15">
        <f>IF(ISERROR(AF104/AF101),0,AF104/AF101)</f>
        <v>0.52832260622883809</v>
      </c>
      <c r="AH106" s="15">
        <f t="shared" ref="AH106" si="160">IF(ISERROR(AH104/AH101),0,AH104/AH101)</f>
        <v>0.51717299478937684</v>
      </c>
      <c r="AJ106" s="15">
        <f t="shared" ref="AJ106" si="161">IF(ISERROR(AJ104/AJ101),0,AJ104/AJ101)</f>
        <v>0.66825981605746498</v>
      </c>
      <c r="AL106" s="15">
        <f t="shared" ref="AL106" si="162">IF(ISERROR(AL104/AL101),0,AL104/AL101)</f>
        <v>0.37595713597048552</v>
      </c>
      <c r="AN106" s="15">
        <f t="shared" ref="AN106" si="163">IF(ISERROR(AN104/AN101),0,AN104/AN101)</f>
        <v>0.38624127617148557</v>
      </c>
      <c r="AO106"/>
      <c r="AP106" s="15">
        <f t="shared" ref="AP106" si="164">IF(ISERROR(AP104/AP101),0,AP104/AP101)</f>
        <v>0.4682279957883953</v>
      </c>
      <c r="AQ106"/>
      <c r="AR106" s="15">
        <f t="shared" ref="AR106" si="165">IF(ISERROR(AR104/AR101),0,AR104/AR101)</f>
        <v>0.56049639778453342</v>
      </c>
      <c r="AT106" s="15">
        <f t="shared" ref="AT106" si="166">IF(ISERROR(AT104/AT101),0,AT104/AT101)</f>
        <v>0.57771961305468233</v>
      </c>
      <c r="AV106" s="15">
        <f t="shared" ref="AV106" si="167">IF(ISERROR(AV104/AV101),0,AV104/AV101)</f>
        <v>0.3072877885541741</v>
      </c>
      <c r="AX106" s="15">
        <f t="shared" ref="AX106" si="168">IF(ISERROR(AX104/AX101),0,AX104/AX101)</f>
        <v>0.22450888060592394</v>
      </c>
      <c r="AZ106" s="15">
        <f t="shared" ref="AZ106" si="169">IF(ISERROR(AZ104/AZ101),0,AZ104/AZ101)</f>
        <v>0.28817612632641532</v>
      </c>
      <c r="BB106" s="15">
        <f t="shared" ref="BB106" si="170">IF(ISERROR(BB104/BB101),0,BB104/BB101)</f>
        <v>0.36056613035780277</v>
      </c>
      <c r="BD106" s="15">
        <f t="shared" ref="BD106" si="171">IF(ISERROR(BD104/BD101),0,BD104/BD101)</f>
        <v>0.15987484274381678</v>
      </c>
      <c r="BF106" s="15">
        <f t="shared" ref="BF106" si="172">IF(ISERROR(BF104/BF101),0,BF104/BF101)</f>
        <v>0.30504165541361977</v>
      </c>
      <c r="BH106" s="15">
        <f t="shared" ref="BH106" si="173">IF(ISERROR(BH104/BH101),0,BH104/BH101)</f>
        <v>0.33189913333061899</v>
      </c>
      <c r="BJ106" s="15">
        <f t="shared" ref="BJ106" si="174">IF(ISERROR(BJ104/BJ101),0,BJ104/BJ101)</f>
        <v>0.18573509687369663</v>
      </c>
      <c r="BL106" s="15">
        <f t="shared" ref="BL106" si="175">IF(ISERROR(BL104/BL101),0,BL104/BL101)</f>
        <v>0.30759711622523306</v>
      </c>
      <c r="BN106" s="15">
        <f t="shared" ref="BN106" si="176">IF(ISERROR(BN104/BN101),0,BN104/BN101)</f>
        <v>0.21412387889918438</v>
      </c>
      <c r="BP106" s="15">
        <f t="shared" ref="BP106" si="177">IF(ISERROR(BP104/BP101),0,BP104/BP101)</f>
        <v>0.3178932094001603</v>
      </c>
      <c r="BR106" s="15">
        <f t="shared" ref="BR106" si="178">IF(ISERROR(BR104/BR101),0,BR104/BR101)</f>
        <v>0.14989329959811645</v>
      </c>
      <c r="BT106" s="15">
        <f t="shared" ref="BT106" si="179">IF(ISERROR(BT104/BT101),0,BT104/BT101)</f>
        <v>0.25239342922438401</v>
      </c>
      <c r="BV106" s="15">
        <f t="shared" ref="BV106" si="180">IF(ISERROR(BV104/BV101),0,BV104/BV101)</f>
        <v>0.4671795436602495</v>
      </c>
      <c r="BX106" s="15">
        <f t="shared" ref="BX106" si="181">IF(ISERROR(BX104/BX101),0,BX104/BX101)</f>
        <v>0.52310422077831498</v>
      </c>
      <c r="BZ106" s="15">
        <f t="shared" ref="BZ106" si="182">IF(ISERROR(BZ104/BZ101),0,BZ104/BZ101)</f>
        <v>9.2295756111887409E-2</v>
      </c>
      <c r="CB106" s="15">
        <f t="shared" ref="CB106" si="183">IF(ISERROR(CB104/CB101),0,CB104/CB101)</f>
        <v>0.44413913562796331</v>
      </c>
      <c r="CD106" s="15">
        <f t="shared" ref="CD106" si="184">IF(ISERROR(CD104/CD101),0,CD104/CD101)</f>
        <v>4.1870153553004573E-2</v>
      </c>
      <c r="CF106" s="15">
        <f t="shared" ref="CF106" si="185">IF(ISERROR(CF104/CF101),0,CF104/CF101)</f>
        <v>0.24781234400391294</v>
      </c>
      <c r="CH106" s="15">
        <f t="shared" ref="CH106" si="186">IF(ISERROR(CH104/CH101),0,CH104/CH101)</f>
        <v>0.24815756208979059</v>
      </c>
      <c r="CJ106" s="15">
        <f t="shared" ref="CJ106" si="187">IF(ISERROR(CJ104/CJ101),0,CJ104/CJ101)</f>
        <v>0.13471708988825945</v>
      </c>
      <c r="CL106" s="15">
        <f t="shared" ref="CL106" si="188">IF(ISERROR(CL104/CL101),0,CL104/CL101)</f>
        <v>0.21249022688614402</v>
      </c>
      <c r="CN106" s="15">
        <f t="shared" ref="CN106" si="189">IF(ISERROR(CN104/CN101),0,CN104/CN101)</f>
        <v>0.21249022688614402</v>
      </c>
      <c r="CP106" s="15">
        <f t="shared" ref="CP106" si="190">IF(ISERROR(CP104/CP101),0,CP104/CP101)</f>
        <v>0.29248833055107898</v>
      </c>
      <c r="CR106" s="15">
        <f t="shared" ref="CR106" si="191">IF(ISERROR(CR104/CR101),0,CR104/CR101)</f>
        <v>0.21523711798161024</v>
      </c>
      <c r="CT106" s="15">
        <f t="shared" ref="CT106" si="192">IF(ISERROR(CT104/CT101),0,CT104/CT101)</f>
        <v>0.1792651691719214</v>
      </c>
      <c r="CV106" s="15">
        <f t="shared" ref="CV106:CX106" si="193">IF(ISERROR(CV104/CV101),0,CV104/CV101)</f>
        <v>9.4296435640050705E-2</v>
      </c>
      <c r="CX106" s="15">
        <f t="shared" si="193"/>
        <v>0.1578564459181252</v>
      </c>
      <c r="CZ106" s="15">
        <f t="shared" ref="CZ106:DB106" si="194">IF(ISERROR(CZ104/CZ101),0,CZ104/CZ101)</f>
        <v>0.49337451125785226</v>
      </c>
      <c r="DB106" s="15">
        <f t="shared" si="194"/>
        <v>0.44063487290368647</v>
      </c>
      <c r="DD106" s="15">
        <f t="shared" ref="DD106:DF106" si="195">IF(ISERROR(DD104/DD101),0,DD104/DD101)</f>
        <v>0.20650328696266421</v>
      </c>
      <c r="DF106" s="15">
        <f t="shared" si="195"/>
        <v>0.30897138815784697</v>
      </c>
      <c r="DH106" s="15">
        <f t="shared" ref="DH106:DJ106" si="196">IF(ISERROR(DH104/DH101),0,DH104/DH101)</f>
        <v>0.18673768279503575</v>
      </c>
      <c r="DJ106" s="15">
        <f t="shared" si="196"/>
        <v>0.23795304518499258</v>
      </c>
      <c r="DL106" s="15">
        <f t="shared" ref="DL106:DN106" si="197">IF(ISERROR(DL104/DL101),0,DL104/DL101)</f>
        <v>9.2208202652738908E-2</v>
      </c>
      <c r="DN106" s="15">
        <f t="shared" si="197"/>
        <v>0.25285870502140179</v>
      </c>
    </row>
    <row r="107" spans="2:118" x14ac:dyDescent="0.25">
      <c r="B107" s="9" t="s">
        <v>2</v>
      </c>
      <c r="C107" s="10"/>
      <c r="D107" s="10"/>
      <c r="E107" s="10"/>
      <c r="F107" s="10"/>
      <c r="G107" s="10"/>
      <c r="H107" s="10"/>
      <c r="I107" s="10"/>
      <c r="J107" s="41"/>
      <c r="K107" s="10"/>
      <c r="L107" s="41"/>
      <c r="M107" s="10"/>
      <c r="N107" s="41"/>
      <c r="O107" s="10"/>
      <c r="P107" s="41"/>
      <c r="Q107" s="10"/>
      <c r="R107" s="41"/>
      <c r="S107" s="10"/>
      <c r="T107" s="41"/>
      <c r="U107" s="10"/>
      <c r="V107" s="41"/>
      <c r="W107" s="10"/>
      <c r="X107" s="41"/>
      <c r="Y107" s="10"/>
      <c r="Z107" s="41"/>
      <c r="AA107" s="10"/>
      <c r="AB107" s="41"/>
      <c r="AC107" s="10"/>
      <c r="AD107" s="41"/>
      <c r="AE107" s="10"/>
      <c r="AF107" s="41">
        <f>IF(ISERROR(AF105/AF102),0,AF105/AF102)</f>
        <v>0.49907845098527043</v>
      </c>
      <c r="AG107" s="10"/>
      <c r="AH107" s="41">
        <f t="shared" ref="AH107" si="198">IF(ISERROR(AH105/AH102),0,AH105/AH102)</f>
        <v>0.48547396554199196</v>
      </c>
      <c r="AI107" s="10"/>
      <c r="AJ107" s="41">
        <f t="shared" ref="AJ107" si="199">IF(ISERROR(AJ105/AJ102),0,AJ105/AJ102)</f>
        <v>0.47184799146871076</v>
      </c>
      <c r="AK107" s="10"/>
      <c r="AL107" s="41">
        <f t="shared" ref="AL107" si="200">IF(ISERROR(AL105/AL102),0,AL105/AL102)</f>
        <v>0.4549234529342302</v>
      </c>
      <c r="AM107" s="10"/>
      <c r="AN107" s="41">
        <f t="shared" ref="AN107" si="201">IF(ISERROR(AN105/AN102),0,AN105/AN102)</f>
        <v>0.4724535478518132</v>
      </c>
      <c r="AO107" s="10"/>
      <c r="AP107" s="41">
        <f t="shared" ref="AP107" si="202">IF(ISERROR(AP105/AP102),0,AP105/AP102)</f>
        <v>0.49344555291859232</v>
      </c>
      <c r="AQ107" s="10"/>
      <c r="AR107" s="41">
        <f t="shared" ref="AR107" si="203">IF(ISERROR(AR105/AR102),0,AR105/AR102)</f>
        <v>0.496851486958856</v>
      </c>
      <c r="AS107" s="10"/>
      <c r="AT107" s="41">
        <f t="shared" ref="AT107" si="204">IF(ISERROR(AT105/AT102),0,AT105/AT102)</f>
        <v>0.49169581010314367</v>
      </c>
      <c r="AU107" s="10"/>
      <c r="AV107" s="41">
        <f t="shared" ref="AV107" si="205">IF(ISERROR(AV105/AV102),0,AV105/AV102)</f>
        <v>0.45312146553553356</v>
      </c>
      <c r="AW107" s="10"/>
      <c r="AX107" s="41">
        <f t="shared" ref="AX107" si="206">IF(ISERROR(AX105/AX102),0,AX105/AX102)</f>
        <v>0.444507294681597</v>
      </c>
      <c r="AY107" s="10"/>
      <c r="AZ107" s="41">
        <f t="shared" ref="AZ107" si="207">IF(ISERROR(AZ105/AZ102),0,AZ105/AZ102)</f>
        <v>0.40987624912620363</v>
      </c>
      <c r="BA107" s="10"/>
      <c r="BB107" s="41">
        <f t="shared" ref="BB107" si="208">IF(ISERROR(BB105/BB102),0,BB105/BB102)</f>
        <v>0.3984583904288721</v>
      </c>
      <c r="BC107" s="10"/>
      <c r="BD107" s="41">
        <f t="shared" ref="BD107" si="209">IF(ISERROR(BD105/BD102),0,BD105/BD102)</f>
        <v>0.37235344729956238</v>
      </c>
      <c r="BE107" s="10"/>
      <c r="BF107" s="41">
        <f t="shared" ref="BF107" si="210">IF(ISERROR(BF105/BF102),0,BF105/BF102)</f>
        <v>0.35815776172780039</v>
      </c>
      <c r="BG107" s="10"/>
      <c r="BH107" s="41">
        <f t="shared" ref="BH107" si="211">IF(ISERROR(BH105/BH102),0,BH105/BH102)</f>
        <v>0.33293319372435498</v>
      </c>
      <c r="BI107" s="10"/>
      <c r="BJ107" s="41">
        <f t="shared" ref="BJ107" si="212">IF(ISERROR(BJ105/BJ102),0,BJ105/BJ102)</f>
        <v>0.31494300050878804</v>
      </c>
      <c r="BK107" s="10"/>
      <c r="BL107" s="41">
        <f t="shared" ref="BL107" si="213">IF(ISERROR(BL105/BL102),0,BL105/BL102)</f>
        <v>0.31048815179159317</v>
      </c>
      <c r="BM107" s="10"/>
      <c r="BN107" s="41">
        <f t="shared" ref="BN107" si="214">IF(ISERROR(BN105/BN102),0,BN105/BN102)</f>
        <v>0.29584733608813013</v>
      </c>
      <c r="BO107" s="10"/>
      <c r="BP107" s="41">
        <f t="shared" ref="BP107" si="215">IF(ISERROR(BP105/BP102),0,BP105/BP102)</f>
        <v>0.28372064636010552</v>
      </c>
      <c r="BQ107" s="10"/>
      <c r="BR107" s="41">
        <f t="shared" ref="BR107" si="216">IF(ISERROR(BR105/BR102),0,BR105/BR102)</f>
        <v>0.26725335899578284</v>
      </c>
      <c r="BS107" s="10"/>
      <c r="BT107" s="41">
        <f t="shared" ref="BT107" si="217">IF(ISERROR(BT105/BT102),0,BT105/BT102)</f>
        <v>0.26158179888919991</v>
      </c>
      <c r="BU107" s="10"/>
      <c r="BV107" s="41">
        <f t="shared" ref="BV107" si="218">IF(ISERROR(BV105/BV102),0,BV105/BV102)</f>
        <v>0.26900721102540592</v>
      </c>
      <c r="BW107" s="10"/>
      <c r="BX107" s="41">
        <f t="shared" ref="BX107" si="219">IF(ISERROR(BX105/BX102),0,BX105/BX102)</f>
        <v>0.27301087300068766</v>
      </c>
      <c r="BY107" s="10"/>
      <c r="BZ107" s="41">
        <f t="shared" ref="BZ107" si="220">IF(ISERROR(BZ105/BZ102),0,BZ105/BZ102)</f>
        <v>0.24179672288546331</v>
      </c>
      <c r="CA107" s="10"/>
      <c r="CB107" s="41">
        <f t="shared" ref="CB107" si="221">IF(ISERROR(CB105/CB102),0,CB105/CB102)</f>
        <v>0.26623634312538735</v>
      </c>
      <c r="CC107" s="10"/>
      <c r="CD107" s="41">
        <f t="shared" ref="CD107" si="222">IF(ISERROR(CD105/CD102),0,CD105/CD102)</f>
        <v>0.21705591553882025</v>
      </c>
      <c r="CE107" s="10"/>
      <c r="CF107" s="41">
        <f t="shared" ref="CF107" si="223">IF(ISERROR(CF105/CF102),0,CF105/CF102)</f>
        <v>0.20908834547055891</v>
      </c>
      <c r="CG107" s="10"/>
      <c r="CH107" s="41">
        <f t="shared" ref="CH107" si="224">IF(ISERROR(CH105/CH102),0,CH105/CH102)</f>
        <v>0.21570449891533899</v>
      </c>
      <c r="CI107" s="10"/>
      <c r="CJ107" s="41">
        <f t="shared" ref="CJ107" si="225">IF(ISERROR(CJ105/CJ102),0,CJ105/CJ102)</f>
        <v>0.1996714786594895</v>
      </c>
      <c r="CK107" s="10"/>
      <c r="CL107" s="41">
        <f t="shared" ref="CL107" si="226">IF(ISERROR(CL105/CL102),0,CL105/CL102)</f>
        <v>0.19956543136461793</v>
      </c>
      <c r="CM107" s="10"/>
      <c r="CN107" s="41">
        <f t="shared" ref="CN107" si="227">IF(ISERROR(CN105/CN102),0,CN105/CN102)</f>
        <v>0.19146384037291503</v>
      </c>
      <c r="CO107" s="10"/>
      <c r="CP107" s="41">
        <f t="shared" ref="CP107" si="228">IF(ISERROR(CP105/CP102),0,CP105/CP102)</f>
        <v>0.20763681348990626</v>
      </c>
      <c r="CQ107" s="10"/>
      <c r="CR107" s="41">
        <f t="shared" ref="CR107" si="229">IF(ISERROR(CR105/CR102),0,CR105/CR102)</f>
        <v>0.20640389222406841</v>
      </c>
      <c r="CS107" s="10"/>
      <c r="CT107" s="41">
        <f t="shared" ref="CT107" si="230">IF(ISERROR(CT105/CT102),0,CT105/CT102)</f>
        <v>0.19921058731893598</v>
      </c>
      <c r="CU107" s="10"/>
      <c r="CV107" s="41">
        <f t="shared" ref="CV107:CX107" si="231">IF(ISERROR(CV105/CV102),0,CV105/CV102)</f>
        <v>0.18750929646841799</v>
      </c>
      <c r="CW107" s="10"/>
      <c r="CX107" s="41">
        <f t="shared" si="231"/>
        <v>0.19338849756592813</v>
      </c>
      <c r="CY107" s="10"/>
      <c r="CZ107" s="41">
        <f t="shared" ref="CZ107:DB107" si="232">IF(ISERROR(CZ105/CZ102),0,CZ105/CZ102)</f>
        <v>0.19030970060225424</v>
      </c>
      <c r="DA107" s="10"/>
      <c r="DB107" s="41">
        <f t="shared" si="232"/>
        <v>0.2265255243337507</v>
      </c>
      <c r="DC107" s="10"/>
      <c r="DD107" s="41">
        <f t="shared" ref="DD107:DF107" si="233">IF(ISERROR(DD105/DD102),0,DD105/DD102)</f>
        <v>0.22456696949686231</v>
      </c>
      <c r="DE107" s="10"/>
      <c r="DF107" s="41">
        <f t="shared" si="233"/>
        <v>0.2271718012827319</v>
      </c>
      <c r="DG107" s="10"/>
      <c r="DH107" s="41">
        <f t="shared" ref="DH107:DJ107" si="234">IF(ISERROR(DH105/DH102),0,DH105/DH102)</f>
        <v>0.23716873247686748</v>
      </c>
      <c r="DI107" s="10"/>
      <c r="DJ107" s="41">
        <f t="shared" si="234"/>
        <v>0.23987992223923368</v>
      </c>
      <c r="DK107" s="10"/>
      <c r="DL107" s="41">
        <f t="shared" ref="DL107:DN107" si="235">IF(ISERROR(DL105/DL102),0,DL105/DL102)</f>
        <v>0.2314385712824982</v>
      </c>
      <c r="DM107" s="10"/>
      <c r="DN107" s="42">
        <f t="shared" si="235"/>
        <v>0.2206160953022816</v>
      </c>
    </row>
    <row r="108" spans="2:118" x14ac:dyDescent="0.25">
      <c r="J108" s="15"/>
      <c r="L108" s="15"/>
      <c r="N108" s="15"/>
      <c r="P108" s="15"/>
      <c r="R108" s="15"/>
      <c r="T108" s="15"/>
      <c r="V108" s="15"/>
      <c r="X108" s="15"/>
      <c r="Z108" s="15"/>
      <c r="AB108" s="15"/>
      <c r="AD108" s="15"/>
      <c r="AF108" s="15"/>
      <c r="AH108" s="15"/>
      <c r="AJ108" s="15"/>
      <c r="AL108" s="15"/>
      <c r="AN108" s="15"/>
      <c r="AP108" s="15"/>
      <c r="AR108" s="15"/>
      <c r="AT108" s="15"/>
      <c r="AV108" s="15"/>
      <c r="AX108" s="15"/>
      <c r="AZ108" s="15"/>
      <c r="BB108" s="15"/>
      <c r="BD108" s="15"/>
      <c r="BF108" s="15"/>
      <c r="BH108" s="15"/>
      <c r="BJ108" s="15"/>
      <c r="BL108" s="15"/>
      <c r="BN108" s="15"/>
      <c r="BP108" s="15"/>
      <c r="BR108" s="15"/>
      <c r="BT108" s="15"/>
      <c r="BV108" s="15"/>
      <c r="BX108" s="15"/>
      <c r="BZ108" s="15"/>
      <c r="CB108" s="15"/>
      <c r="CD108" s="15"/>
      <c r="CF108" s="15"/>
      <c r="CH108" s="15"/>
      <c r="CJ108" s="15"/>
      <c r="CL108" s="15"/>
      <c r="CN108" s="15"/>
      <c r="CP108" s="15"/>
      <c r="CR108" s="15"/>
      <c r="CT108" s="15"/>
      <c r="CV108" s="15"/>
      <c r="CX108" s="15"/>
      <c r="CZ108" s="15"/>
      <c r="DB108" s="15"/>
      <c r="DD108" s="15"/>
      <c r="DF108" s="15"/>
      <c r="DH108" s="15"/>
      <c r="DJ108" s="15"/>
      <c r="DL108" s="15"/>
      <c r="DN108" s="15"/>
    </row>
    <row r="109" spans="2:118" x14ac:dyDescent="0.25">
      <c r="B109" s="7" t="str">
        <f>$B$33</f>
        <v>Dr. Dovey</v>
      </c>
      <c r="AO109"/>
      <c r="AQ109"/>
    </row>
    <row r="110" spans="2:118" x14ac:dyDescent="0.25">
      <c r="B110" s="4" t="s">
        <v>26</v>
      </c>
      <c r="J110" s="86" t="s">
        <v>77</v>
      </c>
      <c r="L110" s="86" t="s">
        <v>77</v>
      </c>
      <c r="N110" s="86" t="s">
        <v>77</v>
      </c>
      <c r="P110" s="86" t="s">
        <v>77</v>
      </c>
      <c r="R110" s="86" t="s">
        <v>77</v>
      </c>
      <c r="T110" s="86" t="s">
        <v>77</v>
      </c>
      <c r="V110" s="86" t="s">
        <v>77</v>
      </c>
      <c r="X110" s="86" t="s">
        <v>77</v>
      </c>
      <c r="Z110" s="46">
        <v>17511</v>
      </c>
      <c r="AB110" s="46">
        <v>33734</v>
      </c>
      <c r="AD110" s="46">
        <v>10245</v>
      </c>
      <c r="AF110" s="46">
        <v>25892</v>
      </c>
      <c r="AH110" s="46">
        <v>31932</v>
      </c>
      <c r="AJ110" s="46">
        <v>44574.54</v>
      </c>
      <c r="AL110" s="46">
        <v>38893.68</v>
      </c>
      <c r="AN110" s="46">
        <v>46926.19</v>
      </c>
      <c r="AO110"/>
      <c r="AP110" s="46">
        <v>5289</v>
      </c>
      <c r="AQ110"/>
      <c r="AR110" s="46">
        <v>52089.69</v>
      </c>
      <c r="AT110" s="46">
        <v>41267</v>
      </c>
      <c r="AV110" s="46">
        <v>23412</v>
      </c>
      <c r="AX110" s="46">
        <v>40897</v>
      </c>
      <c r="AZ110" s="46">
        <v>22610</v>
      </c>
      <c r="BB110" s="46">
        <v>28786.79</v>
      </c>
      <c r="BD110" s="46">
        <v>54403.35</v>
      </c>
      <c r="BF110" s="46">
        <v>0</v>
      </c>
      <c r="BH110" s="46">
        <v>0</v>
      </c>
      <c r="BJ110" s="46">
        <v>0</v>
      </c>
      <c r="BL110" s="46">
        <v>6638.7</v>
      </c>
      <c r="BN110" s="46">
        <v>0</v>
      </c>
      <c r="BP110" s="46">
        <v>0</v>
      </c>
      <c r="BR110" s="46">
        <v>0</v>
      </c>
      <c r="BT110" s="46">
        <v>0</v>
      </c>
      <c r="BV110" s="46">
        <v>0</v>
      </c>
      <c r="BX110" s="46">
        <v>0</v>
      </c>
      <c r="BZ110" s="46">
        <v>0</v>
      </c>
      <c r="CB110" s="46">
        <v>0</v>
      </c>
      <c r="CD110" s="46">
        <v>0</v>
      </c>
      <c r="CF110" s="46">
        <v>0</v>
      </c>
      <c r="CH110" s="46">
        <v>0</v>
      </c>
      <c r="CJ110" s="46">
        <v>0</v>
      </c>
      <c r="CL110" s="46">
        <v>0</v>
      </c>
      <c r="CN110" s="46">
        <v>0</v>
      </c>
      <c r="CP110" s="46">
        <v>0</v>
      </c>
      <c r="CR110" s="46">
        <v>0</v>
      </c>
      <c r="CT110" s="46">
        <v>0</v>
      </c>
      <c r="CV110" s="46">
        <v>0</v>
      </c>
      <c r="CX110" s="46">
        <v>0</v>
      </c>
      <c r="CZ110" s="46">
        <v>0</v>
      </c>
      <c r="DB110" s="46">
        <v>0</v>
      </c>
      <c r="DD110" s="46">
        <v>0</v>
      </c>
      <c r="DF110" s="46">
        <v>0</v>
      </c>
      <c r="DH110" s="46">
        <v>0</v>
      </c>
      <c r="DJ110" s="46">
        <v>0</v>
      </c>
      <c r="DL110" s="46">
        <v>0</v>
      </c>
      <c r="DN110" s="46">
        <v>0</v>
      </c>
    </row>
    <row r="111" spans="2:118" x14ac:dyDescent="0.25">
      <c r="B111" s="9" t="s">
        <v>20</v>
      </c>
      <c r="C111" s="10"/>
      <c r="D111" s="10"/>
      <c r="E111" s="10"/>
      <c r="F111" s="10"/>
      <c r="G111" s="10"/>
      <c r="H111" s="10"/>
      <c r="I111" s="10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0"/>
      <c r="AF111" s="11">
        <f>SUM(J110:AF110)</f>
        <v>87382</v>
      </c>
      <c r="AG111" s="10"/>
      <c r="AH111" s="11">
        <f>SUM(L110:AH110)</f>
        <v>119314</v>
      </c>
      <c r="AI111" s="10"/>
      <c r="AJ111" s="11">
        <f>SUM(N110:AJ110)</f>
        <v>163888.54</v>
      </c>
      <c r="AK111" s="10"/>
      <c r="AL111" s="11">
        <f>SUM(P110:AL110)</f>
        <v>202782.22</v>
      </c>
      <c r="AM111" s="10"/>
      <c r="AN111" s="11">
        <f>SUM(R110:AN110)</f>
        <v>249708.41</v>
      </c>
      <c r="AO111" s="10"/>
      <c r="AP111" s="11">
        <f>SUM(T110:AP110)</f>
        <v>254997.41</v>
      </c>
      <c r="AQ111" s="10"/>
      <c r="AR111" s="11">
        <f>SUM(V110:AR110)</f>
        <v>307087.09999999998</v>
      </c>
      <c r="AS111" s="12"/>
      <c r="AT111" s="11">
        <f>SUM(X110:AT110)</f>
        <v>348354.1</v>
      </c>
      <c r="AU111" s="10"/>
      <c r="AV111" s="11">
        <f>SUM(Z110:AV110)</f>
        <v>371766.1</v>
      </c>
      <c r="AW111" s="10"/>
      <c r="AX111" s="11">
        <f>SUM(AB110:AX110)</f>
        <v>395152.1</v>
      </c>
      <c r="AY111" s="10"/>
      <c r="AZ111" s="11">
        <f>SUM(AD110:AZ110)</f>
        <v>384028.1</v>
      </c>
      <c r="BA111" s="10"/>
      <c r="BB111" s="11">
        <f>SUM(AF110:BB110)</f>
        <v>402569.88999999996</v>
      </c>
      <c r="BC111" s="10"/>
      <c r="BD111" s="11">
        <f>SUM(AH110:BD110)</f>
        <v>431081.23999999993</v>
      </c>
      <c r="BE111" s="10"/>
      <c r="BF111" s="11">
        <f>SUM(AJ110:BF110)</f>
        <v>399149.23999999993</v>
      </c>
      <c r="BG111" s="10"/>
      <c r="BH111" s="11">
        <f>SUM(AL110:BH110)</f>
        <v>354574.69999999995</v>
      </c>
      <c r="BI111" s="10"/>
      <c r="BJ111" s="11">
        <f>SUM(AN110:BJ110)</f>
        <v>315681.02</v>
      </c>
      <c r="BK111" s="10"/>
      <c r="BL111" s="11">
        <f>SUM(AP110:BL110)</f>
        <v>275393.53000000003</v>
      </c>
      <c r="BM111" s="10"/>
      <c r="BN111" s="11">
        <f>SUM(AR110:BN110)</f>
        <v>270104.53000000003</v>
      </c>
      <c r="BO111" s="10"/>
      <c r="BP111" s="11">
        <f>SUM(AT110:BP110)</f>
        <v>218014.84000000003</v>
      </c>
      <c r="BQ111" s="10"/>
      <c r="BR111" s="11">
        <f>SUM(AV110:BR110)</f>
        <v>176747.84000000003</v>
      </c>
      <c r="BS111" s="10"/>
      <c r="BT111" s="11">
        <f>SUM(AX110:BT110)</f>
        <v>153335.84000000003</v>
      </c>
      <c r="BU111" s="10"/>
      <c r="BV111" s="11">
        <f>SUM(AZ110:BV110)</f>
        <v>112438.84</v>
      </c>
      <c r="BW111" s="10"/>
      <c r="BX111" s="11">
        <f>SUM(BB110:BX110)</f>
        <v>89828.84</v>
      </c>
      <c r="BY111" s="10"/>
      <c r="BZ111" s="11">
        <f>SUM(BD110:BZ110)</f>
        <v>61042.049999999996</v>
      </c>
      <c r="CA111" s="10"/>
      <c r="CB111" s="11">
        <f>SUM(BF110:CB110)</f>
        <v>6638.7</v>
      </c>
      <c r="CC111" s="10"/>
      <c r="CD111" s="11">
        <f>SUM(BH110:CD110)</f>
        <v>6638.7</v>
      </c>
      <c r="CE111" s="10"/>
      <c r="CF111" s="11">
        <f>SUM(BJ110:CF110)</f>
        <v>6638.7</v>
      </c>
      <c r="CG111" s="10"/>
      <c r="CH111" s="11">
        <f>SUM(BL110:CH110)</f>
        <v>6638.7</v>
      </c>
      <c r="CI111" s="10"/>
      <c r="CJ111" s="11">
        <f>SUM(BN110:CJ110)</f>
        <v>0</v>
      </c>
      <c r="CK111" s="10"/>
      <c r="CL111" s="11">
        <f>SUM(BP110:CL110)</f>
        <v>0</v>
      </c>
      <c r="CM111" s="10"/>
      <c r="CN111" s="11">
        <f>SUM(BR110:CN110)</f>
        <v>0</v>
      </c>
      <c r="CO111" s="10"/>
      <c r="CP111" s="11">
        <f>SUM(BT110:CP110)</f>
        <v>0</v>
      </c>
      <c r="CQ111" s="10"/>
      <c r="CR111" s="11">
        <f>SUM(BV110:CR110)</f>
        <v>0</v>
      </c>
      <c r="CS111" s="10"/>
      <c r="CT111" s="11">
        <f>SUM(BX110:CT110)</f>
        <v>0</v>
      </c>
      <c r="CU111" s="10"/>
      <c r="CV111" s="11">
        <f>SUM(BZ110:CV110)</f>
        <v>0</v>
      </c>
      <c r="CW111" s="10"/>
      <c r="CX111" s="11">
        <f>SUM(CB110:CX110)</f>
        <v>0</v>
      </c>
      <c r="CY111" s="10"/>
      <c r="CZ111" s="11">
        <f>SUM(CD110:CZ110)</f>
        <v>0</v>
      </c>
      <c r="DA111" s="10"/>
      <c r="DB111" s="11">
        <f>SUM(CF110:DB110)</f>
        <v>0</v>
      </c>
      <c r="DC111" s="10"/>
      <c r="DD111" s="11">
        <f>SUM(CH110:DD110)</f>
        <v>0</v>
      </c>
      <c r="DE111" s="10"/>
      <c r="DF111" s="11">
        <f>SUM(CJ110:DF110)</f>
        <v>0</v>
      </c>
      <c r="DG111" s="10"/>
      <c r="DH111" s="11">
        <f>SUM(CL110:DH110)</f>
        <v>0</v>
      </c>
      <c r="DI111" s="10"/>
      <c r="DJ111" s="11">
        <f>SUM(CN110:DJ110)</f>
        <v>0</v>
      </c>
      <c r="DK111" s="10"/>
      <c r="DL111" s="11">
        <f>SUM(CP110:DL110)</f>
        <v>0</v>
      </c>
      <c r="DM111" s="10"/>
      <c r="DN111" s="13">
        <f>SUM(CR110:DN110)</f>
        <v>0</v>
      </c>
    </row>
    <row r="112" spans="2:118" x14ac:dyDescent="0.25">
      <c r="B112" s="50" t="s">
        <v>40</v>
      </c>
      <c r="C112" s="51"/>
      <c r="D112" s="51"/>
      <c r="E112" s="51"/>
      <c r="F112" s="51"/>
      <c r="G112" s="51"/>
      <c r="H112" s="51"/>
      <c r="I112" s="51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1"/>
      <c r="AF112" s="53"/>
      <c r="AG112" s="51"/>
      <c r="AH112" s="53">
        <f>IF(ISERROR(AH111/AH34),0,AH111/AH34)</f>
        <v>0</v>
      </c>
      <c r="AI112" s="51"/>
      <c r="AJ112" s="53">
        <f>IF(ISERROR(AJ111/AJ34),0,AJ111/AJ34)</f>
        <v>0</v>
      </c>
      <c r="AK112" s="51"/>
      <c r="AL112" s="53">
        <f>IF(ISERROR(AL111/AL34),0,AL111/AL34)</f>
        <v>0</v>
      </c>
      <c r="AM112" s="51"/>
      <c r="AN112" s="53">
        <f>IF(ISERROR(AN111/AN34),0,AN111/AN34)</f>
        <v>0</v>
      </c>
      <c r="AO112" s="51"/>
      <c r="AP112" s="53">
        <f>IF(ISERROR(AP111/AP34),0,AP111/AP34)</f>
        <v>0</v>
      </c>
      <c r="AQ112" s="51"/>
      <c r="AR112" s="53">
        <f>IF(ISERROR(AR111/AR34),0,AR111/AR34)</f>
        <v>0</v>
      </c>
      <c r="AS112" s="52"/>
      <c r="AT112" s="53">
        <f>IF(ISERROR(AT111/AT34),0,AT111/AT34)</f>
        <v>0</v>
      </c>
      <c r="AU112" s="51"/>
      <c r="AV112" s="53">
        <f>IF(ISERROR(AV111/AV34),0,AV111/AV34)</f>
        <v>1176.4749999999999</v>
      </c>
      <c r="AW112" s="51"/>
      <c r="AX112" s="53">
        <f>IF(ISERROR(AX111/AX34),0,AX111/AX34)</f>
        <v>1227.1804347826087</v>
      </c>
      <c r="AY112" s="51"/>
      <c r="AZ112" s="53">
        <f>IF(ISERROR(AZ111/AZ34),0,AZ111/AZ34)</f>
        <v>1275.8408637873754</v>
      </c>
      <c r="BA112" s="51"/>
      <c r="BB112" s="53">
        <f>IF(ISERROR(BB111/BB34),0,BB111/BB34)</f>
        <v>1294.4369453376205</v>
      </c>
      <c r="BC112" s="51"/>
      <c r="BD112" s="53">
        <f>IF(ISERROR(BD111/BD34),0,BD111/BD34)</f>
        <v>1355.6013836477985</v>
      </c>
      <c r="BE112" s="51"/>
      <c r="BF112" s="53">
        <f>IF(ISERROR(BF111/BF34),0,BF111/BF34)</f>
        <v>1405.4550704225351</v>
      </c>
      <c r="BG112" s="51"/>
      <c r="BH112" s="53">
        <f>IF(ISERROR(BH111/BH34),0,BH111/BH34)</f>
        <v>1374.3205426356587</v>
      </c>
      <c r="BI112" s="51"/>
      <c r="BJ112" s="53">
        <f>IF(ISERROR(BJ111/BJ34),0,BJ111/BJ34)</f>
        <v>1372.5261739130435</v>
      </c>
      <c r="BK112" s="51"/>
      <c r="BL112" s="53">
        <f>IF(ISERROR(BL111/BL34),0,BL111/BL34)</f>
        <v>1336.861796116505</v>
      </c>
      <c r="BM112" s="51"/>
      <c r="BN112" s="53">
        <f>IF(ISERROR(BN111/BN34),0,BN111/BN34)</f>
        <v>1460.0244864864867</v>
      </c>
      <c r="BO112" s="51"/>
      <c r="BP112" s="53">
        <f>IF(ISERROR(BP111/BP34),0,BP111/BP34)</f>
        <v>1453.4322666666669</v>
      </c>
      <c r="BQ112" s="51"/>
      <c r="BR112" s="53">
        <f>IF(ISERROR(BR111/BR34),0,BR111/BR34)</f>
        <v>1413.9827200000002</v>
      </c>
      <c r="BS112" s="51"/>
      <c r="BT112" s="53">
        <f>IF(ISERROR(BT111/BT34),0,BT111/BT34)</f>
        <v>1533.3584000000003</v>
      </c>
      <c r="BU112" s="51"/>
      <c r="BV112" s="53">
        <f>IF(ISERROR(BV111/BV34),0,BV111/BV34)</f>
        <v>1499.1845333333333</v>
      </c>
      <c r="BW112" s="51"/>
      <c r="BX112" s="53">
        <f>IF(ISERROR(BX111/BX34),0,BX111/BX34)</f>
        <v>1340.7289552238806</v>
      </c>
      <c r="BY112" s="51"/>
      <c r="BZ112" s="53">
        <f>IF(ISERROR(BZ111/BZ34),0,BZ111/BZ34)</f>
        <v>1695.6125</v>
      </c>
      <c r="CA112" s="51"/>
      <c r="CB112" s="53">
        <f>IF(ISERROR(CB111/CB34),0,CB111/CB34)</f>
        <v>0</v>
      </c>
      <c r="CC112" s="51"/>
      <c r="CD112" s="53">
        <f>IF(ISERROR(CD111/CD34),0,CD111/CD34)</f>
        <v>0</v>
      </c>
      <c r="CE112" s="51"/>
      <c r="CF112" s="53">
        <f>IF(ISERROR(CF111/CF34),0,CF111/CF34)</f>
        <v>0</v>
      </c>
      <c r="CG112" s="51"/>
      <c r="CH112" s="53">
        <f>IF(ISERROR(CH111/CH34),0,CH111/CH34)</f>
        <v>0</v>
      </c>
      <c r="CI112" s="51"/>
      <c r="CJ112" s="53">
        <f>IF(ISERROR(CJ111/CJ34),0,CJ111/CJ34)</f>
        <v>0</v>
      </c>
      <c r="CK112" s="51"/>
      <c r="CL112" s="53">
        <f>IF(ISERROR(CL111/CL34),0,CL111/CL34)</f>
        <v>0</v>
      </c>
      <c r="CM112" s="51"/>
      <c r="CN112" s="53">
        <f>IF(ISERROR(CN111/CN34),0,CN111/CN34)</f>
        <v>0</v>
      </c>
      <c r="CO112" s="51"/>
      <c r="CP112" s="53">
        <f>IF(ISERROR(CP111/CP34),0,CP111/CP34)</f>
        <v>0</v>
      </c>
      <c r="CQ112" s="51"/>
      <c r="CR112" s="53">
        <f>IF(ISERROR(CR111/CR34),0,CR111/CR34)</f>
        <v>0</v>
      </c>
      <c r="CS112" s="51"/>
      <c r="CT112" s="53">
        <f>IF(ISERROR(CT111/CT34),0,CT111/CT34)</f>
        <v>0</v>
      </c>
      <c r="CU112" s="51"/>
      <c r="CV112" s="53">
        <f>IF(ISERROR(CV111/CV34),0,CV111/CV34)</f>
        <v>0</v>
      </c>
      <c r="CW112" s="51"/>
      <c r="CX112" s="53">
        <f>IF(ISERROR(CX111/CX34),0,CX111/CX34)</f>
        <v>0</v>
      </c>
      <c r="CY112" s="51"/>
      <c r="CZ112" s="53">
        <f>IF(ISERROR(CZ111/CZ34),0,CZ111/CZ34)</f>
        <v>0</v>
      </c>
      <c r="DA112" s="51"/>
      <c r="DB112" s="53">
        <f>IF(ISERROR(DB111/DB34),0,DB111/DB34)</f>
        <v>0</v>
      </c>
      <c r="DC112" s="51"/>
      <c r="DD112" s="53">
        <f>IF(ISERROR(DD111/DD34),0,DD111/DD34)</f>
        <v>0</v>
      </c>
      <c r="DE112" s="51"/>
      <c r="DF112" s="53">
        <f>IF(ISERROR(DF111/DF34),0,DF111/DF34)</f>
        <v>0</v>
      </c>
      <c r="DG112" s="51"/>
      <c r="DH112" s="53">
        <f>IF(ISERROR(DH111/DH34),0,DH111/DH34)</f>
        <v>0</v>
      </c>
      <c r="DI112" s="51"/>
      <c r="DJ112" s="53">
        <f>IF(ISERROR(DJ111/DJ34),0,DJ111/DJ34)</f>
        <v>0</v>
      </c>
      <c r="DK112" s="51"/>
      <c r="DL112" s="53">
        <f>IF(ISERROR(DL111/DL34),0,DL111/DL34)</f>
        <v>0</v>
      </c>
      <c r="DM112" s="51"/>
      <c r="DN112" s="54">
        <f>IF(ISERROR(DN111/DN34),0,DN111/DN34)</f>
        <v>0</v>
      </c>
    </row>
    <row r="113" spans="2:118" x14ac:dyDescent="0.25">
      <c r="B113" s="4" t="s">
        <v>28</v>
      </c>
      <c r="J113" s="86" t="s">
        <v>77</v>
      </c>
      <c r="L113" s="86" t="s">
        <v>77</v>
      </c>
      <c r="N113" s="86" t="s">
        <v>77</v>
      </c>
      <c r="P113" s="86" t="s">
        <v>77</v>
      </c>
      <c r="R113" s="86" t="s">
        <v>77</v>
      </c>
      <c r="T113" s="86" t="s">
        <v>77</v>
      </c>
      <c r="V113" s="86" t="s">
        <v>77</v>
      </c>
      <c r="X113" s="86" t="s">
        <v>77</v>
      </c>
      <c r="Z113" s="46">
        <v>11906</v>
      </c>
      <c r="AB113" s="46">
        <v>24512</v>
      </c>
      <c r="AD113" s="46">
        <v>4572</v>
      </c>
      <c r="AF113" s="46">
        <v>15299</v>
      </c>
      <c r="AH113" s="46">
        <v>17832</v>
      </c>
      <c r="AJ113" s="46">
        <v>14565.54</v>
      </c>
      <c r="AL113" s="46">
        <v>17020.68</v>
      </c>
      <c r="AN113" s="46">
        <v>26073.19</v>
      </c>
      <c r="AO113"/>
      <c r="AP113" s="46">
        <v>3450.61</v>
      </c>
      <c r="AQ113"/>
      <c r="AR113" s="46">
        <v>19313</v>
      </c>
      <c r="AT113" s="46">
        <v>12108</v>
      </c>
      <c r="AV113" s="46">
        <v>9512</v>
      </c>
      <c r="AX113" s="46">
        <v>4579</v>
      </c>
      <c r="AZ113" s="46">
        <v>2652</v>
      </c>
      <c r="BB113" s="46">
        <v>8226.44</v>
      </c>
      <c r="BD113" s="46">
        <v>15095.35</v>
      </c>
      <c r="BF113" s="46">
        <v>0</v>
      </c>
      <c r="BH113" s="46">
        <v>0</v>
      </c>
      <c r="BJ113" s="46">
        <v>0</v>
      </c>
      <c r="BL113" s="46">
        <v>282</v>
      </c>
      <c r="BN113" s="46">
        <v>0</v>
      </c>
      <c r="BP113" s="46">
        <v>0</v>
      </c>
      <c r="BR113" s="46">
        <v>0</v>
      </c>
      <c r="BT113" s="46">
        <v>0</v>
      </c>
      <c r="BV113" s="46">
        <v>0</v>
      </c>
      <c r="BX113" s="46">
        <v>0</v>
      </c>
      <c r="BZ113" s="46">
        <v>0</v>
      </c>
      <c r="CB113" s="46">
        <v>0</v>
      </c>
      <c r="CD113" s="46">
        <v>0</v>
      </c>
      <c r="CF113" s="46">
        <v>0</v>
      </c>
      <c r="CH113" s="46">
        <v>0</v>
      </c>
      <c r="CJ113" s="46">
        <v>0</v>
      </c>
      <c r="CL113" s="46">
        <v>0</v>
      </c>
      <c r="CN113" s="46">
        <v>0</v>
      </c>
      <c r="CP113" s="46">
        <v>0</v>
      </c>
      <c r="CR113" s="46">
        <v>0</v>
      </c>
      <c r="CT113" s="46">
        <v>0</v>
      </c>
      <c r="CV113" s="46">
        <v>0</v>
      </c>
      <c r="CX113" s="46">
        <v>0</v>
      </c>
      <c r="CZ113" s="46">
        <v>0</v>
      </c>
      <c r="DB113" s="46">
        <v>0</v>
      </c>
      <c r="DD113" s="46">
        <v>0</v>
      </c>
      <c r="DF113" s="46">
        <v>0</v>
      </c>
      <c r="DH113" s="46">
        <v>0</v>
      </c>
      <c r="DJ113" s="46">
        <v>0</v>
      </c>
      <c r="DL113" s="46">
        <v>0</v>
      </c>
      <c r="DN113" s="46">
        <v>0</v>
      </c>
    </row>
    <row r="114" spans="2:118" x14ac:dyDescent="0.25">
      <c r="B114" s="9" t="s">
        <v>20</v>
      </c>
      <c r="C114" s="10"/>
      <c r="D114" s="10"/>
      <c r="E114" s="10"/>
      <c r="F114" s="10"/>
      <c r="G114" s="10"/>
      <c r="H114" s="10"/>
      <c r="I114" s="10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0"/>
      <c r="AF114" s="11">
        <f>SUM(J113:AF113)</f>
        <v>56289</v>
      </c>
      <c r="AG114" s="10"/>
      <c r="AH114" s="11">
        <f>SUM(L113:AH113)</f>
        <v>74121</v>
      </c>
      <c r="AI114" s="10"/>
      <c r="AJ114" s="11">
        <f>SUM(N113:AJ113)</f>
        <v>88686.540000000008</v>
      </c>
      <c r="AK114" s="10"/>
      <c r="AL114" s="11">
        <f>SUM(P113:AL113)</f>
        <v>105707.22</v>
      </c>
      <c r="AM114" s="10"/>
      <c r="AN114" s="11">
        <f>SUM(R113:AN113)</f>
        <v>131780.41</v>
      </c>
      <c r="AO114" s="10"/>
      <c r="AP114" s="11">
        <f>SUM(T113:AP113)</f>
        <v>135231.01999999999</v>
      </c>
      <c r="AQ114" s="10"/>
      <c r="AR114" s="11">
        <f>SUM(V113:AR113)</f>
        <v>154544.01999999999</v>
      </c>
      <c r="AS114" s="12"/>
      <c r="AT114" s="11">
        <f>SUM(X113:AT113)</f>
        <v>166652.01999999999</v>
      </c>
      <c r="AU114" s="10"/>
      <c r="AV114" s="11">
        <f>SUM(Z113:AV113)</f>
        <v>176164.02</v>
      </c>
      <c r="AW114" s="10"/>
      <c r="AX114" s="11">
        <f>SUM(AB113:AX113)</f>
        <v>168837.02000000002</v>
      </c>
      <c r="AY114" s="10"/>
      <c r="AZ114" s="11">
        <f>SUM(AD113:AZ113)</f>
        <v>146977.02000000002</v>
      </c>
      <c r="BA114" s="10"/>
      <c r="BB114" s="11">
        <f>SUM(AF113:BB113)</f>
        <v>150631.46000000002</v>
      </c>
      <c r="BC114" s="10"/>
      <c r="BD114" s="11">
        <f>SUM(AH113:BD113)</f>
        <v>150427.81</v>
      </c>
      <c r="BE114" s="10"/>
      <c r="BF114" s="11">
        <f>SUM(AJ113:BF113)</f>
        <v>132595.81</v>
      </c>
      <c r="BG114" s="10"/>
      <c r="BH114" s="11">
        <f>SUM(AL113:BH113)</f>
        <v>118030.27</v>
      </c>
      <c r="BI114" s="10"/>
      <c r="BJ114" s="11">
        <f>SUM(AN113:BJ113)</f>
        <v>101009.59000000001</v>
      </c>
      <c r="BK114" s="10"/>
      <c r="BL114" s="11">
        <f>SUM(AP113:BL113)</f>
        <v>75218.400000000009</v>
      </c>
      <c r="BM114" s="10"/>
      <c r="BN114" s="11">
        <f>SUM(AR113:BN113)</f>
        <v>71767.790000000008</v>
      </c>
      <c r="BO114" s="10"/>
      <c r="BP114" s="11">
        <f>SUM(AT113:BP113)</f>
        <v>52454.79</v>
      </c>
      <c r="BQ114" s="10"/>
      <c r="BR114" s="11">
        <f>SUM(AV113:BR113)</f>
        <v>40346.79</v>
      </c>
      <c r="BS114" s="10"/>
      <c r="BT114" s="11">
        <f>SUM(AX113:BT113)</f>
        <v>30834.79</v>
      </c>
      <c r="BU114" s="10"/>
      <c r="BV114" s="11">
        <f>SUM(AZ113:BV113)</f>
        <v>26255.79</v>
      </c>
      <c r="BW114" s="10"/>
      <c r="BX114" s="11">
        <f>SUM(BB113:BX113)</f>
        <v>23603.79</v>
      </c>
      <c r="BY114" s="10"/>
      <c r="BZ114" s="11">
        <f>SUM(BD113:BZ113)</f>
        <v>15377.35</v>
      </c>
      <c r="CA114" s="10"/>
      <c r="CB114" s="11">
        <f>SUM(BF113:CB113)</f>
        <v>282</v>
      </c>
      <c r="CC114" s="10"/>
      <c r="CD114" s="11">
        <f>SUM(BH113:CD113)</f>
        <v>282</v>
      </c>
      <c r="CE114" s="10"/>
      <c r="CF114" s="11">
        <f>SUM(BJ113:CF113)</f>
        <v>282</v>
      </c>
      <c r="CG114" s="10"/>
      <c r="CH114" s="11">
        <f>SUM(BL113:CH113)</f>
        <v>282</v>
      </c>
      <c r="CI114" s="10"/>
      <c r="CJ114" s="11">
        <f>SUM(BN113:CJ113)</f>
        <v>0</v>
      </c>
      <c r="CK114" s="10"/>
      <c r="CL114" s="11">
        <f>SUM(BP113:CL113)</f>
        <v>0</v>
      </c>
      <c r="CM114" s="10"/>
      <c r="CN114" s="11">
        <f>SUM(BR113:CN113)</f>
        <v>0</v>
      </c>
      <c r="CO114" s="10"/>
      <c r="CP114" s="11">
        <f>SUM(BT113:CP113)</f>
        <v>0</v>
      </c>
      <c r="CQ114" s="10"/>
      <c r="CR114" s="11">
        <f>SUM(BV113:CR113)</f>
        <v>0</v>
      </c>
      <c r="CS114" s="10"/>
      <c r="CT114" s="11">
        <f>SUM(BX113:CT113)</f>
        <v>0</v>
      </c>
      <c r="CU114" s="10"/>
      <c r="CV114" s="11">
        <f>SUM(BZ113:CV113)</f>
        <v>0</v>
      </c>
      <c r="CW114" s="10"/>
      <c r="CX114" s="11">
        <f>SUM(CB113:CX113)</f>
        <v>0</v>
      </c>
      <c r="CY114" s="10"/>
      <c r="CZ114" s="11">
        <f>SUM(CD113:CZ113)</f>
        <v>0</v>
      </c>
      <c r="DA114" s="10"/>
      <c r="DB114" s="11">
        <f>SUM(CF113:DB113)</f>
        <v>0</v>
      </c>
      <c r="DC114" s="10"/>
      <c r="DD114" s="11">
        <f>SUM(CH113:DD113)</f>
        <v>0</v>
      </c>
      <c r="DE114" s="10"/>
      <c r="DF114" s="11">
        <f>SUM(CJ113:DF113)</f>
        <v>0</v>
      </c>
      <c r="DG114" s="10"/>
      <c r="DH114" s="11">
        <f>SUM(CL113:DH113)</f>
        <v>0</v>
      </c>
      <c r="DI114" s="10"/>
      <c r="DJ114" s="11">
        <f>SUM(CN113:DJ113)</f>
        <v>0</v>
      </c>
      <c r="DK114" s="10"/>
      <c r="DL114" s="11">
        <f>SUM(CP113:DL113)</f>
        <v>0</v>
      </c>
      <c r="DM114" s="10"/>
      <c r="DN114" s="13">
        <f>SUM(CR113:DN113)</f>
        <v>0</v>
      </c>
    </row>
    <row r="115" spans="2:118" x14ac:dyDescent="0.25">
      <c r="B115" s="4" t="s">
        <v>29</v>
      </c>
      <c r="J115" s="15">
        <f t="shared" ref="J115:AD115" si="236">IF(ISERROR(J113/J110),0,J113/J110)</f>
        <v>0</v>
      </c>
      <c r="L115" s="15">
        <f t="shared" si="236"/>
        <v>0</v>
      </c>
      <c r="N115" s="15">
        <f t="shared" si="236"/>
        <v>0</v>
      </c>
      <c r="P115" s="15">
        <f t="shared" si="236"/>
        <v>0</v>
      </c>
      <c r="R115" s="15">
        <f t="shared" si="236"/>
        <v>0</v>
      </c>
      <c r="T115" s="15">
        <f t="shared" si="236"/>
        <v>0</v>
      </c>
      <c r="V115" s="15">
        <f t="shared" si="236"/>
        <v>0</v>
      </c>
      <c r="X115" s="15">
        <f t="shared" si="236"/>
        <v>0</v>
      </c>
      <c r="Z115" s="15">
        <f t="shared" si="236"/>
        <v>0.67991548169721894</v>
      </c>
      <c r="AB115" s="15">
        <f t="shared" si="236"/>
        <v>0.72662595600877455</v>
      </c>
      <c r="AD115" s="15">
        <f t="shared" si="236"/>
        <v>0.44626647144948756</v>
      </c>
      <c r="AF115" s="15">
        <f t="shared" ref="AF115" si="237">IF(ISERROR(AF113/AF110),0,AF113/AF110)</f>
        <v>0.59087749111694732</v>
      </c>
      <c r="AH115" s="15">
        <f t="shared" ref="AH115" si="238">IF(ISERROR(AH113/AH110),0,AH113/AH110)</f>
        <v>0.55843667794062379</v>
      </c>
      <c r="AJ115" s="15">
        <f t="shared" ref="AJ115" si="239">IF(ISERROR(AJ113/AJ110),0,AJ113/AJ110)</f>
        <v>0.32676815060794795</v>
      </c>
      <c r="AL115" s="15">
        <f t="shared" ref="AL115" si="240">IF(ISERROR(AL113/AL110),0,AL113/AL110)</f>
        <v>0.43762071369950079</v>
      </c>
      <c r="AN115" s="15">
        <f t="shared" ref="AN115" si="241">IF(ISERROR(AN113/AN110),0,AN113/AN110)</f>
        <v>0.55562128525669774</v>
      </c>
      <c r="AO115"/>
      <c r="AP115" s="15">
        <f t="shared" ref="AP115" si="242">IF(ISERROR(AP113/AP110),0,AP113/AP110)</f>
        <v>0.65241255435810175</v>
      </c>
      <c r="AQ115"/>
      <c r="AR115" s="15">
        <f t="shared" ref="AR115" si="243">IF(ISERROR(AR113/AR110),0,AR113/AR110)</f>
        <v>0.37076434895273902</v>
      </c>
      <c r="AT115" s="15">
        <f t="shared" ref="AT115" si="244">IF(ISERROR(AT113/AT110),0,AT113/AT110)</f>
        <v>0.29340635374512325</v>
      </c>
      <c r="AV115" s="15">
        <f t="shared" ref="AV115" si="245">IF(ISERROR(AV113/AV110),0,AV113/AV110)</f>
        <v>0.40628737399624126</v>
      </c>
      <c r="AX115" s="15">
        <f t="shared" ref="AX115" si="246">IF(ISERROR(AX113/AX110),0,AX113/AX110)</f>
        <v>0.11196420275325819</v>
      </c>
      <c r="AZ115" s="15">
        <f t="shared" ref="AZ115" si="247">IF(ISERROR(AZ113/AZ110),0,AZ113/AZ110)</f>
        <v>0.11729323308270677</v>
      </c>
      <c r="BB115" s="15">
        <f t="shared" ref="BB115" si="248">IF(ISERROR(BB113/BB110),0,BB113/BB110)</f>
        <v>0.28577135554189959</v>
      </c>
      <c r="BD115" s="15">
        <f t="shared" ref="BD115" si="249">IF(ISERROR(BD113/BD110),0,BD113/BD110)</f>
        <v>0.27747096456376308</v>
      </c>
      <c r="BF115" s="15">
        <f t="shared" ref="BF115" si="250">IF(ISERROR(BF113/BF110),0,BF113/BF110)</f>
        <v>0</v>
      </c>
      <c r="BH115" s="15">
        <f t="shared" ref="BH115" si="251">IF(ISERROR(BH113/BH110),0,BH113/BH110)</f>
        <v>0</v>
      </c>
      <c r="BJ115" s="15">
        <f t="shared" ref="BJ115" si="252">IF(ISERROR(BJ113/BJ110),0,BJ113/BJ110)</f>
        <v>0</v>
      </c>
      <c r="BL115" s="15">
        <f t="shared" ref="BL115" si="253">IF(ISERROR(BL113/BL110),0,BL113/BL110)</f>
        <v>4.2478196032355732E-2</v>
      </c>
      <c r="BN115" s="15">
        <f t="shared" ref="BN115" si="254">IF(ISERROR(BN113/BN110),0,BN113/BN110)</f>
        <v>0</v>
      </c>
      <c r="BP115" s="15">
        <f t="shared" ref="BP115" si="255">IF(ISERROR(BP113/BP110),0,BP113/BP110)</f>
        <v>0</v>
      </c>
      <c r="BR115" s="15">
        <f t="shared" ref="BR115" si="256">IF(ISERROR(BR113/BR110),0,BR113/BR110)</f>
        <v>0</v>
      </c>
      <c r="BT115" s="15">
        <f t="shared" ref="BT115" si="257">IF(ISERROR(BT113/BT110),0,BT113/BT110)</f>
        <v>0</v>
      </c>
      <c r="BV115" s="15">
        <f t="shared" ref="BV115" si="258">IF(ISERROR(BV113/BV110),0,BV113/BV110)</f>
        <v>0</v>
      </c>
      <c r="BX115" s="15">
        <f t="shared" ref="BX115" si="259">IF(ISERROR(BX113/BX110),0,BX113/BX110)</f>
        <v>0</v>
      </c>
      <c r="BZ115" s="15">
        <f t="shared" ref="BZ115" si="260">IF(ISERROR(BZ113/BZ110),0,BZ113/BZ110)</f>
        <v>0</v>
      </c>
      <c r="CB115" s="15">
        <f t="shared" ref="CB115" si="261">IF(ISERROR(CB113/CB110),0,CB113/CB110)</f>
        <v>0</v>
      </c>
      <c r="CD115" s="15">
        <f t="shared" ref="CD115" si="262">IF(ISERROR(CD113/CD110),0,CD113/CD110)</f>
        <v>0</v>
      </c>
      <c r="CF115" s="15">
        <f t="shared" ref="CF115" si="263">IF(ISERROR(CF113/CF110),0,CF113/CF110)</f>
        <v>0</v>
      </c>
      <c r="CH115" s="15">
        <f t="shared" ref="CH115" si="264">IF(ISERROR(CH113/CH110),0,CH113/CH110)</f>
        <v>0</v>
      </c>
      <c r="CJ115" s="15">
        <f t="shared" ref="CJ115" si="265">IF(ISERROR(CJ113/CJ110),0,CJ113/CJ110)</f>
        <v>0</v>
      </c>
      <c r="CL115" s="15">
        <f t="shared" ref="CL115" si="266">IF(ISERROR(CL113/CL110),0,CL113/CL110)</f>
        <v>0</v>
      </c>
      <c r="CN115" s="15">
        <f t="shared" ref="CN115" si="267">IF(ISERROR(CN113/CN110),0,CN113/CN110)</f>
        <v>0</v>
      </c>
      <c r="CP115" s="15">
        <f t="shared" ref="CP115" si="268">IF(ISERROR(CP113/CP110),0,CP113/CP110)</f>
        <v>0</v>
      </c>
      <c r="CR115" s="15">
        <f t="shared" ref="CR115" si="269">IF(ISERROR(CR113/CR110),0,CR113/CR110)</f>
        <v>0</v>
      </c>
      <c r="CT115" s="15">
        <f t="shared" ref="CT115" si="270">IF(ISERROR(CT113/CT110),0,CT113/CT110)</f>
        <v>0</v>
      </c>
      <c r="CV115" s="15">
        <f>IF(ISERROR(CV113/CV110),0,CV113/CV110)</f>
        <v>0</v>
      </c>
      <c r="CX115" s="15">
        <f>IF(ISERROR(CX113/CX110),0,CX113/CX110)</f>
        <v>0</v>
      </c>
      <c r="CZ115" s="15">
        <f>IF(ISERROR(CZ113/CZ110),0,CZ113/CZ110)</f>
        <v>0</v>
      </c>
      <c r="DB115" s="15">
        <f>IF(ISERROR(DB113/DB110),0,DB113/DB110)</f>
        <v>0</v>
      </c>
      <c r="DD115" s="15">
        <f>IF(ISERROR(DD113/DD110),0,DD113/DD110)</f>
        <v>0</v>
      </c>
      <c r="DF115" s="15">
        <f>IF(ISERROR(DF113/DF110),0,DF113/DF110)</f>
        <v>0</v>
      </c>
      <c r="DH115" s="15">
        <f>IF(ISERROR(DH113/DH110),0,DH113/DH110)</f>
        <v>0</v>
      </c>
      <c r="DJ115" s="15">
        <f>IF(ISERROR(DJ113/DJ110),0,DJ113/DJ110)</f>
        <v>0</v>
      </c>
      <c r="DL115" s="15">
        <f>IF(ISERROR(DL113/DL110),0,DL113/DL110)</f>
        <v>0</v>
      </c>
      <c r="DN115" s="15">
        <f>IF(ISERROR(DN113/DN110),0,DN113/DN110)</f>
        <v>0</v>
      </c>
    </row>
    <row r="116" spans="2:118" x14ac:dyDescent="0.25">
      <c r="B116" s="9" t="s">
        <v>2</v>
      </c>
      <c r="C116" s="10"/>
      <c r="D116" s="10"/>
      <c r="E116" s="10"/>
      <c r="F116" s="10"/>
      <c r="G116" s="10"/>
      <c r="H116" s="10"/>
      <c r="I116" s="10"/>
      <c r="J116" s="41"/>
      <c r="K116" s="10"/>
      <c r="L116" s="41"/>
      <c r="M116" s="10"/>
      <c r="N116" s="41"/>
      <c r="O116" s="10"/>
      <c r="P116" s="41"/>
      <c r="Q116" s="10"/>
      <c r="R116" s="41"/>
      <c r="S116" s="10"/>
      <c r="T116" s="41"/>
      <c r="U116" s="10"/>
      <c r="V116" s="41"/>
      <c r="W116" s="10"/>
      <c r="X116" s="41"/>
      <c r="Y116" s="10"/>
      <c r="Z116" s="41"/>
      <c r="AA116" s="10"/>
      <c r="AB116" s="41"/>
      <c r="AC116" s="10"/>
      <c r="AD116" s="41"/>
      <c r="AE116" s="10"/>
      <c r="AF116" s="41">
        <f t="shared" ref="AF116" si="271">IF(ISERROR(AF114/AF111),0,AF114/AF111)</f>
        <v>0.64417156851525481</v>
      </c>
      <c r="AG116" s="10"/>
      <c r="AH116" s="41">
        <f t="shared" ref="AH116" si="272">IF(ISERROR(AH114/AH111),0,AH114/AH111)</f>
        <v>0.62122634393281595</v>
      </c>
      <c r="AI116" s="10"/>
      <c r="AJ116" s="41">
        <f t="shared" ref="AJ116" si="273">IF(ISERROR(AJ114/AJ111),0,AJ114/AJ111)</f>
        <v>0.54113936215430314</v>
      </c>
      <c r="AK116" s="10"/>
      <c r="AL116" s="41">
        <f t="shared" ref="AL116" si="274">IF(ISERROR(AL114/AL111),0,AL114/AL111)</f>
        <v>0.52128445975194471</v>
      </c>
      <c r="AM116" s="10"/>
      <c r="AN116" s="41">
        <f t="shared" ref="AN116" si="275">IF(ISERROR(AN114/AN111),0,AN114/AN111)</f>
        <v>0.52773717152738264</v>
      </c>
      <c r="AO116" s="10"/>
      <c r="AP116" s="41">
        <f t="shared" ref="AP116" si="276">IF(ISERROR(AP114/AP111),0,AP114/AP111)</f>
        <v>0.5303231119092543</v>
      </c>
      <c r="AQ116" s="10"/>
      <c r="AR116" s="41">
        <f t="shared" ref="AR116" si="277">IF(ISERROR(AR114/AR111),0,AR114/AR111)</f>
        <v>0.50325793561500953</v>
      </c>
      <c r="AS116" s="10"/>
      <c r="AT116" s="41">
        <f t="shared" ref="AT116" si="278">IF(ISERROR(AT114/AT111),0,AT114/AT111)</f>
        <v>0.47839833089376588</v>
      </c>
      <c r="AU116" s="10"/>
      <c r="AV116" s="41">
        <f t="shared" ref="AV116" si="279">IF(ISERROR(AV114/AV111),0,AV114/AV111)</f>
        <v>0.47385713759269604</v>
      </c>
      <c r="AW116" s="10"/>
      <c r="AX116" s="41">
        <f t="shared" ref="AX116" si="280">IF(ISERROR(AX114/AX111),0,AX114/AX111)</f>
        <v>0.42727096730600705</v>
      </c>
      <c r="AY116" s="10"/>
      <c r="AZ116" s="41">
        <f t="shared" ref="AZ116" si="281">IF(ISERROR(AZ114/AZ111),0,AZ114/AZ111)</f>
        <v>0.38272464957642427</v>
      </c>
      <c r="BA116" s="10"/>
      <c r="BB116" s="41">
        <f t="shared" ref="BB116" si="282">IF(ISERROR(BB114/BB111),0,BB114/BB111)</f>
        <v>0.3741746805753407</v>
      </c>
      <c r="BC116" s="10"/>
      <c r="BD116" s="41">
        <f t="shared" ref="BD116" si="283">IF(ISERROR(BD114/BD111),0,BD114/BD111)</f>
        <v>0.34895466571451828</v>
      </c>
      <c r="BE116" s="10"/>
      <c r="BF116" s="41">
        <f t="shared" ref="BF116" si="284">IF(ISERROR(BF114/BF111),0,BF114/BF111)</f>
        <v>0.33219607282729641</v>
      </c>
      <c r="BG116" s="10"/>
      <c r="BH116" s="41">
        <f t="shared" ref="BH116" si="285">IF(ISERROR(BH114/BH111),0,BH114/BH111)</f>
        <v>0.33287843154065988</v>
      </c>
      <c r="BI116" s="10"/>
      <c r="BJ116" s="41">
        <f t="shared" ref="BJ116" si="286">IF(ISERROR(BJ114/BJ111),0,BJ114/BJ111)</f>
        <v>0.3199735923306381</v>
      </c>
      <c r="BK116" s="10"/>
      <c r="BL116" s="41">
        <f t="shared" ref="BL116" si="287">IF(ISERROR(BL114/BL111),0,BL114/BL111)</f>
        <v>0.27313059969128539</v>
      </c>
      <c r="BM116" s="10"/>
      <c r="BN116" s="41">
        <f t="shared" ref="BN116" si="288">IF(ISERROR(BN114/BN111),0,BN114/BN111)</f>
        <v>0.26570376290986308</v>
      </c>
      <c r="BO116" s="10"/>
      <c r="BP116" s="41">
        <f t="shared" ref="BP116" si="289">IF(ISERROR(BP114/BP111),0,BP114/BP111)</f>
        <v>0.24060192416259368</v>
      </c>
      <c r="BQ116" s="10"/>
      <c r="BR116" s="41">
        <f t="shared" ref="BR116" si="290">IF(ISERROR(BR114/BR111),0,BR114/BR111)</f>
        <v>0.22827317154201146</v>
      </c>
      <c r="BS116" s="10"/>
      <c r="BT116" s="41">
        <f t="shared" ref="BT116" si="291">IF(ISERROR(BT114/BT111),0,BT114/BT111)</f>
        <v>0.20109316908558361</v>
      </c>
      <c r="BU116" s="10"/>
      <c r="BV116" s="41">
        <f t="shared" ref="BV116" si="292">IF(ISERROR(BV114/BV111),0,BV114/BV111)</f>
        <v>0.23351174736416705</v>
      </c>
      <c r="BW116" s="10"/>
      <c r="BX116" s="41">
        <f t="shared" ref="BX116" si="293">IF(ISERROR(BX114/BX111),0,BX114/BX111)</f>
        <v>0.26276405216854631</v>
      </c>
      <c r="BY116" s="10"/>
      <c r="BZ116" s="41">
        <f t="shared" ref="BZ116" si="294">IF(ISERROR(BZ114/BZ111),0,BZ114/BZ111)</f>
        <v>0.25191404941347811</v>
      </c>
      <c r="CA116" s="10"/>
      <c r="CB116" s="41">
        <f t="shared" ref="CB116" si="295">IF(ISERROR(CB114/CB111),0,CB114/CB111)</f>
        <v>4.2478196032355732E-2</v>
      </c>
      <c r="CC116" s="10"/>
      <c r="CD116" s="41">
        <f t="shared" ref="CD116" si="296">IF(ISERROR(CD114/CD111),0,CD114/CD111)</f>
        <v>4.2478196032355732E-2</v>
      </c>
      <c r="CE116" s="10"/>
      <c r="CF116" s="41">
        <f t="shared" ref="CF116" si="297">IF(ISERROR(CF114/CF111),0,CF114/CF111)</f>
        <v>4.2478196032355732E-2</v>
      </c>
      <c r="CG116" s="10"/>
      <c r="CH116" s="41">
        <f t="shared" ref="CH116" si="298">IF(ISERROR(CH114/CH111),0,CH114/CH111)</f>
        <v>4.2478196032355732E-2</v>
      </c>
      <c r="CI116" s="10"/>
      <c r="CJ116" s="41">
        <f t="shared" ref="CJ116" si="299">IF(ISERROR(CJ114/CJ111),0,CJ114/CJ111)</f>
        <v>0</v>
      </c>
      <c r="CK116" s="10"/>
      <c r="CL116" s="41">
        <f t="shared" ref="CL116" si="300">IF(ISERROR(CL114/CL111),0,CL114/CL111)</f>
        <v>0</v>
      </c>
      <c r="CM116" s="10"/>
      <c r="CN116" s="41">
        <f t="shared" ref="CN116" si="301">IF(ISERROR(CN114/CN111),0,CN114/CN111)</f>
        <v>0</v>
      </c>
      <c r="CO116" s="10"/>
      <c r="CP116" s="41">
        <f t="shared" ref="CP116" si="302">IF(ISERROR(CP114/CP111),0,CP114/CP111)</f>
        <v>0</v>
      </c>
      <c r="CQ116" s="10"/>
      <c r="CR116" s="41">
        <f t="shared" ref="CR116" si="303">IF(ISERROR(CR114/CR111),0,CR114/CR111)</f>
        <v>0</v>
      </c>
      <c r="CS116" s="10"/>
      <c r="CT116" s="41">
        <f t="shared" ref="CT116" si="304">IF(ISERROR(CT114/CT111),0,CT114/CT111)</f>
        <v>0</v>
      </c>
      <c r="CU116" s="10"/>
      <c r="CV116" s="41">
        <f>IF(ISERROR(CV114/CV111),0,CV114/CV111)</f>
        <v>0</v>
      </c>
      <c r="CW116" s="10"/>
      <c r="CX116" s="41">
        <f>IF(ISERROR(CX114/CX111),0,CX114/CX111)</f>
        <v>0</v>
      </c>
      <c r="CY116" s="10"/>
      <c r="CZ116" s="41">
        <f>IF(ISERROR(CZ114/CZ111),0,CZ114/CZ111)</f>
        <v>0</v>
      </c>
      <c r="DA116" s="10"/>
      <c r="DB116" s="41">
        <f>IF(ISERROR(DB114/DB111),0,DB114/DB111)</f>
        <v>0</v>
      </c>
      <c r="DC116" s="10"/>
      <c r="DD116" s="41">
        <f>IF(ISERROR(DD114/DD111),0,DD114/DD111)</f>
        <v>0</v>
      </c>
      <c r="DE116" s="10"/>
      <c r="DF116" s="41">
        <f>IF(ISERROR(DF114/DF111),0,DF114/DF111)</f>
        <v>0</v>
      </c>
      <c r="DG116" s="10"/>
      <c r="DH116" s="41">
        <f>IF(ISERROR(DH114/DH111),0,DH114/DH111)</f>
        <v>0</v>
      </c>
      <c r="DI116" s="10"/>
      <c r="DJ116" s="41">
        <f>IF(ISERROR(DJ114/DJ111),0,DJ114/DJ111)</f>
        <v>0</v>
      </c>
      <c r="DK116" s="10"/>
      <c r="DL116" s="41">
        <f>IF(ISERROR(DL114/DL111),0,DL114/DL111)</f>
        <v>0</v>
      </c>
      <c r="DM116" s="10"/>
      <c r="DN116" s="42">
        <f>IF(ISERROR(DN114/DN111),0,DN114/DN111)</f>
        <v>0</v>
      </c>
    </row>
    <row r="117" spans="2:118" x14ac:dyDescent="0.25">
      <c r="AO117"/>
      <c r="AQ117"/>
    </row>
    <row r="118" spans="2:118" x14ac:dyDescent="0.25">
      <c r="B118" s="7" t="str">
        <f>$B$35</f>
        <v>Dr. Larkin</v>
      </c>
      <c r="AO118"/>
      <c r="AQ118"/>
    </row>
    <row r="119" spans="2:118" x14ac:dyDescent="0.25">
      <c r="B119" s="4" t="s">
        <v>26</v>
      </c>
      <c r="J119" s="86" t="s">
        <v>77</v>
      </c>
      <c r="L119" s="86" t="s">
        <v>77</v>
      </c>
      <c r="N119" s="86" t="s">
        <v>77</v>
      </c>
      <c r="P119" s="86" t="s">
        <v>77</v>
      </c>
      <c r="R119" s="86" t="s">
        <v>77</v>
      </c>
      <c r="T119" s="86" t="s">
        <v>77</v>
      </c>
      <c r="V119" s="86" t="s">
        <v>77</v>
      </c>
      <c r="X119" s="86" t="s">
        <v>77</v>
      </c>
      <c r="Z119" s="46">
        <v>17511</v>
      </c>
      <c r="AB119" s="46">
        <v>33734</v>
      </c>
      <c r="AD119" s="46">
        <v>10245</v>
      </c>
      <c r="AF119" s="46">
        <v>25892</v>
      </c>
      <c r="AH119" s="46">
        <v>31932</v>
      </c>
      <c r="AJ119" s="46">
        <v>44574.54</v>
      </c>
      <c r="AL119" s="46">
        <v>38893.68</v>
      </c>
      <c r="AN119" s="46">
        <v>46926.19</v>
      </c>
      <c r="AO119"/>
      <c r="AP119" s="46">
        <v>5289</v>
      </c>
      <c r="AQ119"/>
      <c r="AR119" s="46">
        <v>52089.69</v>
      </c>
      <c r="AT119" s="46">
        <v>41267</v>
      </c>
      <c r="AV119" s="46">
        <v>23412</v>
      </c>
      <c r="AX119" s="46">
        <v>40897</v>
      </c>
      <c r="AZ119" s="46">
        <v>22610</v>
      </c>
      <c r="BB119" s="46">
        <v>28786.79</v>
      </c>
      <c r="BD119" s="46">
        <v>54403.35</v>
      </c>
      <c r="BF119" s="46">
        <v>0</v>
      </c>
      <c r="BH119" s="46">
        <v>0</v>
      </c>
      <c r="BJ119" s="46">
        <v>0</v>
      </c>
      <c r="BL119" s="46">
        <v>6638.7</v>
      </c>
      <c r="BN119" s="46">
        <v>0</v>
      </c>
      <c r="BP119" s="46">
        <v>0</v>
      </c>
      <c r="BR119" s="46">
        <v>0</v>
      </c>
      <c r="BT119" s="46">
        <v>0</v>
      </c>
      <c r="BV119" s="46">
        <v>0</v>
      </c>
      <c r="BX119" s="46">
        <v>0</v>
      </c>
      <c r="BZ119" s="46">
        <v>0</v>
      </c>
      <c r="CB119" s="46">
        <v>0</v>
      </c>
      <c r="CD119" s="46">
        <v>0</v>
      </c>
      <c r="CF119" s="46">
        <v>0</v>
      </c>
      <c r="CH119" s="46">
        <v>0</v>
      </c>
      <c r="CJ119" s="46">
        <v>0</v>
      </c>
      <c r="CL119" s="46">
        <v>0</v>
      </c>
      <c r="CN119" s="46">
        <v>0</v>
      </c>
      <c r="CP119" s="46">
        <v>0</v>
      </c>
      <c r="CR119" s="46">
        <v>0</v>
      </c>
      <c r="CT119" s="46">
        <v>0</v>
      </c>
      <c r="CV119" s="46">
        <v>0</v>
      </c>
      <c r="CX119" s="46">
        <v>0</v>
      </c>
      <c r="CZ119" s="46">
        <v>0</v>
      </c>
      <c r="DB119" s="46">
        <v>0</v>
      </c>
      <c r="DD119" s="46">
        <v>0</v>
      </c>
      <c r="DF119" s="46">
        <v>0</v>
      </c>
      <c r="DH119" s="46">
        <v>0</v>
      </c>
      <c r="DJ119" s="46">
        <v>26988.2</v>
      </c>
      <c r="DL119" s="46">
        <v>172399.73</v>
      </c>
      <c r="DN119" s="46">
        <v>100114.56</v>
      </c>
    </row>
    <row r="120" spans="2:118" x14ac:dyDescent="0.25">
      <c r="B120" s="9" t="s">
        <v>20</v>
      </c>
      <c r="C120" s="10"/>
      <c r="D120" s="10"/>
      <c r="E120" s="10"/>
      <c r="F120" s="10"/>
      <c r="G120" s="10"/>
      <c r="H120" s="10"/>
      <c r="I120" s="10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0"/>
      <c r="AF120" s="11">
        <f>SUM(J119:AF119)</f>
        <v>87382</v>
      </c>
      <c r="AG120" s="10"/>
      <c r="AH120" s="11">
        <f>SUM(L119:AH119)</f>
        <v>119314</v>
      </c>
      <c r="AI120" s="10"/>
      <c r="AJ120" s="11">
        <f>SUM(N119:AJ119)</f>
        <v>163888.54</v>
      </c>
      <c r="AK120" s="10"/>
      <c r="AL120" s="11">
        <f>SUM(P119:AL119)</f>
        <v>202782.22</v>
      </c>
      <c r="AM120" s="10"/>
      <c r="AN120" s="11">
        <f>SUM(R119:AN119)</f>
        <v>249708.41</v>
      </c>
      <c r="AO120" s="10"/>
      <c r="AP120" s="11">
        <f>SUM(T119:AP119)</f>
        <v>254997.41</v>
      </c>
      <c r="AQ120" s="10"/>
      <c r="AR120" s="11">
        <f>SUM(V119:AR119)</f>
        <v>307087.09999999998</v>
      </c>
      <c r="AS120" s="12"/>
      <c r="AT120" s="11">
        <f>SUM(X119:AT119)</f>
        <v>348354.1</v>
      </c>
      <c r="AU120" s="10"/>
      <c r="AV120" s="11">
        <f>SUM(Z119:AV119)</f>
        <v>371766.1</v>
      </c>
      <c r="AW120" s="10"/>
      <c r="AX120" s="11">
        <f>SUM(AB119:AX119)</f>
        <v>395152.1</v>
      </c>
      <c r="AY120" s="10"/>
      <c r="AZ120" s="11">
        <f>SUM(AD119:AZ119)</f>
        <v>384028.1</v>
      </c>
      <c r="BA120" s="10"/>
      <c r="BB120" s="11">
        <f>SUM(AF119:BB119)</f>
        <v>402569.88999999996</v>
      </c>
      <c r="BC120" s="10"/>
      <c r="BD120" s="11">
        <f>SUM(AH119:BD119)</f>
        <v>431081.23999999993</v>
      </c>
      <c r="BE120" s="10"/>
      <c r="BF120" s="11">
        <f>SUM(AJ119:BF119)</f>
        <v>399149.23999999993</v>
      </c>
      <c r="BG120" s="10"/>
      <c r="BH120" s="11">
        <f>SUM(AL119:BH119)</f>
        <v>354574.69999999995</v>
      </c>
      <c r="BI120" s="10"/>
      <c r="BJ120" s="11">
        <f>SUM(AN119:BJ119)</f>
        <v>315681.02</v>
      </c>
      <c r="BK120" s="10"/>
      <c r="BL120" s="11">
        <f>SUM(AP119:BL119)</f>
        <v>275393.53000000003</v>
      </c>
      <c r="BM120" s="10"/>
      <c r="BN120" s="11">
        <f>SUM(AR119:BN119)</f>
        <v>270104.53000000003</v>
      </c>
      <c r="BO120" s="10"/>
      <c r="BP120" s="11">
        <f>SUM(AT119:BP119)</f>
        <v>218014.84000000003</v>
      </c>
      <c r="BQ120" s="10"/>
      <c r="BR120" s="11">
        <f>SUM(AV119:BR119)</f>
        <v>176747.84000000003</v>
      </c>
      <c r="BS120" s="10"/>
      <c r="BT120" s="11">
        <f>SUM(AX119:BT119)</f>
        <v>153335.84000000003</v>
      </c>
      <c r="BU120" s="10"/>
      <c r="BV120" s="11">
        <f>SUM(AZ119:BV119)</f>
        <v>112438.84</v>
      </c>
      <c r="BW120" s="10"/>
      <c r="BX120" s="11">
        <f>SUM(BB119:BX119)</f>
        <v>89828.84</v>
      </c>
      <c r="BY120" s="10"/>
      <c r="BZ120" s="11">
        <f>SUM(BD119:BZ119)</f>
        <v>61042.049999999996</v>
      </c>
      <c r="CA120" s="10"/>
      <c r="CB120" s="11">
        <f>SUM(BF119:CB119)</f>
        <v>6638.7</v>
      </c>
      <c r="CC120" s="10"/>
      <c r="CD120" s="11">
        <f>SUM(BH119:CD119)</f>
        <v>6638.7</v>
      </c>
      <c r="CE120" s="10"/>
      <c r="CF120" s="11">
        <f>SUM(BJ119:CF119)</f>
        <v>6638.7</v>
      </c>
      <c r="CG120" s="10"/>
      <c r="CH120" s="11">
        <f>SUM(BL119:CH119)</f>
        <v>6638.7</v>
      </c>
      <c r="CI120" s="10"/>
      <c r="CJ120" s="11">
        <f>SUM(BN119:CJ119)</f>
        <v>0</v>
      </c>
      <c r="CK120" s="10"/>
      <c r="CL120" s="11">
        <f>SUM(BP119:CL119)</f>
        <v>0</v>
      </c>
      <c r="CM120" s="10"/>
      <c r="CN120" s="11">
        <f>SUM(BR119:CN119)</f>
        <v>0</v>
      </c>
      <c r="CO120" s="10"/>
      <c r="CP120" s="11">
        <f>SUM(BT119:CP119)</f>
        <v>0</v>
      </c>
      <c r="CQ120" s="10"/>
      <c r="CR120" s="11">
        <f>SUM(BV119:CR119)</f>
        <v>0</v>
      </c>
      <c r="CS120" s="10"/>
      <c r="CT120" s="11">
        <f>SUM(BX119:CT119)</f>
        <v>0</v>
      </c>
      <c r="CU120" s="10"/>
      <c r="CV120" s="11">
        <f>SUM(BZ119:CV119)</f>
        <v>0</v>
      </c>
      <c r="CW120" s="10"/>
      <c r="CX120" s="11">
        <f>SUM(CB119:CX119)</f>
        <v>0</v>
      </c>
      <c r="CY120" s="10"/>
      <c r="CZ120" s="11">
        <f>SUM(CD119:CZ119)</f>
        <v>0</v>
      </c>
      <c r="DA120" s="10"/>
      <c r="DB120" s="11">
        <f>SUM(CF119:DB119)</f>
        <v>0</v>
      </c>
      <c r="DC120" s="10"/>
      <c r="DD120" s="11">
        <f>SUM(CH119:DD119)</f>
        <v>0</v>
      </c>
      <c r="DE120" s="10"/>
      <c r="DF120" s="11">
        <f>SUM(CJ119:DF119)</f>
        <v>0</v>
      </c>
      <c r="DG120" s="10"/>
      <c r="DH120" s="11">
        <f>SUM(CL119:DH119)</f>
        <v>0</v>
      </c>
      <c r="DI120" s="10"/>
      <c r="DJ120" s="11">
        <f>SUM(CN119:DJ119)</f>
        <v>26988.2</v>
      </c>
      <c r="DK120" s="10"/>
      <c r="DL120" s="11">
        <f>SUM(CP119:DL119)</f>
        <v>199387.93000000002</v>
      </c>
      <c r="DM120" s="10"/>
      <c r="DN120" s="13">
        <f>SUM(CR119:DN119)</f>
        <v>299502.49</v>
      </c>
    </row>
    <row r="121" spans="2:118" x14ac:dyDescent="0.25">
      <c r="B121" s="50" t="s">
        <v>40</v>
      </c>
      <c r="C121" s="51"/>
      <c r="D121" s="51"/>
      <c r="E121" s="51"/>
      <c r="F121" s="51"/>
      <c r="G121" s="51"/>
      <c r="H121" s="51"/>
      <c r="I121" s="51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1"/>
      <c r="AF121" s="53"/>
      <c r="AG121" s="51"/>
      <c r="AH121" s="53">
        <f>IF(ISERROR(AH120/AH43),0,AH120/AH43)</f>
        <v>870.90510948905114</v>
      </c>
      <c r="AI121" s="51"/>
      <c r="AJ121" s="53">
        <f>IF(ISERROR(AJ120/AJ43),0,AJ120/AJ43)</f>
        <v>1170.6324285714286</v>
      </c>
      <c r="AK121" s="51"/>
      <c r="AL121" s="53">
        <f>IF(ISERROR(AL120/AL43),0,AL120/AL43)</f>
        <v>1536.2289393939393</v>
      </c>
      <c r="AM121" s="51"/>
      <c r="AN121" s="53">
        <f>IF(ISERROR(AN120/AN43),0,AN120/AN43)</f>
        <v>2046.7902459016393</v>
      </c>
      <c r="AO121" s="51"/>
      <c r="AP121" s="53">
        <f>IF(ISERROR(AP120/AP43),0,AP120/AP43)</f>
        <v>2107.4166115702478</v>
      </c>
      <c r="AQ121" s="51"/>
      <c r="AR121" s="53">
        <f>IF(ISERROR(AR120/AR43),0,AR120/AR43)</f>
        <v>2399.1179687499998</v>
      </c>
      <c r="AS121" s="52"/>
      <c r="AT121" s="53">
        <f>IF(ISERROR(AT120/AT43),0,AT120/AT43)</f>
        <v>2385.9869863013696</v>
      </c>
      <c r="AU121" s="51"/>
      <c r="AV121" s="53">
        <f>IF(ISERROR(AV120/AV43),0,AV120/AV43)</f>
        <v>2280.7736196319015</v>
      </c>
      <c r="AW121" s="51"/>
      <c r="AX121" s="53">
        <f>IF(ISERROR(AX120/AX43),0,AX120/AX43)</f>
        <v>2469.7006249999999</v>
      </c>
      <c r="AY121" s="51"/>
      <c r="AZ121" s="53">
        <f>IF(ISERROR(AZ120/AZ43),0,AZ120/AZ43)</f>
        <v>2258.9888235294115</v>
      </c>
      <c r="BA121" s="51"/>
      <c r="BB121" s="53">
        <f>IF(ISERROR(BB120/BB43),0,BB120/BB43)</f>
        <v>2326.9935838150286</v>
      </c>
      <c r="BC121" s="51"/>
      <c r="BD121" s="53">
        <f>IF(ISERROR(BD120/BD43),0,BD120/BD43)</f>
        <v>2408.2750837988824</v>
      </c>
      <c r="BE121" s="51"/>
      <c r="BF121" s="53">
        <f>IF(ISERROR(BF120/BF43),0,BF120/BF43)</f>
        <v>2280.8527999999997</v>
      </c>
      <c r="BG121" s="51"/>
      <c r="BH121" s="53">
        <f>IF(ISERROR(BH120/BH43),0,BH120/BH43)</f>
        <v>2061.480813953488</v>
      </c>
      <c r="BI121" s="51"/>
      <c r="BJ121" s="53">
        <f>IF(ISERROR(BJ120/BJ43),0,BJ120/BJ43)</f>
        <v>1793.6421590909092</v>
      </c>
      <c r="BK121" s="51"/>
      <c r="BL121" s="53">
        <f>IF(ISERROR(BL120/BL43),0,BL120/BL43)</f>
        <v>1582.7214367816093</v>
      </c>
      <c r="BM121" s="51"/>
      <c r="BN121" s="53">
        <f>IF(ISERROR(BN120/BN43),0,BN120/BN43)</f>
        <v>1607.7650595238097</v>
      </c>
      <c r="BO121" s="51"/>
      <c r="BP121" s="53">
        <f>IF(ISERROR(BP120/BP43),0,BP120/BP43)</f>
        <v>1388.6295541401275</v>
      </c>
      <c r="BQ121" s="51"/>
      <c r="BR121" s="53">
        <f>IF(ISERROR(BR120/BR43),0,BR120/BR43)</f>
        <v>1271.5671942446045</v>
      </c>
      <c r="BS121" s="51"/>
      <c r="BT121" s="53">
        <f>IF(ISERROR(BT120/BT43),0,BT120/BT43)</f>
        <v>1188.6499224806203</v>
      </c>
      <c r="BU121" s="51"/>
      <c r="BV121" s="53">
        <f>IF(ISERROR(BV120/BV43),0,BV120/BV43)</f>
        <v>814.7742028985507</v>
      </c>
      <c r="BW121" s="51"/>
      <c r="BX121" s="53">
        <f>IF(ISERROR(BX120/BX43),0,BX120/BX43)</f>
        <v>650.93362318840582</v>
      </c>
      <c r="BY121" s="51"/>
      <c r="BZ121" s="53">
        <f>IF(ISERROR(BZ120/BZ43),0,BZ120/BZ43)</f>
        <v>476.89101562499997</v>
      </c>
      <c r="CA121" s="51"/>
      <c r="CB121" s="53">
        <f>IF(ISERROR(CB120/CB43),0,CB120/CB43)</f>
        <v>53.973170731707313</v>
      </c>
      <c r="CC121" s="51"/>
      <c r="CD121" s="53">
        <f>IF(ISERROR(CD120/CD43),0,CD120/CD43)</f>
        <v>51.462790697674414</v>
      </c>
      <c r="CE121" s="51"/>
      <c r="CF121" s="53">
        <f>IF(ISERROR(CF120/CF43),0,CF120/CF43)</f>
        <v>49.915037593984962</v>
      </c>
      <c r="CG121" s="51"/>
      <c r="CH121" s="53">
        <f>IF(ISERROR(CH120/CH43),0,CH120/CH43)</f>
        <v>51.462790697674414</v>
      </c>
      <c r="CI121" s="51"/>
      <c r="CJ121" s="53">
        <f>IF(ISERROR(CJ120/CJ43),0,CJ120/CJ43)</f>
        <v>0</v>
      </c>
      <c r="CK121" s="51"/>
      <c r="CL121" s="53">
        <f>IF(ISERROR(CL120/CL43),0,CL120/CL43)</f>
        <v>0</v>
      </c>
      <c r="CM121" s="51"/>
      <c r="CN121" s="53">
        <f>IF(ISERROR(CN120/CN43),0,CN120/CN43)</f>
        <v>0</v>
      </c>
      <c r="CO121" s="51"/>
      <c r="CP121" s="53">
        <f>IF(ISERROR(CP120/CP43),0,CP120/CP43)</f>
        <v>0</v>
      </c>
      <c r="CQ121" s="51"/>
      <c r="CR121" s="53">
        <f>IF(ISERROR(CR120/CR43),0,CR120/CR43)</f>
        <v>0</v>
      </c>
      <c r="CS121" s="51"/>
      <c r="CT121" s="53">
        <f>IF(ISERROR(CT120/CT43),0,CT120/CT43)</f>
        <v>0</v>
      </c>
      <c r="CU121" s="51"/>
      <c r="CV121" s="53">
        <f>IF(ISERROR(CV120/CV43),0,CV120/CV43)</f>
        <v>0</v>
      </c>
      <c r="CW121" s="51"/>
      <c r="CX121" s="53">
        <f>IF(ISERROR(CX120/CX43),0,CX120/CX43)</f>
        <v>0</v>
      </c>
      <c r="CY121" s="51"/>
      <c r="CZ121" s="53">
        <f>IF(ISERROR(CZ120/CZ43),0,CZ120/CZ43)</f>
        <v>0</v>
      </c>
      <c r="DA121" s="51"/>
      <c r="DB121" s="53">
        <f>IF(ISERROR(DB120/DB43),0,DB120/DB43)</f>
        <v>0</v>
      </c>
      <c r="DC121" s="51"/>
      <c r="DD121" s="53">
        <f>IF(ISERROR(DD120/DD43),0,DD120/DD43)</f>
        <v>0</v>
      </c>
      <c r="DE121" s="51"/>
      <c r="DF121" s="53">
        <f>IF(ISERROR(DF120/DF43),0,DF120/DF43)</f>
        <v>0</v>
      </c>
      <c r="DG121" s="51"/>
      <c r="DH121" s="53">
        <f>IF(ISERROR(DH120/DH43),0,DH120/DH43)</f>
        <v>0</v>
      </c>
      <c r="DI121" s="51"/>
      <c r="DJ121" s="53">
        <f>IF(ISERROR(DJ120/DJ43),0,DJ120/DJ43)</f>
        <v>126.70516431924882</v>
      </c>
      <c r="DK121" s="51"/>
      <c r="DL121" s="53">
        <f>IF(ISERROR(DL120/DL43),0,DL120/DL43)</f>
        <v>949.46633333333341</v>
      </c>
      <c r="DM121" s="51"/>
      <c r="DN121" s="54">
        <f>IF(ISERROR(DN120/DN43),0,DN120/DN43)</f>
        <v>1446.8719323671496</v>
      </c>
    </row>
    <row r="122" spans="2:118" x14ac:dyDescent="0.25">
      <c r="B122" s="4" t="s">
        <v>28</v>
      </c>
      <c r="J122" s="86" t="s">
        <v>77</v>
      </c>
      <c r="L122" s="86" t="s">
        <v>77</v>
      </c>
      <c r="N122" s="86" t="s">
        <v>77</v>
      </c>
      <c r="P122" s="86" t="s">
        <v>77</v>
      </c>
      <c r="R122" s="86" t="s">
        <v>77</v>
      </c>
      <c r="T122" s="86" t="s">
        <v>77</v>
      </c>
      <c r="V122" s="86" t="s">
        <v>77</v>
      </c>
      <c r="X122" s="86" t="s">
        <v>77</v>
      </c>
      <c r="Z122" s="46">
        <v>11906</v>
      </c>
      <c r="AB122" s="46">
        <v>24512</v>
      </c>
      <c r="AD122" s="46">
        <v>4572</v>
      </c>
      <c r="AF122" s="46">
        <v>15299</v>
      </c>
      <c r="AH122" s="46">
        <v>17832</v>
      </c>
      <c r="AJ122" s="46">
        <v>14565.54</v>
      </c>
      <c r="AL122" s="46">
        <v>17020.68</v>
      </c>
      <c r="AN122" s="46">
        <v>26073.19</v>
      </c>
      <c r="AO122"/>
      <c r="AP122" s="46">
        <v>3450.61</v>
      </c>
      <c r="AQ122"/>
      <c r="AR122" s="46">
        <v>19313</v>
      </c>
      <c r="AT122" s="46">
        <v>12108</v>
      </c>
      <c r="AV122" s="46">
        <v>9512</v>
      </c>
      <c r="AX122" s="46">
        <v>4579</v>
      </c>
      <c r="AZ122" s="46">
        <v>2652</v>
      </c>
      <c r="BB122" s="46">
        <v>8226.44</v>
      </c>
      <c r="BD122" s="46">
        <v>15095.35</v>
      </c>
      <c r="BF122" s="46">
        <v>0</v>
      </c>
      <c r="BH122" s="46">
        <v>0</v>
      </c>
      <c r="BJ122" s="46">
        <v>0</v>
      </c>
      <c r="BL122" s="46">
        <v>282</v>
      </c>
      <c r="BN122" s="46">
        <v>0</v>
      </c>
      <c r="BP122" s="46">
        <v>0</v>
      </c>
      <c r="BR122" s="46">
        <v>0</v>
      </c>
      <c r="BT122" s="46">
        <v>0</v>
      </c>
      <c r="BV122" s="46">
        <v>0</v>
      </c>
      <c r="BX122" s="46">
        <v>0</v>
      </c>
      <c r="BZ122" s="46">
        <v>0</v>
      </c>
      <c r="CB122" s="46">
        <v>0</v>
      </c>
      <c r="CD122" s="46">
        <v>0</v>
      </c>
      <c r="CF122" s="46">
        <v>0</v>
      </c>
      <c r="CH122" s="46">
        <v>0</v>
      </c>
      <c r="CJ122" s="46">
        <v>0</v>
      </c>
      <c r="CL122" s="46">
        <v>0</v>
      </c>
      <c r="CN122" s="46">
        <v>0</v>
      </c>
      <c r="CP122" s="46">
        <v>0</v>
      </c>
      <c r="CR122" s="46">
        <v>0</v>
      </c>
      <c r="CT122" s="46">
        <v>0</v>
      </c>
      <c r="CV122" s="46">
        <v>0</v>
      </c>
      <c r="CX122" s="46">
        <v>0</v>
      </c>
      <c r="CZ122" s="46">
        <v>0</v>
      </c>
      <c r="DB122" s="46">
        <v>0</v>
      </c>
      <c r="DD122" s="46">
        <v>0</v>
      </c>
      <c r="DF122" s="46">
        <v>0</v>
      </c>
      <c r="DH122" s="46">
        <v>0</v>
      </c>
      <c r="DJ122" s="46">
        <v>5774.35</v>
      </c>
      <c r="DL122" s="46">
        <v>22622.81</v>
      </c>
      <c r="DN122" s="46">
        <v>15032.9</v>
      </c>
    </row>
    <row r="123" spans="2:118" x14ac:dyDescent="0.25">
      <c r="B123" s="9" t="s">
        <v>20</v>
      </c>
      <c r="C123" s="10"/>
      <c r="D123" s="10"/>
      <c r="E123" s="10"/>
      <c r="F123" s="10"/>
      <c r="G123" s="10"/>
      <c r="H123" s="10"/>
      <c r="I123" s="10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0"/>
      <c r="AF123" s="11">
        <f>SUM(J122:AF122)</f>
        <v>56289</v>
      </c>
      <c r="AG123" s="10"/>
      <c r="AH123" s="11">
        <f>SUM(L122:AH122)</f>
        <v>74121</v>
      </c>
      <c r="AI123" s="10"/>
      <c r="AJ123" s="11">
        <f>SUM(N122:AJ122)</f>
        <v>88686.540000000008</v>
      </c>
      <c r="AK123" s="10"/>
      <c r="AL123" s="11">
        <f>SUM(P122:AL122)</f>
        <v>105707.22</v>
      </c>
      <c r="AM123" s="10"/>
      <c r="AN123" s="11">
        <f>SUM(R122:AN122)</f>
        <v>131780.41</v>
      </c>
      <c r="AO123" s="10"/>
      <c r="AP123" s="11">
        <f>SUM(T122:AP122)</f>
        <v>135231.01999999999</v>
      </c>
      <c r="AQ123" s="10"/>
      <c r="AR123" s="11">
        <f>SUM(V122:AR122)</f>
        <v>154544.01999999999</v>
      </c>
      <c r="AS123" s="12"/>
      <c r="AT123" s="11">
        <f>SUM(X122:AT122)</f>
        <v>166652.01999999999</v>
      </c>
      <c r="AU123" s="10"/>
      <c r="AV123" s="11">
        <f>SUM(Z122:AV122)</f>
        <v>176164.02</v>
      </c>
      <c r="AW123" s="10"/>
      <c r="AX123" s="11">
        <f>SUM(AB122:AX122)</f>
        <v>168837.02000000002</v>
      </c>
      <c r="AY123" s="10"/>
      <c r="AZ123" s="11">
        <f>SUM(AD122:AZ122)</f>
        <v>146977.02000000002</v>
      </c>
      <c r="BA123" s="10"/>
      <c r="BB123" s="11">
        <f>SUM(AF122:BB122)</f>
        <v>150631.46000000002</v>
      </c>
      <c r="BC123" s="10"/>
      <c r="BD123" s="11">
        <f>SUM(AH122:BD122)</f>
        <v>150427.81</v>
      </c>
      <c r="BE123" s="10"/>
      <c r="BF123" s="11">
        <f>SUM(AJ122:BF122)</f>
        <v>132595.81</v>
      </c>
      <c r="BG123" s="10"/>
      <c r="BH123" s="11">
        <f>SUM(AL122:BH122)</f>
        <v>118030.27</v>
      </c>
      <c r="BI123" s="10"/>
      <c r="BJ123" s="11">
        <f>SUM(AN122:BJ122)</f>
        <v>101009.59000000001</v>
      </c>
      <c r="BK123" s="10"/>
      <c r="BL123" s="11">
        <f>SUM(AP122:BL122)</f>
        <v>75218.400000000009</v>
      </c>
      <c r="BM123" s="10"/>
      <c r="BN123" s="11">
        <f>SUM(AR122:BN122)</f>
        <v>71767.790000000008</v>
      </c>
      <c r="BO123" s="10"/>
      <c r="BP123" s="11">
        <f>SUM(AT122:BP122)</f>
        <v>52454.79</v>
      </c>
      <c r="BQ123" s="10"/>
      <c r="BR123" s="11">
        <f>SUM(AV122:BR122)</f>
        <v>40346.79</v>
      </c>
      <c r="BS123" s="10"/>
      <c r="BT123" s="11">
        <f>SUM(AX122:BT122)</f>
        <v>30834.79</v>
      </c>
      <c r="BU123" s="10"/>
      <c r="BV123" s="11">
        <f>SUM(AZ122:BV122)</f>
        <v>26255.79</v>
      </c>
      <c r="BW123" s="10"/>
      <c r="BX123" s="11">
        <f>SUM(BB122:BX122)</f>
        <v>23603.79</v>
      </c>
      <c r="BY123" s="10"/>
      <c r="BZ123" s="11">
        <f>SUM(BD122:BZ122)</f>
        <v>15377.35</v>
      </c>
      <c r="CA123" s="10"/>
      <c r="CB123" s="11">
        <f>SUM(BF122:CB122)</f>
        <v>282</v>
      </c>
      <c r="CC123" s="10"/>
      <c r="CD123" s="11">
        <f>SUM(BH122:CD122)</f>
        <v>282</v>
      </c>
      <c r="CE123" s="10"/>
      <c r="CF123" s="11">
        <f>SUM(BJ122:CF122)</f>
        <v>282</v>
      </c>
      <c r="CG123" s="10"/>
      <c r="CH123" s="11">
        <f>SUM(BL122:CH122)</f>
        <v>282</v>
      </c>
      <c r="CI123" s="10"/>
      <c r="CJ123" s="11">
        <f>SUM(BN122:CJ122)</f>
        <v>0</v>
      </c>
      <c r="CK123" s="10"/>
      <c r="CL123" s="11">
        <f>SUM(BP122:CL122)</f>
        <v>0</v>
      </c>
      <c r="CM123" s="10"/>
      <c r="CN123" s="11">
        <f>SUM(BR122:CN122)</f>
        <v>0</v>
      </c>
      <c r="CO123" s="10"/>
      <c r="CP123" s="11">
        <f>SUM(BT122:CP122)</f>
        <v>0</v>
      </c>
      <c r="CQ123" s="10"/>
      <c r="CR123" s="11">
        <f>SUM(BV122:CR122)</f>
        <v>0</v>
      </c>
      <c r="CS123" s="10"/>
      <c r="CT123" s="11">
        <f>SUM(BX122:CT122)</f>
        <v>0</v>
      </c>
      <c r="CU123" s="10"/>
      <c r="CV123" s="11">
        <f>SUM(BZ122:CV122)</f>
        <v>0</v>
      </c>
      <c r="CW123" s="10"/>
      <c r="CX123" s="11">
        <f>SUM(CB122:CX122)</f>
        <v>0</v>
      </c>
      <c r="CY123" s="10"/>
      <c r="CZ123" s="11">
        <f>SUM(CD122:CZ122)</f>
        <v>0</v>
      </c>
      <c r="DA123" s="10"/>
      <c r="DB123" s="11">
        <f>SUM(CF122:DB122)</f>
        <v>0</v>
      </c>
      <c r="DC123" s="10"/>
      <c r="DD123" s="11">
        <f>SUM(CH122:DD122)</f>
        <v>0</v>
      </c>
      <c r="DE123" s="10"/>
      <c r="DF123" s="11">
        <f>SUM(CJ122:DF122)</f>
        <v>0</v>
      </c>
      <c r="DG123" s="10"/>
      <c r="DH123" s="11">
        <f>SUM(CL122:DH122)</f>
        <v>0</v>
      </c>
      <c r="DI123" s="10"/>
      <c r="DJ123" s="11">
        <f>SUM(CN122:DJ122)</f>
        <v>5774.35</v>
      </c>
      <c r="DK123" s="10"/>
      <c r="DL123" s="11">
        <f>SUM(CP122:DL122)</f>
        <v>28397.160000000003</v>
      </c>
      <c r="DM123" s="10"/>
      <c r="DN123" s="13">
        <f>SUM(CR122:DN122)</f>
        <v>43430.060000000005</v>
      </c>
    </row>
    <row r="124" spans="2:118" x14ac:dyDescent="0.25">
      <c r="B124" s="4" t="s">
        <v>29</v>
      </c>
      <c r="J124" s="15">
        <f t="shared" ref="J124" si="305">IF(ISERROR(J122/J119),0,J122/J119)</f>
        <v>0</v>
      </c>
      <c r="L124" s="15">
        <f t="shared" ref="L124" si="306">IF(ISERROR(L122/L119),0,L122/L119)</f>
        <v>0</v>
      </c>
      <c r="N124" s="15">
        <f t="shared" ref="N124" si="307">IF(ISERROR(N122/N119),0,N122/N119)</f>
        <v>0</v>
      </c>
      <c r="P124" s="15">
        <f t="shared" ref="P124" si="308">IF(ISERROR(P122/P119),0,P122/P119)</f>
        <v>0</v>
      </c>
      <c r="R124" s="15">
        <f t="shared" ref="R124" si="309">IF(ISERROR(R122/R119),0,R122/R119)</f>
        <v>0</v>
      </c>
      <c r="T124" s="15">
        <f t="shared" ref="T124" si="310">IF(ISERROR(T122/T119),0,T122/T119)</f>
        <v>0</v>
      </c>
      <c r="V124" s="15">
        <f t="shared" ref="V124" si="311">IF(ISERROR(V122/V119),0,V122/V119)</f>
        <v>0</v>
      </c>
      <c r="X124" s="15">
        <f t="shared" ref="X124" si="312">IF(ISERROR(X122/X119),0,X122/X119)</f>
        <v>0</v>
      </c>
      <c r="Z124" s="15">
        <f t="shared" ref="Z124" si="313">IF(ISERROR(Z122/Z119),0,Z122/Z119)</f>
        <v>0.67991548169721894</v>
      </c>
      <c r="AB124" s="15">
        <f t="shared" ref="AB124" si="314">IF(ISERROR(AB122/AB119),0,AB122/AB119)</f>
        <v>0.72662595600877455</v>
      </c>
      <c r="AD124" s="15">
        <f t="shared" ref="AD124" si="315">IF(ISERROR(AD122/AD119),0,AD122/AD119)</f>
        <v>0.44626647144948756</v>
      </c>
      <c r="AF124" s="15">
        <f t="shared" ref="AF124:AF125" si="316">IF(ISERROR(AF122/AF119),0,AF122/AF119)</f>
        <v>0.59087749111694732</v>
      </c>
      <c r="AH124" s="15">
        <f t="shared" ref="AH124:AH125" si="317">IF(ISERROR(AH122/AH119),0,AH122/AH119)</f>
        <v>0.55843667794062379</v>
      </c>
      <c r="AJ124" s="15">
        <f t="shared" ref="AJ124:AJ125" si="318">IF(ISERROR(AJ122/AJ119),0,AJ122/AJ119)</f>
        <v>0.32676815060794795</v>
      </c>
      <c r="AL124" s="15">
        <f t="shared" ref="AL124:AL125" si="319">IF(ISERROR(AL122/AL119),0,AL122/AL119)</f>
        <v>0.43762071369950079</v>
      </c>
      <c r="AN124" s="15">
        <f t="shared" ref="AN124:AN125" si="320">IF(ISERROR(AN122/AN119),0,AN122/AN119)</f>
        <v>0.55562128525669774</v>
      </c>
      <c r="AO124"/>
      <c r="AP124" s="15">
        <f t="shared" ref="AP124:AP125" si="321">IF(ISERROR(AP122/AP119),0,AP122/AP119)</f>
        <v>0.65241255435810175</v>
      </c>
      <c r="AQ124"/>
      <c r="AR124" s="15">
        <f t="shared" ref="AR124:AR125" si="322">IF(ISERROR(AR122/AR119),0,AR122/AR119)</f>
        <v>0.37076434895273902</v>
      </c>
      <c r="AT124" s="15">
        <f t="shared" ref="AT124:AT125" si="323">IF(ISERROR(AT122/AT119),0,AT122/AT119)</f>
        <v>0.29340635374512325</v>
      </c>
      <c r="AV124" s="15">
        <f t="shared" ref="AV124:AV125" si="324">IF(ISERROR(AV122/AV119),0,AV122/AV119)</f>
        <v>0.40628737399624126</v>
      </c>
      <c r="AX124" s="15">
        <f t="shared" ref="AX124:AX125" si="325">IF(ISERROR(AX122/AX119),0,AX122/AX119)</f>
        <v>0.11196420275325819</v>
      </c>
      <c r="AZ124" s="15">
        <f t="shared" ref="AZ124:AZ125" si="326">IF(ISERROR(AZ122/AZ119),0,AZ122/AZ119)</f>
        <v>0.11729323308270677</v>
      </c>
      <c r="BB124" s="15">
        <f t="shared" ref="BB124:BB125" si="327">IF(ISERROR(BB122/BB119),0,BB122/BB119)</f>
        <v>0.28577135554189959</v>
      </c>
      <c r="BD124" s="15">
        <f t="shared" ref="BD124:BD125" si="328">IF(ISERROR(BD122/BD119),0,BD122/BD119)</f>
        <v>0.27747096456376308</v>
      </c>
      <c r="BF124" s="15">
        <f t="shared" ref="BF124:BF125" si="329">IF(ISERROR(BF122/BF119),0,BF122/BF119)</f>
        <v>0</v>
      </c>
      <c r="BH124" s="15">
        <f t="shared" ref="BH124:BH125" si="330">IF(ISERROR(BH122/BH119),0,BH122/BH119)</f>
        <v>0</v>
      </c>
      <c r="BJ124" s="15">
        <f t="shared" ref="BJ124:BJ125" si="331">IF(ISERROR(BJ122/BJ119),0,BJ122/BJ119)</f>
        <v>0</v>
      </c>
      <c r="BL124" s="15">
        <f t="shared" ref="BL124:BL125" si="332">IF(ISERROR(BL122/BL119),0,BL122/BL119)</f>
        <v>4.2478196032355732E-2</v>
      </c>
      <c r="BN124" s="15">
        <f t="shared" ref="BN124:BN125" si="333">IF(ISERROR(BN122/BN119),0,BN122/BN119)</f>
        <v>0</v>
      </c>
      <c r="BP124" s="15">
        <f t="shared" ref="BP124:BP125" si="334">IF(ISERROR(BP122/BP119),0,BP122/BP119)</f>
        <v>0</v>
      </c>
      <c r="BR124" s="15">
        <f t="shared" ref="BR124:BR125" si="335">IF(ISERROR(BR122/BR119),0,BR122/BR119)</f>
        <v>0</v>
      </c>
      <c r="BT124" s="15">
        <f t="shared" ref="BT124:BT125" si="336">IF(ISERROR(BT122/BT119),0,BT122/BT119)</f>
        <v>0</v>
      </c>
      <c r="BV124" s="15">
        <f t="shared" ref="BV124:BV125" si="337">IF(ISERROR(BV122/BV119),0,BV122/BV119)</f>
        <v>0</v>
      </c>
      <c r="BX124" s="15">
        <f t="shared" ref="BX124:BX125" si="338">IF(ISERROR(BX122/BX119),0,BX122/BX119)</f>
        <v>0</v>
      </c>
      <c r="BZ124" s="15">
        <f t="shared" ref="BZ124:BZ125" si="339">IF(ISERROR(BZ122/BZ119),0,BZ122/BZ119)</f>
        <v>0</v>
      </c>
      <c r="CB124" s="15">
        <f t="shared" ref="CB124:CB125" si="340">IF(ISERROR(CB122/CB119),0,CB122/CB119)</f>
        <v>0</v>
      </c>
      <c r="CD124" s="15">
        <f t="shared" ref="CD124:CD125" si="341">IF(ISERROR(CD122/CD119),0,CD122/CD119)</f>
        <v>0</v>
      </c>
      <c r="CF124" s="15">
        <f t="shared" ref="CF124:CF125" si="342">IF(ISERROR(CF122/CF119),0,CF122/CF119)</f>
        <v>0</v>
      </c>
      <c r="CH124" s="15">
        <f t="shared" ref="CH124:CH125" si="343">IF(ISERROR(CH122/CH119),0,CH122/CH119)</f>
        <v>0</v>
      </c>
      <c r="CJ124" s="15">
        <f t="shared" ref="CJ124:CJ125" si="344">IF(ISERROR(CJ122/CJ119),0,CJ122/CJ119)</f>
        <v>0</v>
      </c>
      <c r="CL124" s="15">
        <f t="shared" ref="CL124:CL125" si="345">IF(ISERROR(CL122/CL119),0,CL122/CL119)</f>
        <v>0</v>
      </c>
      <c r="CN124" s="15">
        <f t="shared" ref="CN124:CN125" si="346">IF(ISERROR(CN122/CN119),0,CN122/CN119)</f>
        <v>0</v>
      </c>
      <c r="CP124" s="15">
        <f t="shared" ref="CP124:CP125" si="347">IF(ISERROR(CP122/CP119),0,CP122/CP119)</f>
        <v>0</v>
      </c>
      <c r="CR124" s="15">
        <f t="shared" ref="CR124:CR125" si="348">IF(ISERROR(CR122/CR119),0,CR122/CR119)</f>
        <v>0</v>
      </c>
      <c r="CT124" s="15">
        <f t="shared" ref="CT124:CT125" si="349">IF(ISERROR(CT122/CT119),0,CT122/CT119)</f>
        <v>0</v>
      </c>
      <c r="CV124" s="15">
        <f>IF(ISERROR(CV122/CV119),0,CV122/CV119)</f>
        <v>0</v>
      </c>
      <c r="CX124" s="15">
        <f>IF(ISERROR(CX122/CX119),0,CX122/CX119)</f>
        <v>0</v>
      </c>
      <c r="CZ124" s="15">
        <f>IF(ISERROR(CZ122/CZ119),0,CZ122/CZ119)</f>
        <v>0</v>
      </c>
      <c r="DB124" s="15">
        <f>IF(ISERROR(DB122/DB119),0,DB122/DB119)</f>
        <v>0</v>
      </c>
      <c r="DD124" s="15">
        <f>IF(ISERROR(DD122/DD119),0,DD122/DD119)</f>
        <v>0</v>
      </c>
      <c r="DF124" s="15">
        <f>IF(ISERROR(DF122/DF119),0,DF122/DF119)</f>
        <v>0</v>
      </c>
      <c r="DH124" s="15">
        <f>IF(ISERROR(DH122/DH119),0,DH122/DH119)</f>
        <v>0</v>
      </c>
      <c r="DJ124" s="15">
        <f>IF(ISERROR(DJ122/DJ119),0,DJ122/DJ119)</f>
        <v>0.21395832252614105</v>
      </c>
      <c r="DL124" s="15">
        <f>IF(ISERROR(DL122/DL119),0,DL122/DL119)</f>
        <v>0.13122300133532691</v>
      </c>
      <c r="DN124" s="15">
        <f>IF(ISERROR(DN122/DN119),0,DN122/DN119)</f>
        <v>0.15015698016352466</v>
      </c>
    </row>
    <row r="125" spans="2:118" x14ac:dyDescent="0.25">
      <c r="B125" s="9" t="s">
        <v>2</v>
      </c>
      <c r="C125" s="10"/>
      <c r="D125" s="10"/>
      <c r="E125" s="10"/>
      <c r="F125" s="10"/>
      <c r="G125" s="10"/>
      <c r="H125" s="10"/>
      <c r="I125" s="10"/>
      <c r="J125" s="41"/>
      <c r="K125" s="10"/>
      <c r="L125" s="41"/>
      <c r="M125" s="10"/>
      <c r="N125" s="41"/>
      <c r="O125" s="10"/>
      <c r="P125" s="41"/>
      <c r="Q125" s="10"/>
      <c r="R125" s="41"/>
      <c r="S125" s="10"/>
      <c r="T125" s="41"/>
      <c r="U125" s="10"/>
      <c r="V125" s="41"/>
      <c r="W125" s="10"/>
      <c r="X125" s="41"/>
      <c r="Y125" s="10"/>
      <c r="Z125" s="41"/>
      <c r="AA125" s="10"/>
      <c r="AB125" s="41"/>
      <c r="AC125" s="10"/>
      <c r="AD125" s="41"/>
      <c r="AE125" s="10"/>
      <c r="AF125" s="41">
        <f t="shared" si="316"/>
        <v>0.64417156851525481</v>
      </c>
      <c r="AG125" s="10"/>
      <c r="AH125" s="41">
        <f t="shared" si="317"/>
        <v>0.62122634393281595</v>
      </c>
      <c r="AI125" s="10"/>
      <c r="AJ125" s="41">
        <f t="shared" si="318"/>
        <v>0.54113936215430314</v>
      </c>
      <c r="AK125" s="10"/>
      <c r="AL125" s="41">
        <f t="shared" si="319"/>
        <v>0.52128445975194471</v>
      </c>
      <c r="AM125" s="10"/>
      <c r="AN125" s="41">
        <f t="shared" si="320"/>
        <v>0.52773717152738264</v>
      </c>
      <c r="AO125" s="10"/>
      <c r="AP125" s="41">
        <f t="shared" si="321"/>
        <v>0.5303231119092543</v>
      </c>
      <c r="AQ125" s="10"/>
      <c r="AR125" s="41">
        <f t="shared" si="322"/>
        <v>0.50325793561500953</v>
      </c>
      <c r="AS125" s="10"/>
      <c r="AT125" s="41">
        <f t="shared" si="323"/>
        <v>0.47839833089376588</v>
      </c>
      <c r="AU125" s="10"/>
      <c r="AV125" s="41">
        <f t="shared" si="324"/>
        <v>0.47385713759269604</v>
      </c>
      <c r="AW125" s="10"/>
      <c r="AX125" s="41">
        <f t="shared" si="325"/>
        <v>0.42727096730600705</v>
      </c>
      <c r="AY125" s="10"/>
      <c r="AZ125" s="41">
        <f t="shared" si="326"/>
        <v>0.38272464957642427</v>
      </c>
      <c r="BA125" s="10"/>
      <c r="BB125" s="41">
        <f t="shared" si="327"/>
        <v>0.3741746805753407</v>
      </c>
      <c r="BC125" s="10"/>
      <c r="BD125" s="41">
        <f t="shared" si="328"/>
        <v>0.34895466571451828</v>
      </c>
      <c r="BE125" s="10"/>
      <c r="BF125" s="41">
        <f t="shared" si="329"/>
        <v>0.33219607282729641</v>
      </c>
      <c r="BG125" s="10"/>
      <c r="BH125" s="41">
        <f t="shared" si="330"/>
        <v>0.33287843154065988</v>
      </c>
      <c r="BI125" s="10"/>
      <c r="BJ125" s="41">
        <f t="shared" si="331"/>
        <v>0.3199735923306381</v>
      </c>
      <c r="BK125" s="10"/>
      <c r="BL125" s="41">
        <f t="shared" si="332"/>
        <v>0.27313059969128539</v>
      </c>
      <c r="BM125" s="10"/>
      <c r="BN125" s="41">
        <f t="shared" si="333"/>
        <v>0.26570376290986308</v>
      </c>
      <c r="BO125" s="10"/>
      <c r="BP125" s="41">
        <f t="shared" si="334"/>
        <v>0.24060192416259368</v>
      </c>
      <c r="BQ125" s="10"/>
      <c r="BR125" s="41">
        <f t="shared" si="335"/>
        <v>0.22827317154201146</v>
      </c>
      <c r="BS125" s="10"/>
      <c r="BT125" s="41">
        <f t="shared" si="336"/>
        <v>0.20109316908558361</v>
      </c>
      <c r="BU125" s="10"/>
      <c r="BV125" s="41">
        <f t="shared" si="337"/>
        <v>0.23351174736416705</v>
      </c>
      <c r="BW125" s="10"/>
      <c r="BX125" s="41">
        <f t="shared" si="338"/>
        <v>0.26276405216854631</v>
      </c>
      <c r="BY125" s="10"/>
      <c r="BZ125" s="41">
        <f t="shared" si="339"/>
        <v>0.25191404941347811</v>
      </c>
      <c r="CA125" s="10"/>
      <c r="CB125" s="41">
        <f t="shared" si="340"/>
        <v>4.2478196032355732E-2</v>
      </c>
      <c r="CC125" s="10"/>
      <c r="CD125" s="41">
        <f t="shared" si="341"/>
        <v>4.2478196032355732E-2</v>
      </c>
      <c r="CE125" s="10"/>
      <c r="CF125" s="41">
        <f t="shared" si="342"/>
        <v>4.2478196032355732E-2</v>
      </c>
      <c r="CG125" s="10"/>
      <c r="CH125" s="41">
        <f t="shared" si="343"/>
        <v>4.2478196032355732E-2</v>
      </c>
      <c r="CI125" s="10"/>
      <c r="CJ125" s="41">
        <f t="shared" si="344"/>
        <v>0</v>
      </c>
      <c r="CK125" s="10"/>
      <c r="CL125" s="41">
        <f t="shared" si="345"/>
        <v>0</v>
      </c>
      <c r="CM125" s="10"/>
      <c r="CN125" s="41">
        <f t="shared" si="346"/>
        <v>0</v>
      </c>
      <c r="CO125" s="10"/>
      <c r="CP125" s="41">
        <f t="shared" si="347"/>
        <v>0</v>
      </c>
      <c r="CQ125" s="10"/>
      <c r="CR125" s="41">
        <f t="shared" si="348"/>
        <v>0</v>
      </c>
      <c r="CS125" s="10"/>
      <c r="CT125" s="41">
        <f t="shared" si="349"/>
        <v>0</v>
      </c>
      <c r="CU125" s="10"/>
      <c r="CV125" s="41">
        <f>IF(ISERROR(CV123/CV120),0,CV123/CV120)</f>
        <v>0</v>
      </c>
      <c r="CW125" s="10"/>
      <c r="CX125" s="41">
        <f>IF(ISERROR(CX123/CX120),0,CX123/CX120)</f>
        <v>0</v>
      </c>
      <c r="CY125" s="10"/>
      <c r="CZ125" s="41">
        <f>IF(ISERROR(CZ123/CZ120),0,CZ123/CZ120)</f>
        <v>0</v>
      </c>
      <c r="DA125" s="10"/>
      <c r="DB125" s="41">
        <f>IF(ISERROR(DB123/DB120),0,DB123/DB120)</f>
        <v>0</v>
      </c>
      <c r="DC125" s="10"/>
      <c r="DD125" s="41">
        <f>IF(ISERROR(DD123/DD120),0,DD123/DD120)</f>
        <v>0</v>
      </c>
      <c r="DE125" s="10"/>
      <c r="DF125" s="41">
        <f>IF(ISERROR(DF123/DF120),0,DF123/DF120)</f>
        <v>0</v>
      </c>
      <c r="DG125" s="10"/>
      <c r="DH125" s="41">
        <f>IF(ISERROR(DH123/DH120),0,DH123/DH120)</f>
        <v>0</v>
      </c>
      <c r="DI125" s="10"/>
      <c r="DJ125" s="41">
        <f>IF(ISERROR(DJ123/DJ120),0,DJ123/DJ120)</f>
        <v>0.21395832252614105</v>
      </c>
      <c r="DK125" s="10"/>
      <c r="DL125" s="41">
        <f>IF(ISERROR(DL123/DL120),0,DL123/DL120)</f>
        <v>0.1424216601275714</v>
      </c>
      <c r="DM125" s="10"/>
      <c r="DN125" s="42">
        <f>IF(ISERROR(DN123/DN120),0,DN123/DN120)</f>
        <v>0.14500734200907647</v>
      </c>
    </row>
    <row r="126" spans="2:118" x14ac:dyDescent="0.25">
      <c r="B126" s="22"/>
      <c r="C126" s="22"/>
      <c r="D126" s="22"/>
      <c r="E126" s="22"/>
      <c r="F126" s="22"/>
      <c r="G126" s="22"/>
      <c r="H126" s="22"/>
      <c r="I126" s="22"/>
      <c r="J126" s="127"/>
      <c r="K126" s="22"/>
      <c r="L126" s="127"/>
      <c r="M126" s="22"/>
      <c r="N126" s="127"/>
      <c r="O126" s="22"/>
      <c r="P126" s="127"/>
      <c r="Q126" s="22"/>
      <c r="R126" s="127"/>
      <c r="S126" s="22"/>
      <c r="T126" s="127"/>
      <c r="U126" s="22"/>
      <c r="V126" s="127"/>
      <c r="W126" s="22"/>
      <c r="X126" s="127"/>
      <c r="Y126" s="22"/>
      <c r="Z126" s="127"/>
      <c r="AA126" s="22"/>
      <c r="AB126" s="127"/>
      <c r="AC126" s="22"/>
      <c r="AD126" s="127"/>
      <c r="AE126" s="22"/>
      <c r="AF126" s="127"/>
      <c r="AG126" s="22"/>
      <c r="AH126" s="127"/>
      <c r="AI126" s="22"/>
      <c r="AJ126" s="127"/>
      <c r="AK126" s="22"/>
      <c r="AL126" s="127"/>
      <c r="AM126" s="22"/>
      <c r="AN126" s="127"/>
      <c r="AO126" s="22"/>
      <c r="AP126" s="127"/>
      <c r="AQ126" s="22"/>
      <c r="AR126" s="127"/>
      <c r="AS126" s="22"/>
      <c r="AT126" s="127"/>
      <c r="AU126" s="22"/>
      <c r="AV126" s="127"/>
      <c r="AW126" s="22"/>
      <c r="AX126" s="127"/>
      <c r="AY126" s="22"/>
      <c r="AZ126" s="127"/>
      <c r="BA126" s="22"/>
      <c r="BB126" s="127"/>
      <c r="BC126" s="22"/>
      <c r="BD126" s="127"/>
      <c r="BE126" s="22"/>
      <c r="BF126" s="127"/>
      <c r="BG126" s="22"/>
      <c r="BH126" s="127"/>
      <c r="BI126" s="22"/>
      <c r="BJ126" s="127"/>
      <c r="BK126" s="22"/>
      <c r="BL126" s="127"/>
      <c r="BM126" s="22"/>
      <c r="BN126" s="127"/>
      <c r="BO126" s="22"/>
      <c r="BP126" s="127"/>
      <c r="BQ126" s="22"/>
      <c r="BR126" s="127"/>
      <c r="BS126" s="22"/>
      <c r="BT126" s="127"/>
      <c r="BU126" s="22"/>
      <c r="BV126" s="127"/>
      <c r="BW126" s="22"/>
      <c r="BX126" s="127"/>
      <c r="BY126" s="22"/>
      <c r="BZ126" s="127"/>
      <c r="CA126" s="22"/>
      <c r="CB126" s="127"/>
      <c r="CC126" s="22"/>
      <c r="CD126" s="127"/>
      <c r="CE126" s="22"/>
      <c r="CF126" s="127"/>
      <c r="CG126" s="22"/>
      <c r="CH126" s="127"/>
      <c r="CI126" s="22"/>
      <c r="CJ126" s="127"/>
      <c r="CK126" s="22"/>
      <c r="CL126" s="127"/>
      <c r="CM126" s="22"/>
      <c r="CN126" s="127"/>
      <c r="CO126" s="22"/>
      <c r="CP126" s="127"/>
      <c r="CQ126" s="22"/>
      <c r="CR126" s="127"/>
      <c r="CS126" s="22"/>
      <c r="CT126" s="127"/>
      <c r="CU126" s="22"/>
      <c r="CV126" s="127"/>
      <c r="CW126" s="22"/>
      <c r="CX126" s="127"/>
      <c r="CY126" s="22"/>
      <c r="CZ126" s="127"/>
      <c r="DA126" s="22"/>
      <c r="DB126" s="127"/>
      <c r="DC126" s="22"/>
      <c r="DD126" s="127"/>
      <c r="DE126" s="22"/>
      <c r="DF126" s="127"/>
      <c r="DG126" s="22"/>
      <c r="DH126" s="127"/>
      <c r="DI126" s="22"/>
      <c r="DJ126" s="127"/>
      <c r="DK126" s="22"/>
      <c r="DL126" s="127"/>
      <c r="DM126" s="22"/>
      <c r="DN126" s="127"/>
    </row>
    <row r="127" spans="2:118" x14ac:dyDescent="0.25">
      <c r="B127" s="7" t="str">
        <f>$B$37</f>
        <v>Dr. Anderson</v>
      </c>
      <c r="AO127"/>
      <c r="AQ127"/>
    </row>
    <row r="128" spans="2:118" x14ac:dyDescent="0.25">
      <c r="B128" s="4" t="s">
        <v>26</v>
      </c>
      <c r="J128" s="86"/>
      <c r="L128" s="86"/>
      <c r="N128" s="86"/>
      <c r="P128" s="86"/>
      <c r="R128" s="86"/>
      <c r="T128" s="86"/>
      <c r="V128" s="86"/>
      <c r="X128" s="86"/>
      <c r="Z128" s="46"/>
      <c r="AB128" s="46"/>
      <c r="AD128" s="46"/>
      <c r="AF128" s="46"/>
      <c r="AH128" s="46"/>
      <c r="AJ128" s="46"/>
      <c r="AL128" s="46"/>
      <c r="AN128" s="46"/>
      <c r="AO128"/>
      <c r="AP128" s="46"/>
      <c r="AQ128"/>
      <c r="AR128" s="46"/>
      <c r="AT128" s="46"/>
      <c r="AV128" s="46"/>
      <c r="AX128" s="46"/>
      <c r="AZ128" s="46"/>
      <c r="BB128" s="46"/>
      <c r="BD128" s="46"/>
      <c r="BF128" s="46"/>
      <c r="BH128" s="46"/>
      <c r="BJ128" s="46"/>
      <c r="BL128" s="46"/>
      <c r="BN128" s="46"/>
      <c r="BP128" s="46"/>
      <c r="BR128" s="46"/>
      <c r="BT128" s="46"/>
      <c r="BV128" s="46"/>
      <c r="BX128" s="46"/>
      <c r="BZ128" s="46"/>
      <c r="CB128" s="46"/>
      <c r="CD128" s="46"/>
      <c r="CF128" s="46"/>
      <c r="CH128" s="46"/>
      <c r="CJ128" s="46"/>
      <c r="CL128" s="46"/>
      <c r="CN128" s="46"/>
      <c r="CP128" s="46"/>
      <c r="CR128" s="46"/>
      <c r="CT128" s="46"/>
      <c r="CV128" s="46"/>
      <c r="CX128" s="46"/>
      <c r="CZ128" s="46"/>
      <c r="DB128" s="46"/>
      <c r="DD128" s="46"/>
      <c r="DF128" s="46"/>
      <c r="DH128" s="46"/>
      <c r="DJ128" s="46">
        <v>0</v>
      </c>
      <c r="DL128" s="46">
        <v>0</v>
      </c>
      <c r="DN128" s="46">
        <v>0</v>
      </c>
    </row>
    <row r="129" spans="2:118" x14ac:dyDescent="0.25">
      <c r="B129" s="9" t="s">
        <v>20</v>
      </c>
      <c r="C129" s="10"/>
      <c r="D129" s="10"/>
      <c r="E129" s="10"/>
      <c r="F129" s="10"/>
      <c r="G129" s="10"/>
      <c r="H129" s="10"/>
      <c r="I129" s="10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0"/>
      <c r="AF129" s="11">
        <f>SUM(J128:AF128)</f>
        <v>0</v>
      </c>
      <c r="AG129" s="10"/>
      <c r="AH129" s="11">
        <f>SUM(L128:AH128)</f>
        <v>0</v>
      </c>
      <c r="AI129" s="10"/>
      <c r="AJ129" s="11">
        <f>SUM(N128:AJ128)</f>
        <v>0</v>
      </c>
      <c r="AK129" s="10"/>
      <c r="AL129" s="11">
        <f>SUM(P128:AL128)</f>
        <v>0</v>
      </c>
      <c r="AM129" s="10"/>
      <c r="AN129" s="11">
        <f>SUM(R128:AN128)</f>
        <v>0</v>
      </c>
      <c r="AO129" s="10"/>
      <c r="AP129" s="11">
        <f>SUM(T128:AP128)</f>
        <v>0</v>
      </c>
      <c r="AQ129" s="10"/>
      <c r="AR129" s="11">
        <f>SUM(V128:AR128)</f>
        <v>0</v>
      </c>
      <c r="AS129" s="12"/>
      <c r="AT129" s="11">
        <f>SUM(X128:AT128)</f>
        <v>0</v>
      </c>
      <c r="AU129" s="10"/>
      <c r="AV129" s="11">
        <f>SUM(Z128:AV128)</f>
        <v>0</v>
      </c>
      <c r="AW129" s="10"/>
      <c r="AX129" s="11">
        <f>SUM(AB128:AX128)</f>
        <v>0</v>
      </c>
      <c r="AY129" s="10"/>
      <c r="AZ129" s="11">
        <f>SUM(AD128:AZ128)</f>
        <v>0</v>
      </c>
      <c r="BA129" s="10"/>
      <c r="BB129" s="11">
        <f>SUM(AF128:BB128)</f>
        <v>0</v>
      </c>
      <c r="BC129" s="10"/>
      <c r="BD129" s="11">
        <f>SUM(AH128:BD128)</f>
        <v>0</v>
      </c>
      <c r="BE129" s="10"/>
      <c r="BF129" s="11">
        <f>SUM(AJ128:BF128)</f>
        <v>0</v>
      </c>
      <c r="BG129" s="10"/>
      <c r="BH129" s="11">
        <f>SUM(AL128:BH128)</f>
        <v>0</v>
      </c>
      <c r="BI129" s="10"/>
      <c r="BJ129" s="11">
        <f>SUM(AN128:BJ128)</f>
        <v>0</v>
      </c>
      <c r="BK129" s="10"/>
      <c r="BL129" s="11">
        <f>SUM(AP128:BL128)</f>
        <v>0</v>
      </c>
      <c r="BM129" s="10"/>
      <c r="BN129" s="11">
        <f>SUM(AR128:BN128)</f>
        <v>0</v>
      </c>
      <c r="BO129" s="10"/>
      <c r="BP129" s="11">
        <f>SUM(AT128:BP128)</f>
        <v>0</v>
      </c>
      <c r="BQ129" s="10"/>
      <c r="BR129" s="11">
        <f>SUM(AV128:BR128)</f>
        <v>0</v>
      </c>
      <c r="BS129" s="10"/>
      <c r="BT129" s="11">
        <f>SUM(AX128:BT128)</f>
        <v>0</v>
      </c>
      <c r="BU129" s="10"/>
      <c r="BV129" s="11">
        <f>SUM(AZ128:BV128)</f>
        <v>0</v>
      </c>
      <c r="BW129" s="10"/>
      <c r="BX129" s="11">
        <f>SUM(BB128:BX128)</f>
        <v>0</v>
      </c>
      <c r="BY129" s="10"/>
      <c r="BZ129" s="11">
        <f>SUM(BD128:BZ128)</f>
        <v>0</v>
      </c>
      <c r="CA129" s="10"/>
      <c r="CB129" s="11">
        <f>SUM(BF128:CB128)</f>
        <v>0</v>
      </c>
      <c r="CC129" s="10"/>
      <c r="CD129" s="11">
        <f>SUM(BH128:CD128)</f>
        <v>0</v>
      </c>
      <c r="CE129" s="10"/>
      <c r="CF129" s="11">
        <f>SUM(BJ128:CF128)</f>
        <v>0</v>
      </c>
      <c r="CG129" s="10"/>
      <c r="CH129" s="11">
        <f>SUM(BL128:CH128)</f>
        <v>0</v>
      </c>
      <c r="CI129" s="10"/>
      <c r="CJ129" s="11">
        <f>SUM(BN128:CJ128)</f>
        <v>0</v>
      </c>
      <c r="CK129" s="10"/>
      <c r="CL129" s="11">
        <f>SUM(BP128:CL128)</f>
        <v>0</v>
      </c>
      <c r="CM129" s="10"/>
      <c r="CN129" s="11">
        <f>SUM(BR128:CN128)</f>
        <v>0</v>
      </c>
      <c r="CO129" s="10"/>
      <c r="CP129" s="11">
        <f>SUM(BT128:CP128)</f>
        <v>0</v>
      </c>
      <c r="CQ129" s="10"/>
      <c r="CR129" s="11">
        <f>SUM(BV128:CR128)</f>
        <v>0</v>
      </c>
      <c r="CS129" s="10"/>
      <c r="CT129" s="11">
        <f>SUM(BX128:CT128)</f>
        <v>0</v>
      </c>
      <c r="CU129" s="10"/>
      <c r="CV129" s="11">
        <f>SUM(BZ128:CV128)</f>
        <v>0</v>
      </c>
      <c r="CW129" s="10"/>
      <c r="CX129" s="11">
        <f>SUM(CB128:CX128)</f>
        <v>0</v>
      </c>
      <c r="CY129" s="10"/>
      <c r="CZ129" s="11">
        <f>SUM(CD128:CZ128)</f>
        <v>0</v>
      </c>
      <c r="DA129" s="10"/>
      <c r="DB129" s="11">
        <f>SUM(CF128:DB128)</f>
        <v>0</v>
      </c>
      <c r="DC129" s="10"/>
      <c r="DD129" s="11">
        <f>SUM(CH128:DD128)</f>
        <v>0</v>
      </c>
      <c r="DE129" s="10"/>
      <c r="DF129" s="11">
        <f>SUM(CJ128:DF128)</f>
        <v>0</v>
      </c>
      <c r="DG129" s="10"/>
      <c r="DH129" s="11">
        <f>SUM(CL128:DH128)</f>
        <v>0</v>
      </c>
      <c r="DI129" s="10"/>
      <c r="DJ129" s="11">
        <f>SUM(CN128:DJ128)</f>
        <v>0</v>
      </c>
      <c r="DK129" s="10"/>
      <c r="DL129" s="11">
        <f>SUM(CP128:DL128)</f>
        <v>0</v>
      </c>
      <c r="DM129" s="10"/>
      <c r="DN129" s="13">
        <f>SUM(CR128:DN128)</f>
        <v>0</v>
      </c>
    </row>
    <row r="130" spans="2:118" x14ac:dyDescent="0.25">
      <c r="B130" s="50" t="s">
        <v>40</v>
      </c>
      <c r="C130" s="51"/>
      <c r="D130" s="51"/>
      <c r="E130" s="51"/>
      <c r="F130" s="51"/>
      <c r="G130" s="51"/>
      <c r="H130" s="51"/>
      <c r="I130" s="51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1"/>
      <c r="AF130" s="53"/>
      <c r="AG130" s="51"/>
      <c r="AH130" s="53">
        <f>IF(ISERROR(AH129/AH51),0,AH129/AH51)</f>
        <v>0</v>
      </c>
      <c r="AI130" s="51"/>
      <c r="AJ130" s="53">
        <f>IF(ISERROR(AJ129/AJ51),0,AJ129/AJ51)</f>
        <v>0</v>
      </c>
      <c r="AK130" s="51"/>
      <c r="AL130" s="53">
        <f>IF(ISERROR(AL129/AL51),0,AL129/AL51)</f>
        <v>0</v>
      </c>
      <c r="AM130" s="51"/>
      <c r="AN130" s="53">
        <f>IF(ISERROR(AN129/AN51),0,AN129/AN51)</f>
        <v>0</v>
      </c>
      <c r="AO130" s="51"/>
      <c r="AP130" s="53">
        <f>IF(ISERROR(AP129/AP51),0,AP129/AP51)</f>
        <v>0</v>
      </c>
      <c r="AQ130" s="51"/>
      <c r="AR130" s="53">
        <f>IF(ISERROR(AR129/AR51),0,AR129/AR51)</f>
        <v>0</v>
      </c>
      <c r="AS130" s="52"/>
      <c r="AT130" s="53">
        <f>IF(ISERROR(AT129/AT51),0,AT129/AT51)</f>
        <v>0</v>
      </c>
      <c r="AU130" s="51"/>
      <c r="AV130" s="53">
        <f>IF(ISERROR(AV129/AV51),0,AV129/AV51)</f>
        <v>0</v>
      </c>
      <c r="AW130" s="51"/>
      <c r="AX130" s="53">
        <f>IF(ISERROR(AX129/AX51),0,AX129/AX51)</f>
        <v>0</v>
      </c>
      <c r="AY130" s="51"/>
      <c r="AZ130" s="53">
        <f>IF(ISERROR(AZ129/AZ51),0,AZ129/AZ51)</f>
        <v>0</v>
      </c>
      <c r="BA130" s="51"/>
      <c r="BB130" s="53">
        <f>IF(ISERROR(BB129/BB51),0,BB129/BB51)</f>
        <v>0</v>
      </c>
      <c r="BC130" s="51"/>
      <c r="BD130" s="53">
        <f>IF(ISERROR(BD129/BD51),0,BD129/BD51)</f>
        <v>0</v>
      </c>
      <c r="BE130" s="51"/>
      <c r="BF130" s="53">
        <f>IF(ISERROR(BF129/BF51),0,BF129/BF51)</f>
        <v>0</v>
      </c>
      <c r="BG130" s="51"/>
      <c r="BH130" s="53">
        <f>IF(ISERROR(BH129/BH51),0,BH129/BH51)</f>
        <v>0</v>
      </c>
      <c r="BI130" s="51"/>
      <c r="BJ130" s="53">
        <f>IF(ISERROR(BJ129/BJ51),0,BJ129/BJ51)</f>
        <v>0</v>
      </c>
      <c r="BK130" s="51"/>
      <c r="BL130" s="53">
        <f>IF(ISERROR(BL129/BL51),0,BL129/BL51)</f>
        <v>0</v>
      </c>
      <c r="BM130" s="51"/>
      <c r="BN130" s="53">
        <f>IF(ISERROR(BN129/BN51),0,BN129/BN51)</f>
        <v>0</v>
      </c>
      <c r="BO130" s="51"/>
      <c r="BP130" s="53">
        <f>IF(ISERROR(BP129/BP51),0,BP129/BP51)</f>
        <v>0</v>
      </c>
      <c r="BQ130" s="51"/>
      <c r="BR130" s="53">
        <f>IF(ISERROR(BR129/BR51),0,BR129/BR51)</f>
        <v>0</v>
      </c>
      <c r="BS130" s="51"/>
      <c r="BT130" s="53">
        <f>IF(ISERROR(BT129/BT51),0,BT129/BT51)</f>
        <v>0</v>
      </c>
      <c r="BU130" s="51"/>
      <c r="BV130" s="53">
        <f>IF(ISERROR(BV129/BV51),0,BV129/BV51)</f>
        <v>0</v>
      </c>
      <c r="BW130" s="51"/>
      <c r="BX130" s="53">
        <f>IF(ISERROR(BX129/BX51),0,BX129/BX51)</f>
        <v>0</v>
      </c>
      <c r="BY130" s="51"/>
      <c r="BZ130" s="53">
        <f>IF(ISERROR(BZ129/BZ51),0,BZ129/BZ51)</f>
        <v>0</v>
      </c>
      <c r="CA130" s="51"/>
      <c r="CB130" s="53">
        <f>IF(ISERROR(CB129/CB51),0,CB129/CB51)</f>
        <v>0</v>
      </c>
      <c r="CC130" s="51"/>
      <c r="CD130" s="53">
        <f>IF(ISERROR(CD129/CD51),0,CD129/CD51)</f>
        <v>0</v>
      </c>
      <c r="CE130" s="51"/>
      <c r="CF130" s="53">
        <f>IF(ISERROR(CF129/CF51),0,CF129/CF51)</f>
        <v>0</v>
      </c>
      <c r="CG130" s="51"/>
      <c r="CH130" s="53">
        <f>IF(ISERROR(CH129/CH51),0,CH129/CH51)</f>
        <v>0</v>
      </c>
      <c r="CI130" s="51"/>
      <c r="CJ130" s="53">
        <f>IF(ISERROR(CJ129/CJ51),0,CJ129/CJ51)</f>
        <v>0</v>
      </c>
      <c r="CK130" s="51"/>
      <c r="CL130" s="53">
        <f>IF(ISERROR(CL129/CL51),0,CL129/CL51)</f>
        <v>0</v>
      </c>
      <c r="CM130" s="51"/>
      <c r="CN130" s="53">
        <f>IF(ISERROR(CN129/CN51),0,CN129/CN51)</f>
        <v>0</v>
      </c>
      <c r="CO130" s="51"/>
      <c r="CP130" s="53">
        <f>IF(ISERROR(CP129/CP51),0,CP129/CP51)</f>
        <v>0</v>
      </c>
      <c r="CQ130" s="51"/>
      <c r="CR130" s="53">
        <f>IF(ISERROR(CR129/CR51),0,CR129/CR51)</f>
        <v>0</v>
      </c>
      <c r="CS130" s="51"/>
      <c r="CT130" s="53">
        <f>IF(ISERROR(CT129/CT51),0,CT129/CT51)</f>
        <v>0</v>
      </c>
      <c r="CU130" s="51"/>
      <c r="CV130" s="53">
        <f>IF(ISERROR(CV129/CV51),0,CV129/CV51)</f>
        <v>0</v>
      </c>
      <c r="CW130" s="51"/>
      <c r="CX130" s="53">
        <f>IF(ISERROR(CX129/CX51),0,CX129/CX51)</f>
        <v>0</v>
      </c>
      <c r="CY130" s="51"/>
      <c r="CZ130" s="53">
        <f>IF(ISERROR(CZ129/CZ51),0,CZ129/CZ51)</f>
        <v>0</v>
      </c>
      <c r="DA130" s="51"/>
      <c r="DB130" s="53">
        <f>IF(ISERROR(DB129/DB51),0,DB129/DB51)</f>
        <v>0</v>
      </c>
      <c r="DC130" s="51"/>
      <c r="DD130" s="53">
        <f>IF(ISERROR(DD129/DD51),0,DD129/DD51)</f>
        <v>0</v>
      </c>
      <c r="DE130" s="51"/>
      <c r="DF130" s="53">
        <f>IF(ISERROR(DF129/DF51),0,DF129/DF51)</f>
        <v>0</v>
      </c>
      <c r="DG130" s="51"/>
      <c r="DH130" s="53">
        <f>IF(ISERROR(DH129/DH51),0,DH129/DH51)</f>
        <v>0</v>
      </c>
      <c r="DI130" s="51"/>
      <c r="DJ130" s="53">
        <f>IF(ISERROR(DJ129/DJ51),0,DJ129/DJ51)</f>
        <v>0</v>
      </c>
      <c r="DK130" s="51"/>
      <c r="DL130" s="53">
        <f>IF(ISERROR(DL129/DL51),0,DL129/DL51)</f>
        <v>0</v>
      </c>
      <c r="DM130" s="51"/>
      <c r="DN130" s="54">
        <f>IF(ISERROR(DN129/DN51),0,DN129/DN51)</f>
        <v>0</v>
      </c>
    </row>
    <row r="131" spans="2:118" x14ac:dyDescent="0.25">
      <c r="B131" s="4" t="s">
        <v>28</v>
      </c>
      <c r="J131" s="86"/>
      <c r="L131" s="86"/>
      <c r="N131" s="86"/>
      <c r="P131" s="86"/>
      <c r="R131" s="86"/>
      <c r="T131" s="86"/>
      <c r="V131" s="86"/>
      <c r="X131" s="86"/>
      <c r="Z131" s="46"/>
      <c r="AB131" s="46"/>
      <c r="AD131" s="46"/>
      <c r="AF131" s="46"/>
      <c r="AH131" s="46"/>
      <c r="AJ131" s="46"/>
      <c r="AL131" s="46"/>
      <c r="AN131" s="46"/>
      <c r="AO131"/>
      <c r="AP131" s="46"/>
      <c r="AQ131"/>
      <c r="AR131" s="46"/>
      <c r="AT131" s="46"/>
      <c r="AV131" s="46"/>
      <c r="AX131" s="46"/>
      <c r="AZ131" s="46"/>
      <c r="BB131" s="46"/>
      <c r="BD131" s="46"/>
      <c r="BF131" s="46"/>
      <c r="BH131" s="46"/>
      <c r="BJ131" s="46"/>
      <c r="BL131" s="46"/>
      <c r="BN131" s="46"/>
      <c r="BP131" s="46"/>
      <c r="BR131" s="46"/>
      <c r="BT131" s="46"/>
      <c r="BV131" s="46"/>
      <c r="BX131" s="46"/>
      <c r="BZ131" s="46"/>
      <c r="CB131" s="46"/>
      <c r="CD131" s="46"/>
      <c r="CF131" s="46"/>
      <c r="CH131" s="46"/>
      <c r="CJ131" s="46"/>
      <c r="CL131" s="46"/>
      <c r="CN131" s="46"/>
      <c r="CP131" s="46"/>
      <c r="CR131" s="46"/>
      <c r="CT131" s="46"/>
      <c r="CV131" s="46"/>
      <c r="CX131" s="46"/>
      <c r="CZ131" s="46"/>
      <c r="DB131" s="46"/>
      <c r="DD131" s="46"/>
      <c r="DF131" s="46"/>
      <c r="DH131" s="46"/>
      <c r="DJ131" s="46">
        <v>0</v>
      </c>
      <c r="DL131" s="46">
        <v>0</v>
      </c>
      <c r="DN131" s="46">
        <v>0</v>
      </c>
    </row>
    <row r="132" spans="2:118" x14ac:dyDescent="0.25">
      <c r="B132" s="9" t="s">
        <v>20</v>
      </c>
      <c r="C132" s="10"/>
      <c r="D132" s="10"/>
      <c r="E132" s="10"/>
      <c r="F132" s="10"/>
      <c r="G132" s="10"/>
      <c r="H132" s="10"/>
      <c r="I132" s="10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0"/>
      <c r="AF132" s="11">
        <f>SUM(J131:AF131)</f>
        <v>0</v>
      </c>
      <c r="AG132" s="10"/>
      <c r="AH132" s="11">
        <f>SUM(L131:AH131)</f>
        <v>0</v>
      </c>
      <c r="AI132" s="10"/>
      <c r="AJ132" s="11">
        <f>SUM(N131:AJ131)</f>
        <v>0</v>
      </c>
      <c r="AK132" s="10"/>
      <c r="AL132" s="11">
        <f>SUM(P131:AL131)</f>
        <v>0</v>
      </c>
      <c r="AM132" s="10"/>
      <c r="AN132" s="11">
        <f>SUM(R131:AN131)</f>
        <v>0</v>
      </c>
      <c r="AO132" s="10"/>
      <c r="AP132" s="11">
        <f>SUM(T131:AP131)</f>
        <v>0</v>
      </c>
      <c r="AQ132" s="10"/>
      <c r="AR132" s="11">
        <f>SUM(V131:AR131)</f>
        <v>0</v>
      </c>
      <c r="AS132" s="12"/>
      <c r="AT132" s="11">
        <f>SUM(X131:AT131)</f>
        <v>0</v>
      </c>
      <c r="AU132" s="10"/>
      <c r="AV132" s="11">
        <f>SUM(Z131:AV131)</f>
        <v>0</v>
      </c>
      <c r="AW132" s="10"/>
      <c r="AX132" s="11">
        <f>SUM(AB131:AX131)</f>
        <v>0</v>
      </c>
      <c r="AY132" s="10"/>
      <c r="AZ132" s="11">
        <f>SUM(AD131:AZ131)</f>
        <v>0</v>
      </c>
      <c r="BA132" s="10"/>
      <c r="BB132" s="11">
        <f>SUM(AF131:BB131)</f>
        <v>0</v>
      </c>
      <c r="BC132" s="10"/>
      <c r="BD132" s="11">
        <f>SUM(AH131:BD131)</f>
        <v>0</v>
      </c>
      <c r="BE132" s="10"/>
      <c r="BF132" s="11">
        <f>SUM(AJ131:BF131)</f>
        <v>0</v>
      </c>
      <c r="BG132" s="10"/>
      <c r="BH132" s="11">
        <f>SUM(AL131:BH131)</f>
        <v>0</v>
      </c>
      <c r="BI132" s="10"/>
      <c r="BJ132" s="11">
        <f>SUM(AN131:BJ131)</f>
        <v>0</v>
      </c>
      <c r="BK132" s="10"/>
      <c r="BL132" s="11">
        <f>SUM(AP131:BL131)</f>
        <v>0</v>
      </c>
      <c r="BM132" s="10"/>
      <c r="BN132" s="11">
        <f>SUM(AR131:BN131)</f>
        <v>0</v>
      </c>
      <c r="BO132" s="10"/>
      <c r="BP132" s="11">
        <f>SUM(AT131:BP131)</f>
        <v>0</v>
      </c>
      <c r="BQ132" s="10"/>
      <c r="BR132" s="11">
        <f>SUM(AV131:BR131)</f>
        <v>0</v>
      </c>
      <c r="BS132" s="10"/>
      <c r="BT132" s="11">
        <f>SUM(AX131:BT131)</f>
        <v>0</v>
      </c>
      <c r="BU132" s="10"/>
      <c r="BV132" s="11">
        <f>SUM(AZ131:BV131)</f>
        <v>0</v>
      </c>
      <c r="BW132" s="10"/>
      <c r="BX132" s="11">
        <f>SUM(BB131:BX131)</f>
        <v>0</v>
      </c>
      <c r="BY132" s="10"/>
      <c r="BZ132" s="11">
        <f>SUM(BD131:BZ131)</f>
        <v>0</v>
      </c>
      <c r="CA132" s="10"/>
      <c r="CB132" s="11">
        <f>SUM(BF131:CB131)</f>
        <v>0</v>
      </c>
      <c r="CC132" s="10"/>
      <c r="CD132" s="11">
        <f>SUM(BH131:CD131)</f>
        <v>0</v>
      </c>
      <c r="CE132" s="10"/>
      <c r="CF132" s="11">
        <f>SUM(BJ131:CF131)</f>
        <v>0</v>
      </c>
      <c r="CG132" s="10"/>
      <c r="CH132" s="11">
        <f>SUM(BL131:CH131)</f>
        <v>0</v>
      </c>
      <c r="CI132" s="10"/>
      <c r="CJ132" s="11">
        <f>SUM(BN131:CJ131)</f>
        <v>0</v>
      </c>
      <c r="CK132" s="10"/>
      <c r="CL132" s="11">
        <f>SUM(BP131:CL131)</f>
        <v>0</v>
      </c>
      <c r="CM132" s="10"/>
      <c r="CN132" s="11">
        <f>SUM(BR131:CN131)</f>
        <v>0</v>
      </c>
      <c r="CO132" s="10"/>
      <c r="CP132" s="11">
        <f>SUM(BT131:CP131)</f>
        <v>0</v>
      </c>
      <c r="CQ132" s="10"/>
      <c r="CR132" s="11">
        <f>SUM(BV131:CR131)</f>
        <v>0</v>
      </c>
      <c r="CS132" s="10"/>
      <c r="CT132" s="11">
        <f>SUM(BX131:CT131)</f>
        <v>0</v>
      </c>
      <c r="CU132" s="10"/>
      <c r="CV132" s="11">
        <f>SUM(BZ131:CV131)</f>
        <v>0</v>
      </c>
      <c r="CW132" s="10"/>
      <c r="CX132" s="11">
        <f>SUM(CB131:CX131)</f>
        <v>0</v>
      </c>
      <c r="CY132" s="10"/>
      <c r="CZ132" s="11">
        <f>SUM(CD131:CZ131)</f>
        <v>0</v>
      </c>
      <c r="DA132" s="10"/>
      <c r="DB132" s="11">
        <f>SUM(CF131:DB131)</f>
        <v>0</v>
      </c>
      <c r="DC132" s="10"/>
      <c r="DD132" s="11">
        <f>SUM(CH131:DD131)</f>
        <v>0</v>
      </c>
      <c r="DE132" s="10"/>
      <c r="DF132" s="11">
        <f>SUM(CJ131:DF131)</f>
        <v>0</v>
      </c>
      <c r="DG132" s="10"/>
      <c r="DH132" s="11">
        <f>SUM(CL131:DH131)</f>
        <v>0</v>
      </c>
      <c r="DI132" s="10"/>
      <c r="DJ132" s="11">
        <f>SUM(CN131:DJ131)</f>
        <v>0</v>
      </c>
      <c r="DK132" s="10"/>
      <c r="DL132" s="11">
        <f>SUM(CP131:DL131)</f>
        <v>0</v>
      </c>
      <c r="DM132" s="10"/>
      <c r="DN132" s="13">
        <f>SUM(CR131:DN131)</f>
        <v>0</v>
      </c>
    </row>
    <row r="133" spans="2:118" x14ac:dyDescent="0.25">
      <c r="B133" s="4" t="s">
        <v>29</v>
      </c>
      <c r="J133" s="15">
        <f t="shared" ref="J133" si="350">IF(ISERROR(J131/J128),0,J131/J128)</f>
        <v>0</v>
      </c>
      <c r="L133" s="15">
        <f t="shared" ref="L133" si="351">IF(ISERROR(L131/L128),0,L131/L128)</f>
        <v>0</v>
      </c>
      <c r="N133" s="15">
        <f t="shared" ref="N133" si="352">IF(ISERROR(N131/N128),0,N131/N128)</f>
        <v>0</v>
      </c>
      <c r="P133" s="15">
        <f t="shared" ref="P133" si="353">IF(ISERROR(P131/P128),0,P131/P128)</f>
        <v>0</v>
      </c>
      <c r="R133" s="15">
        <f t="shared" ref="R133" si="354">IF(ISERROR(R131/R128),0,R131/R128)</f>
        <v>0</v>
      </c>
      <c r="T133" s="15">
        <f t="shared" ref="T133" si="355">IF(ISERROR(T131/T128),0,T131/T128)</f>
        <v>0</v>
      </c>
      <c r="V133" s="15">
        <f t="shared" ref="V133" si="356">IF(ISERROR(V131/V128),0,V131/V128)</f>
        <v>0</v>
      </c>
      <c r="X133" s="15">
        <f t="shared" ref="X133" si="357">IF(ISERROR(X131/X128),0,X131/X128)</f>
        <v>0</v>
      </c>
      <c r="Z133" s="15">
        <f t="shared" ref="Z133" si="358">IF(ISERROR(Z131/Z128),0,Z131/Z128)</f>
        <v>0</v>
      </c>
      <c r="AB133" s="15">
        <f t="shared" ref="AB133" si="359">IF(ISERROR(AB131/AB128),0,AB131/AB128)</f>
        <v>0</v>
      </c>
      <c r="AD133" s="15">
        <f t="shared" ref="AD133" si="360">IF(ISERROR(AD131/AD128),0,AD131/AD128)</f>
        <v>0</v>
      </c>
      <c r="AF133" s="15">
        <f t="shared" ref="AF133:AF134" si="361">IF(ISERROR(AF131/AF128),0,AF131/AF128)</f>
        <v>0</v>
      </c>
      <c r="AH133" s="15">
        <f t="shared" ref="AH133:AH134" si="362">IF(ISERROR(AH131/AH128),0,AH131/AH128)</f>
        <v>0</v>
      </c>
      <c r="AJ133" s="15">
        <f t="shared" ref="AJ133:AJ134" si="363">IF(ISERROR(AJ131/AJ128),0,AJ131/AJ128)</f>
        <v>0</v>
      </c>
      <c r="AL133" s="15">
        <f t="shared" ref="AL133:AL134" si="364">IF(ISERROR(AL131/AL128),0,AL131/AL128)</f>
        <v>0</v>
      </c>
      <c r="AN133" s="15">
        <f t="shared" ref="AN133:AN134" si="365">IF(ISERROR(AN131/AN128),0,AN131/AN128)</f>
        <v>0</v>
      </c>
      <c r="AO133"/>
      <c r="AP133" s="15">
        <f t="shared" ref="AP133:AP134" si="366">IF(ISERROR(AP131/AP128),0,AP131/AP128)</f>
        <v>0</v>
      </c>
      <c r="AQ133"/>
      <c r="AR133" s="15">
        <f t="shared" ref="AR133:AR134" si="367">IF(ISERROR(AR131/AR128),0,AR131/AR128)</f>
        <v>0</v>
      </c>
      <c r="AT133" s="15">
        <f t="shared" ref="AT133:AT134" si="368">IF(ISERROR(AT131/AT128),0,AT131/AT128)</f>
        <v>0</v>
      </c>
      <c r="AV133" s="15">
        <f t="shared" ref="AV133:AV134" si="369">IF(ISERROR(AV131/AV128),0,AV131/AV128)</f>
        <v>0</v>
      </c>
      <c r="AX133" s="15">
        <f t="shared" ref="AX133:AX134" si="370">IF(ISERROR(AX131/AX128),0,AX131/AX128)</f>
        <v>0</v>
      </c>
      <c r="AZ133" s="15">
        <f t="shared" ref="AZ133:AZ134" si="371">IF(ISERROR(AZ131/AZ128),0,AZ131/AZ128)</f>
        <v>0</v>
      </c>
      <c r="BB133" s="15">
        <f t="shared" ref="BB133:BB134" si="372">IF(ISERROR(BB131/BB128),0,BB131/BB128)</f>
        <v>0</v>
      </c>
      <c r="BD133" s="15">
        <f t="shared" ref="BD133:BD134" si="373">IF(ISERROR(BD131/BD128),0,BD131/BD128)</f>
        <v>0</v>
      </c>
      <c r="BF133" s="15">
        <f t="shared" ref="BF133:BF134" si="374">IF(ISERROR(BF131/BF128),0,BF131/BF128)</f>
        <v>0</v>
      </c>
      <c r="BH133" s="15">
        <f t="shared" ref="BH133:BH134" si="375">IF(ISERROR(BH131/BH128),0,BH131/BH128)</f>
        <v>0</v>
      </c>
      <c r="BJ133" s="15">
        <f t="shared" ref="BJ133:BJ134" si="376">IF(ISERROR(BJ131/BJ128),0,BJ131/BJ128)</f>
        <v>0</v>
      </c>
      <c r="BL133" s="15">
        <f t="shared" ref="BL133:BL134" si="377">IF(ISERROR(BL131/BL128),0,BL131/BL128)</f>
        <v>0</v>
      </c>
      <c r="BN133" s="15">
        <f t="shared" ref="BN133:BN134" si="378">IF(ISERROR(BN131/BN128),0,BN131/BN128)</f>
        <v>0</v>
      </c>
      <c r="BP133" s="15">
        <f t="shared" ref="BP133:BP134" si="379">IF(ISERROR(BP131/BP128),0,BP131/BP128)</f>
        <v>0</v>
      </c>
      <c r="BR133" s="15">
        <f t="shared" ref="BR133:BR134" si="380">IF(ISERROR(BR131/BR128),0,BR131/BR128)</f>
        <v>0</v>
      </c>
      <c r="BT133" s="15">
        <f t="shared" ref="BT133:BT134" si="381">IF(ISERROR(BT131/BT128),0,BT131/BT128)</f>
        <v>0</v>
      </c>
      <c r="BV133" s="15">
        <f t="shared" ref="BV133:BV134" si="382">IF(ISERROR(BV131/BV128),0,BV131/BV128)</f>
        <v>0</v>
      </c>
      <c r="BX133" s="15">
        <f t="shared" ref="BX133:BX134" si="383">IF(ISERROR(BX131/BX128),0,BX131/BX128)</f>
        <v>0</v>
      </c>
      <c r="BZ133" s="15">
        <f t="shared" ref="BZ133:BZ134" si="384">IF(ISERROR(BZ131/BZ128),0,BZ131/BZ128)</f>
        <v>0</v>
      </c>
      <c r="CB133" s="15">
        <f t="shared" ref="CB133:CB134" si="385">IF(ISERROR(CB131/CB128),0,CB131/CB128)</f>
        <v>0</v>
      </c>
      <c r="CD133" s="15">
        <f t="shared" ref="CD133:CD134" si="386">IF(ISERROR(CD131/CD128),0,CD131/CD128)</f>
        <v>0</v>
      </c>
      <c r="CF133" s="15">
        <f t="shared" ref="CF133:CF134" si="387">IF(ISERROR(CF131/CF128),0,CF131/CF128)</f>
        <v>0</v>
      </c>
      <c r="CH133" s="15">
        <f t="shared" ref="CH133:CH134" si="388">IF(ISERROR(CH131/CH128),0,CH131/CH128)</f>
        <v>0</v>
      </c>
      <c r="CJ133" s="15">
        <f t="shared" ref="CJ133:CJ134" si="389">IF(ISERROR(CJ131/CJ128),0,CJ131/CJ128)</f>
        <v>0</v>
      </c>
      <c r="CL133" s="15">
        <f t="shared" ref="CL133:CL134" si="390">IF(ISERROR(CL131/CL128),0,CL131/CL128)</f>
        <v>0</v>
      </c>
      <c r="CN133" s="15">
        <f t="shared" ref="CN133:CN134" si="391">IF(ISERROR(CN131/CN128),0,CN131/CN128)</f>
        <v>0</v>
      </c>
      <c r="CP133" s="15">
        <f t="shared" ref="CP133:CP134" si="392">IF(ISERROR(CP131/CP128),0,CP131/CP128)</f>
        <v>0</v>
      </c>
      <c r="CR133" s="15">
        <f t="shared" ref="CR133:CR134" si="393">IF(ISERROR(CR131/CR128),0,CR131/CR128)</f>
        <v>0</v>
      </c>
      <c r="CT133" s="15">
        <f t="shared" ref="CT133:CT134" si="394">IF(ISERROR(CT131/CT128),0,CT131/CT128)</f>
        <v>0</v>
      </c>
      <c r="CV133" s="15">
        <f>IF(ISERROR(CV131/CV128),0,CV131/CV128)</f>
        <v>0</v>
      </c>
      <c r="CX133" s="15">
        <f>IF(ISERROR(CX131/CX128),0,CX131/CX128)</f>
        <v>0</v>
      </c>
      <c r="CZ133" s="15">
        <f>IF(ISERROR(CZ131/CZ128),0,CZ131/CZ128)</f>
        <v>0</v>
      </c>
      <c r="DB133" s="15">
        <f>IF(ISERROR(DB131/DB128),0,DB131/DB128)</f>
        <v>0</v>
      </c>
      <c r="DD133" s="15">
        <f>IF(ISERROR(DD131/DD128),0,DD131/DD128)</f>
        <v>0</v>
      </c>
      <c r="DF133" s="15">
        <f>IF(ISERROR(DF131/DF128),0,DF131/DF128)</f>
        <v>0</v>
      </c>
      <c r="DH133" s="15">
        <f>IF(ISERROR(DH131/DH128),0,DH131/DH128)</f>
        <v>0</v>
      </c>
      <c r="DJ133" s="15">
        <f>IF(ISERROR(DJ131/DJ128),0,DJ131/DJ128)</f>
        <v>0</v>
      </c>
      <c r="DL133" s="15">
        <f>IF(ISERROR(DL131/DL128),0,DL131/DL128)</f>
        <v>0</v>
      </c>
      <c r="DN133" s="15">
        <f>IF(ISERROR(DN131/DN128),0,DN131/DN128)</f>
        <v>0</v>
      </c>
    </row>
    <row r="134" spans="2:118" x14ac:dyDescent="0.25">
      <c r="B134" s="9" t="s">
        <v>2</v>
      </c>
      <c r="C134" s="10"/>
      <c r="D134" s="10"/>
      <c r="E134" s="10"/>
      <c r="F134" s="10"/>
      <c r="G134" s="10"/>
      <c r="H134" s="10"/>
      <c r="I134" s="10"/>
      <c r="J134" s="41"/>
      <c r="K134" s="10"/>
      <c r="L134" s="41"/>
      <c r="M134" s="10"/>
      <c r="N134" s="41"/>
      <c r="O134" s="10"/>
      <c r="P134" s="41"/>
      <c r="Q134" s="10"/>
      <c r="R134" s="41"/>
      <c r="S134" s="10"/>
      <c r="T134" s="41"/>
      <c r="U134" s="10"/>
      <c r="V134" s="41"/>
      <c r="W134" s="10"/>
      <c r="X134" s="41"/>
      <c r="Y134" s="10"/>
      <c r="Z134" s="41"/>
      <c r="AA134" s="10"/>
      <c r="AB134" s="41"/>
      <c r="AC134" s="10"/>
      <c r="AD134" s="41"/>
      <c r="AE134" s="10"/>
      <c r="AF134" s="41">
        <f t="shared" si="361"/>
        <v>0</v>
      </c>
      <c r="AG134" s="10"/>
      <c r="AH134" s="41">
        <f t="shared" si="362"/>
        <v>0</v>
      </c>
      <c r="AI134" s="10"/>
      <c r="AJ134" s="41">
        <f t="shared" si="363"/>
        <v>0</v>
      </c>
      <c r="AK134" s="10"/>
      <c r="AL134" s="41">
        <f t="shared" si="364"/>
        <v>0</v>
      </c>
      <c r="AM134" s="10"/>
      <c r="AN134" s="41">
        <f t="shared" si="365"/>
        <v>0</v>
      </c>
      <c r="AO134" s="10"/>
      <c r="AP134" s="41">
        <f t="shared" si="366"/>
        <v>0</v>
      </c>
      <c r="AQ134" s="10"/>
      <c r="AR134" s="41">
        <f t="shared" si="367"/>
        <v>0</v>
      </c>
      <c r="AS134" s="10"/>
      <c r="AT134" s="41">
        <f t="shared" si="368"/>
        <v>0</v>
      </c>
      <c r="AU134" s="10"/>
      <c r="AV134" s="41">
        <f t="shared" si="369"/>
        <v>0</v>
      </c>
      <c r="AW134" s="10"/>
      <c r="AX134" s="41">
        <f t="shared" si="370"/>
        <v>0</v>
      </c>
      <c r="AY134" s="10"/>
      <c r="AZ134" s="41">
        <f t="shared" si="371"/>
        <v>0</v>
      </c>
      <c r="BA134" s="10"/>
      <c r="BB134" s="41">
        <f t="shared" si="372"/>
        <v>0</v>
      </c>
      <c r="BC134" s="10"/>
      <c r="BD134" s="41">
        <f t="shared" si="373"/>
        <v>0</v>
      </c>
      <c r="BE134" s="10"/>
      <c r="BF134" s="41">
        <f t="shared" si="374"/>
        <v>0</v>
      </c>
      <c r="BG134" s="10"/>
      <c r="BH134" s="41">
        <f t="shared" si="375"/>
        <v>0</v>
      </c>
      <c r="BI134" s="10"/>
      <c r="BJ134" s="41">
        <f t="shared" si="376"/>
        <v>0</v>
      </c>
      <c r="BK134" s="10"/>
      <c r="BL134" s="41">
        <f t="shared" si="377"/>
        <v>0</v>
      </c>
      <c r="BM134" s="10"/>
      <c r="BN134" s="41">
        <f t="shared" si="378"/>
        <v>0</v>
      </c>
      <c r="BO134" s="10"/>
      <c r="BP134" s="41">
        <f t="shared" si="379"/>
        <v>0</v>
      </c>
      <c r="BQ134" s="10"/>
      <c r="BR134" s="41">
        <f t="shared" si="380"/>
        <v>0</v>
      </c>
      <c r="BS134" s="10"/>
      <c r="BT134" s="41">
        <f t="shared" si="381"/>
        <v>0</v>
      </c>
      <c r="BU134" s="10"/>
      <c r="BV134" s="41">
        <f t="shared" si="382"/>
        <v>0</v>
      </c>
      <c r="BW134" s="10"/>
      <c r="BX134" s="41">
        <f t="shared" si="383"/>
        <v>0</v>
      </c>
      <c r="BY134" s="10"/>
      <c r="BZ134" s="41">
        <f t="shared" si="384"/>
        <v>0</v>
      </c>
      <c r="CA134" s="10"/>
      <c r="CB134" s="41">
        <f t="shared" si="385"/>
        <v>0</v>
      </c>
      <c r="CC134" s="10"/>
      <c r="CD134" s="41">
        <f t="shared" si="386"/>
        <v>0</v>
      </c>
      <c r="CE134" s="10"/>
      <c r="CF134" s="41">
        <f t="shared" si="387"/>
        <v>0</v>
      </c>
      <c r="CG134" s="10"/>
      <c r="CH134" s="41">
        <f t="shared" si="388"/>
        <v>0</v>
      </c>
      <c r="CI134" s="10"/>
      <c r="CJ134" s="41">
        <f t="shared" si="389"/>
        <v>0</v>
      </c>
      <c r="CK134" s="10"/>
      <c r="CL134" s="41">
        <f t="shared" si="390"/>
        <v>0</v>
      </c>
      <c r="CM134" s="10"/>
      <c r="CN134" s="41">
        <f t="shared" si="391"/>
        <v>0</v>
      </c>
      <c r="CO134" s="10"/>
      <c r="CP134" s="41">
        <f t="shared" si="392"/>
        <v>0</v>
      </c>
      <c r="CQ134" s="10"/>
      <c r="CR134" s="41">
        <f t="shared" si="393"/>
        <v>0</v>
      </c>
      <c r="CS134" s="10"/>
      <c r="CT134" s="41">
        <f t="shared" si="394"/>
        <v>0</v>
      </c>
      <c r="CU134" s="10"/>
      <c r="CV134" s="41">
        <f>IF(ISERROR(CV132/CV129),0,CV132/CV129)</f>
        <v>0</v>
      </c>
      <c r="CW134" s="10"/>
      <c r="CX134" s="41">
        <f>IF(ISERROR(CX132/CX129),0,CX132/CX129)</f>
        <v>0</v>
      </c>
      <c r="CY134" s="10"/>
      <c r="CZ134" s="41">
        <f>IF(ISERROR(CZ132/CZ129),0,CZ132/CZ129)</f>
        <v>0</v>
      </c>
      <c r="DA134" s="10"/>
      <c r="DB134" s="41">
        <f>IF(ISERROR(DB132/DB129),0,DB132/DB129)</f>
        <v>0</v>
      </c>
      <c r="DC134" s="10"/>
      <c r="DD134" s="41">
        <f>IF(ISERROR(DD132/DD129),0,DD132/DD129)</f>
        <v>0</v>
      </c>
      <c r="DE134" s="10"/>
      <c r="DF134" s="41">
        <f>IF(ISERROR(DF132/DF129),0,DF132/DF129)</f>
        <v>0</v>
      </c>
      <c r="DG134" s="10"/>
      <c r="DH134" s="41">
        <f>IF(ISERROR(DH132/DH129),0,DH132/DH129)</f>
        <v>0</v>
      </c>
      <c r="DI134" s="10"/>
      <c r="DJ134" s="41">
        <f>IF(ISERROR(DJ132/DJ129),0,DJ132/DJ129)</f>
        <v>0</v>
      </c>
      <c r="DK134" s="10"/>
      <c r="DL134" s="41">
        <f>IF(ISERROR(DL132/DL129),0,DL132/DL129)</f>
        <v>0</v>
      </c>
      <c r="DM134" s="10"/>
      <c r="DN134" s="42">
        <f>IF(ISERROR(DN132/DN129),0,DN132/DN129)</f>
        <v>0</v>
      </c>
    </row>
    <row r="135" spans="2:118" x14ac:dyDescent="0.25">
      <c r="B135" s="22"/>
      <c r="C135" s="22"/>
      <c r="D135" s="22"/>
      <c r="E135" s="22"/>
      <c r="F135" s="22"/>
      <c r="G135" s="22"/>
      <c r="H135" s="22"/>
      <c r="I135" s="22"/>
      <c r="J135" s="127"/>
      <c r="K135" s="22"/>
      <c r="L135" s="127"/>
      <c r="M135" s="22"/>
      <c r="N135" s="127"/>
      <c r="O135" s="22"/>
      <c r="P135" s="127"/>
      <c r="Q135" s="22"/>
      <c r="R135" s="127"/>
      <c r="S135" s="22"/>
      <c r="T135" s="127"/>
      <c r="U135" s="22"/>
      <c r="V135" s="127"/>
      <c r="W135" s="22"/>
      <c r="X135" s="127"/>
      <c r="Y135" s="22"/>
      <c r="Z135" s="127"/>
      <c r="AA135" s="22"/>
      <c r="AB135" s="127"/>
      <c r="AC135" s="22"/>
      <c r="AD135" s="127"/>
      <c r="AE135" s="22"/>
      <c r="AF135" s="127"/>
      <c r="AG135" s="22"/>
      <c r="AH135" s="127"/>
      <c r="AI135" s="22"/>
      <c r="AJ135" s="127"/>
      <c r="AK135" s="22"/>
      <c r="AL135" s="127"/>
      <c r="AM135" s="22"/>
      <c r="AN135" s="127"/>
      <c r="AO135" s="22"/>
      <c r="AP135" s="127"/>
      <c r="AQ135" s="22"/>
      <c r="AR135" s="127"/>
      <c r="AS135" s="22"/>
      <c r="AT135" s="127"/>
      <c r="AU135" s="22"/>
      <c r="AV135" s="127"/>
      <c r="AW135" s="22"/>
      <c r="AX135" s="127"/>
      <c r="AY135" s="22"/>
      <c r="AZ135" s="127"/>
      <c r="BA135" s="22"/>
      <c r="BB135" s="127"/>
      <c r="BC135" s="22"/>
      <c r="BD135" s="127"/>
      <c r="BE135" s="22"/>
      <c r="BF135" s="127"/>
      <c r="BG135" s="22"/>
      <c r="BH135" s="127"/>
      <c r="BI135" s="22"/>
      <c r="BJ135" s="127"/>
      <c r="BK135" s="22"/>
      <c r="BL135" s="127"/>
      <c r="BM135" s="22"/>
      <c r="BN135" s="127"/>
      <c r="BO135" s="22"/>
      <c r="BP135" s="127"/>
      <c r="BQ135" s="22"/>
      <c r="BR135" s="127"/>
      <c r="BS135" s="22"/>
      <c r="BT135" s="127"/>
      <c r="BU135" s="22"/>
      <c r="BV135" s="127"/>
      <c r="BW135" s="22"/>
      <c r="BX135" s="127"/>
      <c r="BY135" s="22"/>
      <c r="BZ135" s="127"/>
      <c r="CA135" s="22"/>
      <c r="CB135" s="127"/>
      <c r="CC135" s="22"/>
      <c r="CD135" s="127"/>
      <c r="CE135" s="22"/>
      <c r="CF135" s="127"/>
      <c r="CG135" s="22"/>
      <c r="CH135" s="127"/>
      <c r="CI135" s="22"/>
      <c r="CJ135" s="127"/>
      <c r="CK135" s="22"/>
      <c r="CL135" s="127"/>
      <c r="CM135" s="22"/>
      <c r="CN135" s="127"/>
      <c r="CO135" s="22"/>
      <c r="CP135" s="127"/>
      <c r="CQ135" s="22"/>
      <c r="CR135" s="127"/>
      <c r="CS135" s="22"/>
      <c r="CT135" s="127"/>
      <c r="CU135" s="22"/>
      <c r="CV135" s="127"/>
      <c r="CW135" s="22"/>
      <c r="CX135" s="127"/>
      <c r="CY135" s="22"/>
      <c r="CZ135" s="127"/>
      <c r="DA135" s="22"/>
      <c r="DB135" s="127"/>
      <c r="DC135" s="22"/>
      <c r="DD135" s="127"/>
      <c r="DE135" s="22"/>
      <c r="DF135" s="127"/>
      <c r="DG135" s="22"/>
      <c r="DH135" s="127"/>
      <c r="DI135" s="22"/>
      <c r="DJ135" s="127"/>
      <c r="DK135" s="22"/>
      <c r="DL135" s="127"/>
      <c r="DM135" s="22"/>
      <c r="DN135" s="127"/>
    </row>
    <row r="136" spans="2:118" x14ac:dyDescent="0.25">
      <c r="B136" s="6" t="s">
        <v>25</v>
      </c>
    </row>
    <row r="137" spans="2:118" x14ac:dyDescent="0.25">
      <c r="B137" s="4" t="s">
        <v>10</v>
      </c>
      <c r="J137" s="47">
        <v>18</v>
      </c>
      <c r="L137" s="47">
        <v>12</v>
      </c>
      <c r="N137" s="47">
        <v>30</v>
      </c>
      <c r="P137" s="47">
        <v>22</v>
      </c>
      <c r="R137" s="47">
        <v>23</v>
      </c>
      <c r="T137" s="47">
        <v>12</v>
      </c>
      <c r="V137" s="47">
        <v>11</v>
      </c>
      <c r="X137" s="47">
        <v>16</v>
      </c>
      <c r="Z137" s="47">
        <v>15</v>
      </c>
      <c r="AB137" s="47">
        <v>13</v>
      </c>
      <c r="AD137" s="47">
        <v>19</v>
      </c>
      <c r="AF137" s="47">
        <v>18</v>
      </c>
      <c r="AH137" s="47">
        <v>17</v>
      </c>
      <c r="AJ137" s="47">
        <v>19</v>
      </c>
      <c r="AL137" s="47">
        <v>21</v>
      </c>
      <c r="AN137" s="47">
        <v>11</v>
      </c>
      <c r="AO137"/>
      <c r="AP137" s="47">
        <v>21</v>
      </c>
      <c r="AQ137"/>
      <c r="AR137" s="47">
        <v>31</v>
      </c>
      <c r="AT137" s="47">
        <v>22</v>
      </c>
      <c r="AV137" s="47">
        <v>29</v>
      </c>
      <c r="AX137" s="47">
        <v>21</v>
      </c>
      <c r="AZ137" s="47">
        <v>23</v>
      </c>
      <c r="BB137" s="47">
        <v>33</v>
      </c>
      <c r="BD137" s="47">
        <v>31</v>
      </c>
      <c r="BF137" s="47">
        <v>25</v>
      </c>
      <c r="BH137" s="47">
        <v>32</v>
      </c>
      <c r="BJ137" s="47">
        <v>22</v>
      </c>
      <c r="BL137" s="47">
        <v>13</v>
      </c>
      <c r="BN137" s="47">
        <v>22</v>
      </c>
      <c r="BP137" s="47">
        <v>19</v>
      </c>
      <c r="BR137" s="47">
        <v>26</v>
      </c>
      <c r="BT137" s="47">
        <v>23</v>
      </c>
      <c r="BV137" s="47">
        <v>18</v>
      </c>
      <c r="BX137" s="47">
        <v>12</v>
      </c>
      <c r="BZ137" s="47">
        <v>16</v>
      </c>
      <c r="CB137" s="47">
        <v>15</v>
      </c>
      <c r="CD137" s="47">
        <v>17</v>
      </c>
      <c r="CF137" s="47">
        <v>16</v>
      </c>
      <c r="CH137" s="47">
        <v>28</v>
      </c>
      <c r="CJ137" s="47">
        <v>31</v>
      </c>
      <c r="CL137" s="47">
        <v>16</v>
      </c>
      <c r="CN137" s="47">
        <v>16</v>
      </c>
      <c r="CP137" s="47">
        <v>27</v>
      </c>
      <c r="CR137" s="47">
        <v>23</v>
      </c>
      <c r="CT137" s="47">
        <v>15</v>
      </c>
      <c r="CV137" s="47">
        <v>13</v>
      </c>
      <c r="CX137" s="47">
        <v>5</v>
      </c>
      <c r="CZ137" s="47">
        <v>9</v>
      </c>
      <c r="DB137" s="47">
        <v>7</v>
      </c>
      <c r="DD137" s="47">
        <v>9</v>
      </c>
      <c r="DF137" s="47">
        <v>13</v>
      </c>
      <c r="DH137" s="47">
        <v>15</v>
      </c>
      <c r="DJ137" s="47">
        <v>19</v>
      </c>
      <c r="DL137" s="47">
        <v>20</v>
      </c>
      <c r="DN137" s="47">
        <v>23</v>
      </c>
    </row>
    <row r="138" spans="2:118" x14ac:dyDescent="0.25">
      <c r="B138" s="4" t="s">
        <v>13</v>
      </c>
      <c r="J138" s="21">
        <v>0.22</v>
      </c>
      <c r="L138" s="21">
        <v>0.57999999999999996</v>
      </c>
      <c r="N138" s="21">
        <v>0.63</v>
      </c>
      <c r="P138" s="21">
        <v>0.5</v>
      </c>
      <c r="R138" s="21">
        <v>0.39</v>
      </c>
      <c r="T138" s="21">
        <v>0.33</v>
      </c>
      <c r="V138" s="21">
        <v>0.45</v>
      </c>
      <c r="X138" s="21">
        <v>0.5</v>
      </c>
      <c r="Z138" s="21">
        <v>0.33</v>
      </c>
      <c r="AB138" s="21">
        <v>0.08</v>
      </c>
      <c r="AD138" s="21">
        <v>0.21</v>
      </c>
      <c r="AF138" s="21">
        <v>0.39</v>
      </c>
      <c r="AH138" s="21">
        <v>0.59</v>
      </c>
      <c r="AJ138" s="21">
        <v>0.37</v>
      </c>
      <c r="AL138" s="21">
        <v>0.33</v>
      </c>
      <c r="AN138" s="21">
        <v>0.36</v>
      </c>
      <c r="AO138"/>
      <c r="AP138" s="21">
        <v>0.33</v>
      </c>
      <c r="AQ138"/>
      <c r="AR138" s="21">
        <v>0.48</v>
      </c>
      <c r="AT138" s="21">
        <v>0.41</v>
      </c>
      <c r="AV138" s="21">
        <v>0.34</v>
      </c>
      <c r="AX138" s="21">
        <v>0.28999999999999998</v>
      </c>
      <c r="AZ138" s="21">
        <v>0.35</v>
      </c>
      <c r="BB138" s="21">
        <v>0.57999999999999996</v>
      </c>
      <c r="BD138" s="21">
        <v>0.23</v>
      </c>
      <c r="BF138" s="21">
        <v>0.32</v>
      </c>
      <c r="BH138" s="21">
        <v>0.44</v>
      </c>
      <c r="BJ138" s="21">
        <v>0.45</v>
      </c>
      <c r="BL138" s="21">
        <v>0.08</v>
      </c>
      <c r="BN138" s="21">
        <v>0.32</v>
      </c>
      <c r="BP138" s="21">
        <v>0.32</v>
      </c>
      <c r="BR138" s="21">
        <v>0.42</v>
      </c>
      <c r="BT138" s="21">
        <v>0.3</v>
      </c>
      <c r="BV138" s="21">
        <v>0.5</v>
      </c>
      <c r="BX138" s="21">
        <v>0.42</v>
      </c>
      <c r="BZ138" s="21">
        <v>0.19</v>
      </c>
      <c r="CB138" s="21">
        <v>0.2</v>
      </c>
      <c r="CD138" s="21">
        <v>0.41</v>
      </c>
      <c r="CF138" s="21">
        <v>0.6</v>
      </c>
      <c r="CH138" s="21">
        <v>0.36</v>
      </c>
      <c r="CJ138" s="21">
        <v>0.26</v>
      </c>
      <c r="CL138" s="21">
        <v>0.31</v>
      </c>
      <c r="CN138" s="21">
        <v>0.38</v>
      </c>
      <c r="CP138" s="21">
        <v>0.37</v>
      </c>
      <c r="CR138" s="21">
        <v>0.3</v>
      </c>
      <c r="CT138" s="21">
        <v>0.2</v>
      </c>
      <c r="CV138" s="21">
        <v>0.54</v>
      </c>
      <c r="CX138" s="21">
        <v>0.4</v>
      </c>
      <c r="CZ138" s="21">
        <v>0.33</v>
      </c>
      <c r="DB138" s="21">
        <v>0.28999999999999998</v>
      </c>
      <c r="DD138" s="21">
        <v>0.33</v>
      </c>
      <c r="DF138" s="21">
        <v>0.08</v>
      </c>
      <c r="DH138" s="21">
        <v>0.33</v>
      </c>
      <c r="DJ138" s="21">
        <v>0.11</v>
      </c>
      <c r="DL138" s="21">
        <v>0.4</v>
      </c>
      <c r="DN138" s="21">
        <v>0.52</v>
      </c>
    </row>
    <row r="139" spans="2:118" x14ac:dyDescent="0.25">
      <c r="AO139"/>
      <c r="AQ139"/>
    </row>
    <row r="140" spans="2:118" x14ac:dyDescent="0.25">
      <c r="B140" s="6" t="s">
        <v>12</v>
      </c>
    </row>
    <row r="141" spans="2:118" x14ac:dyDescent="0.25">
      <c r="B141" s="7" t="s">
        <v>33</v>
      </c>
    </row>
    <row r="142" spans="2:118" x14ac:dyDescent="0.25">
      <c r="B142" s="4" t="s">
        <v>30</v>
      </c>
      <c r="J142" s="4">
        <f>J45</f>
        <v>158</v>
      </c>
      <c r="L142" s="4">
        <f>L45</f>
        <v>180</v>
      </c>
      <c r="N142" s="4">
        <f>N45</f>
        <v>213</v>
      </c>
      <c r="P142" s="4">
        <f>P45</f>
        <v>177</v>
      </c>
      <c r="R142" s="4">
        <f>R45</f>
        <v>160</v>
      </c>
      <c r="T142" s="4">
        <f>T45</f>
        <v>206</v>
      </c>
      <c r="V142" s="4">
        <f>V45</f>
        <v>182</v>
      </c>
      <c r="X142" s="4">
        <f>X45</f>
        <v>198</v>
      </c>
      <c r="Z142" s="4">
        <f>Z45</f>
        <v>150</v>
      </c>
      <c r="AB142" s="4">
        <f>AB45</f>
        <v>175</v>
      </c>
      <c r="AD142" s="4">
        <f>AD45</f>
        <v>150</v>
      </c>
      <c r="AF142" s="4">
        <f>AF45</f>
        <v>166</v>
      </c>
      <c r="AH142" s="4">
        <f>AH45</f>
        <v>130</v>
      </c>
      <c r="AJ142" s="4">
        <f>AJ45</f>
        <v>165</v>
      </c>
      <c r="AL142" s="4">
        <f>AL45</f>
        <v>177</v>
      </c>
      <c r="AN142" s="4">
        <f>AN45</f>
        <v>151</v>
      </c>
      <c r="AP142" s="4">
        <f>AP45</f>
        <v>117</v>
      </c>
      <c r="AR142" s="4">
        <f>AR45</f>
        <v>191</v>
      </c>
      <c r="AT142" s="4">
        <f>AT45</f>
        <v>171</v>
      </c>
      <c r="AV142" s="4">
        <f>AV45</f>
        <v>177</v>
      </c>
      <c r="AX142" s="4">
        <f>AX45</f>
        <v>155</v>
      </c>
      <c r="AZ142" s="4">
        <f>AZ45</f>
        <v>156</v>
      </c>
      <c r="BB142" s="4">
        <f>BB45</f>
        <v>152</v>
      </c>
      <c r="BD142" s="4">
        <f>BD45</f>
        <v>189</v>
      </c>
      <c r="BF142" s="4">
        <f>BF45</f>
        <v>175</v>
      </c>
      <c r="BH142" s="4">
        <f>BH45</f>
        <v>175</v>
      </c>
      <c r="BJ142" s="4">
        <f>BJ45</f>
        <v>179</v>
      </c>
      <c r="BL142" s="4">
        <f>BL45</f>
        <v>137</v>
      </c>
      <c r="BN142" s="4">
        <f>BN45</f>
        <v>137</v>
      </c>
      <c r="BP142" s="4">
        <f>BP45</f>
        <v>137</v>
      </c>
      <c r="BR142" s="4">
        <f>BR45</f>
        <v>111</v>
      </c>
      <c r="BT142" s="4">
        <f>BT45</f>
        <v>158</v>
      </c>
      <c r="BV142" s="4">
        <f>BV45</f>
        <v>158</v>
      </c>
      <c r="BX142" s="4">
        <f>BX45</f>
        <v>158</v>
      </c>
      <c r="BZ142" s="4">
        <f>BZ45</f>
        <v>84</v>
      </c>
      <c r="CB142" s="4">
        <f>CB45</f>
        <v>68</v>
      </c>
      <c r="CD142" s="4">
        <f>CD45</f>
        <v>168</v>
      </c>
      <c r="CF142" s="4">
        <f>CF45</f>
        <v>123</v>
      </c>
      <c r="CH142" s="4">
        <f>CH45</f>
        <v>268</v>
      </c>
      <c r="CJ142" s="4">
        <f>CJ45</f>
        <v>178</v>
      </c>
      <c r="CL142" s="4">
        <f>CL45</f>
        <v>92</v>
      </c>
      <c r="CN142" s="4">
        <f>CN45</f>
        <v>173</v>
      </c>
      <c r="CP142" s="4">
        <f>CP45</f>
        <v>160</v>
      </c>
      <c r="CR142" s="4">
        <f>CR45</f>
        <v>173</v>
      </c>
      <c r="CT142" s="4">
        <f>CT45</f>
        <v>160</v>
      </c>
      <c r="CV142" s="4">
        <f>CV45</f>
        <v>157</v>
      </c>
      <c r="CX142" s="4">
        <f>CX45</f>
        <v>122</v>
      </c>
      <c r="CZ142" s="4">
        <f>CZ45</f>
        <v>137</v>
      </c>
      <c r="DB142" s="4">
        <f>DB45</f>
        <v>147</v>
      </c>
      <c r="DD142" s="4">
        <f>DD45</f>
        <v>134</v>
      </c>
      <c r="DF142" s="4">
        <f>DF45</f>
        <v>134</v>
      </c>
      <c r="DH142" s="4">
        <f>DH45</f>
        <v>124</v>
      </c>
      <c r="DJ142" s="4">
        <f>DJ45</f>
        <v>117</v>
      </c>
      <c r="DL142" s="4">
        <f>DL45</f>
        <v>110</v>
      </c>
      <c r="DN142" s="4">
        <f>DN45</f>
        <v>110</v>
      </c>
    </row>
    <row r="143" spans="2:118" x14ac:dyDescent="0.25">
      <c r="B143" s="4" t="s">
        <v>32</v>
      </c>
      <c r="J143" s="16">
        <f>L143</f>
        <v>288</v>
      </c>
      <c r="L143" s="16">
        <f>N143</f>
        <v>288</v>
      </c>
      <c r="N143" s="16">
        <f>P143</f>
        <v>288</v>
      </c>
      <c r="P143" s="16">
        <f>R143</f>
        <v>288</v>
      </c>
      <c r="R143" s="16">
        <f>T143</f>
        <v>288</v>
      </c>
      <c r="T143" s="16">
        <f>V143</f>
        <v>288</v>
      </c>
      <c r="V143" s="16">
        <f>X143</f>
        <v>288</v>
      </c>
      <c r="X143" s="16">
        <f>Z143</f>
        <v>288</v>
      </c>
      <c r="Z143" s="16">
        <f>AB143</f>
        <v>288</v>
      </c>
      <c r="AB143" s="16">
        <f>AD143</f>
        <v>288</v>
      </c>
      <c r="AD143" s="16">
        <f>AF143</f>
        <v>288</v>
      </c>
      <c r="AF143" s="16">
        <f>AH143</f>
        <v>288</v>
      </c>
      <c r="AH143" s="16">
        <v>288</v>
      </c>
      <c r="AJ143" s="17">
        <f>AH143</f>
        <v>288</v>
      </c>
      <c r="AK143" s="17"/>
      <c r="AL143" s="17">
        <f>AJ143</f>
        <v>288</v>
      </c>
      <c r="AM143" s="17"/>
      <c r="AN143" s="17">
        <f>AL143</f>
        <v>288</v>
      </c>
      <c r="AO143" s="17"/>
      <c r="AP143" s="17">
        <f>AN143</f>
        <v>288</v>
      </c>
      <c r="AQ143" s="17"/>
      <c r="AR143" s="17">
        <f>AP143</f>
        <v>288</v>
      </c>
      <c r="AS143" s="17"/>
      <c r="AT143" s="17">
        <f>AR143</f>
        <v>288</v>
      </c>
      <c r="AU143" s="17"/>
      <c r="AV143" s="17">
        <f>AT143</f>
        <v>288</v>
      </c>
      <c r="AW143" s="17"/>
      <c r="AX143" s="17">
        <f>AV143</f>
        <v>288</v>
      </c>
      <c r="AY143" s="17"/>
      <c r="AZ143" s="17">
        <f>AX143</f>
        <v>288</v>
      </c>
      <c r="BA143" s="17"/>
      <c r="BB143" s="4">
        <f>8*2*4*4</f>
        <v>256</v>
      </c>
      <c r="BD143" s="4">
        <f>(8+8*2+8*2+8*2)*4</f>
        <v>224</v>
      </c>
      <c r="BF143" s="4">
        <f>(8+8*2+8*2+8*2)*4</f>
        <v>224</v>
      </c>
      <c r="BH143" s="4">
        <f>(8+8*2+8*2+8*2)*4</f>
        <v>224</v>
      </c>
      <c r="BJ143" s="4">
        <f>(8+8*2+8*2+8*2)*4</f>
        <v>224</v>
      </c>
      <c r="BL143" s="4">
        <f>(8+8*2+8*2+8*2)*4</f>
        <v>224</v>
      </c>
      <c r="BN143" s="4">
        <f>(8+8*2+8*2+8*2)*4</f>
        <v>224</v>
      </c>
      <c r="BP143" s="4">
        <f>(8+8*2+8*2+8*2)*4</f>
        <v>224</v>
      </c>
      <c r="BR143" s="4">
        <f>(8+8*2+8*2+8*2)*4</f>
        <v>224</v>
      </c>
      <c r="BT143" s="4">
        <f>(8+8*2+8*2+8*2)*4</f>
        <v>224</v>
      </c>
      <c r="BV143" s="4">
        <f>(8+8*2+8*2+8*2)*4</f>
        <v>224</v>
      </c>
      <c r="BX143" s="4">
        <f>(8+8*2+8*2+8*2)*4</f>
        <v>224</v>
      </c>
      <c r="BZ143" s="4">
        <f>(8+8*2+8*2+8*2)*4</f>
        <v>224</v>
      </c>
      <c r="CB143" s="4">
        <f>(8+8*2+8*2+8*2)*4</f>
        <v>224</v>
      </c>
      <c r="CD143" s="4">
        <f>(8+8*2+8*2+8*2)*4</f>
        <v>224</v>
      </c>
      <c r="CF143" s="4">
        <f>(8+8*2+8*2+8*2)*4</f>
        <v>224</v>
      </c>
      <c r="CH143" s="4">
        <f>(8+8*2+8*2+8*2)*4</f>
        <v>224</v>
      </c>
      <c r="CJ143" s="4">
        <f>(8+8*2+8*2+8*2)*4</f>
        <v>224</v>
      </c>
      <c r="CL143" s="4">
        <f>(8*7)*4</f>
        <v>224</v>
      </c>
      <c r="CN143" s="4">
        <f>(8*7)*4</f>
        <v>224</v>
      </c>
      <c r="CP143" s="4">
        <f>(8*7)*4</f>
        <v>224</v>
      </c>
      <c r="CR143" s="4">
        <f>(8*7)*4</f>
        <v>224</v>
      </c>
      <c r="CT143" s="4">
        <f>(8*7)*4</f>
        <v>224</v>
      </c>
      <c r="CV143" s="4">
        <f>(8*7)*4</f>
        <v>224</v>
      </c>
      <c r="CX143" s="4">
        <f>(8*7)*4</f>
        <v>224</v>
      </c>
      <c r="CZ143" s="4">
        <f>(8*7)*4</f>
        <v>224</v>
      </c>
      <c r="DB143" s="4">
        <f>(8*7)*4</f>
        <v>224</v>
      </c>
      <c r="DD143" s="4">
        <f>(8*7)*4</f>
        <v>224</v>
      </c>
      <c r="DF143" s="4">
        <f>(8*7)*4</f>
        <v>224</v>
      </c>
      <c r="DH143" s="4">
        <f>(8*7)*4</f>
        <v>224</v>
      </c>
      <c r="DJ143" s="4">
        <f>(8*7)*4</f>
        <v>224</v>
      </c>
      <c r="DL143" s="4">
        <f>(8*7)*4</f>
        <v>224</v>
      </c>
      <c r="DN143" s="4">
        <f>(8*7)*4</f>
        <v>224</v>
      </c>
    </row>
    <row r="144" spans="2:118" x14ac:dyDescent="0.25">
      <c r="B144" s="4" t="s">
        <v>31</v>
      </c>
      <c r="J144" s="43">
        <f>J142/J143</f>
        <v>0.54861111111111116</v>
      </c>
      <c r="L144" s="43">
        <f>L142/L143</f>
        <v>0.625</v>
      </c>
      <c r="N144" s="43">
        <f>N142/N143</f>
        <v>0.73958333333333337</v>
      </c>
      <c r="P144" s="43">
        <f>P142/P143</f>
        <v>0.61458333333333337</v>
      </c>
      <c r="R144" s="43">
        <f>R142/R143</f>
        <v>0.55555555555555558</v>
      </c>
      <c r="T144" s="43">
        <f>T142/T143</f>
        <v>0.71527777777777779</v>
      </c>
      <c r="V144" s="43">
        <f>V142/V143</f>
        <v>0.63194444444444442</v>
      </c>
      <c r="X144" s="43">
        <f>X142/X143</f>
        <v>0.6875</v>
      </c>
      <c r="Z144" s="43">
        <f>Z142/Z143</f>
        <v>0.52083333333333337</v>
      </c>
      <c r="AB144" s="43">
        <f>AB142/AB143</f>
        <v>0.60763888888888884</v>
      </c>
      <c r="AD144" s="43">
        <f>AD142/AD143</f>
        <v>0.52083333333333337</v>
      </c>
      <c r="AF144" s="43">
        <f>AF142/AF143</f>
        <v>0.57638888888888884</v>
      </c>
      <c r="AH144" s="43">
        <f>AH142/AH143</f>
        <v>0.4513888888888889</v>
      </c>
      <c r="AJ144" s="43">
        <f>AJ142/AJ143</f>
        <v>0.57291666666666663</v>
      </c>
      <c r="AL144" s="43">
        <f>AL142/AL143</f>
        <v>0.61458333333333337</v>
      </c>
      <c r="AN144" s="43">
        <f>AN142/AN143</f>
        <v>0.52430555555555558</v>
      </c>
      <c r="AP144" s="43">
        <f>AP142/AP143</f>
        <v>0.40625</v>
      </c>
      <c r="AR144" s="43">
        <f>AR142/AR143</f>
        <v>0.66319444444444442</v>
      </c>
      <c r="AT144" s="43">
        <f>AT142/AT143</f>
        <v>0.59375</v>
      </c>
      <c r="AV144" s="43">
        <f>AV142/AV143</f>
        <v>0.61458333333333337</v>
      </c>
      <c r="AX144" s="43">
        <f>AX142/AX143</f>
        <v>0.53819444444444442</v>
      </c>
      <c r="AZ144" s="43">
        <f>AZ142/AZ143</f>
        <v>0.54166666666666663</v>
      </c>
      <c r="BB144" s="43">
        <f>BB142/BB143</f>
        <v>0.59375</v>
      </c>
      <c r="BD144" s="43">
        <f>BD142/BD143</f>
        <v>0.84375</v>
      </c>
      <c r="BF144" s="43">
        <f>BF142/BF143</f>
        <v>0.78125</v>
      </c>
      <c r="BH144" s="43">
        <f>BH142/BH143</f>
        <v>0.78125</v>
      </c>
      <c r="BJ144" s="43">
        <f>BJ142/BJ143</f>
        <v>0.7991071428571429</v>
      </c>
      <c r="BL144" s="43">
        <f>BL142/BL143</f>
        <v>0.6116071428571429</v>
      </c>
      <c r="BN144" s="43">
        <f>BN142/BN143</f>
        <v>0.6116071428571429</v>
      </c>
      <c r="BP144" s="43">
        <f>BP142/BP143</f>
        <v>0.6116071428571429</v>
      </c>
      <c r="BR144" s="43">
        <f>BR142/BR143</f>
        <v>0.4955357142857143</v>
      </c>
      <c r="BT144" s="43">
        <f>BT142/BT143</f>
        <v>0.7053571428571429</v>
      </c>
      <c r="BV144" s="43">
        <f>BV142/BV143</f>
        <v>0.7053571428571429</v>
      </c>
      <c r="BX144" s="43">
        <f>BX142/BX143</f>
        <v>0.7053571428571429</v>
      </c>
      <c r="BZ144" s="43">
        <f>BZ142/BZ143</f>
        <v>0.375</v>
      </c>
      <c r="CB144" s="43">
        <f>CB142/CB143</f>
        <v>0.30357142857142855</v>
      </c>
      <c r="CD144" s="43">
        <f>CD142/CD143</f>
        <v>0.75</v>
      </c>
      <c r="CF144" s="43">
        <f>CF142/CF143</f>
        <v>0.5491071428571429</v>
      </c>
      <c r="CH144" s="43">
        <f>CH142/CH143</f>
        <v>1.1964285714285714</v>
      </c>
      <c r="CJ144" s="43">
        <f>CJ142/CJ143</f>
        <v>0.7946428571428571</v>
      </c>
      <c r="CL144" s="43">
        <f>CL142/CL143</f>
        <v>0.4107142857142857</v>
      </c>
      <c r="CN144" s="43">
        <f>CN142/CN143</f>
        <v>0.7723214285714286</v>
      </c>
      <c r="CP144" s="43">
        <f>CP142/CP143</f>
        <v>0.7142857142857143</v>
      </c>
      <c r="CR144" s="43">
        <f>CR142/CR143</f>
        <v>0.7723214285714286</v>
      </c>
      <c r="CT144" s="43">
        <f>CT142/CT143</f>
        <v>0.7142857142857143</v>
      </c>
      <c r="CV144" s="43">
        <f>CV142/CV143</f>
        <v>0.7008928571428571</v>
      </c>
      <c r="CX144" s="43">
        <f>CX142/CX143</f>
        <v>0.5446428571428571</v>
      </c>
      <c r="CZ144" s="43">
        <f>CZ142/CZ143</f>
        <v>0.6116071428571429</v>
      </c>
      <c r="DB144" s="43">
        <f>DB142/DB143</f>
        <v>0.65625</v>
      </c>
      <c r="DD144" s="43">
        <f>DD142/DD143</f>
        <v>0.5982142857142857</v>
      </c>
      <c r="DF144" s="43">
        <f>DF142/DF143</f>
        <v>0.5982142857142857</v>
      </c>
      <c r="DH144" s="43">
        <f>DH142/DH143</f>
        <v>0.5535714285714286</v>
      </c>
      <c r="DJ144" s="43">
        <f>DJ142/DJ143</f>
        <v>0.5223214285714286</v>
      </c>
      <c r="DL144" s="43">
        <f>DL142/DL143</f>
        <v>0.49107142857142855</v>
      </c>
      <c r="DN144" s="43">
        <f>DN142/DN143</f>
        <v>0.49107142857142855</v>
      </c>
    </row>
    <row r="145" spans="2:118" ht="6" customHeight="1" x14ac:dyDescent="0.25">
      <c r="J145" s="43"/>
      <c r="L145" s="43"/>
      <c r="N145" s="43"/>
      <c r="P145" s="43"/>
      <c r="R145" s="43"/>
      <c r="T145" s="43"/>
      <c r="V145" s="43"/>
      <c r="X145" s="43"/>
      <c r="Z145" s="43"/>
      <c r="AB145" s="43"/>
      <c r="AD145" s="43"/>
      <c r="AF145" s="43"/>
      <c r="AH145" s="43"/>
      <c r="AJ145" s="43"/>
      <c r="AL145" s="43"/>
      <c r="AN145" s="43"/>
      <c r="AP145" s="43"/>
      <c r="AR145" s="43"/>
      <c r="AT145" s="43"/>
      <c r="AV145" s="43"/>
      <c r="AX145" s="43"/>
      <c r="AZ145" s="43"/>
      <c r="BB145" s="43"/>
      <c r="BD145" s="43"/>
      <c r="BF145" s="43"/>
      <c r="BH145" s="43"/>
      <c r="BJ145" s="43"/>
      <c r="BL145" s="43"/>
      <c r="BN145" s="43"/>
      <c r="BP145" s="43"/>
      <c r="BR145" s="43"/>
      <c r="BT145" s="43"/>
      <c r="BV145" s="43"/>
      <c r="BX145" s="43"/>
      <c r="BZ145" s="43"/>
      <c r="CB145" s="43"/>
      <c r="CD145" s="43"/>
      <c r="CF145" s="43"/>
      <c r="CH145" s="43"/>
      <c r="CJ145" s="43"/>
      <c r="CL145" s="43"/>
      <c r="CN145" s="43"/>
      <c r="CP145" s="43"/>
      <c r="CR145" s="43"/>
      <c r="CT145" s="43"/>
      <c r="CV145" s="43"/>
      <c r="CX145" s="43"/>
      <c r="CZ145" s="43"/>
      <c r="DB145" s="43"/>
      <c r="DD145" s="43"/>
      <c r="DF145" s="43"/>
      <c r="DH145" s="43"/>
      <c r="DJ145" s="43"/>
      <c r="DL145" s="43"/>
      <c r="DN145" s="43"/>
    </row>
    <row r="146" spans="2:118" x14ac:dyDescent="0.25">
      <c r="B146" s="7" t="s">
        <v>13</v>
      </c>
      <c r="J146" s="21">
        <v>0.84</v>
      </c>
      <c r="L146" s="21">
        <v>0.88</v>
      </c>
      <c r="N146" s="21">
        <v>0.87</v>
      </c>
      <c r="P146" s="21">
        <v>0.85</v>
      </c>
      <c r="R146" s="21">
        <v>0.75</v>
      </c>
      <c r="T146" s="21">
        <v>0.88</v>
      </c>
      <c r="V146" s="21">
        <v>0.89</v>
      </c>
      <c r="X146" s="21">
        <v>0.86</v>
      </c>
      <c r="Z146" s="21">
        <v>0.83</v>
      </c>
      <c r="AB146" s="21">
        <v>0.85</v>
      </c>
      <c r="AD146" s="21">
        <v>0.94</v>
      </c>
      <c r="AF146" s="21">
        <v>0.9</v>
      </c>
      <c r="AH146" s="21">
        <v>0.91</v>
      </c>
      <c r="AJ146" s="21">
        <v>0.89</v>
      </c>
      <c r="AL146" s="21">
        <v>0.83</v>
      </c>
      <c r="AN146" s="21">
        <v>0.89</v>
      </c>
      <c r="AO146"/>
      <c r="AP146" s="21">
        <v>0.87</v>
      </c>
      <c r="AQ146"/>
      <c r="AR146" s="21">
        <v>0.82</v>
      </c>
      <c r="AT146" s="21">
        <v>0.83</v>
      </c>
      <c r="AV146" s="21">
        <v>0.84</v>
      </c>
      <c r="AX146" s="21">
        <v>0.78</v>
      </c>
      <c r="AZ146" s="21">
        <v>0.86</v>
      </c>
      <c r="BB146" s="21">
        <v>0.86</v>
      </c>
      <c r="BD146" s="21">
        <v>0.72</v>
      </c>
      <c r="BF146" s="21">
        <v>0.73</v>
      </c>
      <c r="BH146" s="21">
        <v>0.83</v>
      </c>
      <c r="BJ146" s="21">
        <v>0.84</v>
      </c>
      <c r="BL146" s="21">
        <v>0.72</v>
      </c>
      <c r="BN146" s="21">
        <v>0.78</v>
      </c>
      <c r="BP146" s="21">
        <v>0.64</v>
      </c>
      <c r="BR146" s="21">
        <v>0.8</v>
      </c>
      <c r="BT146" s="21">
        <v>0.8</v>
      </c>
      <c r="BV146" s="21">
        <v>0.81</v>
      </c>
      <c r="BX146" s="21">
        <v>0.79</v>
      </c>
      <c r="BZ146" s="21">
        <v>0.77</v>
      </c>
      <c r="CB146" s="21">
        <v>0.75</v>
      </c>
      <c r="CD146" s="21">
        <v>0.71</v>
      </c>
      <c r="CF146" s="21">
        <v>0.83</v>
      </c>
      <c r="CH146" s="21">
        <v>0.84</v>
      </c>
      <c r="CJ146" s="21">
        <v>0.72</v>
      </c>
      <c r="CL146" s="21">
        <v>0.84</v>
      </c>
      <c r="CN146" s="21">
        <v>0.81</v>
      </c>
      <c r="CP146" s="21">
        <v>0.74</v>
      </c>
      <c r="CR146" s="21">
        <v>0.79</v>
      </c>
      <c r="CT146" s="21">
        <v>0.82</v>
      </c>
      <c r="CV146" s="21">
        <v>0.82</v>
      </c>
      <c r="CX146" s="21">
        <v>0.89</v>
      </c>
      <c r="CZ146" s="21">
        <v>0.85</v>
      </c>
      <c r="DB146" s="21">
        <v>0.89</v>
      </c>
      <c r="DD146" s="21">
        <v>0.88</v>
      </c>
      <c r="DF146" s="21">
        <v>0.9</v>
      </c>
      <c r="DH146" s="21">
        <v>0.94</v>
      </c>
      <c r="DJ146" s="21">
        <v>0.87</v>
      </c>
      <c r="DL146" s="21">
        <v>0.91</v>
      </c>
      <c r="DN146" s="21">
        <v>0.92</v>
      </c>
    </row>
    <row r="147" spans="2:118" ht="6" customHeight="1" x14ac:dyDescent="0.25">
      <c r="AO147"/>
      <c r="AQ147"/>
    </row>
    <row r="148" spans="2:118" x14ac:dyDescent="0.25">
      <c r="B148" s="7" t="s">
        <v>34</v>
      </c>
      <c r="AO148"/>
      <c r="AQ148"/>
    </row>
    <row r="149" spans="2:118" x14ac:dyDescent="0.25">
      <c r="B149" s="4" t="s">
        <v>37</v>
      </c>
      <c r="J149" s="19">
        <f>J12</f>
        <v>36876.000000000007</v>
      </c>
      <c r="L149" s="19">
        <f>L12</f>
        <v>50032</v>
      </c>
      <c r="N149" s="19">
        <f>N12</f>
        <v>63197</v>
      </c>
      <c r="P149" s="19">
        <f>P12</f>
        <v>58107</v>
      </c>
      <c r="R149" s="19">
        <f>R12</f>
        <v>52060</v>
      </c>
      <c r="T149" s="19">
        <f>T12</f>
        <v>69814</v>
      </c>
      <c r="V149" s="19">
        <f>V12</f>
        <v>58767</v>
      </c>
      <c r="X149" s="19">
        <f>X12</f>
        <v>60467</v>
      </c>
      <c r="Z149" s="19">
        <f>Z12</f>
        <v>38867.5</v>
      </c>
      <c r="AB149" s="19">
        <f>AB12</f>
        <v>41562</v>
      </c>
      <c r="AD149" s="19">
        <f>AD12</f>
        <v>38163</v>
      </c>
      <c r="AF149" s="19">
        <f>AF12</f>
        <v>37617</v>
      </c>
      <c r="AH149" s="19">
        <f>AH12</f>
        <v>30021</v>
      </c>
      <c r="AJ149" s="19">
        <f>AJ12</f>
        <v>40686</v>
      </c>
      <c r="AL149" s="19">
        <f>AL12</f>
        <v>39356.85</v>
      </c>
      <c r="AN149" s="19">
        <f>AN12</f>
        <v>34943.82</v>
      </c>
      <c r="AP149" s="19">
        <f>AP12</f>
        <v>22408</v>
      </c>
      <c r="AR149" s="19">
        <f>AR12</f>
        <v>45276.02</v>
      </c>
      <c r="AT149" s="19">
        <f>AT12</f>
        <v>36041.54</v>
      </c>
      <c r="AV149" s="19">
        <f>AV12</f>
        <v>44207.839999999997</v>
      </c>
      <c r="AX149" s="19">
        <f>AX12</f>
        <v>47339.02</v>
      </c>
      <c r="AZ149" s="19">
        <f>AZ12</f>
        <v>43705</v>
      </c>
      <c r="BB149" s="19">
        <f>BB12</f>
        <v>44404.99</v>
      </c>
      <c r="BD149" s="19">
        <f>BD12</f>
        <v>46952.85</v>
      </c>
      <c r="BF149" s="19">
        <f>BF12</f>
        <v>47757</v>
      </c>
      <c r="BH149" s="19">
        <f>BH12</f>
        <v>62398.98</v>
      </c>
      <c r="BJ149" s="19">
        <f>BJ12</f>
        <v>62422.2</v>
      </c>
      <c r="BL149" s="19">
        <f>BL12</f>
        <v>51951.7</v>
      </c>
      <c r="BN149" s="19">
        <f>BN12</f>
        <v>71934.75</v>
      </c>
      <c r="BP149" s="19">
        <f>BP12</f>
        <v>58795.8</v>
      </c>
      <c r="BR149" s="19">
        <f>BR12</f>
        <v>40314.949999999997</v>
      </c>
      <c r="BT149" s="19">
        <f>BT12</f>
        <v>51210.86</v>
      </c>
      <c r="BV149" s="19">
        <f>BV12</f>
        <v>48411.05</v>
      </c>
      <c r="BX149" s="19">
        <f>BX12</f>
        <v>38024.550000000003</v>
      </c>
      <c r="BZ149" s="19">
        <f>BZ12</f>
        <v>28017.25</v>
      </c>
      <c r="CB149" s="19">
        <f>CB12</f>
        <v>20090.099999999999</v>
      </c>
      <c r="CD149" s="19">
        <f>CD12</f>
        <v>30933.54</v>
      </c>
      <c r="CF149" s="19">
        <f>CF12</f>
        <v>26496.17</v>
      </c>
      <c r="CH149" s="19">
        <f>CH12</f>
        <v>53861.89</v>
      </c>
      <c r="CJ149" s="19">
        <f>CJ12</f>
        <v>21922.799999999999</v>
      </c>
      <c r="CL149" s="19">
        <f>CL12</f>
        <v>58950.41</v>
      </c>
      <c r="CN149" s="19">
        <f>CN12</f>
        <v>54326.27</v>
      </c>
      <c r="CP149" s="19">
        <f>CP12</f>
        <v>41124.17</v>
      </c>
      <c r="CR149" s="19">
        <f>CR12</f>
        <v>58826.04</v>
      </c>
      <c r="CT149" s="19">
        <f>CT12</f>
        <v>46695.31</v>
      </c>
      <c r="CV149" s="19">
        <f>CV12</f>
        <v>54598.11</v>
      </c>
      <c r="CX149" s="19">
        <f>CX12</f>
        <v>40875.83</v>
      </c>
      <c r="CZ149" s="19">
        <f>CZ12</f>
        <v>34385.78</v>
      </c>
      <c r="DB149" s="19">
        <f>DB12</f>
        <v>35700.639999999999</v>
      </c>
      <c r="DD149" s="19">
        <f>DD12</f>
        <v>46215.8</v>
      </c>
      <c r="DF149" s="19">
        <f>DF12</f>
        <v>43517.3</v>
      </c>
      <c r="DH149" s="19">
        <f>DH12</f>
        <v>38202.5</v>
      </c>
      <c r="DJ149" s="19">
        <f>DJ12</f>
        <v>36513.919999999998</v>
      </c>
      <c r="DL149" s="19">
        <f>DL12</f>
        <v>35960.54</v>
      </c>
      <c r="DN149" s="19">
        <f>DN12</f>
        <v>37169.980000000003</v>
      </c>
    </row>
    <row r="150" spans="2:118" x14ac:dyDescent="0.25">
      <c r="B150" s="4" t="s">
        <v>35</v>
      </c>
      <c r="J150" s="70" t="s">
        <v>77</v>
      </c>
      <c r="L150" s="70" t="s">
        <v>77</v>
      </c>
      <c r="N150" s="70" t="s">
        <v>77</v>
      </c>
      <c r="P150" s="70" t="s">
        <v>77</v>
      </c>
      <c r="R150" s="70" t="s">
        <v>77</v>
      </c>
      <c r="T150" s="70" t="s">
        <v>77</v>
      </c>
      <c r="V150" s="70" t="s">
        <v>77</v>
      </c>
      <c r="X150" s="8">
        <f>'[17]Profit and Loss'!B30+'[17]Profit and Loss'!B35+'[17]Profit and Loss'!B38</f>
        <v>14347.43</v>
      </c>
      <c r="Z150" s="8">
        <f>'[17]Profit and Loss'!D30+'[17]Profit and Loss'!D35+'[17]Profit and Loss'!D38</f>
        <v>18720.68</v>
      </c>
      <c r="AB150" s="8">
        <f>'[17]Profit and Loss'!F30+'[17]Profit and Loss'!F35+'[17]Profit and Loss'!F38</f>
        <v>24217.16</v>
      </c>
      <c r="AD150" s="8">
        <f>'[17]Profit and Loss'!H30+'[17]Profit and Loss'!H35+'[17]Profit and Loss'!H38</f>
        <v>26857.829999999998</v>
      </c>
      <c r="AF150" s="8">
        <f>'[17]Profit and Loss'!J30+'[17]Profit and Loss'!J35+'[17]Profit and Loss'!J38</f>
        <v>25098.87</v>
      </c>
      <c r="AH150" s="8">
        <f>'[17]Profit and Loss'!L30+'[17]Profit and Loss'!L35+'[17]Profit and Loss'!L38</f>
        <v>10017.74</v>
      </c>
      <c r="AJ150" s="8">
        <f>'[17]Profit and Loss'!N30+'[17]Profit and Loss'!N35+'[17]Profit and Loss'!N38</f>
        <v>12438.68</v>
      </c>
      <c r="AL150" s="8">
        <f>'[17]Profit and Loss'!P30+'[17]Profit and Loss'!P35+'[17]Profit and Loss'!P38</f>
        <v>15740.48</v>
      </c>
      <c r="AN150" s="8">
        <f>'[17]Profit and Loss'!R30+'[17]Profit and Loss'!R35+'[17]Profit and Loss'!R38</f>
        <v>13510.289999999999</v>
      </c>
      <c r="AP150" s="8">
        <f>'[17]Profit and Loss'!T30+'[17]Profit and Loss'!T35+'[17]Profit and Loss'!T38</f>
        <v>11750.1</v>
      </c>
      <c r="AR150" s="8">
        <f>'[17]Profit and Loss'!V30+'[17]Profit and Loss'!V35+'[17]Profit and Loss'!V38</f>
        <v>19162.18</v>
      </c>
      <c r="AT150" s="8">
        <f>'[17]Profit and Loss'!X30+'[17]Profit and Loss'!X35+'[17]Profit and Loss'!X38</f>
        <v>19645.21</v>
      </c>
      <c r="AV150" s="8">
        <f>'[17]Profit and Loss'!Z30+'[17]Profit and Loss'!Z35+'[17]Profit and Loss'!Z38</f>
        <v>16604.18</v>
      </c>
      <c r="AX150" s="8">
        <f>'[17]Profit and Loss'!AB30+'[17]Profit and Loss'!AB35+'[17]Profit and Loss'!AB38</f>
        <v>17105.05</v>
      </c>
      <c r="AZ150" s="8">
        <v>16764.22</v>
      </c>
      <c r="BB150" s="8">
        <v>14112.27</v>
      </c>
      <c r="BD150" s="8">
        <v>11927.11</v>
      </c>
      <c r="BF150" s="8">
        <v>11046.42</v>
      </c>
      <c r="BH150" s="8">
        <v>13459.68</v>
      </c>
      <c r="BJ150" s="8">
        <v>11130.71</v>
      </c>
      <c r="BL150" s="8">
        <v>10917</v>
      </c>
      <c r="BN150" s="8">
        <v>16051.22</v>
      </c>
      <c r="BP150" s="8">
        <v>13949.59</v>
      </c>
      <c r="BR150" s="8">
        <v>15410.02</v>
      </c>
      <c r="BT150" s="8">
        <v>20352.310000000001</v>
      </c>
      <c r="BV150" s="8">
        <v>14164.74</v>
      </c>
      <c r="BX150" s="8">
        <v>13465.64</v>
      </c>
      <c r="BZ150" s="8">
        <v>12658</v>
      </c>
      <c r="CB150" s="8">
        <v>12936.8</v>
      </c>
      <c r="CD150" s="8">
        <v>13459.53</v>
      </c>
      <c r="CF150" s="8">
        <v>10348.1</v>
      </c>
      <c r="CH150" s="8">
        <v>16946.689999999999</v>
      </c>
      <c r="CJ150" s="8">
        <v>21101.73</v>
      </c>
      <c r="CL150" s="8">
        <v>20416.740000000002</v>
      </c>
      <c r="CN150" s="8">
        <v>26196.66</v>
      </c>
      <c r="CP150" s="8">
        <v>22022.81</v>
      </c>
      <c r="CR150" s="8">
        <v>23273.35</v>
      </c>
      <c r="CT150" s="8">
        <v>19197.14</v>
      </c>
      <c r="CV150" s="8">
        <v>14818.7</v>
      </c>
      <c r="CX150" s="8">
        <v>14727.21</v>
      </c>
      <c r="CZ150" s="8">
        <v>14670.8</v>
      </c>
      <c r="DB150" s="8">
        <v>15947.26</v>
      </c>
      <c r="DD150" s="8">
        <v>14071.92</v>
      </c>
      <c r="DF150" s="8">
        <v>12613.73</v>
      </c>
      <c r="DH150" s="8">
        <v>12211.48</v>
      </c>
      <c r="DJ150" s="8">
        <v>12615.2</v>
      </c>
      <c r="DL150" s="8">
        <v>12743.35</v>
      </c>
      <c r="DN150" s="8">
        <v>13397.55</v>
      </c>
    </row>
    <row r="151" spans="2:118" x14ac:dyDescent="0.25">
      <c r="B151" s="4" t="s">
        <v>36</v>
      </c>
      <c r="J151" s="69" t="s">
        <v>77</v>
      </c>
      <c r="L151" s="69" t="s">
        <v>77</v>
      </c>
      <c r="N151" s="69" t="s">
        <v>77</v>
      </c>
      <c r="P151" s="69" t="s">
        <v>77</v>
      </c>
      <c r="R151" s="69" t="s">
        <v>77</v>
      </c>
      <c r="T151" s="69" t="s">
        <v>77</v>
      </c>
      <c r="V151" s="69" t="s">
        <v>77</v>
      </c>
      <c r="X151" s="44">
        <f>X149/X150</f>
        <v>4.2144830119401178</v>
      </c>
      <c r="Z151" s="44">
        <f>Z149/Z150</f>
        <v>2.0761799250881912</v>
      </c>
      <c r="AB151" s="44">
        <f>AB149/AB150</f>
        <v>1.716221059777447</v>
      </c>
      <c r="AD151" s="44">
        <f>AD149/AD150</f>
        <v>1.4209264114040487</v>
      </c>
      <c r="AF151" s="44">
        <f>AF149/AF150</f>
        <v>1.4987527326927468</v>
      </c>
      <c r="AH151" s="44">
        <f>AH149/AH150</f>
        <v>2.9967837057060773</v>
      </c>
      <c r="AJ151" s="44">
        <f>AJ149/AJ150</f>
        <v>3.2709258538687385</v>
      </c>
      <c r="AL151" s="44">
        <f>AL149/AL150</f>
        <v>2.500358947122324</v>
      </c>
      <c r="AN151" s="44">
        <f>AN149/AN150</f>
        <v>2.586459654085886</v>
      </c>
      <c r="AO151"/>
      <c r="AP151" s="44">
        <f>AP149/AP150</f>
        <v>1.907047599594897</v>
      </c>
      <c r="AQ151"/>
      <c r="AR151" s="44">
        <f>AR149/AR150</f>
        <v>2.362780226466926</v>
      </c>
      <c r="AT151" s="44">
        <f>AT149/AT150</f>
        <v>1.8346222819710252</v>
      </c>
      <c r="AV151" s="44">
        <f>AV149/AV150</f>
        <v>2.662452466788483</v>
      </c>
      <c r="AX151" s="44">
        <f>AX149/AX150</f>
        <v>2.7675464263477743</v>
      </c>
      <c r="AZ151" s="44">
        <f>AZ149/AZ150</f>
        <v>2.6070404707168002</v>
      </c>
      <c r="BB151" s="44">
        <f>BB149/BB150</f>
        <v>3.1465519012887366</v>
      </c>
      <c r="BD151" s="44">
        <f>BD149/BD150</f>
        <v>3.9366493643472724</v>
      </c>
      <c r="BF151" s="44">
        <f>BF149/BF150</f>
        <v>4.3233011238030059</v>
      </c>
      <c r="BH151" s="44">
        <f>BH149/BH150</f>
        <v>4.6359928319246819</v>
      </c>
      <c r="BJ151" s="44">
        <f>BJ149/BJ150</f>
        <v>5.6081058620698947</v>
      </c>
      <c r="BL151" s="44">
        <f>BL149/BL150</f>
        <v>4.7587890446093244</v>
      </c>
      <c r="BN151" s="44">
        <f>BN149/BN150</f>
        <v>4.4815752322876392</v>
      </c>
      <c r="BP151" s="44">
        <f>BP149/BP150</f>
        <v>4.2148765662646719</v>
      </c>
      <c r="BR151" s="44">
        <f>BR149/BR150</f>
        <v>2.6161516986999365</v>
      </c>
      <c r="BT151" s="44">
        <f>BT149/BT150</f>
        <v>2.5162185520955607</v>
      </c>
      <c r="BV151" s="44">
        <f>BV149/BV150</f>
        <v>3.4177153975293582</v>
      </c>
      <c r="BX151" s="44">
        <f>BX149/BX150</f>
        <v>2.8238204793830821</v>
      </c>
      <c r="BZ151" s="44">
        <f>BZ149/BZ150</f>
        <v>2.2134025912466426</v>
      </c>
      <c r="CB151" s="44">
        <f>CB149/CB150</f>
        <v>1.5529419949291943</v>
      </c>
      <c r="CD151" s="44">
        <f>CD149/CD150</f>
        <v>2.2982630151275711</v>
      </c>
      <c r="CF151" s="44">
        <f>CF149/CF150</f>
        <v>2.5604864661145523</v>
      </c>
      <c r="CH151" s="44">
        <f>CH149/CH150</f>
        <v>3.1783132871374886</v>
      </c>
      <c r="CJ151" s="44">
        <f>CJ149/CJ150</f>
        <v>1.0389100798844455</v>
      </c>
      <c r="CL151" s="44">
        <f>CL149/CL150</f>
        <v>2.8873566494944836</v>
      </c>
      <c r="CN151" s="44">
        <f>CN149/CN150</f>
        <v>2.0737861238799145</v>
      </c>
      <c r="CP151" s="44">
        <f>CP149/CP150</f>
        <v>1.8673443579634024</v>
      </c>
      <c r="CR151" s="44">
        <f>CR149/CR150</f>
        <v>2.5276137728345942</v>
      </c>
      <c r="CT151" s="44">
        <f>CT149/CT150</f>
        <v>2.4324097235317343</v>
      </c>
      <c r="CV151" s="44">
        <f>CV149/CV150</f>
        <v>3.6844061894768094</v>
      </c>
      <c r="CX151" s="44">
        <f>CX149/CX150</f>
        <v>2.7755311426943736</v>
      </c>
      <c r="CZ151" s="44">
        <f>CZ149/CZ150</f>
        <v>2.3438244676500259</v>
      </c>
      <c r="DB151" s="44">
        <f>DB149/DB150</f>
        <v>2.238669213394652</v>
      </c>
      <c r="DD151" s="44">
        <f>DD149/DD150</f>
        <v>3.2842568746837677</v>
      </c>
      <c r="DF151" s="44">
        <f>DF149/DF150</f>
        <v>3.4499945694096832</v>
      </c>
      <c r="DH151" s="44">
        <f>DH149/DH150</f>
        <v>3.128408677736032</v>
      </c>
      <c r="DJ151" s="44">
        <f>DJ149/DJ150</f>
        <v>2.8944384551969051</v>
      </c>
      <c r="DL151" s="44">
        <f>DL149/DL150</f>
        <v>2.8219063276140104</v>
      </c>
      <c r="DN151" s="44">
        <f>DN149/DN150</f>
        <v>2.7743863616855324</v>
      </c>
    </row>
    <row r="152" spans="2:118" x14ac:dyDescent="0.25">
      <c r="B152" s="9" t="s">
        <v>2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2"/>
      <c r="AP152" s="10"/>
      <c r="AQ152" s="12"/>
      <c r="AR152" s="10"/>
      <c r="AS152" s="10"/>
      <c r="AT152" s="98">
        <f>SUM(X149:AT149)/SUM(X150:AT150)</f>
        <v>2.2004496312527286</v>
      </c>
      <c r="AU152" s="10"/>
      <c r="AV152" s="98">
        <f t="shared" ref="AV152" si="395">SUM(Z149:AV149)/SUM(Z150:AV150)</f>
        <v>2.101157494688052</v>
      </c>
      <c r="AW152" s="10"/>
      <c r="AX152" s="98">
        <f t="shared" ref="AX152:BD152" si="396">SUM(AB149:AX149)/SUM(AB150:AX150)</f>
        <v>2.1570912105274549</v>
      </c>
      <c r="AY152" s="10"/>
      <c r="AZ152" s="98">
        <f t="shared" si="396"/>
        <v>2.2461001579766333</v>
      </c>
      <c r="BA152" s="10"/>
      <c r="BB152" s="98">
        <f t="shared" si="396"/>
        <v>2.4277616684866792</v>
      </c>
      <c r="BC152" s="10"/>
      <c r="BD152" s="98">
        <f t="shared" si="396"/>
        <v>2.6588519439609608</v>
      </c>
      <c r="BE152" s="10"/>
      <c r="BF152" s="98">
        <f t="shared" ref="BF152" si="397">SUM(AJ149:BF149)/SUM(AJ150:BF150)</f>
        <v>2.7422800627720321</v>
      </c>
      <c r="BG152" s="10"/>
      <c r="BH152" s="98">
        <f t="shared" ref="BH152" si="398">SUM(AL149:BH149)/SUM(AL150:BH150)</f>
        <v>2.8468722541117844</v>
      </c>
      <c r="BI152" s="10"/>
      <c r="BJ152" s="98">
        <f t="shared" ref="BJ152" si="399">SUM(AN149:BJ149)/SUM(AN150:BJ150)</f>
        <v>3.0522366063468636</v>
      </c>
      <c r="BK152" s="10"/>
      <c r="BL152" s="98">
        <f t="shared" ref="BL152" si="400">SUM(AP149:BL149)/SUM(AP150:BL150)</f>
        <v>3.1957835584258931</v>
      </c>
      <c r="BM152" s="10"/>
      <c r="BN152" s="98">
        <f t="shared" ref="BN152" si="401">SUM(AR149:BN149)/SUM(AR150:BN150)</f>
        <v>3.3968865576976843</v>
      </c>
      <c r="BO152" s="10"/>
      <c r="BP152" s="98">
        <f t="shared" ref="BP152" si="402">SUM(AT149:BP149)/SUM(AT150:BP150)</f>
        <v>3.577686024869283</v>
      </c>
      <c r="BQ152" s="10"/>
      <c r="BR152" s="98">
        <f t="shared" ref="BR152" si="403">SUM(AV149:BR149)/SUM(AV150:BR150)</f>
        <v>3.692986842691786</v>
      </c>
      <c r="BS152" s="10"/>
      <c r="BT152" s="98">
        <f t="shared" ref="BT152" si="404">SUM(AX149:BT149)/SUM(AX150:BT150)</f>
        <v>3.6532786066647471</v>
      </c>
      <c r="BU152" s="10"/>
      <c r="BV152" s="98">
        <f t="shared" ref="BV152" si="405">SUM(AZ149:BV149)/SUM(AZ150:BV150)</f>
        <v>3.723064951479246</v>
      </c>
      <c r="BW152" s="10"/>
      <c r="BX152" s="98">
        <f t="shared" ref="BX152" si="406">SUM(BB149:BX149)/SUM(BB150:BX150)</f>
        <v>3.7628294458032219</v>
      </c>
      <c r="BY152" s="10"/>
      <c r="BZ152" s="98">
        <f t="shared" ref="BZ152" si="407">SUM(BD149:BZ149)/SUM(BD150:BZ150)</f>
        <v>3.6964864801129798</v>
      </c>
      <c r="CA152" s="10"/>
      <c r="CB152" s="98">
        <f t="shared" ref="CB152" si="408">SUM(BF149:CB149)/SUM(BF150:CB150)</f>
        <v>3.5116691442836934</v>
      </c>
      <c r="CC152" s="10"/>
      <c r="CD152" s="98">
        <f t="shared" ref="CD152" si="409">SUM(BH149:CD149)/SUM(BH150:CD150)</f>
        <v>3.3610486341480028</v>
      </c>
      <c r="CE152" s="10"/>
      <c r="CF152" s="98">
        <f t="shared" ref="CF152" si="410">SUM(BJ149:CF149)/SUM(BJ150:CF150)</f>
        <v>3.206692450288958</v>
      </c>
      <c r="CG152" s="10"/>
      <c r="CH152" s="98">
        <f t="shared" ref="CH152" si="411">SUM(BL149:CH149)/SUM(BL150:CH150)</f>
        <v>3.0472501289701532</v>
      </c>
      <c r="CI152" s="10"/>
      <c r="CJ152" s="98">
        <f t="shared" ref="CJ152" si="412">SUM(BN149:CJ149)/SUM(BN150:CJ150)</f>
        <v>2.7095878627573522</v>
      </c>
      <c r="CK152" s="10"/>
      <c r="CL152" s="98">
        <f t="shared" ref="CL152" si="413">SUM(BP149:CL149)/SUM(BP150:CL150)</f>
        <v>2.5756149955059091</v>
      </c>
      <c r="CM152" s="10"/>
      <c r="CN152" s="98">
        <f t="shared" ref="CN152" si="414">SUM(BR149:CN149)/SUM(BR150:CN150)</f>
        <v>2.3932295929198948</v>
      </c>
      <c r="CO152" s="10"/>
      <c r="CP152" s="98">
        <f t="shared" ref="CP152" si="415">SUM(BT149:CP149)/SUM(BT150:CP150)</f>
        <v>2.3196434552401812</v>
      </c>
      <c r="CQ152" s="10"/>
      <c r="CR152" s="98">
        <f t="shared" ref="CR152" si="416">SUM(BV149:CR149)/SUM(BV150:CR150)</f>
        <v>2.3236987500748221</v>
      </c>
      <c r="CS152" s="10"/>
      <c r="CT152" s="98">
        <f t="shared" ref="CT152" si="417">SUM(BX149:CT149)/SUM(BX150:CT150)</f>
        <v>2.2604532079722031</v>
      </c>
      <c r="CU152" s="10"/>
      <c r="CV152" s="98">
        <f t="shared" ref="CV152" si="418">SUM(BZ149:CV149)/SUM(BZ150:CV150)</f>
        <v>2.3237921746211208</v>
      </c>
      <c r="CW152" s="10"/>
      <c r="CX152" s="98">
        <f t="shared" ref="CX152" si="419">SUM(CB149:CX149)/SUM(CB150:CX150)</f>
        <v>2.3611573899027625</v>
      </c>
      <c r="CY152" s="10"/>
      <c r="CZ152" s="98">
        <f t="shared" ref="CZ152" si="420">SUM(CD149:CZ149)/SUM(CD150:CZ150)</f>
        <v>2.4081297559170651</v>
      </c>
      <c r="DA152" s="10"/>
      <c r="DB152" s="98">
        <f t="shared" ref="DB152" si="421">SUM(CF149:DB149)/SUM(CF150:DB150)</f>
        <v>2.4025591623400837</v>
      </c>
      <c r="DC152" s="10"/>
      <c r="DD152" s="98">
        <f t="shared" ref="DD152" si="422">SUM(CH149:DD149)/SUM(CH150:DD150)</f>
        <v>2.4507837177512202</v>
      </c>
      <c r="DE152" s="10"/>
      <c r="DF152" s="98">
        <f t="shared" ref="DF152" si="423">SUM(CJ149:DF149)/SUM(CJ150:DF150)</f>
        <v>2.4520370741910646</v>
      </c>
      <c r="DG152" s="10"/>
      <c r="DH152" s="98">
        <f t="shared" ref="DH152" si="424">SUM(CL149:DH149)/SUM(CL150:DH150)</f>
        <v>2.6332205028553375</v>
      </c>
      <c r="DI152" s="10"/>
      <c r="DJ152" s="98">
        <f t="shared" ref="DJ152" si="425">SUM(CN149:DJ149)/SUM(CN150:DJ150)</f>
        <v>2.6238646205152971</v>
      </c>
      <c r="DK152" s="10"/>
      <c r="DL152" s="98">
        <f t="shared" ref="DL152" si="426">SUM(CP149:DL149)/SUM(CP150:DL150)</f>
        <v>2.7135034416645332</v>
      </c>
      <c r="DM152" s="10"/>
      <c r="DN152" s="104">
        <f t="shared" ref="DN152" si="427">SUM(CR149:DN149)/SUM(CR150:DN150)</f>
        <v>2.821389247374571</v>
      </c>
    </row>
    <row r="153" spans="2:118" x14ac:dyDescent="0.25">
      <c r="AO153"/>
      <c r="AQ153"/>
    </row>
  </sheetData>
  <pageMargins left="0.45" right="0.45" top="0.5" bottom="0.5" header="0.3" footer="0.3"/>
  <pageSetup scale="35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0D96-28F7-4103-A195-1973ADBCFA74}">
  <dimension ref="A3:ED134"/>
  <sheetViews>
    <sheetView showGridLines="0" view="pageBreakPreview" zoomScaleNormal="100" zoomScaleSheetLayoutView="100" workbookViewId="0">
      <selection activeCell="DN18" sqref="DN18"/>
    </sheetView>
  </sheetViews>
  <sheetFormatPr defaultColWidth="8.85546875" defaultRowHeight="15" outlineLevelCol="2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0.85546875" style="4" hidden="1" customWidth="1" outlineLevel="1"/>
    <col min="11" max="11" width="1.85546875" style="4" hidden="1" customWidth="1" outlineLevel="1"/>
    <col min="12" max="12" width="10.85546875" style="4" hidden="1" customWidth="1" outlineLevel="1"/>
    <col min="13" max="13" width="1.85546875" style="4" hidden="1" customWidth="1" outlineLevel="1"/>
    <col min="14" max="14" width="10.85546875" style="4" hidden="1" customWidth="1" outlineLevel="1"/>
    <col min="15" max="15" width="1.85546875" style="4" hidden="1" customWidth="1" outlineLevel="1"/>
    <col min="16" max="16" width="10.85546875" style="4" hidden="1" customWidth="1" outlineLevel="1"/>
    <col min="17" max="17" width="1.85546875" style="4" hidden="1" customWidth="1" outlineLevel="1"/>
    <col min="18" max="18" width="10.85546875" style="4" hidden="1" customWidth="1" outlineLevel="1"/>
    <col min="19" max="19" width="1.85546875" style="4" hidden="1" customWidth="1" outlineLevel="1"/>
    <col min="20" max="20" width="10.85546875" style="4" hidden="1" customWidth="1" outlineLevel="1"/>
    <col min="21" max="21" width="1.85546875" style="4" hidden="1" customWidth="1" outlineLevel="1"/>
    <col min="22" max="22" width="10.85546875" style="4" hidden="1" customWidth="1" outlineLevel="1"/>
    <col min="23" max="23" width="1.85546875" style="4" hidden="1" customWidth="1" outlineLevel="1"/>
    <col min="24" max="24" width="10.85546875" style="4" hidden="1" customWidth="1" outlineLevel="1"/>
    <col min="25" max="25" width="1.85546875" style="4" hidden="1" customWidth="1" outlineLevel="1"/>
    <col min="26" max="26" width="10.85546875" style="4" hidden="1" customWidth="1" outlineLevel="1"/>
    <col min="27" max="27" width="1.85546875" style="4" hidden="1" customWidth="1" outlineLevel="1"/>
    <col min="28" max="28" width="10.85546875" style="4" hidden="1" customWidth="1" outlineLevel="1"/>
    <col min="29" max="29" width="1.85546875" style="4" hidden="1" customWidth="1" outlineLevel="1"/>
    <col min="30" max="30" width="10.85546875" style="4" hidden="1" customWidth="1" outlineLevel="1"/>
    <col min="31" max="31" width="1.85546875" style="4" hidden="1" customWidth="1" outlineLevel="1"/>
    <col min="32" max="32" width="10.85546875" style="4" hidden="1" customWidth="1" outlineLevel="1"/>
    <col min="33" max="33" width="1.85546875" style="4" hidden="1" customWidth="1" outlineLevel="1"/>
    <col min="34" max="34" width="11.28515625" style="4" hidden="1" customWidth="1" outlineLevel="1" collapsed="1"/>
    <col min="35" max="35" width="1.85546875" style="4" hidden="1" customWidth="1" outlineLevel="1"/>
    <col min="36" max="36" width="11.28515625" style="4" hidden="1" customWidth="1" outlineLevel="1"/>
    <col min="37" max="37" width="1.85546875" style="4" hidden="1" customWidth="1" outlineLevel="1"/>
    <col min="38" max="38" width="11.28515625" style="4" hidden="1" customWidth="1" outlineLevel="1"/>
    <col min="39" max="39" width="1.85546875" style="4" hidden="1" customWidth="1" outlineLevel="1"/>
    <col min="40" max="40" width="11.28515625" style="4" hidden="1" customWidth="1" outlineLevel="1"/>
    <col min="41" max="41" width="1.85546875" style="4" hidden="1" customWidth="1" outlineLevel="1"/>
    <col min="42" max="42" width="11.28515625" style="4" hidden="1" customWidth="1" outlineLevel="1"/>
    <col min="43" max="43" width="1.85546875" style="4" hidden="1" customWidth="1" outlineLevel="1"/>
    <col min="44" max="44" width="11.28515625" style="4" hidden="1" customWidth="1" outlineLevel="1"/>
    <col min="45" max="45" width="1.85546875" style="4" hidden="1" customWidth="1" outlineLevel="1"/>
    <col min="46" max="46" width="11.28515625" style="4" hidden="1" customWidth="1" outlineLevel="1"/>
    <col min="47" max="47" width="1.85546875" style="4" hidden="1" customWidth="1" outlineLevel="1"/>
    <col min="48" max="48" width="11.28515625" style="4" hidden="1" customWidth="1" outlineLevel="1"/>
    <col min="49" max="49" width="1.85546875" style="4" hidden="1" customWidth="1" outlineLevel="1"/>
    <col min="50" max="50" width="11.28515625" style="4" hidden="1" customWidth="1" outlineLevel="1"/>
    <col min="51" max="51" width="1.85546875" style="4" hidden="1" customWidth="1" outlineLevel="1"/>
    <col min="52" max="52" width="11.28515625" style="4" hidden="1" customWidth="1" outlineLevel="1"/>
    <col min="53" max="53" width="1.85546875" style="4" hidden="1" customWidth="1" outlineLevel="1"/>
    <col min="54" max="54" width="11.28515625" style="4" hidden="1" customWidth="1" outlineLevel="1"/>
    <col min="55" max="55" width="1.85546875" style="4" hidden="1" customWidth="1" outlineLevel="1"/>
    <col min="56" max="56" width="11.28515625" style="4" hidden="1" customWidth="1" outlineLevel="1"/>
    <col min="57" max="57" width="1.85546875" style="4" hidden="1" customWidth="1" outlineLevel="1" collapsed="1"/>
    <col min="58" max="58" width="11.28515625" style="4" hidden="1" customWidth="1" outlineLevel="2"/>
    <col min="59" max="59" width="1.85546875" style="4" hidden="1" customWidth="1" outlineLevel="2"/>
    <col min="60" max="60" width="11.28515625" style="4" hidden="1" customWidth="1" outlineLevel="2"/>
    <col min="61" max="61" width="1.85546875" style="4" hidden="1" customWidth="1" outlineLevel="2"/>
    <col min="62" max="62" width="11.28515625" style="4" hidden="1" customWidth="1" outlineLevel="2"/>
    <col min="63" max="63" width="1.85546875" style="4" hidden="1" customWidth="1" outlineLevel="2"/>
    <col min="64" max="64" width="11.28515625" style="4" hidden="1" customWidth="1" outlineLevel="2"/>
    <col min="65" max="65" width="1.85546875" style="4" hidden="1" customWidth="1" outlineLevel="2"/>
    <col min="66" max="66" width="11.28515625" style="4" hidden="1" customWidth="1" outlineLevel="2"/>
    <col min="67" max="67" width="1.85546875" style="4" hidden="1" customWidth="1" outlineLevel="2"/>
    <col min="68" max="68" width="12.42578125" style="4" hidden="1" customWidth="1" outlineLevel="2"/>
    <col min="69" max="69" width="1.85546875" style="4" hidden="1" customWidth="1" outlineLevel="2"/>
    <col min="70" max="70" width="12.42578125" style="4" hidden="1" customWidth="1" outlineLevel="2"/>
    <col min="71" max="71" width="1.85546875" style="4" hidden="1" customWidth="1" outlineLevel="2"/>
    <col min="72" max="72" width="11.28515625" style="4" hidden="1" customWidth="1" outlineLevel="2"/>
    <col min="73" max="73" width="1.85546875" style="4" hidden="1" customWidth="1" outlineLevel="2"/>
    <col min="74" max="74" width="11.28515625" style="4" hidden="1" customWidth="1" outlineLevel="2"/>
    <col min="75" max="75" width="1.85546875" style="4" hidden="1" customWidth="1" outlineLevel="2"/>
    <col min="76" max="76" width="11.28515625" style="4" hidden="1" customWidth="1" outlineLevel="2"/>
    <col min="77" max="77" width="1.85546875" style="4" hidden="1" customWidth="1" outlineLevel="2"/>
    <col min="78" max="78" width="11.28515625" style="4" hidden="1" customWidth="1" outlineLevel="2"/>
    <col min="79" max="79" width="1.85546875" style="4" hidden="1" customWidth="1" outlineLevel="2"/>
    <col min="80" max="80" width="11.28515625" style="4" hidden="1" customWidth="1" outlineLevel="2"/>
    <col min="81" max="81" width="1.85546875" style="4" hidden="1" customWidth="1" outlineLevel="1" collapsed="1"/>
    <col min="82" max="82" width="11.140625" style="4" hidden="1" customWidth="1" outlineLevel="1"/>
    <col min="83" max="83" width="1.85546875" style="4" hidden="1" customWidth="1" outlineLevel="1"/>
    <col min="84" max="84" width="11.28515625" style="4" hidden="1" customWidth="1" outlineLevel="1"/>
    <col min="85" max="85" width="1.85546875" style="4" hidden="1" customWidth="1" outlineLevel="1"/>
    <col min="86" max="86" width="12.42578125" style="4" hidden="1" customWidth="1" outlineLevel="1"/>
    <col min="87" max="87" width="1.85546875" style="4" hidden="1" customWidth="1" outlineLevel="1"/>
    <col min="88" max="88" width="12.42578125" style="4" hidden="1" customWidth="1" outlineLevel="1"/>
    <col min="89" max="89" width="1.85546875" style="4" hidden="1" customWidth="1" outlineLevel="1"/>
    <col min="90" max="90" width="12.42578125" style="4" hidden="1" customWidth="1" outlineLevel="1"/>
    <col min="91" max="91" width="1.85546875" style="4" hidden="1" customWidth="1" outlineLevel="1"/>
    <col min="92" max="92" width="12.42578125" style="4" hidden="1" customWidth="1" outlineLevel="1"/>
    <col min="93" max="93" width="1.85546875" style="4" hidden="1" customWidth="1" outlineLevel="1"/>
    <col min="94" max="94" width="12.42578125" style="4" hidden="1" customWidth="1" outlineLevel="1"/>
    <col min="95" max="95" width="1.85546875" style="4" hidden="1" customWidth="1" outlineLevel="1"/>
    <col min="96" max="96" width="12.42578125" style="4" hidden="1" customWidth="1" outlineLevel="1"/>
    <col min="97" max="97" width="1.85546875" style="4" hidden="1" customWidth="1" outlineLevel="1"/>
    <col min="98" max="98" width="12.42578125" style="4" hidden="1" customWidth="1" outlineLevel="1"/>
    <col min="99" max="99" width="1.85546875" style="4" hidden="1" customWidth="1" outlineLevel="1"/>
    <col min="100" max="100" width="12.42578125" style="4" hidden="1" customWidth="1" outlineLevel="1"/>
    <col min="101" max="101" width="1.85546875" style="4" hidden="1" customWidth="1" outlineLevel="1"/>
    <col min="102" max="102" width="12.42578125" style="4" hidden="1" customWidth="1" outlineLevel="1"/>
    <col min="103" max="103" width="1.85546875" style="4" hidden="1" customWidth="1" outlineLevel="1"/>
    <col min="104" max="104" width="12.42578125" style="4" hidden="1" customWidth="1" outlineLevel="1"/>
    <col min="105" max="105" width="1.85546875" style="4" customWidth="1" collapsed="1"/>
    <col min="106" max="106" width="12.42578125" style="4" bestFit="1" customWidth="1"/>
    <col min="107" max="107" width="1.85546875" style="4" customWidth="1"/>
    <col min="108" max="108" width="12.42578125" style="4" bestFit="1" customWidth="1"/>
    <col min="109" max="109" width="1.85546875" style="4" customWidth="1"/>
    <col min="110" max="110" width="12.42578125" style="4" bestFit="1" customWidth="1"/>
    <col min="111" max="111" width="1.85546875" style="4" customWidth="1"/>
    <col min="112" max="112" width="12.42578125" style="4" bestFit="1" customWidth="1"/>
    <col min="113" max="113" width="1.85546875" style="4" customWidth="1"/>
    <col min="114" max="114" width="12.42578125" style="4" bestFit="1" customWidth="1"/>
    <col min="115" max="115" width="1.85546875" style="4" customWidth="1"/>
    <col min="116" max="116" width="12.42578125" style="4" bestFit="1" customWidth="1"/>
    <col min="117" max="117" width="1.85546875" style="4" customWidth="1"/>
    <col min="118" max="118" width="12.42578125" style="4" bestFit="1" customWidth="1"/>
    <col min="119" max="119" width="1.85546875" style="4" customWidth="1"/>
    <col min="120" max="16384" width="8.85546875" style="4"/>
  </cols>
  <sheetData>
    <row r="3" spans="1:134" customFormat="1" ht="34.5" thickBot="1" x14ac:dyDescent="0.55000000000000004">
      <c r="A3" s="1" t="s">
        <v>61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134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spans="1:134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DQ5" s="65" t="s">
        <v>45</v>
      </c>
      <c r="DR5" s="64"/>
      <c r="DS5" s="64"/>
    </row>
    <row r="6" spans="1:134" x14ac:dyDescent="0.25">
      <c r="J6" s="5">
        <f>L6-30</f>
        <v>44219</v>
      </c>
      <c r="L6" s="5">
        <f>N6-30</f>
        <v>44249</v>
      </c>
      <c r="N6" s="5">
        <f>P6-30</f>
        <v>44279</v>
      </c>
      <c r="P6" s="5">
        <f>R6-30</f>
        <v>44309</v>
      </c>
      <c r="R6" s="5">
        <f>T6-30</f>
        <v>44339</v>
      </c>
      <c r="T6" s="5">
        <f>V6-30</f>
        <v>44369</v>
      </c>
      <c r="V6" s="5">
        <f>X6-30</f>
        <v>44399</v>
      </c>
      <c r="X6" s="5">
        <f>Z6-30</f>
        <v>44429</v>
      </c>
      <c r="Z6" s="5">
        <f>AB6-30</f>
        <v>44459</v>
      </c>
      <c r="AB6" s="5">
        <f>AD6-30</f>
        <v>44489</v>
      </c>
      <c r="AD6" s="5">
        <f>AF6-30</f>
        <v>44519</v>
      </c>
      <c r="AF6" s="5">
        <f>AH6-30</f>
        <v>44549</v>
      </c>
      <c r="AH6" s="5">
        <f>AJ6-30</f>
        <v>44579</v>
      </c>
      <c r="AJ6" s="5">
        <f>AL6-30</f>
        <v>44609</v>
      </c>
      <c r="AL6" s="5">
        <f>AN6-30</f>
        <v>44639</v>
      </c>
      <c r="AN6" s="5">
        <f>AP6-30</f>
        <v>44669</v>
      </c>
      <c r="AP6" s="5">
        <f>AR6-30</f>
        <v>44699</v>
      </c>
      <c r="AR6" s="5">
        <f>AT6-30</f>
        <v>44729</v>
      </c>
      <c r="AT6" s="5">
        <f>AV6-30</f>
        <v>44759</v>
      </c>
      <c r="AV6" s="5">
        <f>AX6-30</f>
        <v>44789</v>
      </c>
      <c r="AX6" s="5">
        <v>44819</v>
      </c>
      <c r="AZ6" s="5">
        <v>44849</v>
      </c>
      <c r="BB6" s="5">
        <v>44880</v>
      </c>
      <c r="BD6" s="5">
        <v>44910</v>
      </c>
      <c r="BF6" s="5">
        <v>44941</v>
      </c>
      <c r="BH6" s="5">
        <v>44972</v>
      </c>
      <c r="BJ6" s="5">
        <v>45000</v>
      </c>
      <c r="BL6" s="5">
        <v>45031</v>
      </c>
      <c r="BN6" s="5">
        <v>45061</v>
      </c>
      <c r="BP6" s="5">
        <v>45092</v>
      </c>
      <c r="BR6" s="5">
        <v>45122</v>
      </c>
      <c r="BT6" s="5">
        <v>45153</v>
      </c>
      <c r="BV6" s="5">
        <v>45184</v>
      </c>
      <c r="BX6" s="5">
        <v>45214</v>
      </c>
      <c r="BZ6" s="5">
        <v>45245</v>
      </c>
      <c r="CB6" s="5">
        <v>45275</v>
      </c>
      <c r="CD6" s="5">
        <v>45306</v>
      </c>
      <c r="CF6" s="5">
        <v>45337</v>
      </c>
      <c r="CH6" s="5">
        <v>45366</v>
      </c>
      <c r="CJ6" s="5">
        <v>45397</v>
      </c>
      <c r="CL6" s="5">
        <v>45427</v>
      </c>
      <c r="CN6" s="5">
        <v>45458</v>
      </c>
      <c r="CP6" s="5">
        <v>45488</v>
      </c>
      <c r="CR6" s="5">
        <v>45519</v>
      </c>
      <c r="CT6" s="5">
        <v>45550</v>
      </c>
      <c r="CV6" s="5">
        <v>45580</v>
      </c>
      <c r="CX6" s="5">
        <v>45611</v>
      </c>
      <c r="CZ6" s="5">
        <v>45641</v>
      </c>
      <c r="DB6" s="5">
        <v>45672</v>
      </c>
      <c r="DD6" s="5">
        <v>45703</v>
      </c>
      <c r="DF6" s="5">
        <v>45731</v>
      </c>
      <c r="DH6" s="5">
        <v>45762</v>
      </c>
      <c r="DJ6" s="5">
        <v>45792</v>
      </c>
      <c r="DL6" s="5">
        <v>45823</v>
      </c>
      <c r="DN6" s="5">
        <v>45853</v>
      </c>
      <c r="DP6"/>
      <c r="DQ6" s="55" t="s">
        <v>7</v>
      </c>
      <c r="DR6" s="56"/>
      <c r="DS6" s="57"/>
    </row>
    <row r="7" spans="1:134" x14ac:dyDescent="0.25">
      <c r="B7" s="6" t="s">
        <v>0</v>
      </c>
      <c r="DP7"/>
      <c r="DQ7" s="58" t="s">
        <v>73</v>
      </c>
      <c r="DR7"/>
      <c r="DS7" s="59" t="s">
        <v>62</v>
      </c>
    </row>
    <row r="8" spans="1:134" x14ac:dyDescent="0.25">
      <c r="B8" s="7" t="s">
        <v>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s="58" t="s">
        <v>84</v>
      </c>
      <c r="DR8"/>
      <c r="DS8" s="60"/>
      <c r="DT8"/>
      <c r="DU8"/>
      <c r="DV8"/>
      <c r="DW8"/>
      <c r="DX8"/>
      <c r="DY8"/>
      <c r="DZ8"/>
      <c r="EA8"/>
      <c r="EB8"/>
      <c r="EC8"/>
      <c r="ED8"/>
    </row>
    <row r="9" spans="1:134" x14ac:dyDescent="0.25">
      <c r="B9" s="4" t="s">
        <v>17</v>
      </c>
      <c r="J9" s="45">
        <f>'[18]Summary P&amp;L - DSR - Monthly'!CM6*1000</f>
        <v>71456.67</v>
      </c>
      <c r="L9" s="45">
        <f>'[18]Summary P&amp;L - DSR - Monthly'!CO6*1000</f>
        <v>60827.600000000006</v>
      </c>
      <c r="N9" s="45">
        <f>'[18]Summary P&amp;L - DSR - Monthly'!CQ6*1000</f>
        <v>64943.91</v>
      </c>
      <c r="P9" s="45">
        <f>'[18]Summary P&amp;L - DSR - Monthly'!CS6*1000</f>
        <v>48059.25</v>
      </c>
      <c r="R9" s="45">
        <f>'[18]Summary P&amp;L - DSR - Monthly'!CU6*1000</f>
        <v>77348.77</v>
      </c>
      <c r="T9" s="45">
        <f>'[18]Summary P&amp;L - DSR - Monthly'!CW6*1000</f>
        <v>69611.529999999984</v>
      </c>
      <c r="V9" s="45">
        <f>'[18]Summary P&amp;L - DSR - Monthly'!CY6*1000</f>
        <v>55627.26</v>
      </c>
      <c r="X9" s="45">
        <f>'[18]Summary P&amp;L - DSR - Monthly'!DE6*1000</f>
        <v>75549.440000000002</v>
      </c>
      <c r="Z9" s="45">
        <f>'[18]Summary P&amp;L - DSR - Monthly'!DG6*1000</f>
        <v>53151.630000000005</v>
      </c>
      <c r="AB9" s="45">
        <f>'[18]Summary P&amp;L - DSR - Monthly'!DI6*1000</f>
        <v>89478.349999999991</v>
      </c>
      <c r="AD9" s="45">
        <f>'[18]Summary P&amp;L - DSR - Monthly'!DK6*1000</f>
        <v>69533.259999999995</v>
      </c>
      <c r="AF9" s="45">
        <f>'[18]Summary P&amp;L - DSR - Monthly'!DM6*1000</f>
        <v>52564.320000000007</v>
      </c>
      <c r="AH9" s="45">
        <v>39601.42</v>
      </c>
      <c r="AJ9" s="45">
        <v>47139.95</v>
      </c>
      <c r="AL9" s="45">
        <v>67304.2</v>
      </c>
      <c r="AN9" s="45">
        <v>69874.740000000005</v>
      </c>
      <c r="AO9"/>
      <c r="AP9" s="45">
        <v>54620.77</v>
      </c>
      <c r="AQ9"/>
      <c r="AR9" s="45">
        <v>102513.42</v>
      </c>
      <c r="AT9" s="45">
        <v>70245.710000000006</v>
      </c>
      <c r="AV9" s="45">
        <v>97927.64</v>
      </c>
      <c r="AX9" s="45">
        <v>48546.67</v>
      </c>
      <c r="AZ9" s="45">
        <v>77933.899999999994</v>
      </c>
      <c r="BB9" s="45">
        <v>57735.01</v>
      </c>
      <c r="BD9" s="45">
        <v>85015.08</v>
      </c>
      <c r="BF9" s="45">
        <v>48739.69</v>
      </c>
      <c r="BH9" s="45">
        <f>25404.42+19026.18</f>
        <v>44430.6</v>
      </c>
      <c r="BJ9" s="45">
        <v>47886.47</v>
      </c>
      <c r="BL9" s="45">
        <v>50420.18</v>
      </c>
      <c r="BN9" s="45">
        <v>63492.81</v>
      </c>
      <c r="BP9" s="45">
        <v>69436.56</v>
      </c>
      <c r="BR9" s="45">
        <v>72328</v>
      </c>
      <c r="BT9" s="45">
        <v>63502.91</v>
      </c>
      <c r="BV9" s="45">
        <v>52796.14</v>
      </c>
      <c r="BX9" s="45">
        <v>26863.52</v>
      </c>
      <c r="BZ9" s="45">
        <v>32025.38</v>
      </c>
      <c r="CB9" s="45">
        <v>58893.11</v>
      </c>
      <c r="CD9" s="45">
        <v>52903.98</v>
      </c>
      <c r="CF9" s="45">
        <v>58514.49</v>
      </c>
      <c r="CH9" s="45">
        <v>80189.460000000006</v>
      </c>
      <c r="CJ9" s="45">
        <v>82246.52</v>
      </c>
      <c r="CL9" s="45">
        <v>84685.49</v>
      </c>
      <c r="CN9" s="45">
        <v>120958.34</v>
      </c>
      <c r="CP9" s="45">
        <v>64244.6</v>
      </c>
      <c r="CR9" s="45">
        <v>64503.11</v>
      </c>
      <c r="CT9" s="45">
        <v>95314.08</v>
      </c>
      <c r="CV9" s="45">
        <v>84469.41</v>
      </c>
      <c r="CX9" s="45">
        <v>97191.19</v>
      </c>
      <c r="CZ9" s="45">
        <v>92816.27</v>
      </c>
      <c r="DB9" s="45">
        <v>153748.37</v>
      </c>
      <c r="DD9" s="45">
        <v>123279.15</v>
      </c>
      <c r="DF9" s="45">
        <v>143931.23000000001</v>
      </c>
      <c r="DH9" s="45">
        <v>128707.49</v>
      </c>
      <c r="DJ9" s="45">
        <v>122181.35</v>
      </c>
      <c r="DL9" s="45">
        <v>81973.279999999999</v>
      </c>
      <c r="DN9" s="45">
        <v>107159.5</v>
      </c>
      <c r="DP9"/>
      <c r="DQ9" s="58"/>
      <c r="DS9" s="59"/>
    </row>
    <row r="10" spans="1:134" x14ac:dyDescent="0.25">
      <c r="B10" s="4" t="s">
        <v>18</v>
      </c>
      <c r="J10" s="95">
        <f>'[18]Summary P&amp;L - DSR - Monthly'!CQ7*1000</f>
        <v>0</v>
      </c>
      <c r="L10" s="95">
        <f>'[18]Summary P&amp;L - DSR - Monthly'!CS7*1000</f>
        <v>0</v>
      </c>
      <c r="N10" s="95">
        <f>'[18]Summary P&amp;L - DSR - Monthly'!CU7*1000</f>
        <v>0</v>
      </c>
      <c r="P10" s="95">
        <f>'[18]Summary P&amp;L - DSR - Monthly'!CW7*1000</f>
        <v>0</v>
      </c>
      <c r="R10" s="95">
        <f>'[18]Summary P&amp;L - DSR - Monthly'!CY7*1000</f>
        <v>0</v>
      </c>
      <c r="T10" s="95">
        <f>'[18]Summary P&amp;L - DSR - Monthly'!DA7*1000</f>
        <v>0</v>
      </c>
      <c r="V10" s="95">
        <f>'[18]Summary P&amp;L - DSR - Monthly'!DC7*1000</f>
        <v>0</v>
      </c>
      <c r="X10" s="95">
        <f>'[18]Summary P&amp;L - DSR - Monthly'!DE7*1000</f>
        <v>0</v>
      </c>
      <c r="Z10" s="95">
        <f>'[18]Summary P&amp;L - DSR - Monthly'!DG7*1000</f>
        <v>0</v>
      </c>
      <c r="AB10" s="95">
        <f>'[18]Summary P&amp;L - DSR - Monthly'!DI7*1000</f>
        <v>0</v>
      </c>
      <c r="AD10" s="95">
        <f>'[18]Summary P&amp;L - DSR - Monthly'!DK7*1000</f>
        <v>0</v>
      </c>
      <c r="AF10" s="95">
        <f>'[18]Summary P&amp;L - DSR - Monthly'!DM7*1000</f>
        <v>0</v>
      </c>
      <c r="AH10" s="95">
        <f>'[18]Summary P&amp;L - DSR - Monthly'!DO7*1000</f>
        <v>0</v>
      </c>
      <c r="AJ10" s="95">
        <f>'[18]Summary P&amp;L - DSR - Monthly'!DQ7*1000</f>
        <v>0</v>
      </c>
      <c r="AL10" s="95">
        <f>'[18]Summary P&amp;L - DSR - Monthly'!DS7*1000</f>
        <v>0</v>
      </c>
      <c r="AN10" s="95">
        <f>'[18]Summary P&amp;L - DSR - Monthly'!DU7*1000</f>
        <v>0</v>
      </c>
      <c r="AP10" s="95">
        <f>'[18]Summary P&amp;L - DSR - Monthly'!DW7*1000</f>
        <v>0</v>
      </c>
      <c r="AR10" s="95">
        <f>'[18]Summary P&amp;L - DSR - Monthly'!DY7*1000</f>
        <v>0</v>
      </c>
      <c r="AT10" s="95">
        <f>'[18]Summary P&amp;L - DSR - Monthly'!EA7*1000</f>
        <v>0</v>
      </c>
      <c r="AV10" s="95">
        <f>'[18]Summary P&amp;L - DSR - Monthly'!EC7*1000</f>
        <v>0</v>
      </c>
      <c r="AX10" s="95">
        <f>'[18]Summary P&amp;L - DSR - Monthly'!EE7*1000</f>
        <v>0</v>
      </c>
      <c r="AZ10" s="95">
        <v>0</v>
      </c>
      <c r="BB10" s="95">
        <v>0</v>
      </c>
      <c r="BD10" s="95">
        <v>0</v>
      </c>
      <c r="BF10" s="95">
        <v>0</v>
      </c>
      <c r="BH10" s="95">
        <v>0</v>
      </c>
      <c r="BJ10" s="95">
        <v>0</v>
      </c>
      <c r="BL10" s="95">
        <v>0</v>
      </c>
      <c r="BN10" s="95">
        <v>0</v>
      </c>
      <c r="BP10" s="95">
        <v>0</v>
      </c>
      <c r="BR10" s="95">
        <v>0</v>
      </c>
      <c r="BT10" s="95">
        <v>0</v>
      </c>
      <c r="BV10" s="95">
        <v>0</v>
      </c>
      <c r="BX10" s="95">
        <v>0</v>
      </c>
      <c r="BZ10" s="95">
        <v>0</v>
      </c>
      <c r="CB10" s="95">
        <v>0</v>
      </c>
      <c r="CD10" s="95">
        <v>0</v>
      </c>
      <c r="CF10" s="95">
        <v>0</v>
      </c>
      <c r="CH10" s="95">
        <v>0</v>
      </c>
      <c r="CJ10" s="95">
        <v>0</v>
      </c>
      <c r="CL10" s="95">
        <v>0</v>
      </c>
      <c r="CN10" s="95">
        <v>0</v>
      </c>
      <c r="CP10" s="95">
        <v>0</v>
      </c>
      <c r="CR10" s="95">
        <v>0</v>
      </c>
      <c r="CT10" s="95">
        <v>0</v>
      </c>
      <c r="CV10" s="95">
        <v>0</v>
      </c>
      <c r="CX10" s="95">
        <v>0</v>
      </c>
      <c r="CZ10" s="95">
        <v>0</v>
      </c>
      <c r="DB10" s="95">
        <v>0</v>
      </c>
      <c r="DD10" s="95">
        <v>0</v>
      </c>
      <c r="DF10" s="95">
        <v>0</v>
      </c>
      <c r="DH10" s="95">
        <v>0</v>
      </c>
      <c r="DJ10" s="95">
        <v>0</v>
      </c>
      <c r="DL10" s="95">
        <v>0</v>
      </c>
      <c r="DN10" s="95">
        <v>0</v>
      </c>
      <c r="DP10"/>
      <c r="DQ10" s="61" t="s">
        <v>9</v>
      </c>
      <c r="DS10" s="59"/>
    </row>
    <row r="11" spans="1:134" x14ac:dyDescent="0.25">
      <c r="B11" s="4" t="s">
        <v>19</v>
      </c>
      <c r="J11" s="46">
        <f>'[18]Summary P&amp;L - DSR - Monthly'!CM8*1000</f>
        <v>15109.26</v>
      </c>
      <c r="L11" s="46">
        <f>'[18]Summary P&amp;L - DSR - Monthly'!CO8*1000</f>
        <v>25138.080000000002</v>
      </c>
      <c r="N11" s="46">
        <f>'[18]Summary P&amp;L - DSR - Monthly'!CQ8*1000</f>
        <v>24113.859999999997</v>
      </c>
      <c r="P11" s="46">
        <f>'[18]Summary P&amp;L - DSR - Monthly'!CS8*1000</f>
        <v>25707.45</v>
      </c>
      <c r="R11" s="46">
        <f>'[18]Summary P&amp;L - DSR - Monthly'!CU8*1000</f>
        <v>20117.629999999997</v>
      </c>
      <c r="T11" s="46">
        <f>'[18]Summary P&amp;L - DSR - Monthly'!CW8*1000</f>
        <v>36252.980000000003</v>
      </c>
      <c r="V11" s="46">
        <f>'[18]Summary P&amp;L - DSR - Monthly'!CY8*1000</f>
        <v>28603.62</v>
      </c>
      <c r="X11" s="46">
        <f>'[18]Summary P&amp;L - DSR - Monthly'!DE8*1000</f>
        <v>35837.190000000017</v>
      </c>
      <c r="Z11" s="46">
        <f>'[18]Summary P&amp;L - DSR - Monthly'!DG8*1000</f>
        <v>28633.720000000008</v>
      </c>
      <c r="AB11" s="46">
        <f>'[18]Summary P&amp;L - DSR - Monthly'!DI8*1000</f>
        <v>27066.98000000001</v>
      </c>
      <c r="AD11" s="46">
        <f>'[18]Summary P&amp;L - DSR - Monthly'!DK8*1000</f>
        <v>23892.43</v>
      </c>
      <c r="AF11" s="46">
        <f>'[18]Summary P&amp;L - DSR - Monthly'!DM8*1000</f>
        <v>22790.659999999985</v>
      </c>
      <c r="AH11" s="46">
        <v>19711.41</v>
      </c>
      <c r="AJ11" s="46">
        <v>16233.75</v>
      </c>
      <c r="AL11" s="46">
        <v>25342.76</v>
      </c>
      <c r="AN11" s="46">
        <v>25832.92</v>
      </c>
      <c r="AO11"/>
      <c r="AP11" s="46">
        <v>18792.580000000002</v>
      </c>
      <c r="AQ11"/>
      <c r="AR11" s="46">
        <v>24730.62</v>
      </c>
      <c r="AT11" s="46">
        <v>23439.56</v>
      </c>
      <c r="AV11" s="46">
        <v>24050.37</v>
      </c>
      <c r="AX11" s="46">
        <v>19808.53</v>
      </c>
      <c r="AZ11" s="46">
        <v>23628.62</v>
      </c>
      <c r="BB11" s="46">
        <v>24415</v>
      </c>
      <c r="BD11" s="46">
        <v>25037.35</v>
      </c>
      <c r="BF11" s="46">
        <v>43516.55</v>
      </c>
      <c r="BH11" s="46">
        <v>20287.91</v>
      </c>
      <c r="BJ11" s="46">
        <v>33890.9</v>
      </c>
      <c r="BL11" s="46">
        <v>23150.33</v>
      </c>
      <c r="BN11" s="46">
        <v>37402.99</v>
      </c>
      <c r="BP11" s="46">
        <v>32930.79</v>
      </c>
      <c r="BR11" s="46">
        <v>25689.84</v>
      </c>
      <c r="BT11" s="46">
        <v>41137.01</v>
      </c>
      <c r="BV11" s="46">
        <v>29341.51</v>
      </c>
      <c r="BX11" s="46">
        <v>30151.96</v>
      </c>
      <c r="BZ11" s="46">
        <v>29039.06</v>
      </c>
      <c r="CB11" s="46">
        <v>29012.05</v>
      </c>
      <c r="CD11" s="46">
        <v>28213.91</v>
      </c>
      <c r="CF11" s="46">
        <v>17401.77</v>
      </c>
      <c r="CH11" s="46">
        <v>10872.47</v>
      </c>
      <c r="CJ11" s="46">
        <v>40896.39</v>
      </c>
      <c r="CL11" s="46">
        <v>49450.07</v>
      </c>
      <c r="CN11" s="46">
        <v>41175.279999999999</v>
      </c>
      <c r="CP11" s="46">
        <v>55040.66</v>
      </c>
      <c r="CR11" s="46">
        <v>86334.76</v>
      </c>
      <c r="CT11" s="46">
        <v>41073.699999999997</v>
      </c>
      <c r="CV11" s="46">
        <v>48445.18</v>
      </c>
      <c r="CX11" s="46">
        <v>36870.959999999999</v>
      </c>
      <c r="CZ11" s="46">
        <v>34940.74</v>
      </c>
      <c r="DB11" s="46">
        <v>41972.67</v>
      </c>
      <c r="DD11" s="46">
        <v>20715.330000000002</v>
      </c>
      <c r="DF11" s="46">
        <v>47270.67</v>
      </c>
      <c r="DH11" s="46">
        <v>53319.43</v>
      </c>
      <c r="DJ11" s="46">
        <v>42451.5</v>
      </c>
      <c r="DL11" s="46">
        <v>49022.35</v>
      </c>
      <c r="DN11" s="46">
        <v>48695.43</v>
      </c>
      <c r="DP11"/>
      <c r="DQ11" s="58" t="s">
        <v>87</v>
      </c>
      <c r="DR11" s="4" t="s">
        <v>89</v>
      </c>
      <c r="DS11" s="59"/>
    </row>
    <row r="12" spans="1:134" x14ac:dyDescent="0.25">
      <c r="B12" s="4" t="s">
        <v>10</v>
      </c>
      <c r="J12" s="14">
        <f>SUM(J9:J11)</f>
        <v>86565.93</v>
      </c>
      <c r="L12" s="14">
        <f>SUM(L9:L11)</f>
        <v>85965.680000000008</v>
      </c>
      <c r="N12" s="14">
        <f>SUM(N9:N11)</f>
        <v>89057.77</v>
      </c>
      <c r="P12" s="14">
        <f>SUM(P9:P11)</f>
        <v>73766.7</v>
      </c>
      <c r="R12" s="14">
        <f>SUM(R9:R11)</f>
        <v>97466.4</v>
      </c>
      <c r="T12" s="14">
        <f>SUM(T9:T11)</f>
        <v>105864.50999999998</v>
      </c>
      <c r="V12" s="14">
        <f>SUM(V9:V11)</f>
        <v>84230.88</v>
      </c>
      <c r="X12" s="14">
        <f>SUM(X9:X11)</f>
        <v>111386.63000000002</v>
      </c>
      <c r="Z12" s="14">
        <f>SUM(Z9:Z11)</f>
        <v>81785.350000000006</v>
      </c>
      <c r="AB12" s="14">
        <f>SUM(AB9:AB11)</f>
        <v>116545.33</v>
      </c>
      <c r="AD12" s="14">
        <f>SUM(AD9:AD11)</f>
        <v>93425.69</v>
      </c>
      <c r="AF12" s="14">
        <f>SUM(AF9:AF11)</f>
        <v>75354.98</v>
      </c>
      <c r="AH12" s="14">
        <f>SUM(AH9:AH11)</f>
        <v>59312.83</v>
      </c>
      <c r="AJ12" s="14">
        <f>SUM(AJ9:AJ11)</f>
        <v>63373.7</v>
      </c>
      <c r="AL12" s="14">
        <f>SUM(AL9:AL11)</f>
        <v>92646.959999999992</v>
      </c>
      <c r="AN12" s="14">
        <f>SUM(AN9:AN11)</f>
        <v>95707.66</v>
      </c>
      <c r="AO12"/>
      <c r="AP12" s="14">
        <f>SUM(AP9:AP11)</f>
        <v>73413.350000000006</v>
      </c>
      <c r="AQ12"/>
      <c r="AR12" s="14">
        <f>SUM(AR9:AR11)</f>
        <v>127244.04</v>
      </c>
      <c r="AT12" s="14">
        <f>SUM(AT9:AT11)</f>
        <v>93685.27</v>
      </c>
      <c r="AV12" s="14">
        <f>SUM(AV9:AV11)</f>
        <v>121978.01</v>
      </c>
      <c r="AX12" s="14">
        <f>SUM(AX9:AX11)</f>
        <v>68355.199999999997</v>
      </c>
      <c r="AZ12" s="14">
        <f>SUM(AZ9:AZ11)</f>
        <v>101562.51999999999</v>
      </c>
      <c r="BB12" s="14">
        <f>SUM(BB9:BB11)</f>
        <v>82150.010000000009</v>
      </c>
      <c r="BD12" s="14">
        <f>SUM(BD9:BD11)</f>
        <v>110052.43</v>
      </c>
      <c r="BF12" s="14">
        <f>SUM(BF9:BF11)</f>
        <v>92256.24</v>
      </c>
      <c r="BH12" s="14">
        <f>SUM(BH9:BH11)</f>
        <v>64718.509999999995</v>
      </c>
      <c r="BJ12" s="14">
        <f>SUM(BJ9:BJ11)</f>
        <v>81777.37</v>
      </c>
      <c r="BL12" s="14">
        <f>SUM(BL9:BL11)</f>
        <v>73570.510000000009</v>
      </c>
      <c r="BN12" s="14">
        <f>SUM(BN9:BN11)</f>
        <v>100895.79999999999</v>
      </c>
      <c r="BP12" s="14">
        <f>SUM(BP9:BP11)</f>
        <v>102367.35</v>
      </c>
      <c r="BR12" s="14">
        <f>SUM(BR9:BR11)</f>
        <v>98017.84</v>
      </c>
      <c r="BT12" s="14">
        <f>SUM(BT9:BT11)</f>
        <v>104639.92000000001</v>
      </c>
      <c r="BV12" s="14">
        <f>SUM(BV9:BV11)</f>
        <v>82137.649999999994</v>
      </c>
      <c r="BX12" s="14">
        <f>SUM(BX9:BX11)</f>
        <v>57015.479999999996</v>
      </c>
      <c r="BZ12" s="14">
        <f>SUM(BZ9:BZ11)</f>
        <v>61064.44</v>
      </c>
      <c r="CB12" s="14">
        <f>SUM(CB9:CB11)</f>
        <v>87905.16</v>
      </c>
      <c r="CD12" s="14">
        <f>SUM(CD9:CD11)</f>
        <v>81117.89</v>
      </c>
      <c r="CF12" s="14">
        <f>SUM(CF9:CF11)</f>
        <v>75916.259999999995</v>
      </c>
      <c r="CH12" s="14">
        <f>SUM(CH9:CH11)</f>
        <v>91061.930000000008</v>
      </c>
      <c r="CJ12" s="14">
        <f>SUM(CJ9:CJ11)</f>
        <v>123142.91</v>
      </c>
      <c r="CL12" s="14">
        <f>SUM(CL9:CL11)</f>
        <v>134135.56</v>
      </c>
      <c r="CN12" s="14">
        <f>SUM(CN9:CN11)</f>
        <v>162133.62</v>
      </c>
      <c r="CP12" s="14">
        <f>SUM(CP9:CP11)</f>
        <v>119285.26000000001</v>
      </c>
      <c r="CR12" s="14">
        <f>SUM(CR9:CR11)</f>
        <v>150837.87</v>
      </c>
      <c r="CT12" s="14">
        <f>SUM(CT9:CT11)</f>
        <v>136387.78</v>
      </c>
      <c r="CV12" s="14">
        <f>SUM(CV9:CV11)</f>
        <v>132914.59</v>
      </c>
      <c r="CX12" s="14">
        <f>SUM(CX9:CX11)</f>
        <v>134062.15</v>
      </c>
      <c r="CZ12" s="14">
        <f>SUM(CZ9:CZ11)</f>
        <v>127757.01000000001</v>
      </c>
      <c r="DB12" s="14">
        <f>SUM(DB9:DB11)</f>
        <v>195721.03999999998</v>
      </c>
      <c r="DD12" s="14">
        <f>SUM(DD9:DD11)</f>
        <v>143994.47999999998</v>
      </c>
      <c r="DF12" s="14">
        <f>SUM(DF9:DF11)</f>
        <v>191201.90000000002</v>
      </c>
      <c r="DH12" s="14">
        <f>SUM(DH9:DH11)</f>
        <v>182026.92</v>
      </c>
      <c r="DJ12" s="14">
        <f>SUM(DJ9:DJ11)</f>
        <v>164632.85</v>
      </c>
      <c r="DL12" s="14">
        <f>SUM(DL9:DL11)</f>
        <v>130995.63</v>
      </c>
      <c r="DN12" s="14">
        <f>SUM(DN9:DN11)</f>
        <v>155854.93</v>
      </c>
      <c r="DP12"/>
      <c r="DQ12" s="62" t="s">
        <v>88</v>
      </c>
      <c r="DR12" s="18" t="s">
        <v>60</v>
      </c>
      <c r="DS12" s="63"/>
    </row>
    <row r="13" spans="1:134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7">
        <f>SUM(J9:AF9)</f>
        <v>788151.99</v>
      </c>
      <c r="AG13" s="25"/>
      <c r="AH13" s="27">
        <f>SUM(L9:AH9)</f>
        <v>756296.74000000011</v>
      </c>
      <c r="AI13" s="25"/>
      <c r="AJ13" s="27">
        <f>SUM(N9:AJ9)</f>
        <v>742609.09</v>
      </c>
      <c r="AK13" s="25"/>
      <c r="AL13" s="27">
        <f>SUM(P9:AL9)</f>
        <v>744969.38</v>
      </c>
      <c r="AM13" s="25"/>
      <c r="AN13" s="27">
        <f>SUM(R9:AN9)</f>
        <v>766784.87</v>
      </c>
      <c r="AO13" s="26"/>
      <c r="AP13" s="27">
        <f>SUM(T9:AP9)</f>
        <v>744056.86999999988</v>
      </c>
      <c r="AQ13" s="26"/>
      <c r="AR13" s="27">
        <f>SUM(V9:AR9)</f>
        <v>776958.76</v>
      </c>
      <c r="AS13" s="25"/>
      <c r="AT13" s="27">
        <f>SUM(X9:AT9)</f>
        <v>791577.21000000008</v>
      </c>
      <c r="AU13" s="25"/>
      <c r="AV13" s="27">
        <f>SUM(Z9:AV9)</f>
        <v>813955.41</v>
      </c>
      <c r="AW13" s="25"/>
      <c r="AX13" s="27">
        <f>SUM(AB9:AX9)</f>
        <v>809350.45000000007</v>
      </c>
      <c r="AY13" s="25"/>
      <c r="AZ13" s="27">
        <f>SUM(AD9:AZ9)</f>
        <v>797806.00000000012</v>
      </c>
      <c r="BA13" s="25"/>
      <c r="BB13" s="27">
        <f>SUM(AF9:BB9)</f>
        <v>786007.75000000012</v>
      </c>
      <c r="BC13" s="25"/>
      <c r="BD13" s="27">
        <f>SUM(AH9:BD9)</f>
        <v>818458.51</v>
      </c>
      <c r="BE13" s="25"/>
      <c r="BF13" s="27">
        <f>SUM(AJ9:BF9)</f>
        <v>827596.78</v>
      </c>
      <c r="BG13" s="25"/>
      <c r="BH13" s="27">
        <f>SUM(AL9:BH9)</f>
        <v>824887.43</v>
      </c>
      <c r="BI13" s="25"/>
      <c r="BJ13" s="27">
        <f>SUM(AN9:BJ9)</f>
        <v>805469.69999999984</v>
      </c>
      <c r="BK13" s="25"/>
      <c r="BL13" s="27">
        <f>SUM(AP9:BL9)</f>
        <v>786015.1399999999</v>
      </c>
      <c r="BM13" s="25"/>
      <c r="BN13" s="27">
        <f>SUM(AR9:BN9)</f>
        <v>794887.17999999993</v>
      </c>
      <c r="BO13" s="25"/>
      <c r="BP13" s="27">
        <f>SUM(AT9:BP9)</f>
        <v>761810.32000000007</v>
      </c>
      <c r="BQ13" s="25"/>
      <c r="BR13" s="27">
        <f>SUM(AV9:BR9)</f>
        <v>763892.6100000001</v>
      </c>
      <c r="BS13" s="25"/>
      <c r="BT13" s="27">
        <f>SUM(AX9:BT9)</f>
        <v>729467.88</v>
      </c>
      <c r="BU13" s="25"/>
      <c r="BV13" s="27">
        <f>SUM(AZ9:BV9)</f>
        <v>733717.35000000009</v>
      </c>
      <c r="BW13" s="25"/>
      <c r="BX13" s="27">
        <f>SUM(BB9:BX9)</f>
        <v>682646.97</v>
      </c>
      <c r="BY13" s="25"/>
      <c r="BZ13" s="27">
        <f>SUM(BD9:BZ9)</f>
        <v>656937.34000000008</v>
      </c>
      <c r="CA13" s="25"/>
      <c r="CB13" s="27">
        <f>SUM(BF9:CB9)</f>
        <v>630815.37</v>
      </c>
      <c r="CC13" s="25"/>
      <c r="CD13" s="27">
        <f>SUM(BH9:CD9)</f>
        <v>634979.66</v>
      </c>
      <c r="CE13" s="25"/>
      <c r="CF13" s="27">
        <f>SUM(BJ9:CF9)</f>
        <v>649063.55000000005</v>
      </c>
      <c r="CG13" s="25"/>
      <c r="CH13" s="27">
        <f>SUM(BL9:CH9)</f>
        <v>681366.53999999992</v>
      </c>
      <c r="CI13" s="25"/>
      <c r="CJ13" s="27">
        <f>SUM(BN9:CJ9)</f>
        <v>713192.88</v>
      </c>
      <c r="CK13" s="25"/>
      <c r="CL13" s="27">
        <f>SUM(BP9:CL9)</f>
        <v>734385.55999999994</v>
      </c>
      <c r="CM13" s="25"/>
      <c r="CN13" s="27">
        <f>SUM(BR9:CN9)</f>
        <v>785907.34</v>
      </c>
      <c r="CO13" s="25"/>
      <c r="CP13" s="27">
        <f>SUM(BT9:CP9)</f>
        <v>777823.94</v>
      </c>
      <c r="CQ13" s="25"/>
      <c r="CR13" s="27">
        <f>SUM(BV9:CR9)</f>
        <v>778824.14</v>
      </c>
      <c r="CS13" s="25"/>
      <c r="CT13" s="27">
        <f>SUM(BX9:CT9)</f>
        <v>821342.08</v>
      </c>
      <c r="CU13" s="25"/>
      <c r="CV13" s="27">
        <f>SUM(BZ9:CV9)</f>
        <v>878947.97</v>
      </c>
      <c r="CW13" s="25"/>
      <c r="CX13" s="27">
        <f>SUM(CB9:CX9)</f>
        <v>944113.78</v>
      </c>
      <c r="CY13" s="25"/>
      <c r="CZ13" s="27">
        <f>SUM(CD9:CZ9)</f>
        <v>978036.94</v>
      </c>
      <c r="DA13" s="25"/>
      <c r="DB13" s="27">
        <f>SUM(CF9:DB9)</f>
        <v>1078881.33</v>
      </c>
      <c r="DC13" s="25"/>
      <c r="DD13" s="27">
        <f>SUM(CH9:DD9)</f>
        <v>1143645.99</v>
      </c>
      <c r="DE13" s="25"/>
      <c r="DF13" s="27">
        <f>SUM(CJ9:DF9)</f>
        <v>1207387.76</v>
      </c>
      <c r="DG13" s="25"/>
      <c r="DH13" s="27">
        <f>SUM(CL9:DH9)</f>
        <v>1253848.73</v>
      </c>
      <c r="DI13" s="25"/>
      <c r="DJ13" s="27">
        <f>SUM(CN9:DJ9)</f>
        <v>1291344.5900000001</v>
      </c>
      <c r="DK13" s="25"/>
      <c r="DL13" s="27">
        <f>SUM(CP9:DL9)</f>
        <v>1252359.53</v>
      </c>
      <c r="DM13" s="25"/>
      <c r="DN13" s="28">
        <f>SUM(CR9:DN9)</f>
        <v>1295274.4300000002</v>
      </c>
      <c r="DP13"/>
    </row>
    <row r="14" spans="1:134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99">
        <f t="shared" ref="AF14:AH15" si="0">SUM(J10:AF10)</f>
        <v>0</v>
      </c>
      <c r="AG14" s="22"/>
      <c r="AH14" s="99">
        <f t="shared" ref="AH14" si="1">SUM(L10:AH10)</f>
        <v>0</v>
      </c>
      <c r="AI14" s="22"/>
      <c r="AJ14" s="99">
        <f t="shared" ref="AJ14:AJ15" si="2">SUM(N10:AJ10)</f>
        <v>0</v>
      </c>
      <c r="AK14" s="22"/>
      <c r="AL14" s="99">
        <f t="shared" ref="AL14:AL15" si="3">SUM(P10:AL10)</f>
        <v>0</v>
      </c>
      <c r="AM14" s="22"/>
      <c r="AN14" s="99">
        <f t="shared" ref="AN14:AN15" si="4">SUM(R10:AN10)</f>
        <v>0</v>
      </c>
      <c r="AO14" s="23"/>
      <c r="AP14" s="99">
        <f t="shared" ref="AP14:AP15" si="5">SUM(T10:AP10)</f>
        <v>0</v>
      </c>
      <c r="AQ14" s="23"/>
      <c r="AR14" s="99">
        <f t="shared" ref="AR14:AR15" si="6">SUM(V10:AR10)</f>
        <v>0</v>
      </c>
      <c r="AS14" s="22"/>
      <c r="AT14" s="99">
        <f t="shared" ref="AT14:AT15" si="7">SUM(X10:AT10)</f>
        <v>0</v>
      </c>
      <c r="AU14" s="22"/>
      <c r="AV14" s="99">
        <f t="shared" ref="AV14:AV15" si="8">SUM(Z10:AV10)</f>
        <v>0</v>
      </c>
      <c r="AW14" s="22"/>
      <c r="AX14" s="99">
        <f t="shared" ref="AX14:AX15" si="9">SUM(AB10:AX10)</f>
        <v>0</v>
      </c>
      <c r="AY14" s="22"/>
      <c r="AZ14" s="99">
        <f t="shared" ref="AZ14:AZ15" si="10">SUM(AD10:AZ10)</f>
        <v>0</v>
      </c>
      <c r="BA14" s="22"/>
      <c r="BB14" s="99">
        <f t="shared" ref="BB14:BB15" si="11">SUM(AF10:BB10)</f>
        <v>0</v>
      </c>
      <c r="BC14" s="22"/>
      <c r="BD14" s="99">
        <f t="shared" ref="BD14:BD15" si="12">SUM(AH10:BD10)</f>
        <v>0</v>
      </c>
      <c r="BE14" s="22"/>
      <c r="BF14" s="99">
        <f t="shared" ref="BF14:BF15" si="13">SUM(AJ10:BF10)</f>
        <v>0</v>
      </c>
      <c r="BG14" s="22"/>
      <c r="BH14" s="99">
        <f t="shared" ref="BH14:BH15" si="14">SUM(AL10:BH10)</f>
        <v>0</v>
      </c>
      <c r="BI14" s="22"/>
      <c r="BJ14" s="99">
        <f t="shared" ref="BJ14:BJ15" si="15">SUM(AN10:BJ10)</f>
        <v>0</v>
      </c>
      <c r="BK14" s="22"/>
      <c r="BL14" s="99">
        <f t="shared" ref="BL14:BL15" si="16">SUM(AP10:BL10)</f>
        <v>0</v>
      </c>
      <c r="BM14" s="22"/>
      <c r="BN14" s="99">
        <f t="shared" ref="BN14:BN15" si="17">SUM(AR10:BN10)</f>
        <v>0</v>
      </c>
      <c r="BO14" s="22"/>
      <c r="BP14" s="99">
        <f t="shared" ref="BP14:BP15" si="18">SUM(AT10:BP10)</f>
        <v>0</v>
      </c>
      <c r="BQ14" s="22"/>
      <c r="BR14" s="99">
        <f t="shared" ref="BR14:BR15" si="19">SUM(AV10:BR10)</f>
        <v>0</v>
      </c>
      <c r="BS14" s="22"/>
      <c r="BT14" s="99">
        <f t="shared" ref="BT14:BT15" si="20">SUM(AX10:BT10)</f>
        <v>0</v>
      </c>
      <c r="BU14" s="22"/>
      <c r="BV14" s="99">
        <f t="shared" ref="BV14:BV15" si="21">SUM(AZ10:BV10)</f>
        <v>0</v>
      </c>
      <c r="BW14" s="22"/>
      <c r="BX14" s="99">
        <f t="shared" ref="BX14:BX15" si="22">SUM(BB10:BX10)</f>
        <v>0</v>
      </c>
      <c r="BY14" s="22"/>
      <c r="BZ14" s="99">
        <f t="shared" ref="BZ14:BZ15" si="23">SUM(BD10:BZ10)</f>
        <v>0</v>
      </c>
      <c r="CA14" s="22"/>
      <c r="CB14" s="99">
        <f t="shared" ref="CB14:CB15" si="24">SUM(BF10:CB10)</f>
        <v>0</v>
      </c>
      <c r="CC14" s="22"/>
      <c r="CD14" s="99">
        <f t="shared" ref="CD14:CD15" si="25">SUM(BH10:CD10)</f>
        <v>0</v>
      </c>
      <c r="CE14" s="22"/>
      <c r="CF14" s="99">
        <f t="shared" ref="CF14:CF15" si="26">SUM(BJ10:CF10)</f>
        <v>0</v>
      </c>
      <c r="CG14" s="22"/>
      <c r="CH14" s="99">
        <f t="shared" ref="CH14:CH15" si="27">SUM(BL10:CH10)</f>
        <v>0</v>
      </c>
      <c r="CI14" s="22"/>
      <c r="CJ14" s="99">
        <f t="shared" ref="CJ14:CJ15" si="28">SUM(BN10:CJ10)</f>
        <v>0</v>
      </c>
      <c r="CK14" s="22"/>
      <c r="CL14" s="99">
        <f t="shared" ref="CL14:CL15" si="29">SUM(BP10:CL10)</f>
        <v>0</v>
      </c>
      <c r="CM14" s="22"/>
      <c r="CN14" s="99">
        <f t="shared" ref="CN14:CN15" si="30">SUM(BR10:CN10)</f>
        <v>0</v>
      </c>
      <c r="CO14" s="22"/>
      <c r="CP14" s="99">
        <f t="shared" ref="CP14:CP15" si="31">SUM(BT10:CP10)</f>
        <v>0</v>
      </c>
      <c r="CQ14" s="22"/>
      <c r="CR14" s="99">
        <f t="shared" ref="CR14:CR15" si="32">SUM(BV10:CR10)</f>
        <v>0</v>
      </c>
      <c r="CS14" s="22"/>
      <c r="CT14" s="99">
        <f t="shared" ref="CT14:CT15" si="33">SUM(BX10:CT10)</f>
        <v>0</v>
      </c>
      <c r="CU14" s="22"/>
      <c r="CV14" s="99">
        <f t="shared" ref="CV14:CV15" si="34">SUM(BZ10:CV10)</f>
        <v>0</v>
      </c>
      <c r="CW14" s="22"/>
      <c r="CX14" s="99">
        <f t="shared" ref="CX14:CX15" si="35">SUM(CB10:CX10)</f>
        <v>0</v>
      </c>
      <c r="CY14" s="22"/>
      <c r="CZ14" s="99">
        <f t="shared" ref="CZ14:CZ15" si="36">SUM(CD10:CZ10)</f>
        <v>0</v>
      </c>
      <c r="DA14" s="22"/>
      <c r="DB14" s="99">
        <f t="shared" ref="DB14:DB15" si="37">SUM(CF10:DB10)</f>
        <v>0</v>
      </c>
      <c r="DC14" s="22"/>
      <c r="DD14" s="99">
        <f t="shared" ref="DD14:DD15" si="38">SUM(CH10:DD10)</f>
        <v>0</v>
      </c>
      <c r="DE14" s="22"/>
      <c r="DF14" s="99">
        <f t="shared" ref="DF14:DF15" si="39">SUM(CJ10:DF10)</f>
        <v>0</v>
      </c>
      <c r="DG14" s="22"/>
      <c r="DH14" s="99">
        <f t="shared" ref="DH14:DH15" si="40">SUM(CL10:DH10)</f>
        <v>0</v>
      </c>
      <c r="DI14" s="22"/>
      <c r="DJ14" s="99">
        <f t="shared" ref="DJ14:DJ15" si="41">SUM(CN10:DJ10)</f>
        <v>0</v>
      </c>
      <c r="DK14" s="22"/>
      <c r="DL14" s="99">
        <f t="shared" ref="DL14:DL15" si="42">SUM(CP10:DL10)</f>
        <v>0</v>
      </c>
      <c r="DM14" s="22"/>
      <c r="DN14" s="100">
        <f t="shared" ref="DN14:DN15" si="43">SUM(CR10:DN10)</f>
        <v>0</v>
      </c>
      <c r="DP14"/>
    </row>
    <row r="15" spans="1:134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35">
        <f t="shared" si="0"/>
        <v>313263.86</v>
      </c>
      <c r="AG15" s="22"/>
      <c r="AH15" s="35">
        <f t="shared" si="0"/>
        <v>317866.00999999995</v>
      </c>
      <c r="AI15" s="22"/>
      <c r="AJ15" s="35">
        <f t="shared" si="2"/>
        <v>308961.68</v>
      </c>
      <c r="AK15" s="22"/>
      <c r="AL15" s="35">
        <f t="shared" si="3"/>
        <v>310190.57999999996</v>
      </c>
      <c r="AM15" s="22"/>
      <c r="AN15" s="35">
        <f t="shared" si="4"/>
        <v>310316.05</v>
      </c>
      <c r="AO15" s="23"/>
      <c r="AP15" s="35">
        <f t="shared" si="5"/>
        <v>308991</v>
      </c>
      <c r="AQ15" s="23"/>
      <c r="AR15" s="35">
        <f t="shared" si="6"/>
        <v>297468.64</v>
      </c>
      <c r="AS15" s="22"/>
      <c r="AT15" s="35">
        <f t="shared" si="7"/>
        <v>292304.58</v>
      </c>
      <c r="AU15" s="22"/>
      <c r="AV15" s="35">
        <f t="shared" si="8"/>
        <v>280517.76000000001</v>
      </c>
      <c r="AW15" s="22"/>
      <c r="AX15" s="35">
        <f t="shared" si="9"/>
        <v>271692.56999999995</v>
      </c>
      <c r="AY15" s="22"/>
      <c r="AZ15" s="35">
        <f t="shared" si="10"/>
        <v>268254.21000000002</v>
      </c>
      <c r="BA15" s="22"/>
      <c r="BB15" s="35">
        <f t="shared" si="11"/>
        <v>268776.77999999997</v>
      </c>
      <c r="BC15" s="22"/>
      <c r="BD15" s="35">
        <f t="shared" si="12"/>
        <v>271023.46999999997</v>
      </c>
      <c r="BE15" s="22"/>
      <c r="BF15" s="35">
        <f t="shared" si="13"/>
        <v>294828.61</v>
      </c>
      <c r="BG15" s="22"/>
      <c r="BH15" s="35">
        <f t="shared" si="14"/>
        <v>298882.76999999996</v>
      </c>
      <c r="BI15" s="22"/>
      <c r="BJ15" s="35">
        <f t="shared" si="15"/>
        <v>307430.90999999997</v>
      </c>
      <c r="BK15" s="22"/>
      <c r="BL15" s="35">
        <f t="shared" si="16"/>
        <v>304748.32</v>
      </c>
      <c r="BM15" s="22"/>
      <c r="BN15" s="35">
        <f t="shared" si="17"/>
        <v>323358.73000000004</v>
      </c>
      <c r="BO15" s="22"/>
      <c r="BP15" s="35">
        <f t="shared" si="18"/>
        <v>331558.89999999997</v>
      </c>
      <c r="BQ15" s="22"/>
      <c r="BR15" s="35">
        <f t="shared" si="19"/>
        <v>333809.18</v>
      </c>
      <c r="BS15" s="22"/>
      <c r="BT15" s="35">
        <f t="shared" si="20"/>
        <v>350895.82</v>
      </c>
      <c r="BU15" s="22"/>
      <c r="BV15" s="35">
        <f t="shared" si="21"/>
        <v>360428.79999999999</v>
      </c>
      <c r="BW15" s="22"/>
      <c r="BX15" s="35">
        <f t="shared" si="22"/>
        <v>366952.14</v>
      </c>
      <c r="BY15" s="22"/>
      <c r="BZ15" s="35">
        <f t="shared" si="23"/>
        <v>371576.2</v>
      </c>
      <c r="CA15" s="22"/>
      <c r="CB15" s="35">
        <f t="shared" si="24"/>
        <v>375550.9</v>
      </c>
      <c r="CC15" s="22"/>
      <c r="CD15" s="35">
        <f t="shared" si="25"/>
        <v>360248.26</v>
      </c>
      <c r="CE15" s="22"/>
      <c r="CF15" s="35">
        <f t="shared" si="26"/>
        <v>357362.12</v>
      </c>
      <c r="CG15" s="22"/>
      <c r="CH15" s="35">
        <f t="shared" si="27"/>
        <v>334343.68999999994</v>
      </c>
      <c r="CI15" s="22"/>
      <c r="CJ15" s="35">
        <f t="shared" si="28"/>
        <v>352089.75</v>
      </c>
      <c r="CK15" s="22"/>
      <c r="CL15" s="35">
        <f t="shared" si="29"/>
        <v>364136.83</v>
      </c>
      <c r="CM15" s="22"/>
      <c r="CN15" s="35">
        <f t="shared" si="30"/>
        <v>372381.31999999995</v>
      </c>
      <c r="CO15" s="22"/>
      <c r="CP15" s="35">
        <f t="shared" si="31"/>
        <v>401732.14</v>
      </c>
      <c r="CQ15" s="22"/>
      <c r="CR15" s="35">
        <f t="shared" si="32"/>
        <v>446929.89</v>
      </c>
      <c r="CS15" s="22"/>
      <c r="CT15" s="35">
        <f t="shared" si="33"/>
        <v>458662.08</v>
      </c>
      <c r="CU15" s="22"/>
      <c r="CV15" s="35">
        <f t="shared" si="34"/>
        <v>476955.30000000005</v>
      </c>
      <c r="CW15" s="22"/>
      <c r="CX15" s="35">
        <f t="shared" si="35"/>
        <v>484787.20000000001</v>
      </c>
      <c r="CY15" s="22"/>
      <c r="CZ15" s="35">
        <f t="shared" si="36"/>
        <v>490715.89</v>
      </c>
      <c r="DA15" s="22"/>
      <c r="DB15" s="35">
        <f t="shared" si="37"/>
        <v>504474.65</v>
      </c>
      <c r="DC15" s="22"/>
      <c r="DD15" s="35">
        <f t="shared" si="38"/>
        <v>507788.21</v>
      </c>
      <c r="DE15" s="22"/>
      <c r="DF15" s="35">
        <f t="shared" si="39"/>
        <v>544186.41</v>
      </c>
      <c r="DG15" s="22"/>
      <c r="DH15" s="35">
        <f t="shared" si="40"/>
        <v>556609.45000000007</v>
      </c>
      <c r="DI15" s="22"/>
      <c r="DJ15" s="35">
        <f t="shared" si="41"/>
        <v>549610.88</v>
      </c>
      <c r="DK15" s="22"/>
      <c r="DL15" s="35">
        <f t="shared" si="42"/>
        <v>557457.94999999995</v>
      </c>
      <c r="DM15" s="22"/>
      <c r="DN15" s="36">
        <f t="shared" si="43"/>
        <v>551112.72</v>
      </c>
      <c r="DP15"/>
    </row>
    <row r="16" spans="1:134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5">
        <f>SUM(AF13:AF15)</f>
        <v>1101415.8500000001</v>
      </c>
      <c r="AG16" s="33"/>
      <c r="AH16" s="35">
        <f>SUM(AH13:AH15)</f>
        <v>1074162.75</v>
      </c>
      <c r="AI16" s="33"/>
      <c r="AJ16" s="35">
        <f>SUM(AJ13:AJ15)</f>
        <v>1051570.77</v>
      </c>
      <c r="AK16" s="33"/>
      <c r="AL16" s="35">
        <f>SUM(AL13:AL15)</f>
        <v>1055159.96</v>
      </c>
      <c r="AM16" s="33"/>
      <c r="AN16" s="35">
        <f>SUM(AN13:AN15)</f>
        <v>1077100.92</v>
      </c>
      <c r="AO16" s="34"/>
      <c r="AP16" s="35">
        <f>SUM(AP13:AP15)</f>
        <v>1053047.8699999999</v>
      </c>
      <c r="AQ16" s="34"/>
      <c r="AR16" s="35">
        <f>SUM(AR13:AR15)</f>
        <v>1074427.3999999999</v>
      </c>
      <c r="AS16" s="33"/>
      <c r="AT16" s="35">
        <f>SUM(AT13:AT15)</f>
        <v>1083881.79</v>
      </c>
      <c r="AU16" s="33"/>
      <c r="AV16" s="35">
        <f>SUM(AV13:AV15)</f>
        <v>1094473.17</v>
      </c>
      <c r="AW16" s="33"/>
      <c r="AX16" s="35">
        <f>SUM(AX13:AX15)</f>
        <v>1081043.02</v>
      </c>
      <c r="AY16" s="33"/>
      <c r="AZ16" s="35">
        <f>SUM(AZ13:AZ15)</f>
        <v>1066060.2100000002</v>
      </c>
      <c r="BA16" s="33"/>
      <c r="BB16" s="35">
        <f>SUM(BB13:BB15)</f>
        <v>1054784.53</v>
      </c>
      <c r="BC16" s="33"/>
      <c r="BD16" s="35">
        <f>SUM(BD13:BD15)</f>
        <v>1089481.98</v>
      </c>
      <c r="BE16" s="33"/>
      <c r="BF16" s="35">
        <f>SUM(BF13:BF15)</f>
        <v>1122425.3900000001</v>
      </c>
      <c r="BG16" s="33"/>
      <c r="BH16" s="35">
        <f>SUM(BH13:BH15)</f>
        <v>1123770.2</v>
      </c>
      <c r="BI16" s="33"/>
      <c r="BJ16" s="35">
        <f>SUM(BJ13:BJ15)</f>
        <v>1112900.6099999999</v>
      </c>
      <c r="BK16" s="33"/>
      <c r="BL16" s="35">
        <f>SUM(BL13:BL15)</f>
        <v>1090763.46</v>
      </c>
      <c r="BM16" s="33"/>
      <c r="BN16" s="35">
        <f>SUM(BN13:BN15)</f>
        <v>1118245.9099999999</v>
      </c>
      <c r="BO16" s="33"/>
      <c r="BP16" s="35">
        <f>SUM(BP13:BP15)</f>
        <v>1093369.22</v>
      </c>
      <c r="BQ16" s="33"/>
      <c r="BR16" s="35">
        <f>SUM(BR13:BR15)</f>
        <v>1097701.79</v>
      </c>
      <c r="BS16" s="33"/>
      <c r="BT16" s="35">
        <f>SUM(BT13:BT15)</f>
        <v>1080363.7</v>
      </c>
      <c r="BU16" s="33"/>
      <c r="BV16" s="35">
        <f>SUM(BV13:BV15)</f>
        <v>1094146.1500000001</v>
      </c>
      <c r="BW16" s="33"/>
      <c r="BX16" s="35">
        <f>SUM(BX13:BX15)</f>
        <v>1049599.1099999999</v>
      </c>
      <c r="BY16" s="33"/>
      <c r="BZ16" s="35">
        <f>SUM(BZ13:BZ15)</f>
        <v>1028513.54</v>
      </c>
      <c r="CA16" s="33"/>
      <c r="CB16" s="35">
        <f>SUM(CB13:CB15)</f>
        <v>1006366.27</v>
      </c>
      <c r="CC16" s="33"/>
      <c r="CD16" s="35">
        <f>SUM(CD13:CD15)</f>
        <v>995227.92</v>
      </c>
      <c r="CE16" s="33"/>
      <c r="CF16" s="35">
        <f>SUM(CF13:CF15)</f>
        <v>1006425.67</v>
      </c>
      <c r="CG16" s="33"/>
      <c r="CH16" s="35">
        <f>SUM(CH13:CH15)</f>
        <v>1015710.2299999999</v>
      </c>
      <c r="CI16" s="33"/>
      <c r="CJ16" s="35">
        <f>SUM(CJ13:CJ15)</f>
        <v>1065282.6299999999</v>
      </c>
      <c r="CK16" s="33"/>
      <c r="CL16" s="35">
        <f>SUM(CL13:CL15)</f>
        <v>1098522.3899999999</v>
      </c>
      <c r="CM16" s="33"/>
      <c r="CN16" s="35">
        <f>SUM(CN13:CN15)</f>
        <v>1158288.6599999999</v>
      </c>
      <c r="CO16" s="33"/>
      <c r="CP16" s="35">
        <f>SUM(CP13:CP15)</f>
        <v>1179556.08</v>
      </c>
      <c r="CQ16" s="33"/>
      <c r="CR16" s="35">
        <f>SUM(CR13:CR15)</f>
        <v>1225754.03</v>
      </c>
      <c r="CS16" s="33"/>
      <c r="CT16" s="35">
        <f>SUM(CT13:CT15)</f>
        <v>1280004.1599999999</v>
      </c>
      <c r="CU16" s="33"/>
      <c r="CV16" s="35">
        <f>SUM(CV13:CV15)</f>
        <v>1355903.27</v>
      </c>
      <c r="CW16" s="33"/>
      <c r="CX16" s="35">
        <f>SUM(CX13:CX15)</f>
        <v>1428900.98</v>
      </c>
      <c r="CY16" s="33"/>
      <c r="CZ16" s="35">
        <f>SUM(CZ13:CZ15)</f>
        <v>1468752.83</v>
      </c>
      <c r="DA16" s="33"/>
      <c r="DB16" s="35">
        <f>SUM(DB13:DB15)</f>
        <v>1583355.98</v>
      </c>
      <c r="DC16" s="33"/>
      <c r="DD16" s="35">
        <f>SUM(DD13:DD15)</f>
        <v>1651434.2</v>
      </c>
      <c r="DE16" s="33"/>
      <c r="DF16" s="35">
        <f>SUM(DF13:DF15)</f>
        <v>1751574.17</v>
      </c>
      <c r="DG16" s="33"/>
      <c r="DH16" s="35">
        <f>SUM(DH13:DH15)</f>
        <v>1810458.1800000002</v>
      </c>
      <c r="DI16" s="33"/>
      <c r="DJ16" s="35">
        <f>SUM(DJ13:DJ15)</f>
        <v>1840955.4700000002</v>
      </c>
      <c r="DK16" s="33"/>
      <c r="DL16" s="35">
        <f>SUM(DL13:DL15)</f>
        <v>1809817.48</v>
      </c>
      <c r="DM16" s="33"/>
      <c r="DN16" s="36">
        <f>SUM(DN13:DN15)</f>
        <v>1846387.1500000001</v>
      </c>
      <c r="DP16"/>
    </row>
    <row r="17" spans="2:120" ht="6" customHeight="1" x14ac:dyDescent="0.25">
      <c r="B17" s="7"/>
      <c r="AO17"/>
      <c r="AQ17"/>
      <c r="DP17"/>
    </row>
    <row r="18" spans="2:120" x14ac:dyDescent="0.25">
      <c r="B18" s="7" t="s">
        <v>3</v>
      </c>
      <c r="J18" s="45">
        <f>'[18]Summary P&amp;L - DSR - Monthly'!CM19*1000</f>
        <v>81999.840000000026</v>
      </c>
      <c r="L18" s="45">
        <f>'[18]Summary P&amp;L - DSR - Monthly'!CO19*1000</f>
        <v>81853.27</v>
      </c>
      <c r="N18" s="45">
        <f>'[18]Summary P&amp;L - DSR - Monthly'!CQ19*1000</f>
        <v>85831.569999999992</v>
      </c>
      <c r="P18" s="45">
        <f>'[18]Summary P&amp;L - DSR - Monthly'!CS19*1000</f>
        <v>68296.869999999981</v>
      </c>
      <c r="R18" s="45">
        <f>'[18]Summary P&amp;L - DSR - Monthly'!CU19*1000</f>
        <v>86589.22705464653</v>
      </c>
      <c r="T18" s="45">
        <f>'[18]Summary P&amp;L - DSR - Monthly'!CW19*1000</f>
        <v>111192.5</v>
      </c>
      <c r="V18" s="45">
        <f>'[18]Summary P&amp;L - DSR - Monthly'!CY19*1000</f>
        <v>128900.04</v>
      </c>
      <c r="X18" s="45">
        <f>'[18]Summary P&amp;L - DSR - Monthly'!DE19*1000</f>
        <v>110735.10000000002</v>
      </c>
      <c r="Z18" s="45">
        <f>'[18]Summary P&amp;L - DSR - Monthly'!DG19*1000</f>
        <v>80410.47</v>
      </c>
      <c r="AB18" s="45">
        <f>'[18]Summary P&amp;L - DSR - Monthly'!DI19*1000</f>
        <v>117957.79000000001</v>
      </c>
      <c r="AD18" s="45">
        <f>'[18]Summary P&amp;L - DSR - Monthly'!DK19*1000</f>
        <v>88131.42</v>
      </c>
      <c r="AF18" s="45">
        <f>'[18]Summary P&amp;L - DSR - Monthly'!DM19*1000</f>
        <v>75353.237999999998</v>
      </c>
      <c r="AH18" s="45">
        <v>51530.35</v>
      </c>
      <c r="AJ18" s="45">
        <v>62866.01</v>
      </c>
      <c r="AL18" s="45">
        <v>85922.49</v>
      </c>
      <c r="AN18" s="45">
        <v>99269.85</v>
      </c>
      <c r="AP18" s="45">
        <v>69249.429999999993</v>
      </c>
      <c r="AR18" s="45">
        <v>119466.22</v>
      </c>
      <c r="AT18" s="45">
        <v>85603.32</v>
      </c>
      <c r="AV18" s="45">
        <v>115728.88</v>
      </c>
      <c r="AX18" s="45">
        <v>67503.83</v>
      </c>
      <c r="AZ18" s="45">
        <v>94303.45</v>
      </c>
      <c r="BB18" s="45">
        <v>77262.92</v>
      </c>
      <c r="BD18" s="45">
        <v>108138.8</v>
      </c>
      <c r="BF18" s="45">
        <v>91934.85</v>
      </c>
      <c r="BH18" s="45">
        <v>63111.01</v>
      </c>
      <c r="BJ18" s="45">
        <v>101396.99</v>
      </c>
      <c r="BL18" s="45">
        <v>71708.37</v>
      </c>
      <c r="BN18" s="45">
        <v>99869.4</v>
      </c>
      <c r="BP18" s="45">
        <v>101031.7</v>
      </c>
      <c r="BR18" s="45">
        <f>106196.55-7137.52+3577.53</f>
        <v>102636.56</v>
      </c>
      <c r="BT18" s="45">
        <f>105209.92-1458.96+6183.18</f>
        <v>109934.13999999998</v>
      </c>
      <c r="BV18" s="45">
        <f>96594.65-18355.88+9442.55</f>
        <v>87681.319999999992</v>
      </c>
      <c r="BX18" s="45">
        <f>56289.48-5139.76+11157.45</f>
        <v>62307.17</v>
      </c>
      <c r="BZ18" s="45">
        <f>60935.05-20628.73+13533.28</f>
        <v>53839.600000000006</v>
      </c>
      <c r="CA18" s="45"/>
      <c r="CB18" s="45">
        <v>105624.37000000001</v>
      </c>
      <c r="CC18" s="45"/>
      <c r="CD18" s="45">
        <v>101124.79000000001</v>
      </c>
      <c r="CE18" s="45"/>
      <c r="CF18" s="45">
        <v>90894.720000000001</v>
      </c>
      <c r="CG18" s="45"/>
      <c r="CH18" s="45">
        <v>117312.91</v>
      </c>
      <c r="CI18" s="45"/>
      <c r="CJ18" s="45">
        <v>125088.92</v>
      </c>
      <c r="CK18" s="45"/>
      <c r="CL18" s="45">
        <f>134588.56-15277.85+7273.96</f>
        <v>126584.67</v>
      </c>
      <c r="CM18" s="45"/>
      <c r="CN18" s="45">
        <v>160923.46</v>
      </c>
      <c r="CO18" s="45"/>
      <c r="CP18" s="45">
        <v>113936.59</v>
      </c>
      <c r="CQ18" s="45"/>
      <c r="CR18" s="45">
        <v>116872.51</v>
      </c>
      <c r="CS18" s="45"/>
      <c r="CT18" s="45">
        <v>127475.24</v>
      </c>
      <c r="CU18" s="45"/>
      <c r="CV18" s="45">
        <v>135127.82</v>
      </c>
      <c r="CW18" s="45"/>
      <c r="CX18" s="45">
        <v>133152.22</v>
      </c>
      <c r="CY18" s="45"/>
      <c r="CZ18" s="45">
        <v>130051.44</v>
      </c>
      <c r="DA18" s="45"/>
      <c r="DB18" s="45">
        <v>188999.19</v>
      </c>
      <c r="DC18" s="45"/>
      <c r="DD18" s="45">
        <v>176076.84</v>
      </c>
      <c r="DE18" s="45"/>
      <c r="DF18" s="45">
        <v>182776.1</v>
      </c>
      <c r="DG18" s="45"/>
      <c r="DH18" s="45">
        <v>170348</v>
      </c>
      <c r="DI18" s="45"/>
      <c r="DJ18" s="45">
        <v>162989.34</v>
      </c>
      <c r="DK18" s="45"/>
      <c r="DL18" s="45">
        <v>138578.98000000001</v>
      </c>
      <c r="DM18" s="45"/>
      <c r="DN18" s="45">
        <v>158922.46</v>
      </c>
    </row>
    <row r="19" spans="2:120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0"/>
      <c r="AF19" s="11">
        <f>SUM(J18:AF18)</f>
        <v>1117251.3350546465</v>
      </c>
      <c r="AG19" s="10"/>
      <c r="AH19" s="11">
        <f t="shared" ref="AH19" si="44">SUM(L18:AH18)</f>
        <v>1086781.8450546465</v>
      </c>
      <c r="AI19" s="10"/>
      <c r="AJ19" s="11">
        <f t="shared" ref="AJ19" si="45">SUM(N18:AJ18)</f>
        <v>1067794.5850546465</v>
      </c>
      <c r="AK19" s="10"/>
      <c r="AL19" s="11">
        <f t="shared" ref="AL19" si="46">SUM(P18:AL18)</f>
        <v>1067885.5050546466</v>
      </c>
      <c r="AM19" s="10"/>
      <c r="AN19" s="11">
        <f t="shared" ref="AN19" si="47">SUM(R18:AN18)</f>
        <v>1098858.4850546466</v>
      </c>
      <c r="AO19" s="10"/>
      <c r="AP19" s="11">
        <f t="shared" ref="AP19" si="48">SUM(T18:AP18)</f>
        <v>1081518.6880000001</v>
      </c>
      <c r="AQ19" s="10"/>
      <c r="AR19" s="11">
        <f t="shared" ref="AR19" si="49">SUM(V18:AR18)</f>
        <v>1089792.4080000001</v>
      </c>
      <c r="AS19" s="12"/>
      <c r="AT19" s="11">
        <f t="shared" ref="AT19" si="50">SUM(X18:AT18)</f>
        <v>1046495.6879999998</v>
      </c>
      <c r="AU19" s="10"/>
      <c r="AV19" s="11">
        <f t="shared" ref="AV19" si="51">SUM(Z18:AV18)</f>
        <v>1051489.4679999999</v>
      </c>
      <c r="AW19" s="10"/>
      <c r="AX19" s="11">
        <f t="shared" ref="AX19" si="52">SUM(AB18:AX18)</f>
        <v>1038582.828</v>
      </c>
      <c r="AY19" s="10"/>
      <c r="AZ19" s="11">
        <f t="shared" ref="AZ19" si="53">SUM(AD18:AZ18)</f>
        <v>1014928.4879999999</v>
      </c>
      <c r="BA19" s="10"/>
      <c r="BB19" s="11">
        <f t="shared" ref="BB19" si="54">SUM(AF18:BB18)</f>
        <v>1004059.988</v>
      </c>
      <c r="BC19" s="10"/>
      <c r="BD19" s="11">
        <f t="shared" ref="BD19" si="55">SUM(AH18:BD18)</f>
        <v>1036845.5499999999</v>
      </c>
      <c r="BE19" s="10"/>
      <c r="BF19" s="11">
        <f t="shared" ref="BF19" si="56">SUM(AJ18:BF18)</f>
        <v>1077250.05</v>
      </c>
      <c r="BG19" s="10"/>
      <c r="BH19" s="11">
        <f t="shared" ref="BH19" si="57">SUM(AL18:BH18)</f>
        <v>1077495.0499999998</v>
      </c>
      <c r="BI19" s="10"/>
      <c r="BJ19" s="11">
        <f t="shared" ref="BJ19" si="58">SUM(AN18:BJ18)</f>
        <v>1092969.55</v>
      </c>
      <c r="BK19" s="10"/>
      <c r="BL19" s="11">
        <f t="shared" ref="BL19" si="59">SUM(AP18:BL18)</f>
        <v>1065408.07</v>
      </c>
      <c r="BM19" s="10"/>
      <c r="BN19" s="11">
        <f t="shared" ref="BN19" si="60">SUM(AR18:BN18)</f>
        <v>1096028.04</v>
      </c>
      <c r="BO19" s="10"/>
      <c r="BP19" s="11">
        <f t="shared" ref="BP19" si="61">SUM(AT18:BP18)</f>
        <v>1077593.52</v>
      </c>
      <c r="BQ19" s="10"/>
      <c r="BR19" s="11">
        <f t="shared" ref="BR19" si="62">SUM(AV18:BR18)</f>
        <v>1094626.76</v>
      </c>
      <c r="BS19" s="10"/>
      <c r="BT19" s="11">
        <f t="shared" ref="BT19" si="63">SUM(AX18:BT18)</f>
        <v>1088832.0199999998</v>
      </c>
      <c r="BU19" s="10"/>
      <c r="BV19" s="11">
        <f t="shared" ref="BV19" si="64">SUM(AZ18:BV18)</f>
        <v>1109009.51</v>
      </c>
      <c r="BW19" s="10"/>
      <c r="BX19" s="11">
        <f t="shared" ref="BX19" si="65">SUM(BB18:BX18)</f>
        <v>1077013.2299999997</v>
      </c>
      <c r="BY19" s="10"/>
      <c r="BZ19" s="11">
        <f t="shared" ref="BZ19" si="66">SUM(BD18:BZ18)</f>
        <v>1053589.9099999999</v>
      </c>
      <c r="CA19" s="10"/>
      <c r="CB19" s="11">
        <f t="shared" ref="CB19" si="67">SUM(BF18:CB18)</f>
        <v>1051075.48</v>
      </c>
      <c r="CC19" s="10"/>
      <c r="CD19" s="11">
        <f t="shared" ref="CD19" si="68">SUM(BH18:CD18)</f>
        <v>1060265.42</v>
      </c>
      <c r="CE19" s="10"/>
      <c r="CF19" s="11">
        <f t="shared" ref="CF19" si="69">SUM(BJ18:CF18)</f>
        <v>1088049.1300000001</v>
      </c>
      <c r="CG19" s="10"/>
      <c r="CH19" s="11">
        <f t="shared" ref="CH19" si="70">SUM(BL18:CH18)</f>
        <v>1103965.0499999998</v>
      </c>
      <c r="CI19" s="10"/>
      <c r="CJ19" s="11">
        <f t="shared" ref="CJ19" si="71">SUM(BN18:CJ18)</f>
        <v>1157345.5999999999</v>
      </c>
      <c r="CK19" s="10"/>
      <c r="CL19" s="11">
        <f t="shared" ref="CL19" si="72">SUM(BP18:CL18)</f>
        <v>1184060.8699999999</v>
      </c>
      <c r="CM19" s="10"/>
      <c r="CN19" s="11">
        <f t="shared" ref="CN19" si="73">SUM(BR18:CN18)</f>
        <v>1243952.6299999999</v>
      </c>
      <c r="CO19" s="10"/>
      <c r="CP19" s="11">
        <f t="shared" ref="CP19" si="74">SUM(BT18:CP18)</f>
        <v>1255252.6600000001</v>
      </c>
      <c r="CQ19" s="10"/>
      <c r="CR19" s="11">
        <f t="shared" ref="CR19" si="75">SUM(BV18:CR18)</f>
        <v>1262191.03</v>
      </c>
      <c r="CS19" s="10"/>
      <c r="CT19" s="11">
        <f t="shared" ref="CT19" si="76">SUM(BX18:CT18)</f>
        <v>1301984.9500000002</v>
      </c>
      <c r="CU19" s="10"/>
      <c r="CV19" s="11">
        <f t="shared" ref="CV19" si="77">SUM(BZ18:CV18)</f>
        <v>1374805.6</v>
      </c>
      <c r="CW19" s="10"/>
      <c r="CX19" s="11">
        <f t="shared" ref="CX19" si="78">SUM(CB18:CX18)</f>
        <v>1454118.22</v>
      </c>
      <c r="CY19" s="10"/>
      <c r="CZ19" s="11">
        <f t="shared" ref="CZ19" si="79">SUM(CD18:CZ18)</f>
        <v>1478545.29</v>
      </c>
      <c r="DA19" s="10"/>
      <c r="DB19" s="11">
        <f t="shared" ref="DB19" si="80">SUM(CF18:DB18)</f>
        <v>1566419.6899999997</v>
      </c>
      <c r="DC19" s="10"/>
      <c r="DD19" s="11">
        <f t="shared" ref="DD19" si="81">SUM(CH18:DD18)</f>
        <v>1651601.8099999998</v>
      </c>
      <c r="DE19" s="10"/>
      <c r="DF19" s="11">
        <f t="shared" ref="DF19" si="82">SUM(CJ18:DF18)</f>
        <v>1717065</v>
      </c>
      <c r="DG19" s="10"/>
      <c r="DH19" s="11">
        <f t="shared" ref="DH19" si="83">SUM(CL18:DH18)</f>
        <v>1762324.08</v>
      </c>
      <c r="DI19" s="10"/>
      <c r="DJ19" s="11">
        <f t="shared" ref="DJ19" si="84">SUM(CN18:DJ18)</f>
        <v>1798728.7500000002</v>
      </c>
      <c r="DK19" s="10"/>
      <c r="DL19" s="11">
        <f t="shared" ref="DL19" si="85">SUM(CP18:DL18)</f>
        <v>1776384.2700000003</v>
      </c>
      <c r="DM19" s="10"/>
      <c r="DN19" s="13">
        <f t="shared" ref="DN19" si="86">SUM(CR18:DN18)</f>
        <v>1821370.14</v>
      </c>
    </row>
    <row r="20" spans="2:120" x14ac:dyDescent="0.25">
      <c r="B20" s="4" t="s">
        <v>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F20" s="15">
        <f>AF19/AF16</f>
        <v>1.0143773898429429</v>
      </c>
      <c r="AH20" s="15">
        <f>AH19/AH16</f>
        <v>1.0117478427311377</v>
      </c>
      <c r="AJ20" s="15">
        <f>AJ19/AJ16</f>
        <v>1.0154281723279988</v>
      </c>
      <c r="AL20" s="15">
        <f>AL19/AL16</f>
        <v>1.0120602994209964</v>
      </c>
      <c r="AN20" s="15">
        <f>AN19/AN16</f>
        <v>1.0202001174176387</v>
      </c>
      <c r="AO20"/>
      <c r="AP20" s="15">
        <f>AP19/AP16</f>
        <v>1.0270365847660849</v>
      </c>
      <c r="AQ20"/>
      <c r="AR20" s="15">
        <f>AR19/AR16</f>
        <v>1.0143006479544361</v>
      </c>
      <c r="AT20" s="15">
        <f>AT19/AT16</f>
        <v>0.96550721458287425</v>
      </c>
      <c r="AV20" s="15">
        <f>AV19/AV16</f>
        <v>0.9607265822697143</v>
      </c>
      <c r="AX20" s="15">
        <f>AX19/AX16</f>
        <v>0.9607229395921727</v>
      </c>
      <c r="AZ20" s="15">
        <f>AZ19/AZ16</f>
        <v>0.95203674096418978</v>
      </c>
      <c r="BB20" s="15">
        <f>BB19/BB16</f>
        <v>0.95191004365602516</v>
      </c>
      <c r="BD20" s="15">
        <f>BD19/BD16</f>
        <v>0.95168673648002877</v>
      </c>
      <c r="BF20" s="15">
        <f>BF19/BF16</f>
        <v>0.95975203305049961</v>
      </c>
      <c r="BH20" s="15">
        <f>BH19/BH16</f>
        <v>0.95882151884789246</v>
      </c>
      <c r="BJ20" s="15">
        <f>BJ19/BJ16</f>
        <v>0.98209088950000678</v>
      </c>
      <c r="BL20" s="15">
        <f>BL19/BL16</f>
        <v>0.97675445600277089</v>
      </c>
      <c r="BN20" s="15">
        <f>BN19/BN16</f>
        <v>0.98013149898308161</v>
      </c>
      <c r="BP20" s="15">
        <f>BP19/BP16</f>
        <v>0.9855714796873466</v>
      </c>
      <c r="BR20" s="15">
        <f>BR19/BR16</f>
        <v>0.99719866540438085</v>
      </c>
      <c r="BT20" s="15">
        <f>BT19/BT16</f>
        <v>1.0078383973841401</v>
      </c>
      <c r="BV20" s="15">
        <f>BV19/BV16</f>
        <v>1.0135844375086454</v>
      </c>
      <c r="BX20" s="15">
        <f>BX19/BX16</f>
        <v>1.0261186578178405</v>
      </c>
      <c r="BZ20" s="15">
        <f>BZ19/BZ16</f>
        <v>1.0243811763528168</v>
      </c>
      <c r="CB20" s="15">
        <f>CB19/CB16</f>
        <v>1.0444263796718862</v>
      </c>
      <c r="CD20" s="15">
        <f>CD19/CD16</f>
        <v>1.0653493523373017</v>
      </c>
      <c r="CF20" s="15">
        <f>CF19/CF16</f>
        <v>1.0811023232346608</v>
      </c>
      <c r="CH20" s="15">
        <f>CH19/CH16</f>
        <v>1.0868897618565878</v>
      </c>
      <c r="CJ20" s="15">
        <f>CJ19/CJ16</f>
        <v>1.0864211688122616</v>
      </c>
      <c r="CL20" s="15">
        <f>CL19/CL16</f>
        <v>1.0778668516715439</v>
      </c>
      <c r="CN20" s="15">
        <f>CN19/CN16</f>
        <v>1.0739573587813593</v>
      </c>
      <c r="CP20" s="15">
        <f>CP19/CP16</f>
        <v>1.0641737864638026</v>
      </c>
      <c r="CR20" s="15">
        <f>CR19/CR16</f>
        <v>1.029726192293245</v>
      </c>
      <c r="CT20" s="15">
        <f>CT19/CT16</f>
        <v>1.017172436377082</v>
      </c>
      <c r="CV20" s="15">
        <f>CV19/CV16</f>
        <v>1.0139407658482895</v>
      </c>
      <c r="CX20" s="15">
        <f>CX19/CX16</f>
        <v>1.0176479968541976</v>
      </c>
      <c r="CZ20" s="15">
        <f>CZ19/CZ16</f>
        <v>1.0066671939621046</v>
      </c>
      <c r="DB20" s="15">
        <f>DB19/DB16</f>
        <v>0.98930354878250415</v>
      </c>
      <c r="DD20" s="15">
        <f>DD19/DD16</f>
        <v>1.0001014935987156</v>
      </c>
      <c r="DF20" s="15">
        <f>DF19/DF16</f>
        <v>0.98029819656452233</v>
      </c>
      <c r="DH20" s="15">
        <f>DH19/DH16</f>
        <v>0.97341330469174381</v>
      </c>
      <c r="DJ20" s="15">
        <f>DJ19/DJ16</f>
        <v>0.97706260651703869</v>
      </c>
      <c r="DL20" s="15">
        <f>DL19/DL16</f>
        <v>0.98152675042126358</v>
      </c>
      <c r="DN20" s="15">
        <f>DN19/DN16</f>
        <v>0.98645083183123305</v>
      </c>
    </row>
    <row r="21" spans="2:120" ht="6" customHeight="1" x14ac:dyDescent="0.25">
      <c r="B21" s="7"/>
      <c r="AO21"/>
      <c r="AQ21"/>
    </row>
    <row r="22" spans="2:120" ht="14.45" customHeight="1" x14ac:dyDescent="0.25">
      <c r="B22" s="7" t="s">
        <v>5</v>
      </c>
      <c r="J22" s="45">
        <v>94607</v>
      </c>
      <c r="L22" s="45">
        <v>82911</v>
      </c>
      <c r="N22" s="45">
        <v>83199</v>
      </c>
      <c r="P22" s="45">
        <v>72691</v>
      </c>
      <c r="R22" s="45">
        <v>101547</v>
      </c>
      <c r="T22" s="45">
        <v>78310</v>
      </c>
      <c r="V22" s="45">
        <v>88318</v>
      </c>
      <c r="X22" s="45">
        <v>107491</v>
      </c>
      <c r="Z22" s="45">
        <v>64220</v>
      </c>
      <c r="AB22" s="45">
        <v>118173</v>
      </c>
      <c r="AD22" s="45">
        <v>78221</v>
      </c>
      <c r="AF22" s="45">
        <v>60185</v>
      </c>
      <c r="AH22" s="45">
        <v>56437</v>
      </c>
      <c r="AJ22" s="45">
        <v>48240</v>
      </c>
      <c r="AL22" s="45">
        <v>109869</v>
      </c>
      <c r="AN22" s="45">
        <v>71658</v>
      </c>
      <c r="AO22"/>
      <c r="AP22" s="45">
        <v>80214</v>
      </c>
      <c r="AQ22"/>
      <c r="AR22" s="45">
        <v>99759</v>
      </c>
      <c r="AT22" s="45">
        <v>89531</v>
      </c>
      <c r="AV22" s="45">
        <v>95636</v>
      </c>
      <c r="AX22" s="45">
        <v>64821</v>
      </c>
      <c r="AZ22" s="45">
        <v>73224</v>
      </c>
      <c r="BB22" s="45">
        <v>64361</v>
      </c>
      <c r="BD22" s="45">
        <v>72264</v>
      </c>
      <c r="BF22" s="45">
        <v>90872</v>
      </c>
      <c r="BH22" s="45">
        <v>105062</v>
      </c>
      <c r="BJ22" s="45">
        <v>60152</v>
      </c>
      <c r="BL22" s="45">
        <v>79482</v>
      </c>
      <c r="BN22" s="45">
        <v>97169</v>
      </c>
      <c r="BP22" s="45">
        <v>95848</v>
      </c>
      <c r="BR22" s="45">
        <v>72170</v>
      </c>
      <c r="BT22" s="45">
        <v>130376</v>
      </c>
      <c r="BV22" s="45">
        <v>105625</v>
      </c>
      <c r="BX22" s="45">
        <v>75789</v>
      </c>
      <c r="BZ22" s="45">
        <v>96263</v>
      </c>
      <c r="CB22" s="45">
        <v>90555</v>
      </c>
      <c r="CD22" s="45">
        <v>87558</v>
      </c>
      <c r="CF22" s="45">
        <v>79791</v>
      </c>
      <c r="CH22" s="45">
        <v>68632</v>
      </c>
      <c r="CJ22" s="45">
        <v>152021</v>
      </c>
      <c r="CL22" s="45">
        <v>144227</v>
      </c>
      <c r="CN22" s="45">
        <v>152690</v>
      </c>
      <c r="CP22" s="45">
        <v>115662</v>
      </c>
      <c r="CR22" s="45">
        <v>144735</v>
      </c>
      <c r="CT22" s="45">
        <v>145073</v>
      </c>
      <c r="CV22" s="45">
        <v>129052</v>
      </c>
      <c r="CX22" s="45">
        <v>126437</v>
      </c>
      <c r="CZ22" s="45">
        <v>143819</v>
      </c>
      <c r="DB22" s="45">
        <v>187942</v>
      </c>
      <c r="DD22" s="45">
        <v>180231</v>
      </c>
      <c r="DF22" s="45">
        <v>169423</v>
      </c>
      <c r="DH22" s="45">
        <v>203824</v>
      </c>
      <c r="DJ22" s="45">
        <v>158274</v>
      </c>
      <c r="DL22" s="45">
        <v>158321.42000000001</v>
      </c>
      <c r="DN22" s="45">
        <v>159651</v>
      </c>
    </row>
    <row r="23" spans="2:120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0"/>
      <c r="AF23" s="11">
        <f>SUM(J22:AF22)</f>
        <v>1029873</v>
      </c>
      <c r="AG23" s="10"/>
      <c r="AH23" s="11">
        <f t="shared" ref="AH23" si="87">SUM(L22:AH22)</f>
        <v>991703</v>
      </c>
      <c r="AI23" s="10"/>
      <c r="AJ23" s="11">
        <f t="shared" ref="AJ23" si="88">SUM(N22:AJ22)</f>
        <v>957032</v>
      </c>
      <c r="AK23" s="10"/>
      <c r="AL23" s="11">
        <f t="shared" ref="AL23" si="89">SUM(P22:AL22)</f>
        <v>983702</v>
      </c>
      <c r="AM23" s="10"/>
      <c r="AN23" s="11">
        <f t="shared" ref="AN23" si="90">SUM(R22:AN22)</f>
        <v>982669</v>
      </c>
      <c r="AO23" s="10"/>
      <c r="AP23" s="11">
        <f t="shared" ref="AP23" si="91">SUM(T22:AP22)</f>
        <v>961336</v>
      </c>
      <c r="AQ23" s="10"/>
      <c r="AR23" s="11">
        <f t="shared" ref="AR23" si="92">SUM(V22:AR22)</f>
        <v>982785</v>
      </c>
      <c r="AS23" s="12"/>
      <c r="AT23" s="11">
        <f t="shared" ref="AT23" si="93">SUM(X22:AT22)</f>
        <v>983998</v>
      </c>
      <c r="AU23" s="10"/>
      <c r="AV23" s="11">
        <f t="shared" ref="AV23" si="94">SUM(Z22:AV22)</f>
        <v>972143</v>
      </c>
      <c r="AW23" s="10"/>
      <c r="AX23" s="11">
        <f t="shared" ref="AX23" si="95">SUM(AB22:AX22)</f>
        <v>972744</v>
      </c>
      <c r="AY23" s="10"/>
      <c r="AZ23" s="11">
        <f t="shared" ref="AZ23" si="96">SUM(AD22:AZ22)</f>
        <v>927795</v>
      </c>
      <c r="BA23" s="10"/>
      <c r="BB23" s="11">
        <f t="shared" ref="BB23" si="97">SUM(AF22:BB22)</f>
        <v>913935</v>
      </c>
      <c r="BC23" s="10"/>
      <c r="BD23" s="11">
        <f t="shared" ref="BD23" si="98">SUM(AH22:BD22)</f>
        <v>926014</v>
      </c>
      <c r="BE23" s="10"/>
      <c r="BF23" s="11">
        <f t="shared" ref="BF23" si="99">SUM(AJ22:BF22)</f>
        <v>960449</v>
      </c>
      <c r="BG23" s="10"/>
      <c r="BH23" s="11">
        <f t="shared" ref="BH23" si="100">SUM(AL22:BH22)</f>
        <v>1017271</v>
      </c>
      <c r="BI23" s="10"/>
      <c r="BJ23" s="11">
        <f t="shared" ref="BJ23" si="101">SUM(AN22:BJ22)</f>
        <v>967554</v>
      </c>
      <c r="BK23" s="10"/>
      <c r="BL23" s="11">
        <f t="shared" ref="BL23" si="102">SUM(AP22:BL22)</f>
        <v>975378</v>
      </c>
      <c r="BM23" s="10"/>
      <c r="BN23" s="11">
        <f t="shared" ref="BN23" si="103">SUM(AR22:BN22)</f>
        <v>992333</v>
      </c>
      <c r="BO23" s="10"/>
      <c r="BP23" s="11">
        <f t="shared" ref="BP23" si="104">SUM(AT22:BP22)</f>
        <v>988422</v>
      </c>
      <c r="BQ23" s="10"/>
      <c r="BR23" s="11">
        <f t="shared" ref="BR23" si="105">SUM(AV22:BR22)</f>
        <v>971061</v>
      </c>
      <c r="BS23" s="10"/>
      <c r="BT23" s="11">
        <f t="shared" ref="BT23" si="106">SUM(AX22:BT22)</f>
        <v>1005801</v>
      </c>
      <c r="BU23" s="10"/>
      <c r="BV23" s="11">
        <f t="shared" ref="BV23" si="107">SUM(AZ22:BV22)</f>
        <v>1046605</v>
      </c>
      <c r="BW23" s="10"/>
      <c r="BX23" s="11">
        <f t="shared" ref="BX23" si="108">SUM(BB22:BX22)</f>
        <v>1049170</v>
      </c>
      <c r="BY23" s="10"/>
      <c r="BZ23" s="11">
        <f t="shared" ref="BZ23" si="109">SUM(BD22:BZ22)</f>
        <v>1081072</v>
      </c>
      <c r="CA23" s="10"/>
      <c r="CB23" s="11">
        <f t="shared" ref="CB23" si="110">SUM(BF22:CB22)</f>
        <v>1099363</v>
      </c>
      <c r="CC23" s="10"/>
      <c r="CD23" s="11">
        <f t="shared" ref="CD23" si="111">SUM(BH22:CD22)</f>
        <v>1096049</v>
      </c>
      <c r="CE23" s="10"/>
      <c r="CF23" s="11">
        <f t="shared" ref="CF23" si="112">SUM(BJ22:CF22)</f>
        <v>1070778</v>
      </c>
      <c r="CG23" s="10"/>
      <c r="CH23" s="11">
        <f t="shared" ref="CH23" si="113">SUM(BL22:CH22)</f>
        <v>1079258</v>
      </c>
      <c r="CI23" s="10"/>
      <c r="CJ23" s="11">
        <f t="shared" ref="CJ23" si="114">SUM(BN22:CJ22)</f>
        <v>1151797</v>
      </c>
      <c r="CK23" s="10"/>
      <c r="CL23" s="11">
        <f t="shared" ref="CL23" si="115">SUM(BP22:CL22)</f>
        <v>1198855</v>
      </c>
      <c r="CM23" s="10"/>
      <c r="CN23" s="11">
        <f t="shared" ref="CN23" si="116">SUM(BR22:CN22)</f>
        <v>1255697</v>
      </c>
      <c r="CO23" s="10"/>
      <c r="CP23" s="11">
        <f t="shared" ref="CP23" si="117">SUM(BT22:CP22)</f>
        <v>1299189</v>
      </c>
      <c r="CQ23" s="10"/>
      <c r="CR23" s="11">
        <f t="shared" ref="CR23" si="118">SUM(BV22:CR22)</f>
        <v>1313548</v>
      </c>
      <c r="CS23" s="10"/>
      <c r="CT23" s="11">
        <f t="shared" ref="CT23" si="119">SUM(BX22:CT22)</f>
        <v>1352996</v>
      </c>
      <c r="CU23" s="10"/>
      <c r="CV23" s="11">
        <f t="shared" ref="CV23" si="120">SUM(BZ22:CV22)</f>
        <v>1406259</v>
      </c>
      <c r="CW23" s="10"/>
      <c r="CX23" s="11">
        <f t="shared" ref="CX23" si="121">SUM(CB22:CX22)</f>
        <v>1436433</v>
      </c>
      <c r="CY23" s="10"/>
      <c r="CZ23" s="11">
        <f t="shared" ref="CZ23" si="122">SUM(CD22:CZ22)</f>
        <v>1489697</v>
      </c>
      <c r="DA23" s="10"/>
      <c r="DB23" s="11">
        <f t="shared" ref="DB23" si="123">SUM(CF22:DB22)</f>
        <v>1590081</v>
      </c>
      <c r="DC23" s="10"/>
      <c r="DD23" s="11">
        <f t="shared" ref="DD23" si="124">SUM(CH22:DD22)</f>
        <v>1690521</v>
      </c>
      <c r="DE23" s="10"/>
      <c r="DF23" s="11">
        <f t="shared" ref="DF23" si="125">SUM(CJ22:DF22)</f>
        <v>1791312</v>
      </c>
      <c r="DG23" s="10"/>
      <c r="DH23" s="11">
        <f t="shared" ref="DH23" si="126">SUM(CL22:DH22)</f>
        <v>1843115</v>
      </c>
      <c r="DI23" s="10"/>
      <c r="DJ23" s="11">
        <f t="shared" ref="DJ23" si="127">SUM(CN22:DJ22)</f>
        <v>1857162</v>
      </c>
      <c r="DK23" s="10"/>
      <c r="DL23" s="11">
        <f t="shared" ref="DL23" si="128">SUM(CP22:DL22)</f>
        <v>1862793.42</v>
      </c>
      <c r="DM23" s="10"/>
      <c r="DN23" s="13">
        <f t="shared" ref="DN23" si="129">SUM(CR22:DN22)</f>
        <v>1906782.42</v>
      </c>
    </row>
    <row r="24" spans="2:120" x14ac:dyDescent="0.25">
      <c r="B24" s="4" t="s">
        <v>6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F24" s="15">
        <f>AF23/AF19</f>
        <v>0.92179169331637212</v>
      </c>
      <c r="AH24" s="15">
        <f>AH23/AH19</f>
        <v>0.91251340323055763</v>
      </c>
      <c r="AJ24" s="15">
        <f>AJ23/AJ19</f>
        <v>0.89626976330004704</v>
      </c>
      <c r="AL24" s="15">
        <f>AL23/AL19</f>
        <v>0.92116804221409598</v>
      </c>
      <c r="AN24" s="15">
        <f>AN23/AN19</f>
        <v>0.89426346828557413</v>
      </c>
      <c r="AO24"/>
      <c r="AP24" s="15">
        <f>AP23/AP19</f>
        <v>0.88887599508590265</v>
      </c>
      <c r="AQ24"/>
      <c r="AR24" s="15">
        <f>AR23/AR19</f>
        <v>0.90180936551358315</v>
      </c>
      <c r="AT24" s="15">
        <f>AT23/AT19</f>
        <v>0.94027907738498029</v>
      </c>
      <c r="AV24" s="15">
        <f>AV23/AV19</f>
        <v>0.92453897978557797</v>
      </c>
      <c r="AX24" s="15">
        <f>AX23/AX19</f>
        <v>0.93660705123847865</v>
      </c>
      <c r="AZ24" s="15">
        <f>AZ23/AZ19</f>
        <v>0.9141481503079063</v>
      </c>
      <c r="BB24" s="15">
        <f>BB23/BB19</f>
        <v>0.91023943880133984</v>
      </c>
      <c r="BD24" s="15">
        <f>BD23/BD19</f>
        <v>0.8931069820379709</v>
      </c>
      <c r="BF24" s="15">
        <f>BF23/BF19</f>
        <v>0.89157480196914352</v>
      </c>
      <c r="BH24" s="15">
        <f>BH23/BH19</f>
        <v>0.94410735343981411</v>
      </c>
      <c r="BJ24" s="15">
        <f>BJ23/BJ19</f>
        <v>0.88525247569797338</v>
      </c>
      <c r="BL24" s="15">
        <f>BL23/BL19</f>
        <v>0.91549710150027297</v>
      </c>
      <c r="BN24" s="15">
        <f>BN23/BN19</f>
        <v>0.90539015771895759</v>
      </c>
      <c r="BP24" s="15">
        <f>BP23/BP19</f>
        <v>0.91724939103197278</v>
      </c>
      <c r="BR24" s="15">
        <f>BR23/BR19</f>
        <v>0.88711607963978512</v>
      </c>
      <c r="BT24" s="15">
        <f>BT23/BT19</f>
        <v>0.92374303981251416</v>
      </c>
      <c r="BV24" s="15">
        <f>BV23/BV19</f>
        <v>0.94372950868563787</v>
      </c>
      <c r="BX24" s="15">
        <f>BX23/BX19</f>
        <v>0.97414773632817886</v>
      </c>
      <c r="BZ24" s="15">
        <f>BZ23/BZ19</f>
        <v>1.0260842380314747</v>
      </c>
      <c r="CB24" s="15">
        <f>CB23/CB19</f>
        <v>1.045941058390973</v>
      </c>
      <c r="CD24" s="15">
        <f>CD23/CD19</f>
        <v>1.0337496435562334</v>
      </c>
      <c r="CF24" s="15">
        <f>CF23/CF19</f>
        <v>0.98412651641934579</v>
      </c>
      <c r="CH24" s="15">
        <f>CH23/CH19</f>
        <v>0.97761971721840302</v>
      </c>
      <c r="CJ24" s="15">
        <f>CJ23/CJ19</f>
        <v>0.99520575357957053</v>
      </c>
      <c r="CL24" s="15">
        <f>CL23/CL19</f>
        <v>1.0124943998867222</v>
      </c>
      <c r="CN24" s="15">
        <f>CN23/CN19</f>
        <v>1.0094411714053775</v>
      </c>
      <c r="CP24" s="15">
        <f>CP23/CP19</f>
        <v>1.0350019891612896</v>
      </c>
      <c r="CR24" s="15">
        <f>CR23/CR19</f>
        <v>1.0406887458232055</v>
      </c>
      <c r="CT24" s="15">
        <f>CT23/CT19</f>
        <v>1.039179446736308</v>
      </c>
      <c r="CV24" s="15">
        <f>CV23/CV19</f>
        <v>1.02287843459468</v>
      </c>
      <c r="CX24" s="15">
        <f>CX23/CX19</f>
        <v>0.98783783893444377</v>
      </c>
      <c r="CZ24" s="15">
        <f>CZ23/CZ19</f>
        <v>1.0075423526593494</v>
      </c>
      <c r="DB24" s="15">
        <f>DB23/DB19</f>
        <v>1.0151053451070959</v>
      </c>
      <c r="DD24" s="15">
        <f>DD23/DD19</f>
        <v>1.0235645115937479</v>
      </c>
      <c r="DF24" s="15">
        <f>DF23/DF19</f>
        <v>1.0432406461025063</v>
      </c>
      <c r="DH24" s="15">
        <f>DH23/DH19</f>
        <v>1.0458433956142732</v>
      </c>
      <c r="DJ24" s="15">
        <f>DJ23/DJ19</f>
        <v>1.0324858598051538</v>
      </c>
      <c r="DL24" s="15">
        <f>DL23/DL19</f>
        <v>1.0486432758155417</v>
      </c>
      <c r="DN24" s="15">
        <f>DN23/DN19</f>
        <v>1.046894520846817</v>
      </c>
    </row>
    <row r="25" spans="2:120" ht="6" customHeight="1" x14ac:dyDescent="0.25">
      <c r="AO25"/>
      <c r="AQ25"/>
    </row>
    <row r="26" spans="2:120" x14ac:dyDescent="0.25">
      <c r="B26" s="6" t="s">
        <v>38</v>
      </c>
      <c r="AO26"/>
      <c r="AQ26"/>
    </row>
    <row r="27" spans="2:120" x14ac:dyDescent="0.25">
      <c r="B27" s="7" t="s">
        <v>7</v>
      </c>
      <c r="AO27"/>
      <c r="AQ27"/>
    </row>
    <row r="28" spans="2:120" x14ac:dyDescent="0.25">
      <c r="B28" s="4" t="s">
        <v>79</v>
      </c>
      <c r="J28" s="47">
        <v>89</v>
      </c>
      <c r="L28" s="47">
        <v>85</v>
      </c>
      <c r="N28" s="47">
        <v>87</v>
      </c>
      <c r="P28" s="47">
        <v>94</v>
      </c>
      <c r="R28" s="47">
        <v>70</v>
      </c>
      <c r="T28" s="47">
        <v>89</v>
      </c>
      <c r="V28" s="47">
        <v>82</v>
      </c>
      <c r="X28" s="47">
        <v>81</v>
      </c>
      <c r="Z28" s="47">
        <v>17</v>
      </c>
      <c r="AB28" s="47">
        <f>85-AB32-AB34</f>
        <v>7</v>
      </c>
      <c r="AD28" s="47">
        <v>81</v>
      </c>
      <c r="AF28" s="47">
        <v>70</v>
      </c>
      <c r="AH28" s="47">
        <v>64</v>
      </c>
      <c r="AJ28" s="47">
        <v>83</v>
      </c>
      <c r="AL28" s="47">
        <v>91</v>
      </c>
      <c r="AN28" s="47">
        <v>60</v>
      </c>
      <c r="AO28"/>
      <c r="AP28" s="47">
        <v>78</v>
      </c>
      <c r="AQ28"/>
      <c r="AR28" s="47">
        <v>106</v>
      </c>
      <c r="AT28" s="47">
        <v>81</v>
      </c>
      <c r="AV28" s="47">
        <f>99-AV32-AV34</f>
        <v>76</v>
      </c>
      <c r="AX28" s="47">
        <f>90-AX32-AX34</f>
        <v>11</v>
      </c>
      <c r="AZ28" s="47">
        <f>117-AZ32-AZ34</f>
        <v>11</v>
      </c>
      <c r="BB28" s="47">
        <v>13</v>
      </c>
      <c r="BD28" s="47">
        <v>27</v>
      </c>
      <c r="BF28" s="47">
        <v>12</v>
      </c>
      <c r="BH28" s="47">
        <v>7</v>
      </c>
      <c r="BJ28" s="47">
        <v>27</v>
      </c>
      <c r="BL28" s="47">
        <v>47</v>
      </c>
      <c r="BN28" s="47">
        <v>10</v>
      </c>
      <c r="BP28" s="47">
        <v>37</v>
      </c>
      <c r="BR28" s="47">
        <v>11</v>
      </c>
      <c r="BT28" s="47">
        <v>54</v>
      </c>
      <c r="BV28" s="47">
        <v>22</v>
      </c>
      <c r="BX28" s="47">
        <v>17</v>
      </c>
      <c r="BZ28" s="47">
        <v>18</v>
      </c>
      <c r="CB28" s="47">
        <v>7</v>
      </c>
      <c r="CD28" s="47">
        <f>15+2</f>
        <v>17</v>
      </c>
      <c r="CF28" s="47">
        <v>19</v>
      </c>
      <c r="CH28" s="47">
        <v>9</v>
      </c>
      <c r="CJ28" s="47">
        <v>9</v>
      </c>
      <c r="CL28" s="47">
        <v>13</v>
      </c>
      <c r="CN28" s="47">
        <v>18</v>
      </c>
      <c r="CP28" s="47">
        <v>11</v>
      </c>
      <c r="CR28" s="47">
        <v>17</v>
      </c>
      <c r="CT28" s="47">
        <v>44</v>
      </c>
      <c r="CV28" s="47">
        <v>33</v>
      </c>
      <c r="CX28" s="47">
        <v>29</v>
      </c>
      <c r="CZ28" s="47">
        <v>46</v>
      </c>
      <c r="DB28" s="47">
        <v>50</v>
      </c>
      <c r="DD28" s="47">
        <v>28</v>
      </c>
      <c r="DF28" s="47">
        <v>43</v>
      </c>
      <c r="DH28" s="47">
        <v>54</v>
      </c>
      <c r="DJ28" s="47">
        <v>70</v>
      </c>
      <c r="DL28" s="47">
        <v>40</v>
      </c>
      <c r="DN28" s="47">
        <v>53</v>
      </c>
    </row>
    <row r="29" spans="2:120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37"/>
      <c r="K29" s="10"/>
      <c r="L29" s="37"/>
      <c r="M29" s="10"/>
      <c r="N29" s="37"/>
      <c r="O29" s="10"/>
      <c r="P29" s="37"/>
      <c r="Q29" s="10"/>
      <c r="R29" s="37"/>
      <c r="S29" s="10"/>
      <c r="T29" s="37"/>
      <c r="U29" s="10"/>
      <c r="V29" s="37"/>
      <c r="W29" s="10"/>
      <c r="X29" s="37"/>
      <c r="Y29" s="10"/>
      <c r="Z29" s="37"/>
      <c r="AA29" s="10"/>
      <c r="AB29" s="37"/>
      <c r="AC29" s="10"/>
      <c r="AD29" s="37"/>
      <c r="AE29" s="10"/>
      <c r="AF29" s="37">
        <f>SUM(J28:AF28)</f>
        <v>852</v>
      </c>
      <c r="AG29" s="10"/>
      <c r="AH29" s="37">
        <f>SUM(L28:AH28)</f>
        <v>827</v>
      </c>
      <c r="AI29" s="10"/>
      <c r="AJ29" s="37">
        <f>SUM(N28:AJ28)</f>
        <v>825</v>
      </c>
      <c r="AK29" s="10"/>
      <c r="AL29" s="37">
        <f>SUM(P28:AL28)</f>
        <v>829</v>
      </c>
      <c r="AM29" s="10"/>
      <c r="AN29" s="37">
        <f>SUM(R28:AN28)</f>
        <v>795</v>
      </c>
      <c r="AO29" s="10"/>
      <c r="AP29" s="37">
        <f>SUM(T28:AP28)</f>
        <v>803</v>
      </c>
      <c r="AQ29" s="10"/>
      <c r="AR29" s="37">
        <f>SUM(V28:AR28)</f>
        <v>820</v>
      </c>
      <c r="AS29" s="10"/>
      <c r="AT29" s="37">
        <f>SUM(X28:AT28)</f>
        <v>819</v>
      </c>
      <c r="AU29" s="10"/>
      <c r="AV29" s="37">
        <f>SUM(Z28:AV28)</f>
        <v>814</v>
      </c>
      <c r="AW29" s="10"/>
      <c r="AX29" s="37">
        <f>SUM(AB28:AX28)</f>
        <v>808</v>
      </c>
      <c r="AY29" s="10"/>
      <c r="AZ29" s="37">
        <f>SUM(AD28:AZ28)</f>
        <v>812</v>
      </c>
      <c r="BA29" s="10"/>
      <c r="BB29" s="37">
        <f>SUM(AF28:BB28)</f>
        <v>744</v>
      </c>
      <c r="BC29" s="10"/>
      <c r="BD29" s="37">
        <f>SUM(AH28:BD28)</f>
        <v>701</v>
      </c>
      <c r="BE29" s="10"/>
      <c r="BF29" s="37">
        <f>SUM(AJ28:BF28)</f>
        <v>649</v>
      </c>
      <c r="BG29" s="10"/>
      <c r="BH29" s="37">
        <f>SUM(AL28:BH28)</f>
        <v>573</v>
      </c>
      <c r="BI29" s="10"/>
      <c r="BJ29" s="37">
        <f>SUM(AN28:BJ28)</f>
        <v>509</v>
      </c>
      <c r="BK29" s="10"/>
      <c r="BL29" s="37">
        <f>SUM(AP28:BL28)</f>
        <v>496</v>
      </c>
      <c r="BM29" s="10"/>
      <c r="BN29" s="37">
        <f>SUM(AR28:BN28)</f>
        <v>428</v>
      </c>
      <c r="BO29" s="10"/>
      <c r="BP29" s="37">
        <f>SUM(AT28:BP28)</f>
        <v>359</v>
      </c>
      <c r="BQ29" s="10"/>
      <c r="BR29" s="37">
        <f>SUM(AV28:BR28)</f>
        <v>289</v>
      </c>
      <c r="BS29" s="10"/>
      <c r="BT29" s="37">
        <f>SUM(AX28:BT28)</f>
        <v>267</v>
      </c>
      <c r="BU29" s="10"/>
      <c r="BV29" s="37">
        <f>SUM(AZ28:BV28)</f>
        <v>278</v>
      </c>
      <c r="BW29" s="10"/>
      <c r="BX29" s="37">
        <f>SUM(BB28:BX28)</f>
        <v>284</v>
      </c>
      <c r="BY29" s="10"/>
      <c r="BZ29" s="37">
        <f>SUM(BD28:BZ28)</f>
        <v>289</v>
      </c>
      <c r="CA29" s="10"/>
      <c r="CB29" s="37">
        <f>SUM(BF28:CB28)</f>
        <v>269</v>
      </c>
      <c r="CC29" s="10"/>
      <c r="CD29" s="37">
        <f>SUM(BH28:CD28)</f>
        <v>274</v>
      </c>
      <c r="CE29" s="10"/>
      <c r="CF29" s="37">
        <f>SUM(BJ28:CF28)</f>
        <v>286</v>
      </c>
      <c r="CG29" s="10"/>
      <c r="CH29" s="37">
        <f>SUM(BL28:CH28)</f>
        <v>268</v>
      </c>
      <c r="CI29" s="10"/>
      <c r="CJ29" s="37">
        <f>SUM(BN28:CJ28)</f>
        <v>230</v>
      </c>
      <c r="CK29" s="10"/>
      <c r="CL29" s="37">
        <f>SUM(BP28:CL28)</f>
        <v>233</v>
      </c>
      <c r="CM29" s="10"/>
      <c r="CN29" s="37">
        <f>SUM(BR28:CN28)</f>
        <v>214</v>
      </c>
      <c r="CO29" s="10"/>
      <c r="CP29" s="37">
        <f>SUM(BT28:CP28)</f>
        <v>214</v>
      </c>
      <c r="CQ29" s="10"/>
      <c r="CR29" s="37">
        <f>SUM(BV28:CR28)</f>
        <v>177</v>
      </c>
      <c r="CS29" s="10"/>
      <c r="CT29" s="37">
        <f>SUM(BX28:CT28)</f>
        <v>199</v>
      </c>
      <c r="CU29" s="10"/>
      <c r="CV29" s="37">
        <f>SUM(BZ28:CV28)</f>
        <v>215</v>
      </c>
      <c r="CW29" s="10"/>
      <c r="CX29" s="37">
        <f>SUM(CB28:CX28)</f>
        <v>226</v>
      </c>
      <c r="CY29" s="10"/>
      <c r="CZ29" s="37">
        <f>SUM(CD28:CZ28)</f>
        <v>265</v>
      </c>
      <c r="DA29" s="10"/>
      <c r="DB29" s="37">
        <f>SUM(CF28:DB28)</f>
        <v>298</v>
      </c>
      <c r="DC29" s="10"/>
      <c r="DD29" s="37">
        <f>SUM(CH28:DD28)</f>
        <v>307</v>
      </c>
      <c r="DE29" s="10"/>
      <c r="DF29" s="37">
        <f>SUM(CJ28:DF28)</f>
        <v>341</v>
      </c>
      <c r="DG29" s="10"/>
      <c r="DH29" s="37">
        <f>SUM(CL28:DH28)</f>
        <v>386</v>
      </c>
      <c r="DI29" s="10"/>
      <c r="DJ29" s="37">
        <f>SUM(CN28:DJ28)</f>
        <v>443</v>
      </c>
      <c r="DK29" s="10"/>
      <c r="DL29" s="37">
        <f>SUM(CP28:DL28)</f>
        <v>465</v>
      </c>
      <c r="DM29" s="10"/>
      <c r="DN29" s="38">
        <f>SUM(CR28:DN28)</f>
        <v>507</v>
      </c>
    </row>
    <row r="30" spans="2:120" x14ac:dyDescent="0.25">
      <c r="B30" s="4" t="s">
        <v>73</v>
      </c>
      <c r="J30" s="47"/>
      <c r="L30" s="47"/>
      <c r="N30" s="47"/>
      <c r="P30" s="47"/>
      <c r="R30" s="47"/>
      <c r="T30" s="47"/>
      <c r="V30" s="47"/>
      <c r="X30" s="47"/>
      <c r="Z30" s="47"/>
      <c r="AB30" s="47"/>
      <c r="AD30" s="47"/>
      <c r="AF30" s="47"/>
      <c r="AH30" s="47"/>
      <c r="AJ30" s="47"/>
      <c r="AL30" s="101">
        <v>0</v>
      </c>
      <c r="AN30" s="101">
        <v>0</v>
      </c>
      <c r="AO30"/>
      <c r="AP30" s="101">
        <v>0</v>
      </c>
      <c r="AQ30"/>
      <c r="AR30" s="101">
        <v>0</v>
      </c>
      <c r="AT30" s="101">
        <v>0</v>
      </c>
      <c r="AV30" s="101">
        <v>0</v>
      </c>
      <c r="AX30" s="101">
        <v>0</v>
      </c>
      <c r="AZ30" s="101">
        <v>0</v>
      </c>
      <c r="BB30" s="101">
        <v>0</v>
      </c>
      <c r="BD30" s="101">
        <v>0</v>
      </c>
      <c r="BF30" s="101">
        <v>0</v>
      </c>
      <c r="BH30" s="101">
        <v>0</v>
      </c>
      <c r="BJ30" s="101">
        <v>0</v>
      </c>
      <c r="BL30" s="47">
        <v>32</v>
      </c>
      <c r="BM30" s="47"/>
      <c r="BN30" s="47">
        <v>51</v>
      </c>
      <c r="BO30" s="47"/>
      <c r="BP30" s="47">
        <v>66</v>
      </c>
      <c r="BR30" s="47">
        <v>52</v>
      </c>
      <c r="BT30" s="47">
        <v>24</v>
      </c>
      <c r="BV30" s="47">
        <v>26</v>
      </c>
      <c r="BX30" s="47">
        <v>47</v>
      </c>
      <c r="BZ30" s="47">
        <v>38</v>
      </c>
      <c r="CB30" s="47">
        <v>45</v>
      </c>
      <c r="CD30" s="47">
        <v>42</v>
      </c>
      <c r="CF30" s="47">
        <v>39</v>
      </c>
      <c r="CH30" s="47">
        <v>36</v>
      </c>
      <c r="CJ30" s="47">
        <v>55</v>
      </c>
      <c r="CL30" s="47">
        <v>56</v>
      </c>
      <c r="CN30" s="47">
        <v>61</v>
      </c>
      <c r="CP30" s="47">
        <v>69</v>
      </c>
      <c r="CR30" s="47">
        <v>58</v>
      </c>
      <c r="CT30" s="47">
        <v>65</v>
      </c>
      <c r="CV30" s="47">
        <v>65</v>
      </c>
      <c r="CX30" s="47">
        <v>40</v>
      </c>
      <c r="CZ30" s="47">
        <v>41</v>
      </c>
      <c r="DB30" s="47">
        <v>41</v>
      </c>
      <c r="DD30" s="47">
        <v>35</v>
      </c>
      <c r="DF30" s="47">
        <v>31</v>
      </c>
      <c r="DH30" s="47">
        <v>41</v>
      </c>
      <c r="DJ30" s="47">
        <v>24</v>
      </c>
      <c r="DL30" s="47">
        <v>14</v>
      </c>
      <c r="DN30" s="47">
        <v>28</v>
      </c>
    </row>
    <row r="31" spans="2:120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37"/>
      <c r="K31" s="10"/>
      <c r="L31" s="37"/>
      <c r="M31" s="10"/>
      <c r="N31" s="37"/>
      <c r="O31" s="10"/>
      <c r="P31" s="37"/>
      <c r="Q31" s="10"/>
      <c r="R31" s="37"/>
      <c r="S31" s="10"/>
      <c r="T31" s="37"/>
      <c r="U31" s="10"/>
      <c r="V31" s="37"/>
      <c r="W31" s="10"/>
      <c r="X31" s="37"/>
      <c r="Y31" s="10"/>
      <c r="Z31" s="37"/>
      <c r="AA31" s="10"/>
      <c r="AB31" s="37"/>
      <c r="AC31" s="10"/>
      <c r="AD31" s="37"/>
      <c r="AE31" s="10"/>
      <c r="AF31" s="37"/>
      <c r="AG31" s="10"/>
      <c r="AH31" s="37"/>
      <c r="AI31" s="10"/>
      <c r="AJ31" s="37"/>
      <c r="AK31" s="10"/>
      <c r="AL31" s="102">
        <f>SUM(P30:AL30)</f>
        <v>0</v>
      </c>
      <c r="AM31" s="10"/>
      <c r="AN31" s="102">
        <f>SUM(R30:AN30)</f>
        <v>0</v>
      </c>
      <c r="AO31" s="10"/>
      <c r="AP31" s="102">
        <f>SUM(T30:AP30)</f>
        <v>0</v>
      </c>
      <c r="AQ31" s="10"/>
      <c r="AR31" s="102">
        <f>SUM(V30:AR30)</f>
        <v>0</v>
      </c>
      <c r="AS31" s="10"/>
      <c r="AT31" s="102">
        <f>SUM(X30:AT30)</f>
        <v>0</v>
      </c>
      <c r="AU31" s="10"/>
      <c r="AV31" s="102">
        <f>SUM(Z30:AV30)</f>
        <v>0</v>
      </c>
      <c r="AW31" s="10"/>
      <c r="AX31" s="102">
        <f>SUM(AB30:AX30)</f>
        <v>0</v>
      </c>
      <c r="AY31" s="10"/>
      <c r="AZ31" s="102">
        <f>SUM(AD30:AZ30)</f>
        <v>0</v>
      </c>
      <c r="BA31" s="10"/>
      <c r="BB31" s="102">
        <f>SUM(AF30:BB30)</f>
        <v>0</v>
      </c>
      <c r="BC31" s="10"/>
      <c r="BD31" s="102">
        <f>SUM(AH30:BD30)</f>
        <v>0</v>
      </c>
      <c r="BE31" s="10"/>
      <c r="BF31" s="102">
        <f>SUM(AJ30:BF30)</f>
        <v>0</v>
      </c>
      <c r="BG31" s="10"/>
      <c r="BH31" s="102">
        <f>SUM(AL30:BH30)</f>
        <v>0</v>
      </c>
      <c r="BI31" s="10"/>
      <c r="BJ31" s="102">
        <f>SUM(AN30:BJ30)</f>
        <v>0</v>
      </c>
      <c r="BK31" s="10"/>
      <c r="BL31" s="102">
        <f>SUM(AP30:BL30)</f>
        <v>32</v>
      </c>
      <c r="BM31" s="10"/>
      <c r="BN31" s="102">
        <f>SUM(AR30:BN30)</f>
        <v>83</v>
      </c>
      <c r="BO31" s="10"/>
      <c r="BP31" s="102">
        <f>SUM(AT30:BP30)</f>
        <v>149</v>
      </c>
      <c r="BQ31" s="10"/>
      <c r="BR31" s="102">
        <f>SUM(AV30:BR30)</f>
        <v>201</v>
      </c>
      <c r="BS31" s="10"/>
      <c r="BT31" s="102">
        <f>SUM(AX30:BT30)</f>
        <v>225</v>
      </c>
      <c r="BU31" s="10"/>
      <c r="BV31" s="102">
        <f>SUM(AZ30:BV30)</f>
        <v>251</v>
      </c>
      <c r="BW31" s="10"/>
      <c r="BX31" s="102">
        <f>SUM(BB30:BX30)</f>
        <v>298</v>
      </c>
      <c r="BY31" s="10"/>
      <c r="BZ31" s="102">
        <f>SUM(BD30:BZ30)</f>
        <v>336</v>
      </c>
      <c r="CA31" s="10"/>
      <c r="CB31" s="102">
        <f>SUM(BF30:CB30)</f>
        <v>381</v>
      </c>
      <c r="CC31" s="10"/>
      <c r="CD31" s="102">
        <f>SUM(BH30:CD30)</f>
        <v>423</v>
      </c>
      <c r="CE31" s="10"/>
      <c r="CF31" s="102">
        <f>SUM(BJ30:CF30)</f>
        <v>462</v>
      </c>
      <c r="CG31" s="10"/>
      <c r="CH31" s="102">
        <f>SUM(BL30:CH30)</f>
        <v>498</v>
      </c>
      <c r="CI31" s="10"/>
      <c r="CJ31" s="102">
        <f>SUM(BN30:CJ30)</f>
        <v>521</v>
      </c>
      <c r="CK31" s="10"/>
      <c r="CL31" s="102">
        <f>SUM(BP30:CL30)</f>
        <v>526</v>
      </c>
      <c r="CM31" s="10"/>
      <c r="CN31" s="102">
        <f>SUM(BR30:CN30)</f>
        <v>521</v>
      </c>
      <c r="CO31" s="10"/>
      <c r="CP31" s="102">
        <f>SUM(BT30:CP30)</f>
        <v>538</v>
      </c>
      <c r="CQ31" s="10"/>
      <c r="CR31" s="102">
        <f>SUM(BV30:CR30)</f>
        <v>572</v>
      </c>
      <c r="CS31" s="10"/>
      <c r="CT31" s="102">
        <f>SUM(BX30:CT30)</f>
        <v>611</v>
      </c>
      <c r="CU31" s="10"/>
      <c r="CV31" s="102">
        <f>SUM(BZ30:CV30)</f>
        <v>629</v>
      </c>
      <c r="CW31" s="10"/>
      <c r="CX31" s="102">
        <f>SUM(CB30:CX30)</f>
        <v>631</v>
      </c>
      <c r="CY31" s="10"/>
      <c r="CZ31" s="102">
        <f>SUM(CD30:CZ30)</f>
        <v>627</v>
      </c>
      <c r="DA31" s="10"/>
      <c r="DB31" s="102">
        <f>SUM(CF30:DB30)</f>
        <v>626</v>
      </c>
      <c r="DC31" s="10"/>
      <c r="DD31" s="102">
        <f>SUM(CH30:DD30)</f>
        <v>622</v>
      </c>
      <c r="DE31" s="10"/>
      <c r="DF31" s="102">
        <f>SUM(CJ30:DF30)</f>
        <v>617</v>
      </c>
      <c r="DG31" s="10"/>
      <c r="DH31" s="102">
        <f>SUM(CL30:DH30)</f>
        <v>603</v>
      </c>
      <c r="DI31" s="10"/>
      <c r="DJ31" s="102">
        <f>SUM(CN30:DJ30)</f>
        <v>571</v>
      </c>
      <c r="DK31" s="10"/>
      <c r="DL31" s="102">
        <f>SUM(CP30:DL30)</f>
        <v>524</v>
      </c>
      <c r="DM31" s="10"/>
      <c r="DN31" s="38">
        <f>SUM(CR30:DN30)</f>
        <v>483</v>
      </c>
    </row>
    <row r="32" spans="2:120" x14ac:dyDescent="0.25">
      <c r="B32" s="4" t="s">
        <v>57</v>
      </c>
      <c r="J32" s="47">
        <v>0</v>
      </c>
      <c r="L32" s="47">
        <v>0</v>
      </c>
      <c r="N32" s="47">
        <v>1</v>
      </c>
      <c r="P32" s="47">
        <v>0</v>
      </c>
      <c r="R32" s="47">
        <v>0</v>
      </c>
      <c r="T32" s="47">
        <v>0</v>
      </c>
      <c r="V32" s="47">
        <v>0</v>
      </c>
      <c r="X32" s="47">
        <v>1</v>
      </c>
      <c r="Z32" s="47">
        <v>50</v>
      </c>
      <c r="AB32" s="47">
        <v>44</v>
      </c>
      <c r="AD32" s="47">
        <v>3</v>
      </c>
      <c r="AF32" s="47">
        <v>0</v>
      </c>
      <c r="AH32" s="47">
        <v>2</v>
      </c>
      <c r="AJ32" s="47">
        <v>1</v>
      </c>
      <c r="AL32" s="101">
        <v>0</v>
      </c>
      <c r="AN32" s="47">
        <v>1</v>
      </c>
      <c r="AO32"/>
      <c r="AP32" s="47">
        <v>3</v>
      </c>
      <c r="AQ32"/>
      <c r="AR32" s="47">
        <v>6</v>
      </c>
      <c r="AT32" s="47">
        <v>1</v>
      </c>
      <c r="AV32" s="47">
        <v>19</v>
      </c>
      <c r="AX32" s="47">
        <v>64</v>
      </c>
      <c r="AZ32" s="47">
        <v>105</v>
      </c>
      <c r="BB32" s="47">
        <v>54</v>
      </c>
      <c r="BD32" s="47">
        <v>53</v>
      </c>
      <c r="BF32" s="47">
        <v>4</v>
      </c>
      <c r="BH32" s="47">
        <v>3</v>
      </c>
      <c r="BJ32" s="47">
        <v>3</v>
      </c>
      <c r="BL32" s="47">
        <v>6</v>
      </c>
      <c r="BN32" s="47">
        <v>5</v>
      </c>
      <c r="BP32" s="47">
        <v>3</v>
      </c>
      <c r="BR32" s="47">
        <v>2</v>
      </c>
      <c r="BT32" s="47">
        <v>1</v>
      </c>
      <c r="BV32" s="47">
        <v>2</v>
      </c>
      <c r="BX32" s="47">
        <v>0</v>
      </c>
      <c r="BZ32" s="47">
        <v>0</v>
      </c>
      <c r="CB32" s="47">
        <v>0</v>
      </c>
      <c r="CD32" s="47">
        <v>0</v>
      </c>
      <c r="CF32" s="47">
        <v>0</v>
      </c>
      <c r="CH32" s="47">
        <v>1</v>
      </c>
      <c r="CJ32" s="47">
        <v>0</v>
      </c>
      <c r="CL32" s="47">
        <v>0</v>
      </c>
      <c r="CN32" s="47">
        <v>0</v>
      </c>
      <c r="CP32" s="47">
        <v>0</v>
      </c>
      <c r="CR32" s="47">
        <v>0</v>
      </c>
      <c r="CT32" s="47">
        <v>0</v>
      </c>
      <c r="CV32" s="47">
        <v>0</v>
      </c>
      <c r="CX32" s="47">
        <v>0</v>
      </c>
      <c r="CZ32" s="47">
        <v>0</v>
      </c>
      <c r="DB32" s="47">
        <v>0</v>
      </c>
      <c r="DD32" s="47">
        <v>0</v>
      </c>
      <c r="DF32" s="47">
        <v>0</v>
      </c>
      <c r="DH32" s="47">
        <v>0</v>
      </c>
      <c r="DJ32" s="47">
        <v>0</v>
      </c>
      <c r="DL32" s="47">
        <v>0</v>
      </c>
      <c r="DN32" s="47">
        <v>0</v>
      </c>
    </row>
    <row r="33" spans="2:118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37"/>
      <c r="K33" s="10"/>
      <c r="L33" s="37"/>
      <c r="M33" s="10"/>
      <c r="N33" s="37"/>
      <c r="O33" s="10"/>
      <c r="P33" s="37"/>
      <c r="Q33" s="10"/>
      <c r="R33" s="37"/>
      <c r="S33" s="10"/>
      <c r="T33" s="37"/>
      <c r="U33" s="10"/>
      <c r="V33" s="37"/>
      <c r="W33" s="10"/>
      <c r="X33" s="37"/>
      <c r="Y33" s="10"/>
      <c r="Z33" s="37"/>
      <c r="AA33" s="10"/>
      <c r="AB33" s="37"/>
      <c r="AC33" s="10"/>
      <c r="AD33" s="37"/>
      <c r="AE33" s="10"/>
      <c r="AF33" s="37">
        <f>SUM(J32:AF32)</f>
        <v>99</v>
      </c>
      <c r="AG33" s="10"/>
      <c r="AH33" s="37">
        <f>SUM(L32:AH32)</f>
        <v>101</v>
      </c>
      <c r="AI33" s="10"/>
      <c r="AJ33" s="37">
        <f>SUM(N32:AJ32)</f>
        <v>102</v>
      </c>
      <c r="AK33" s="10"/>
      <c r="AL33" s="37">
        <f>SUM(P32:AL32)</f>
        <v>101</v>
      </c>
      <c r="AM33" s="10"/>
      <c r="AN33" s="37">
        <f>SUM(R32:AN32)</f>
        <v>102</v>
      </c>
      <c r="AO33" s="10"/>
      <c r="AP33" s="37">
        <f>SUM(T32:AP32)</f>
        <v>105</v>
      </c>
      <c r="AQ33" s="10"/>
      <c r="AR33" s="37">
        <f>SUM(V32:AR32)</f>
        <v>111</v>
      </c>
      <c r="AS33" s="10"/>
      <c r="AT33" s="37">
        <f>SUM(X32:AT32)</f>
        <v>112</v>
      </c>
      <c r="AU33" s="10"/>
      <c r="AV33" s="37">
        <f>SUM(Z32:AV32)</f>
        <v>130</v>
      </c>
      <c r="AW33" s="10"/>
      <c r="AX33" s="37">
        <f>SUM(AB32:AX32)</f>
        <v>144</v>
      </c>
      <c r="AY33" s="10"/>
      <c r="AZ33" s="37">
        <f>SUM(AD32:AZ32)</f>
        <v>205</v>
      </c>
      <c r="BA33" s="10"/>
      <c r="BB33" s="37">
        <f>SUM(AF32:BB32)</f>
        <v>256</v>
      </c>
      <c r="BC33" s="10"/>
      <c r="BD33" s="37">
        <f>SUM(AH32:BD32)</f>
        <v>309</v>
      </c>
      <c r="BE33" s="10"/>
      <c r="BF33" s="37">
        <f>SUM(AJ32:BF32)</f>
        <v>311</v>
      </c>
      <c r="BG33" s="10"/>
      <c r="BH33" s="37">
        <f>SUM(AL32:BH32)</f>
        <v>313</v>
      </c>
      <c r="BI33" s="10"/>
      <c r="BJ33" s="37">
        <f>SUM(AN32:BJ32)</f>
        <v>316</v>
      </c>
      <c r="BK33" s="10"/>
      <c r="BL33" s="37">
        <f>SUM(AP32:BL32)</f>
        <v>321</v>
      </c>
      <c r="BM33" s="10"/>
      <c r="BN33" s="37">
        <f>SUM(AR32:BN32)</f>
        <v>323</v>
      </c>
      <c r="BO33" s="10"/>
      <c r="BP33" s="37">
        <f>SUM(AT32:BP32)</f>
        <v>320</v>
      </c>
      <c r="BQ33" s="10"/>
      <c r="BR33" s="37">
        <f>SUM(AV32:BR32)</f>
        <v>321</v>
      </c>
      <c r="BS33" s="10"/>
      <c r="BT33" s="37">
        <f>SUM(AX32:BT32)</f>
        <v>303</v>
      </c>
      <c r="BU33" s="10"/>
      <c r="BV33" s="37">
        <f>SUM(AZ32:BV32)</f>
        <v>241</v>
      </c>
      <c r="BW33" s="10"/>
      <c r="BX33" s="37">
        <f>SUM(BB32:BX32)</f>
        <v>136</v>
      </c>
      <c r="BY33" s="10"/>
      <c r="BZ33" s="37">
        <f>SUM(BD32:BZ32)</f>
        <v>82</v>
      </c>
      <c r="CA33" s="10"/>
      <c r="CB33" s="37">
        <f>SUM(BF32:CB32)</f>
        <v>29</v>
      </c>
      <c r="CC33" s="10"/>
      <c r="CD33" s="37">
        <f>SUM(BH32:CD32)</f>
        <v>25</v>
      </c>
      <c r="CE33" s="10"/>
      <c r="CF33" s="37">
        <f>SUM(BJ32:CF32)</f>
        <v>22</v>
      </c>
      <c r="CG33" s="10"/>
      <c r="CH33" s="37">
        <f>SUM(BL32:CH32)</f>
        <v>20</v>
      </c>
      <c r="CI33" s="10"/>
      <c r="CJ33" s="37">
        <f>SUM(BN32:CJ32)</f>
        <v>14</v>
      </c>
      <c r="CK33" s="10"/>
      <c r="CL33" s="37">
        <f>SUM(BP32:CL32)</f>
        <v>9</v>
      </c>
      <c r="CM33" s="10"/>
      <c r="CN33" s="37">
        <f>SUM(BR32:CN32)</f>
        <v>6</v>
      </c>
      <c r="CO33" s="10"/>
      <c r="CP33" s="37">
        <f>SUM(BT32:CP32)</f>
        <v>4</v>
      </c>
      <c r="CQ33" s="10"/>
      <c r="CR33" s="37">
        <f>SUM(BV32:CR32)</f>
        <v>3</v>
      </c>
      <c r="CS33" s="10"/>
      <c r="CT33" s="37">
        <f>SUM(BX32:CT32)</f>
        <v>1</v>
      </c>
      <c r="CU33" s="10"/>
      <c r="CV33" s="37">
        <f>SUM(BZ32:CV32)</f>
        <v>1</v>
      </c>
      <c r="CW33" s="10"/>
      <c r="CX33" s="37">
        <f>SUM(CB32:CX32)</f>
        <v>1</v>
      </c>
      <c r="CY33" s="10"/>
      <c r="CZ33" s="37">
        <f>SUM(CD32:CZ32)</f>
        <v>1</v>
      </c>
      <c r="DA33" s="10"/>
      <c r="DB33" s="37">
        <f>SUM(CF32:DB32)</f>
        <v>1</v>
      </c>
      <c r="DC33" s="10"/>
      <c r="DD33" s="37">
        <f>SUM(CH32:DD32)</f>
        <v>1</v>
      </c>
      <c r="DE33" s="10"/>
      <c r="DF33" s="37">
        <f>SUM(CJ32:DF32)</f>
        <v>0</v>
      </c>
      <c r="DG33" s="10"/>
      <c r="DH33" s="37">
        <f>SUM(CL32:DH32)</f>
        <v>0</v>
      </c>
      <c r="DI33" s="10"/>
      <c r="DJ33" s="37">
        <f>SUM(CN32:DJ32)</f>
        <v>0</v>
      </c>
      <c r="DK33" s="10"/>
      <c r="DL33" s="37">
        <f>SUM(CP32:DL32)</f>
        <v>0</v>
      </c>
      <c r="DM33" s="10"/>
      <c r="DN33" s="38">
        <f>SUM(CR32:DN32)</f>
        <v>0</v>
      </c>
    </row>
    <row r="34" spans="2:118" x14ac:dyDescent="0.25">
      <c r="B34" s="4" t="s">
        <v>62</v>
      </c>
      <c r="J34" s="47">
        <v>0</v>
      </c>
      <c r="L34" s="47">
        <v>0</v>
      </c>
      <c r="N34" s="47">
        <v>0</v>
      </c>
      <c r="P34" s="47">
        <v>0</v>
      </c>
      <c r="R34" s="47">
        <v>0</v>
      </c>
      <c r="T34" s="47">
        <v>0</v>
      </c>
      <c r="V34" s="47">
        <v>0</v>
      </c>
      <c r="X34" s="47">
        <v>0</v>
      </c>
      <c r="Z34" s="47">
        <v>3</v>
      </c>
      <c r="AB34" s="47">
        <v>34</v>
      </c>
      <c r="AD34" s="47">
        <v>1</v>
      </c>
      <c r="AF34" s="47">
        <v>0</v>
      </c>
      <c r="AH34" s="101">
        <v>0</v>
      </c>
      <c r="AJ34" s="101">
        <v>0</v>
      </c>
      <c r="AL34" s="101">
        <v>0</v>
      </c>
      <c r="AN34" s="47">
        <v>1</v>
      </c>
      <c r="AO34"/>
      <c r="AP34" s="47">
        <v>2</v>
      </c>
      <c r="AQ34"/>
      <c r="AR34" s="47">
        <v>1</v>
      </c>
      <c r="AT34" s="101">
        <v>0</v>
      </c>
      <c r="AV34" s="47">
        <v>4</v>
      </c>
      <c r="AX34" s="47">
        <v>15</v>
      </c>
      <c r="AZ34" s="47">
        <v>1</v>
      </c>
      <c r="BB34" s="47">
        <v>22</v>
      </c>
      <c r="BD34" s="47">
        <v>46</v>
      </c>
      <c r="BF34" s="47">
        <v>53</v>
      </c>
      <c r="BH34" s="47">
        <v>36</v>
      </c>
      <c r="BJ34" s="47">
        <v>45</v>
      </c>
      <c r="BL34" s="47">
        <v>20</v>
      </c>
      <c r="BN34" s="47">
        <v>37</v>
      </c>
      <c r="BP34" s="47">
        <v>29</v>
      </c>
      <c r="BR34" s="47">
        <v>19</v>
      </c>
      <c r="BT34" s="47">
        <v>33</v>
      </c>
      <c r="BV34" s="47">
        <v>5</v>
      </c>
      <c r="BX34" s="47">
        <v>7</v>
      </c>
      <c r="BZ34" s="47">
        <v>4</v>
      </c>
      <c r="CB34" s="47">
        <v>14</v>
      </c>
      <c r="CD34" s="47">
        <v>19</v>
      </c>
      <c r="CF34" s="47">
        <v>19</v>
      </c>
      <c r="CH34" s="47">
        <v>34</v>
      </c>
      <c r="CJ34" s="47">
        <v>38</v>
      </c>
      <c r="CL34" s="47">
        <v>39</v>
      </c>
      <c r="CN34" s="47">
        <v>37</v>
      </c>
      <c r="CP34" s="47">
        <v>9</v>
      </c>
      <c r="CR34" s="47">
        <v>4</v>
      </c>
      <c r="CT34" s="47">
        <v>7</v>
      </c>
      <c r="CV34" s="47">
        <v>40</v>
      </c>
      <c r="CX34" s="47">
        <v>41</v>
      </c>
      <c r="CZ34" s="47">
        <v>42</v>
      </c>
      <c r="DB34" s="47">
        <v>48</v>
      </c>
      <c r="DD34" s="47">
        <v>39</v>
      </c>
      <c r="DF34" s="47">
        <v>54</v>
      </c>
      <c r="DH34" s="47">
        <v>31</v>
      </c>
      <c r="DJ34" s="47">
        <v>14</v>
      </c>
      <c r="DL34" s="47">
        <v>52</v>
      </c>
      <c r="DN34" s="47">
        <v>37</v>
      </c>
    </row>
    <row r="35" spans="2:118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37"/>
      <c r="K35" s="10"/>
      <c r="L35" s="37"/>
      <c r="M35" s="10"/>
      <c r="N35" s="37"/>
      <c r="O35" s="10"/>
      <c r="P35" s="37"/>
      <c r="Q35" s="10"/>
      <c r="R35" s="37"/>
      <c r="S35" s="10"/>
      <c r="T35" s="37"/>
      <c r="U35" s="10"/>
      <c r="V35" s="37"/>
      <c r="W35" s="10"/>
      <c r="X35" s="37"/>
      <c r="Y35" s="10"/>
      <c r="Z35" s="37"/>
      <c r="AA35" s="10"/>
      <c r="AB35" s="37"/>
      <c r="AC35" s="10"/>
      <c r="AD35" s="37"/>
      <c r="AE35" s="10"/>
      <c r="AF35" s="37">
        <f>SUM(J34:AF34)</f>
        <v>38</v>
      </c>
      <c r="AG35" s="10"/>
      <c r="AH35" s="37">
        <f>SUM(L34:AH34)</f>
        <v>38</v>
      </c>
      <c r="AI35" s="10"/>
      <c r="AJ35" s="37">
        <f>SUM(N34:AJ34)</f>
        <v>38</v>
      </c>
      <c r="AK35" s="10"/>
      <c r="AL35" s="37">
        <f>SUM(P34:AL34)</f>
        <v>38</v>
      </c>
      <c r="AM35" s="10"/>
      <c r="AN35" s="37">
        <f>SUM(R34:AN34)</f>
        <v>39</v>
      </c>
      <c r="AO35" s="10"/>
      <c r="AP35" s="37">
        <f>SUM(T34:AP34)</f>
        <v>41</v>
      </c>
      <c r="AQ35" s="10"/>
      <c r="AR35" s="37">
        <f>SUM(V34:AR34)</f>
        <v>42</v>
      </c>
      <c r="AS35" s="10"/>
      <c r="AT35" s="37">
        <f>SUM(X34:AT34)</f>
        <v>42</v>
      </c>
      <c r="AU35" s="10"/>
      <c r="AV35" s="37">
        <f>SUM(Z34:AV34)</f>
        <v>46</v>
      </c>
      <c r="AW35" s="10"/>
      <c r="AX35" s="37">
        <f>SUM(AB34:AX34)</f>
        <v>58</v>
      </c>
      <c r="AY35" s="10"/>
      <c r="AZ35" s="37">
        <f>SUM(AD34:AZ34)</f>
        <v>25</v>
      </c>
      <c r="BA35" s="10"/>
      <c r="BB35" s="37">
        <f>SUM(AF34:BB34)</f>
        <v>46</v>
      </c>
      <c r="BC35" s="10"/>
      <c r="BD35" s="37">
        <f>SUM(AH34:BD34)</f>
        <v>92</v>
      </c>
      <c r="BE35" s="10"/>
      <c r="BF35" s="37">
        <f>SUM(AJ34:BF34)</f>
        <v>145</v>
      </c>
      <c r="BG35" s="10"/>
      <c r="BH35" s="37">
        <f>SUM(AL34:BH34)</f>
        <v>181</v>
      </c>
      <c r="BI35" s="10"/>
      <c r="BJ35" s="37">
        <f>SUM(AN34:BJ34)</f>
        <v>226</v>
      </c>
      <c r="BK35" s="10"/>
      <c r="BL35" s="37">
        <f>SUM(AP34:BL34)</f>
        <v>245</v>
      </c>
      <c r="BM35" s="10"/>
      <c r="BN35" s="37">
        <f>SUM(AR34:BN34)</f>
        <v>280</v>
      </c>
      <c r="BO35" s="10"/>
      <c r="BP35" s="37">
        <f>SUM(AT34:BP34)</f>
        <v>308</v>
      </c>
      <c r="BQ35" s="10"/>
      <c r="BR35" s="37">
        <f>SUM(AV34:BR34)</f>
        <v>327</v>
      </c>
      <c r="BS35" s="10"/>
      <c r="BT35" s="37">
        <f>SUM(AX34:BT34)</f>
        <v>356</v>
      </c>
      <c r="BU35" s="10"/>
      <c r="BV35" s="37">
        <f>SUM(AZ34:BV34)</f>
        <v>346</v>
      </c>
      <c r="BW35" s="10"/>
      <c r="BX35" s="37">
        <f>SUM(BB34:BX34)</f>
        <v>352</v>
      </c>
      <c r="BY35" s="10"/>
      <c r="BZ35" s="37">
        <f>SUM(BD34:BZ34)</f>
        <v>334</v>
      </c>
      <c r="CA35" s="10"/>
      <c r="CB35" s="37">
        <f>SUM(BF34:CB34)</f>
        <v>302</v>
      </c>
      <c r="CC35" s="10"/>
      <c r="CD35" s="37">
        <f>SUM(BH34:CD34)</f>
        <v>268</v>
      </c>
      <c r="CE35" s="10"/>
      <c r="CF35" s="37">
        <f>SUM(BJ34:CF34)</f>
        <v>251</v>
      </c>
      <c r="CG35" s="10"/>
      <c r="CH35" s="37">
        <f>SUM(BL34:CH34)</f>
        <v>240</v>
      </c>
      <c r="CI35" s="10"/>
      <c r="CJ35" s="37">
        <f>SUM(BN34:CJ34)</f>
        <v>258</v>
      </c>
      <c r="CK35" s="10"/>
      <c r="CL35" s="37">
        <f>SUM(BP34:CL34)</f>
        <v>260</v>
      </c>
      <c r="CM35" s="10"/>
      <c r="CN35" s="37">
        <f>SUM(BR34:CN34)</f>
        <v>268</v>
      </c>
      <c r="CO35" s="10"/>
      <c r="CP35" s="37">
        <f>SUM(BT34:CP34)</f>
        <v>258</v>
      </c>
      <c r="CQ35" s="10"/>
      <c r="CR35" s="37">
        <f>SUM(BV34:CR34)</f>
        <v>229</v>
      </c>
      <c r="CS35" s="10"/>
      <c r="CT35" s="37">
        <f>SUM(BX34:CT34)</f>
        <v>231</v>
      </c>
      <c r="CU35" s="10"/>
      <c r="CV35" s="37">
        <f>SUM(BZ34:CV34)</f>
        <v>264</v>
      </c>
      <c r="CW35" s="10"/>
      <c r="CX35" s="37">
        <f>SUM(CB34:CX34)</f>
        <v>301</v>
      </c>
      <c r="CY35" s="10"/>
      <c r="CZ35" s="37">
        <f>SUM(CD34:CZ34)</f>
        <v>329</v>
      </c>
      <c r="DA35" s="10"/>
      <c r="DB35" s="37">
        <f>SUM(CF34:DB34)</f>
        <v>358</v>
      </c>
      <c r="DC35" s="10"/>
      <c r="DD35" s="37">
        <f>SUM(CH34:DD34)</f>
        <v>378</v>
      </c>
      <c r="DE35" s="10"/>
      <c r="DF35" s="37">
        <f>SUM(CJ34:DF34)</f>
        <v>398</v>
      </c>
      <c r="DG35" s="10"/>
      <c r="DH35" s="37">
        <f>SUM(CL34:DH34)</f>
        <v>391</v>
      </c>
      <c r="DI35" s="10"/>
      <c r="DJ35" s="37">
        <f>SUM(CN34:DJ34)</f>
        <v>366</v>
      </c>
      <c r="DK35" s="10"/>
      <c r="DL35" s="37">
        <f>SUM(CP34:DL34)</f>
        <v>381</v>
      </c>
      <c r="DM35" s="10"/>
      <c r="DN35" s="38">
        <f>SUM(CR34:DN34)</f>
        <v>409</v>
      </c>
    </row>
    <row r="36" spans="2:118" x14ac:dyDescent="0.25">
      <c r="B36" s="4" t="s">
        <v>84</v>
      </c>
      <c r="J36" s="101">
        <v>0</v>
      </c>
      <c r="L36" s="101">
        <v>0</v>
      </c>
      <c r="N36" s="101">
        <v>0</v>
      </c>
      <c r="P36" s="101">
        <v>0</v>
      </c>
      <c r="R36" s="101">
        <v>0</v>
      </c>
      <c r="T36" s="101">
        <v>0</v>
      </c>
      <c r="V36" s="101">
        <v>0</v>
      </c>
      <c r="X36" s="101">
        <v>0</v>
      </c>
      <c r="Z36" s="101">
        <v>0</v>
      </c>
      <c r="AB36" s="101">
        <v>0</v>
      </c>
      <c r="AD36" s="101">
        <v>0</v>
      </c>
      <c r="AF36" s="101">
        <v>0</v>
      </c>
      <c r="AH36" s="101">
        <v>0</v>
      </c>
      <c r="AJ36" s="101">
        <v>0</v>
      </c>
      <c r="AL36" s="101">
        <v>0</v>
      </c>
      <c r="AN36" s="101">
        <v>0</v>
      </c>
      <c r="AO36"/>
      <c r="AP36" s="101">
        <v>0</v>
      </c>
      <c r="AQ36"/>
      <c r="AR36" s="101">
        <v>0</v>
      </c>
      <c r="AT36" s="101">
        <v>0</v>
      </c>
      <c r="AV36" s="101">
        <v>0</v>
      </c>
      <c r="AX36" s="101">
        <v>0</v>
      </c>
      <c r="AZ36" s="101">
        <v>0</v>
      </c>
      <c r="BB36" s="101">
        <v>0</v>
      </c>
      <c r="BD36" s="101">
        <v>0</v>
      </c>
      <c r="BF36" s="47">
        <v>29</v>
      </c>
      <c r="BH36" s="47">
        <v>27</v>
      </c>
      <c r="BJ36" s="47">
        <v>15</v>
      </c>
      <c r="BL36" s="47">
        <v>10</v>
      </c>
      <c r="BN36" s="47">
        <v>0</v>
      </c>
      <c r="BP36" s="47">
        <v>1</v>
      </c>
      <c r="BR36" s="47">
        <v>2</v>
      </c>
      <c r="BT36" s="47">
        <v>1</v>
      </c>
      <c r="BV36" s="47">
        <v>6</v>
      </c>
      <c r="BX36" s="47">
        <v>0</v>
      </c>
      <c r="BZ36" s="47">
        <v>0</v>
      </c>
      <c r="CB36" s="47">
        <v>0</v>
      </c>
      <c r="CD36" s="47">
        <v>0</v>
      </c>
      <c r="CF36" s="47">
        <v>0</v>
      </c>
      <c r="CH36" s="47">
        <v>0</v>
      </c>
      <c r="CJ36" s="47">
        <v>0</v>
      </c>
      <c r="CL36" s="47">
        <v>0</v>
      </c>
      <c r="CN36" s="47">
        <v>0</v>
      </c>
      <c r="CP36" s="47">
        <v>0</v>
      </c>
      <c r="CR36" s="47">
        <v>0</v>
      </c>
      <c r="CT36" s="47">
        <v>1</v>
      </c>
      <c r="CV36" s="47">
        <v>1</v>
      </c>
      <c r="CX36" s="47">
        <v>0</v>
      </c>
      <c r="CZ36" s="47">
        <v>0</v>
      </c>
      <c r="DB36" s="47">
        <v>0</v>
      </c>
      <c r="DD36" s="47">
        <v>0</v>
      </c>
      <c r="DF36" s="47">
        <v>0</v>
      </c>
      <c r="DH36" s="47">
        <v>0</v>
      </c>
      <c r="DJ36" s="47">
        <v>0</v>
      </c>
      <c r="DL36" s="47">
        <v>0</v>
      </c>
      <c r="DN36" s="47">
        <v>0</v>
      </c>
    </row>
    <row r="37" spans="2:118" x14ac:dyDescent="0.25">
      <c r="B37" s="9" t="s">
        <v>2</v>
      </c>
      <c r="C37" s="10"/>
      <c r="D37" s="10"/>
      <c r="E37" s="10"/>
      <c r="F37" s="10"/>
      <c r="G37" s="10"/>
      <c r="H37" s="10"/>
      <c r="I37" s="10"/>
      <c r="J37" s="37"/>
      <c r="K37" s="10"/>
      <c r="L37" s="37"/>
      <c r="M37" s="10"/>
      <c r="N37" s="37"/>
      <c r="O37" s="10"/>
      <c r="P37" s="37"/>
      <c r="Q37" s="10"/>
      <c r="R37" s="37"/>
      <c r="S37" s="10"/>
      <c r="T37" s="37"/>
      <c r="U37" s="10"/>
      <c r="V37" s="37"/>
      <c r="W37" s="10"/>
      <c r="X37" s="37"/>
      <c r="Y37" s="10"/>
      <c r="Z37" s="37"/>
      <c r="AA37" s="10"/>
      <c r="AB37" s="37"/>
      <c r="AC37" s="10"/>
      <c r="AD37" s="37"/>
      <c r="AE37" s="10"/>
      <c r="AF37" s="37">
        <f>SUM(J36:AF36)</f>
        <v>0</v>
      </c>
      <c r="AG37" s="10"/>
      <c r="AH37" s="37">
        <f>SUM(L36:AH36)</f>
        <v>0</v>
      </c>
      <c r="AI37" s="10"/>
      <c r="AJ37" s="37">
        <f>SUM(N36:AJ36)</f>
        <v>0</v>
      </c>
      <c r="AK37" s="10"/>
      <c r="AL37" s="102">
        <f>SUM(P36:AL36)</f>
        <v>0</v>
      </c>
      <c r="AM37" s="10"/>
      <c r="AN37" s="102">
        <f>SUM(R36:AN36)</f>
        <v>0</v>
      </c>
      <c r="AO37" s="10"/>
      <c r="AP37" s="102">
        <f>SUM(T36:AP36)</f>
        <v>0</v>
      </c>
      <c r="AQ37" s="10"/>
      <c r="AR37" s="102">
        <f>SUM(V36:AR36)</f>
        <v>0</v>
      </c>
      <c r="AS37" s="10"/>
      <c r="AT37" s="102">
        <f>SUM(X36:AT36)</f>
        <v>0</v>
      </c>
      <c r="AU37" s="10"/>
      <c r="AV37" s="102">
        <f>SUM(Z36:AV36)</f>
        <v>0</v>
      </c>
      <c r="AW37" s="10"/>
      <c r="AX37" s="102">
        <f>SUM(AB36:AX36)</f>
        <v>0</v>
      </c>
      <c r="AY37" s="10"/>
      <c r="AZ37" s="102">
        <f>SUM(AD36:AZ36)</f>
        <v>0</v>
      </c>
      <c r="BA37" s="10"/>
      <c r="BB37" s="102">
        <f>SUM(AF36:BB36)</f>
        <v>0</v>
      </c>
      <c r="BC37" s="10"/>
      <c r="BD37" s="102">
        <f>SUM(AH36:BD36)</f>
        <v>0</v>
      </c>
      <c r="BE37" s="10"/>
      <c r="BF37" s="37">
        <f>SUM(AJ36:BF36)</f>
        <v>29</v>
      </c>
      <c r="BG37" s="10"/>
      <c r="BH37" s="37">
        <f>SUM(AL36:BH36)</f>
        <v>56</v>
      </c>
      <c r="BI37" s="10"/>
      <c r="BJ37" s="37">
        <f>SUM(AN36:BJ36)</f>
        <v>71</v>
      </c>
      <c r="BK37" s="10"/>
      <c r="BL37" s="37">
        <f>SUM(AP36:BL36)</f>
        <v>81</v>
      </c>
      <c r="BM37" s="10"/>
      <c r="BN37" s="37">
        <f>SUM(AR36:BN36)</f>
        <v>81</v>
      </c>
      <c r="BO37" s="10"/>
      <c r="BP37" s="37">
        <f>SUM(AT36:BP36)</f>
        <v>82</v>
      </c>
      <c r="BQ37" s="10"/>
      <c r="BR37" s="37">
        <f>SUM(AV36:BR36)</f>
        <v>84</v>
      </c>
      <c r="BS37" s="10"/>
      <c r="BT37" s="37">
        <f>SUM(AX36:BT36)</f>
        <v>85</v>
      </c>
      <c r="BU37" s="10"/>
      <c r="BV37" s="37">
        <f>SUM(AZ36:BV36)</f>
        <v>91</v>
      </c>
      <c r="BW37" s="10"/>
      <c r="BX37" s="37">
        <f>SUM(BB36:BX36)</f>
        <v>91</v>
      </c>
      <c r="BY37" s="10"/>
      <c r="BZ37" s="37">
        <f>SUM(BD36:BZ36)</f>
        <v>91</v>
      </c>
      <c r="CA37" s="10"/>
      <c r="CB37" s="37">
        <f>SUM(BF36:CB36)</f>
        <v>91</v>
      </c>
      <c r="CC37" s="10"/>
      <c r="CD37" s="37">
        <f>SUM(BH36:CD36)</f>
        <v>62</v>
      </c>
      <c r="CE37" s="10"/>
      <c r="CF37" s="37">
        <f>SUM(BJ36:CF36)</f>
        <v>35</v>
      </c>
      <c r="CG37" s="10"/>
      <c r="CH37" s="37">
        <f>SUM(BL36:CH36)</f>
        <v>20</v>
      </c>
      <c r="CI37" s="10"/>
      <c r="CJ37" s="37">
        <f>SUM(BN36:CJ36)</f>
        <v>10</v>
      </c>
      <c r="CK37" s="10"/>
      <c r="CL37" s="37">
        <f>SUM(BP36:CL36)</f>
        <v>10</v>
      </c>
      <c r="CM37" s="10"/>
      <c r="CN37" s="37">
        <f>SUM(BR36:CN36)</f>
        <v>9</v>
      </c>
      <c r="CO37" s="10"/>
      <c r="CP37" s="37">
        <f>SUM(BT36:CP36)</f>
        <v>7</v>
      </c>
      <c r="CQ37" s="10"/>
      <c r="CR37" s="37">
        <f>SUM(BV36:CR36)</f>
        <v>6</v>
      </c>
      <c r="CS37" s="10"/>
      <c r="CT37" s="37">
        <f>SUM(BX36:CT36)</f>
        <v>1</v>
      </c>
      <c r="CU37" s="10"/>
      <c r="CV37" s="37">
        <f>SUM(BZ36:CV36)</f>
        <v>2</v>
      </c>
      <c r="CW37" s="10"/>
      <c r="CX37" s="37">
        <f>SUM(CB36:CX36)</f>
        <v>2</v>
      </c>
      <c r="CY37" s="10"/>
      <c r="CZ37" s="37">
        <f>SUM(CD36:CZ36)</f>
        <v>2</v>
      </c>
      <c r="DA37" s="10"/>
      <c r="DB37" s="37">
        <f>SUM(CF36:DB36)</f>
        <v>2</v>
      </c>
      <c r="DC37" s="10"/>
      <c r="DD37" s="37">
        <f>SUM(CH36:DD36)</f>
        <v>2</v>
      </c>
      <c r="DE37" s="10"/>
      <c r="DF37" s="37">
        <f>SUM(CJ36:DF36)</f>
        <v>2</v>
      </c>
      <c r="DG37" s="10"/>
      <c r="DH37" s="37">
        <f>SUM(CL36:DH36)</f>
        <v>2</v>
      </c>
      <c r="DI37" s="10"/>
      <c r="DJ37" s="37">
        <f>SUM(CN36:DJ36)</f>
        <v>2</v>
      </c>
      <c r="DK37" s="10"/>
      <c r="DL37" s="37">
        <f>SUM(CP36:DL36)</f>
        <v>2</v>
      </c>
      <c r="DM37" s="10"/>
      <c r="DN37" s="38">
        <f>SUM(CR36:DN36)</f>
        <v>2</v>
      </c>
    </row>
    <row r="38" spans="2:118" x14ac:dyDescent="0.25">
      <c r="B38" s="4" t="s">
        <v>10</v>
      </c>
      <c r="J38" s="17">
        <f>J28+J32+J34</f>
        <v>89</v>
      </c>
      <c r="L38" s="17">
        <f t="shared" ref="L38" si="130">L28+L32+L34</f>
        <v>85</v>
      </c>
      <c r="N38" s="17">
        <f t="shared" ref="N38" si="131">N28+N32+N34</f>
        <v>88</v>
      </c>
      <c r="P38" s="17">
        <f t="shared" ref="P38" si="132">P28+P32+P34</f>
        <v>94</v>
      </c>
      <c r="R38" s="17">
        <f t="shared" ref="R38" si="133">R28+R32+R34</f>
        <v>70</v>
      </c>
      <c r="T38" s="17">
        <f t="shared" ref="T38" si="134">T28+T32+T34</f>
        <v>89</v>
      </c>
      <c r="V38" s="17">
        <f t="shared" ref="V38" si="135">V28+V32+V34</f>
        <v>82</v>
      </c>
      <c r="X38" s="17">
        <f t="shared" ref="X38" si="136">X28+X32+X34</f>
        <v>82</v>
      </c>
      <c r="Z38" s="17">
        <f t="shared" ref="Z38" si="137">Z28+Z32+Z34</f>
        <v>70</v>
      </c>
      <c r="AB38" s="17">
        <f t="shared" ref="AB38" si="138">AB28+AB32+AB34</f>
        <v>85</v>
      </c>
      <c r="AD38" s="17">
        <f t="shared" ref="AD38" si="139">AD28+AD32+AD34</f>
        <v>85</v>
      </c>
      <c r="AF38" s="17">
        <f t="shared" ref="AF38" si="140">AF28+AF32+AF34</f>
        <v>70</v>
      </c>
      <c r="AH38" s="17">
        <f t="shared" ref="AH38" si="141">AH28+AH32+AH34</f>
        <v>66</v>
      </c>
      <c r="AJ38" s="17">
        <f t="shared" ref="AJ38" si="142">AJ28+AJ32+AJ34</f>
        <v>84</v>
      </c>
      <c r="AL38" s="78">
        <f>AL28+AL30+AL32+AL34+AL36</f>
        <v>91</v>
      </c>
      <c r="AN38" s="17">
        <f t="shared" ref="AN38" si="143">AN28+AN30+AN32+AN34+AN36</f>
        <v>62</v>
      </c>
      <c r="AO38"/>
      <c r="AP38" s="17">
        <f t="shared" ref="AP38" si="144">AP28+AP30+AP32+AP34+AP36</f>
        <v>83</v>
      </c>
      <c r="AQ38"/>
      <c r="AR38" s="17">
        <f t="shared" ref="AR38" si="145">AR28+AR30+AR32+AR34+AR36</f>
        <v>113</v>
      </c>
      <c r="AT38" s="17">
        <f t="shared" ref="AT38" si="146">AT28+AT30+AT32+AT34+AT36</f>
        <v>82</v>
      </c>
      <c r="AV38" s="17">
        <f t="shared" ref="AV38" si="147">AV28+AV30+AV32+AV34+AV36</f>
        <v>99</v>
      </c>
      <c r="AX38" s="17">
        <f t="shared" ref="AX38" si="148">AX28+AX30+AX32+AX34+AX36</f>
        <v>90</v>
      </c>
      <c r="AZ38" s="17">
        <f t="shared" ref="AZ38" si="149">AZ28+AZ30+AZ32+AZ34+AZ36</f>
        <v>117</v>
      </c>
      <c r="BB38" s="17">
        <f t="shared" ref="BB38" si="150">BB28+BB30+BB32+BB34+BB36</f>
        <v>89</v>
      </c>
      <c r="BD38" s="17">
        <f t="shared" ref="BD38" si="151">BD28+BD30+BD32+BD34+BD36</f>
        <v>126</v>
      </c>
      <c r="BF38" s="17">
        <f t="shared" ref="BF38" si="152">BF28+BF30+BF32+BF34+BF36</f>
        <v>98</v>
      </c>
      <c r="BH38" s="17">
        <f t="shared" ref="BH38:BL38" si="153">BH28+BH30+BH32+BH34+BH36</f>
        <v>73</v>
      </c>
      <c r="BJ38" s="17">
        <f t="shared" si="153"/>
        <v>90</v>
      </c>
      <c r="BL38" s="17">
        <f t="shared" si="153"/>
        <v>115</v>
      </c>
      <c r="BN38" s="17">
        <f t="shared" ref="BN38:BP38" si="154">BN28+BN30+BN32+BN34+BN36</f>
        <v>103</v>
      </c>
      <c r="BP38" s="17">
        <f t="shared" si="154"/>
        <v>136</v>
      </c>
      <c r="BR38" s="17">
        <f t="shared" ref="BR38:BT38" si="155">BR28+BR30+BR32+BR34+BR36</f>
        <v>86</v>
      </c>
      <c r="BT38" s="17">
        <f t="shared" si="155"/>
        <v>113</v>
      </c>
      <c r="BV38" s="17">
        <f t="shared" ref="BV38:BX38" si="156">BV28+BV30+BV32+BV34+BV36</f>
        <v>61</v>
      </c>
      <c r="BX38" s="17">
        <f t="shared" si="156"/>
        <v>71</v>
      </c>
      <c r="BZ38" s="17">
        <f t="shared" ref="BZ38" si="157">BZ28+BZ30+BZ32+BZ34+BZ36</f>
        <v>60</v>
      </c>
      <c r="CB38" s="17">
        <f t="shared" ref="CB38:CD38" si="158">CB28+CB30+CB32+CB34+CB36</f>
        <v>66</v>
      </c>
      <c r="CD38" s="17">
        <f t="shared" si="158"/>
        <v>78</v>
      </c>
      <c r="CF38" s="17">
        <f t="shared" ref="CF38:CH38" si="159">CF28+CF30+CF32+CF34+CF36</f>
        <v>77</v>
      </c>
      <c r="CH38" s="17">
        <f t="shared" si="159"/>
        <v>80</v>
      </c>
      <c r="CJ38" s="17">
        <f t="shared" ref="CJ38:CL38" si="160">CJ28+CJ30+CJ32+CJ34+CJ36</f>
        <v>102</v>
      </c>
      <c r="CL38" s="17">
        <f t="shared" si="160"/>
        <v>108</v>
      </c>
      <c r="CN38" s="17">
        <f t="shared" ref="CN38:CP38" si="161">CN28+CN30+CN32+CN34+CN36</f>
        <v>116</v>
      </c>
      <c r="CP38" s="17">
        <f t="shared" si="161"/>
        <v>89</v>
      </c>
      <c r="CR38" s="17">
        <f t="shared" ref="CR38:CT38" si="162">CR28+CR30+CR32+CR34+CR36</f>
        <v>79</v>
      </c>
      <c r="CT38" s="17">
        <f t="shared" si="162"/>
        <v>117</v>
      </c>
      <c r="CV38" s="17">
        <f t="shared" ref="CV38:CX38" si="163">CV28+CV30+CV32+CV34+CV36</f>
        <v>139</v>
      </c>
      <c r="CX38" s="17">
        <f t="shared" si="163"/>
        <v>110</v>
      </c>
      <c r="CZ38" s="17">
        <f t="shared" ref="CZ38:DB38" si="164">CZ28+CZ30+CZ32+CZ34+CZ36</f>
        <v>129</v>
      </c>
      <c r="DB38" s="17">
        <f t="shared" si="164"/>
        <v>139</v>
      </c>
      <c r="DD38" s="17">
        <f t="shared" ref="DD38:DF38" si="165">DD28+DD30+DD32+DD34+DD36</f>
        <v>102</v>
      </c>
      <c r="DF38" s="17">
        <f t="shared" si="165"/>
        <v>128</v>
      </c>
      <c r="DH38" s="17">
        <f t="shared" ref="DH38:DJ38" si="166">DH28+DH30+DH32+DH34+DH36</f>
        <v>126</v>
      </c>
      <c r="DJ38" s="17">
        <f t="shared" si="166"/>
        <v>108</v>
      </c>
      <c r="DL38" s="17">
        <f t="shared" ref="DL38:DN38" si="167">DL28+DL30+DL32+DL34+DL36</f>
        <v>106</v>
      </c>
      <c r="DN38" s="17">
        <f t="shared" si="167"/>
        <v>118</v>
      </c>
    </row>
    <row r="39" spans="2:118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37"/>
      <c r="K39" s="10"/>
      <c r="L39" s="37"/>
      <c r="M39" s="10"/>
      <c r="N39" s="37"/>
      <c r="O39" s="10"/>
      <c r="P39" s="37"/>
      <c r="Q39" s="10"/>
      <c r="R39" s="37"/>
      <c r="S39" s="10"/>
      <c r="T39" s="37"/>
      <c r="U39" s="10"/>
      <c r="V39" s="37"/>
      <c r="W39" s="10"/>
      <c r="X39" s="37"/>
      <c r="Y39" s="10"/>
      <c r="Z39" s="37"/>
      <c r="AA39" s="10"/>
      <c r="AB39" s="37"/>
      <c r="AC39" s="10"/>
      <c r="AD39" s="37"/>
      <c r="AE39" s="10"/>
      <c r="AF39" s="37">
        <f>SUM(J38:AF38)</f>
        <v>989</v>
      </c>
      <c r="AG39" s="10"/>
      <c r="AH39" s="37">
        <f>SUM(L38:AH38)</f>
        <v>966</v>
      </c>
      <c r="AI39" s="10"/>
      <c r="AJ39" s="37">
        <f>SUM(N38:AJ38)</f>
        <v>965</v>
      </c>
      <c r="AK39" s="10"/>
      <c r="AL39" s="37">
        <f>SUM(P38:AL38)</f>
        <v>968</v>
      </c>
      <c r="AM39" s="10"/>
      <c r="AN39" s="37">
        <f>SUM(R38:AN38)</f>
        <v>936</v>
      </c>
      <c r="AO39" s="10"/>
      <c r="AP39" s="37">
        <f>SUM(T38:AP38)</f>
        <v>949</v>
      </c>
      <c r="AQ39" s="10"/>
      <c r="AR39" s="37">
        <f>SUM(V38:AR38)</f>
        <v>973</v>
      </c>
      <c r="AS39" s="10"/>
      <c r="AT39" s="37">
        <f>SUM(X38:AT38)</f>
        <v>973</v>
      </c>
      <c r="AU39" s="10"/>
      <c r="AV39" s="37">
        <f>SUM(Z38:AV38)</f>
        <v>990</v>
      </c>
      <c r="AW39" s="10"/>
      <c r="AX39" s="37">
        <f>SUM(AB38:AX38)</f>
        <v>1010</v>
      </c>
      <c r="AY39" s="10"/>
      <c r="AZ39" s="37">
        <f>SUM(AD38:AZ38)</f>
        <v>1042</v>
      </c>
      <c r="BA39" s="10"/>
      <c r="BB39" s="37">
        <f>SUM(AF38:BB38)</f>
        <v>1046</v>
      </c>
      <c r="BC39" s="10"/>
      <c r="BD39" s="37">
        <f>SUM(AH38:BD38)</f>
        <v>1102</v>
      </c>
      <c r="BE39" s="10"/>
      <c r="BF39" s="37">
        <f>SUM(AJ38:BF38)</f>
        <v>1134</v>
      </c>
      <c r="BG39" s="10"/>
      <c r="BH39" s="37">
        <f>SUM(AL38:BH38)</f>
        <v>1123</v>
      </c>
      <c r="BI39" s="10"/>
      <c r="BJ39" s="37">
        <f>SUM(AN38:BJ38)</f>
        <v>1122</v>
      </c>
      <c r="BK39" s="10"/>
      <c r="BL39" s="37">
        <f>SUM(AP38:BL38)</f>
        <v>1175</v>
      </c>
      <c r="BM39" s="10"/>
      <c r="BN39" s="37">
        <f>SUM(AR38:BN38)</f>
        <v>1195</v>
      </c>
      <c r="BO39" s="10"/>
      <c r="BP39" s="37">
        <f>SUM(AT38:BP38)</f>
        <v>1218</v>
      </c>
      <c r="BQ39" s="10"/>
      <c r="BR39" s="37">
        <f>SUM(AV38:BR38)</f>
        <v>1222</v>
      </c>
      <c r="BS39" s="10"/>
      <c r="BT39" s="37">
        <f>SUM(AX38:BT38)</f>
        <v>1236</v>
      </c>
      <c r="BU39" s="10"/>
      <c r="BV39" s="37">
        <f>SUM(AZ38:BV38)</f>
        <v>1207</v>
      </c>
      <c r="BW39" s="10"/>
      <c r="BX39" s="37">
        <f>SUM(BB38:BX38)</f>
        <v>1161</v>
      </c>
      <c r="BY39" s="10"/>
      <c r="BZ39" s="37">
        <f>SUM(BD38:BZ38)</f>
        <v>1132</v>
      </c>
      <c r="CA39" s="10"/>
      <c r="CB39" s="37">
        <f>SUM(BF38:CB38)</f>
        <v>1072</v>
      </c>
      <c r="CC39" s="10"/>
      <c r="CD39" s="37">
        <f>SUM(BH38:CD38)</f>
        <v>1052</v>
      </c>
      <c r="CE39" s="10"/>
      <c r="CF39" s="37">
        <f>SUM(BJ38:CF38)</f>
        <v>1056</v>
      </c>
      <c r="CG39" s="10"/>
      <c r="CH39" s="37">
        <f>SUM(BL38:CH38)</f>
        <v>1046</v>
      </c>
      <c r="CI39" s="10"/>
      <c r="CJ39" s="37">
        <f>SUM(BN38:CJ38)</f>
        <v>1033</v>
      </c>
      <c r="CK39" s="10"/>
      <c r="CL39" s="37">
        <f>SUM(BP38:CL38)</f>
        <v>1038</v>
      </c>
      <c r="CM39" s="10"/>
      <c r="CN39" s="37">
        <f>SUM(BR38:CN38)</f>
        <v>1018</v>
      </c>
      <c r="CO39" s="10"/>
      <c r="CP39" s="37">
        <f>SUM(BT38:CP38)</f>
        <v>1021</v>
      </c>
      <c r="CQ39" s="10"/>
      <c r="CR39" s="37">
        <f>SUM(BV38:CR38)</f>
        <v>987</v>
      </c>
      <c r="CS39" s="10"/>
      <c r="CT39" s="37">
        <f>SUM(BX38:CT38)</f>
        <v>1043</v>
      </c>
      <c r="CU39" s="10"/>
      <c r="CV39" s="37">
        <f>SUM(BZ38:CV38)</f>
        <v>1111</v>
      </c>
      <c r="CW39" s="10"/>
      <c r="CX39" s="37">
        <f>SUM(CB38:CX38)</f>
        <v>1161</v>
      </c>
      <c r="CY39" s="10"/>
      <c r="CZ39" s="37">
        <f>SUM(CD38:CZ38)</f>
        <v>1224</v>
      </c>
      <c r="DA39" s="10"/>
      <c r="DB39" s="37">
        <f>SUM(CF38:DB38)</f>
        <v>1285</v>
      </c>
      <c r="DC39" s="10"/>
      <c r="DD39" s="37">
        <f>SUM(CH38:DD38)</f>
        <v>1310</v>
      </c>
      <c r="DE39" s="10"/>
      <c r="DF39" s="37">
        <f>SUM(CJ38:DF38)</f>
        <v>1358</v>
      </c>
      <c r="DG39" s="10"/>
      <c r="DH39" s="37">
        <f>SUM(CL38:DH38)</f>
        <v>1382</v>
      </c>
      <c r="DI39" s="10"/>
      <c r="DJ39" s="37">
        <f>SUM(CN38:DJ38)</f>
        <v>1382</v>
      </c>
      <c r="DK39" s="10"/>
      <c r="DL39" s="37">
        <f>SUM(CP38:DL38)</f>
        <v>1372</v>
      </c>
      <c r="DM39" s="10"/>
      <c r="DN39" s="38">
        <f>SUM(CR38:DN38)</f>
        <v>1401</v>
      </c>
    </row>
    <row r="40" spans="2:118" ht="6" customHeight="1" x14ac:dyDescent="0.25">
      <c r="AO40"/>
      <c r="AQ40"/>
    </row>
    <row r="41" spans="2:118" x14ac:dyDescent="0.25">
      <c r="B41" s="7" t="s">
        <v>8</v>
      </c>
      <c r="J41" s="47">
        <v>0</v>
      </c>
      <c r="L41" s="47">
        <v>0</v>
      </c>
      <c r="N41" s="47">
        <v>0</v>
      </c>
      <c r="P41" s="47">
        <v>0</v>
      </c>
      <c r="R41" s="47">
        <v>0</v>
      </c>
      <c r="T41" s="47">
        <v>0</v>
      </c>
      <c r="V41" s="47">
        <v>0</v>
      </c>
      <c r="X41" s="47">
        <v>0</v>
      </c>
      <c r="Z41" s="47">
        <v>0</v>
      </c>
      <c r="AB41" s="47">
        <v>0</v>
      </c>
      <c r="AD41" s="47">
        <v>0</v>
      </c>
      <c r="AF41" s="47">
        <v>0</v>
      </c>
      <c r="AH41" s="101">
        <v>0</v>
      </c>
      <c r="AJ41" s="101">
        <v>0</v>
      </c>
      <c r="AL41" s="101">
        <v>0</v>
      </c>
      <c r="AN41" s="101">
        <v>0</v>
      </c>
      <c r="AO41"/>
      <c r="AP41" s="101">
        <v>0</v>
      </c>
      <c r="AQ41"/>
      <c r="AR41" s="101">
        <v>0</v>
      </c>
      <c r="AT41" s="101">
        <v>0</v>
      </c>
      <c r="AV41" s="101">
        <v>0</v>
      </c>
      <c r="AX41" s="101">
        <v>0</v>
      </c>
      <c r="AZ41" s="101">
        <v>0</v>
      </c>
      <c r="BB41" s="101">
        <v>0</v>
      </c>
      <c r="BD41" s="101">
        <v>0</v>
      </c>
      <c r="BF41" s="101">
        <v>0</v>
      </c>
      <c r="BH41" s="101">
        <v>0</v>
      </c>
      <c r="BJ41" s="101">
        <v>0</v>
      </c>
      <c r="BL41" s="101">
        <v>0</v>
      </c>
      <c r="BN41" s="101">
        <v>0</v>
      </c>
      <c r="BP41" s="101">
        <v>0</v>
      </c>
      <c r="BR41" s="101">
        <v>0</v>
      </c>
      <c r="BT41" s="101">
        <v>0</v>
      </c>
      <c r="BV41" s="101">
        <v>0</v>
      </c>
      <c r="BX41" s="101">
        <v>0</v>
      </c>
      <c r="BZ41" s="101">
        <v>0</v>
      </c>
      <c r="CB41" s="101">
        <v>0</v>
      </c>
      <c r="CD41" s="101">
        <v>0</v>
      </c>
      <c r="CF41" s="101">
        <v>0</v>
      </c>
      <c r="CH41" s="101">
        <v>0</v>
      </c>
      <c r="CJ41" s="101">
        <v>0</v>
      </c>
      <c r="CL41" s="101">
        <v>0</v>
      </c>
      <c r="CN41" s="101">
        <v>0</v>
      </c>
      <c r="CP41" s="101">
        <v>0</v>
      </c>
      <c r="CR41" s="101">
        <v>0</v>
      </c>
      <c r="CT41" s="101">
        <v>0</v>
      </c>
      <c r="CV41" s="101">
        <v>0</v>
      </c>
      <c r="CX41" s="101">
        <v>0</v>
      </c>
      <c r="CZ41" s="101">
        <v>0</v>
      </c>
      <c r="DB41" s="101">
        <v>0</v>
      </c>
      <c r="DD41" s="101">
        <v>0</v>
      </c>
      <c r="DF41" s="101">
        <v>0</v>
      </c>
      <c r="DH41" s="101">
        <v>0</v>
      </c>
      <c r="DJ41" s="101">
        <v>0</v>
      </c>
      <c r="DL41" s="101">
        <v>0</v>
      </c>
      <c r="DN41" s="101">
        <v>0</v>
      </c>
    </row>
    <row r="42" spans="2:118" x14ac:dyDescent="0.25">
      <c r="B42" s="9" t="s">
        <v>2</v>
      </c>
      <c r="C42" s="10"/>
      <c r="D42" s="10"/>
      <c r="E42" s="10"/>
      <c r="F42" s="10"/>
      <c r="G42" s="10"/>
      <c r="H42" s="10"/>
      <c r="I42" s="10"/>
      <c r="J42" s="37"/>
      <c r="K42" s="10"/>
      <c r="L42" s="37"/>
      <c r="M42" s="10"/>
      <c r="N42" s="37"/>
      <c r="O42" s="10"/>
      <c r="P42" s="37"/>
      <c r="Q42" s="10"/>
      <c r="R42" s="37"/>
      <c r="S42" s="10"/>
      <c r="T42" s="37"/>
      <c r="U42" s="10"/>
      <c r="V42" s="37"/>
      <c r="W42" s="10"/>
      <c r="X42" s="37"/>
      <c r="Y42" s="10"/>
      <c r="Z42" s="37"/>
      <c r="AA42" s="10"/>
      <c r="AB42" s="37"/>
      <c r="AC42" s="10"/>
      <c r="AD42" s="37"/>
      <c r="AE42" s="10"/>
      <c r="AF42" s="37">
        <f>SUM(J41:AF41)</f>
        <v>0</v>
      </c>
      <c r="AG42" s="10"/>
      <c r="AH42" s="102">
        <f>SUM(L41:AH41)</f>
        <v>0</v>
      </c>
      <c r="AI42" s="10"/>
      <c r="AJ42" s="102">
        <f>SUM(N41:AJ41)</f>
        <v>0</v>
      </c>
      <c r="AK42" s="10"/>
      <c r="AL42" s="102">
        <f>SUM(P41:AL41)</f>
        <v>0</v>
      </c>
      <c r="AM42" s="10"/>
      <c r="AN42" s="102">
        <f>SUM(R41:AN41)</f>
        <v>0</v>
      </c>
      <c r="AO42" s="10"/>
      <c r="AP42" s="102">
        <f>SUM(T41:AP41)</f>
        <v>0</v>
      </c>
      <c r="AQ42" s="10"/>
      <c r="AR42" s="102">
        <f>SUM(V41:AR41)</f>
        <v>0</v>
      </c>
      <c r="AS42" s="10"/>
      <c r="AT42" s="102">
        <f>SUM(X41:AT41)</f>
        <v>0</v>
      </c>
      <c r="AU42" s="10"/>
      <c r="AV42" s="102">
        <f>SUM(Z41:AV41)</f>
        <v>0</v>
      </c>
      <c r="AW42" s="10"/>
      <c r="AX42" s="102">
        <f>SUM(AB41:AX41)</f>
        <v>0</v>
      </c>
      <c r="AY42" s="10"/>
      <c r="AZ42" s="102">
        <f>SUM(AD41:AZ41)</f>
        <v>0</v>
      </c>
      <c r="BA42" s="10"/>
      <c r="BB42" s="102">
        <f>SUM(AF41:BB41)</f>
        <v>0</v>
      </c>
      <c r="BC42" s="10"/>
      <c r="BD42" s="102">
        <f>SUM(AH41:BD41)</f>
        <v>0</v>
      </c>
      <c r="BE42" s="10"/>
      <c r="BF42" s="102">
        <f>SUM(AJ41:BF41)</f>
        <v>0</v>
      </c>
      <c r="BG42" s="10"/>
      <c r="BH42" s="102">
        <f>SUM(AL41:BH41)</f>
        <v>0</v>
      </c>
      <c r="BI42" s="10"/>
      <c r="BJ42" s="102">
        <f>SUM(AN41:BJ41)</f>
        <v>0</v>
      </c>
      <c r="BK42" s="10"/>
      <c r="BL42" s="102">
        <f>SUM(AP41:BL41)</f>
        <v>0</v>
      </c>
      <c r="BM42" s="10"/>
      <c r="BN42" s="102">
        <f>SUM(AR41:BN41)</f>
        <v>0</v>
      </c>
      <c r="BO42" s="10"/>
      <c r="BP42" s="102">
        <f>SUM(AT41:BP41)</f>
        <v>0</v>
      </c>
      <c r="BQ42" s="10"/>
      <c r="BR42" s="102">
        <f>SUM(AV41:BR41)</f>
        <v>0</v>
      </c>
      <c r="BS42" s="10"/>
      <c r="BT42" s="102">
        <f>SUM(AX41:BT41)</f>
        <v>0</v>
      </c>
      <c r="BU42" s="10"/>
      <c r="BV42" s="102">
        <f>SUM(AZ41:BV41)</f>
        <v>0</v>
      </c>
      <c r="BW42" s="10"/>
      <c r="BX42" s="102">
        <f>SUM(BB41:BX41)</f>
        <v>0</v>
      </c>
      <c r="BY42" s="10"/>
      <c r="BZ42" s="102">
        <f>SUM(BD41:BZ41)</f>
        <v>0</v>
      </c>
      <c r="CA42" s="10"/>
      <c r="CB42" s="102">
        <f>SUM(BF41:CB41)</f>
        <v>0</v>
      </c>
      <c r="CC42" s="10"/>
      <c r="CD42" s="102">
        <f>SUM(BH41:CD41)</f>
        <v>0</v>
      </c>
      <c r="CE42" s="10"/>
      <c r="CF42" s="102">
        <f>SUM(BJ41:CF41)</f>
        <v>0</v>
      </c>
      <c r="CG42" s="10"/>
      <c r="CH42" s="102">
        <f>SUM(BL41:CH41)</f>
        <v>0</v>
      </c>
      <c r="CI42" s="10"/>
      <c r="CJ42" s="102">
        <f>SUM(BN41:CJ41)</f>
        <v>0</v>
      </c>
      <c r="CK42" s="10"/>
      <c r="CL42" s="102">
        <f>SUM(BP41:CL41)</f>
        <v>0</v>
      </c>
      <c r="CM42" s="10"/>
      <c r="CN42" s="102">
        <f>SUM(BR41:CN41)</f>
        <v>0</v>
      </c>
      <c r="CO42" s="10"/>
      <c r="CP42" s="102">
        <f>SUM(BT41:CP41)</f>
        <v>0</v>
      </c>
      <c r="CQ42" s="10"/>
      <c r="CR42" s="102">
        <f>SUM(BV41:CR41)</f>
        <v>0</v>
      </c>
      <c r="CS42" s="10"/>
      <c r="CT42" s="102">
        <f>SUM(BX41:CT41)</f>
        <v>0</v>
      </c>
      <c r="CU42" s="10"/>
      <c r="CV42" s="102">
        <f>SUM(BZ41:CV41)</f>
        <v>0</v>
      </c>
      <c r="CW42" s="10"/>
      <c r="CX42" s="102">
        <f>SUM(CB41:CX41)</f>
        <v>0</v>
      </c>
      <c r="CY42" s="10"/>
      <c r="CZ42" s="102">
        <f>SUM(CD41:CZ41)</f>
        <v>0</v>
      </c>
      <c r="DA42" s="10"/>
      <c r="DB42" s="102">
        <f>SUM(CF41:DB41)</f>
        <v>0</v>
      </c>
      <c r="DC42" s="10"/>
      <c r="DD42" s="102">
        <f>SUM(CH41:DD41)</f>
        <v>0</v>
      </c>
      <c r="DE42" s="10"/>
      <c r="DF42" s="102">
        <f>SUM(CJ41:DF41)</f>
        <v>0</v>
      </c>
      <c r="DG42" s="10"/>
      <c r="DH42" s="102">
        <f>SUM(CL41:DH41)</f>
        <v>0</v>
      </c>
      <c r="DI42" s="10"/>
      <c r="DJ42" s="102">
        <f>SUM(CN41:DJ41)</f>
        <v>0</v>
      </c>
      <c r="DK42" s="10"/>
      <c r="DL42" s="102">
        <f>SUM(CP41:DL41)</f>
        <v>0</v>
      </c>
      <c r="DM42" s="10"/>
      <c r="DN42" s="103">
        <f>SUM(CR41:DN41)</f>
        <v>0</v>
      </c>
    </row>
    <row r="43" spans="2:118" ht="6" customHeight="1" x14ac:dyDescent="0.25">
      <c r="AO43"/>
      <c r="AQ43"/>
    </row>
    <row r="44" spans="2:118" x14ac:dyDescent="0.25">
      <c r="B44" s="7" t="s">
        <v>9</v>
      </c>
      <c r="J44" s="47">
        <v>133</v>
      </c>
      <c r="L44" s="47">
        <v>137</v>
      </c>
      <c r="N44" s="47">
        <v>180</v>
      </c>
      <c r="P44" s="47">
        <v>139</v>
      </c>
      <c r="R44" s="47">
        <v>104</v>
      </c>
      <c r="T44" s="47">
        <v>155</v>
      </c>
      <c r="V44" s="47">
        <v>169</v>
      </c>
      <c r="X44" s="47">
        <v>171</v>
      </c>
      <c r="Z44" s="47">
        <v>150</v>
      </c>
      <c r="AB44" s="47">
        <v>149</v>
      </c>
      <c r="AD44" s="47">
        <v>132</v>
      </c>
      <c r="AF44" s="47">
        <v>147</v>
      </c>
      <c r="AH44" s="47">
        <v>140</v>
      </c>
      <c r="AJ44" s="47">
        <v>123</v>
      </c>
      <c r="AL44" s="47">
        <v>168</v>
      </c>
      <c r="AN44" s="47">
        <v>148</v>
      </c>
      <c r="AO44"/>
      <c r="AP44" s="47">
        <v>116</v>
      </c>
      <c r="AQ44"/>
      <c r="AR44" s="47">
        <v>184</v>
      </c>
      <c r="AT44" s="47">
        <v>157</v>
      </c>
      <c r="AV44" s="47">
        <v>188</v>
      </c>
      <c r="AX44" s="47">
        <v>144</v>
      </c>
      <c r="AZ44" s="47">
        <v>162</v>
      </c>
      <c r="BB44" s="47">
        <v>145</v>
      </c>
      <c r="BD44" s="47">
        <v>189</v>
      </c>
      <c r="BF44" s="47">
        <v>141</v>
      </c>
      <c r="BH44" s="47">
        <v>137</v>
      </c>
      <c r="BJ44" s="47">
        <v>167</v>
      </c>
      <c r="BL44" s="47">
        <v>140</v>
      </c>
      <c r="BN44" s="47">
        <v>194</v>
      </c>
      <c r="BP44" s="47">
        <v>170</v>
      </c>
      <c r="BR44" s="47">
        <v>141</v>
      </c>
      <c r="BT44" s="47">
        <v>141</v>
      </c>
      <c r="BV44" s="47">
        <v>144</v>
      </c>
      <c r="BX44" s="47">
        <v>155</v>
      </c>
      <c r="BZ44" s="47">
        <v>156</v>
      </c>
      <c r="CB44" s="47">
        <v>165</v>
      </c>
      <c r="CD44" s="47">
        <f>93+25+48</f>
        <v>166</v>
      </c>
      <c r="CF44" s="47">
        <v>208</v>
      </c>
      <c r="CH44" s="47">
        <v>187</v>
      </c>
      <c r="CJ44" s="47">
        <v>215</v>
      </c>
      <c r="CL44" s="47">
        <v>215</v>
      </c>
      <c r="CN44" s="47">
        <v>214</v>
      </c>
      <c r="CP44" s="47">
        <v>231</v>
      </c>
      <c r="CR44" s="47">
        <v>271</v>
      </c>
      <c r="CT44" s="47">
        <v>218</v>
      </c>
      <c r="CV44" s="47">
        <v>218</v>
      </c>
      <c r="CX44" s="47">
        <v>188</v>
      </c>
      <c r="CZ44" s="47">
        <v>188</v>
      </c>
      <c r="DB44" s="47">
        <v>226</v>
      </c>
      <c r="DD44" s="47">
        <v>127</v>
      </c>
      <c r="DF44" s="47">
        <v>237</v>
      </c>
      <c r="DH44" s="47">
        <v>235</v>
      </c>
      <c r="DJ44" s="47">
        <v>213</v>
      </c>
      <c r="DL44" s="47">
        <v>217</v>
      </c>
      <c r="DN44" s="47">
        <v>222</v>
      </c>
    </row>
    <row r="45" spans="2:118" x14ac:dyDescent="0.25">
      <c r="B45" s="9" t="s">
        <v>2</v>
      </c>
      <c r="C45" s="10"/>
      <c r="D45" s="10"/>
      <c r="E45" s="10"/>
      <c r="F45" s="10"/>
      <c r="G45" s="10"/>
      <c r="H45" s="10"/>
      <c r="I45" s="10"/>
      <c r="J45" s="37"/>
      <c r="K45" s="10"/>
      <c r="L45" s="37"/>
      <c r="M45" s="10"/>
      <c r="N45" s="37"/>
      <c r="O45" s="10"/>
      <c r="P45" s="37"/>
      <c r="Q45" s="10"/>
      <c r="R45" s="37"/>
      <c r="S45" s="10"/>
      <c r="T45" s="37"/>
      <c r="U45" s="10"/>
      <c r="V45" s="37"/>
      <c r="W45" s="10"/>
      <c r="X45" s="37"/>
      <c r="Y45" s="10"/>
      <c r="Z45" s="37"/>
      <c r="AA45" s="10"/>
      <c r="AB45" s="37"/>
      <c r="AC45" s="10"/>
      <c r="AD45" s="37"/>
      <c r="AE45" s="10"/>
      <c r="AF45" s="37">
        <f>SUM(J44:AF44)</f>
        <v>1766</v>
      </c>
      <c r="AG45" s="10"/>
      <c r="AH45" s="37">
        <f>SUM(L44:AH44)</f>
        <v>1773</v>
      </c>
      <c r="AI45" s="10"/>
      <c r="AJ45" s="37">
        <f>SUM(N44:AJ44)</f>
        <v>1759</v>
      </c>
      <c r="AK45" s="10"/>
      <c r="AL45" s="37">
        <f>SUM(P44:AL44)</f>
        <v>1747</v>
      </c>
      <c r="AM45" s="10"/>
      <c r="AN45" s="37">
        <f>SUM(R44:AN44)</f>
        <v>1756</v>
      </c>
      <c r="AO45" s="10"/>
      <c r="AP45" s="37">
        <f>SUM(T44:AP44)</f>
        <v>1768</v>
      </c>
      <c r="AQ45" s="10"/>
      <c r="AR45" s="37">
        <f>SUM(V44:AR44)</f>
        <v>1797</v>
      </c>
      <c r="AS45" s="10"/>
      <c r="AT45" s="37">
        <f>SUM(X44:AT44)</f>
        <v>1785</v>
      </c>
      <c r="AU45" s="10"/>
      <c r="AV45" s="37">
        <f>SUM(Z44:AV44)</f>
        <v>1802</v>
      </c>
      <c r="AW45" s="10"/>
      <c r="AX45" s="37">
        <f>SUM(AB44:AX44)</f>
        <v>1796</v>
      </c>
      <c r="AY45" s="10"/>
      <c r="AZ45" s="37">
        <f>SUM(AD44:AZ44)</f>
        <v>1809</v>
      </c>
      <c r="BA45" s="10"/>
      <c r="BB45" s="37">
        <f>SUM(AF44:BB44)</f>
        <v>1822</v>
      </c>
      <c r="BC45" s="10"/>
      <c r="BD45" s="37">
        <f>SUM(AH44:BD44)</f>
        <v>1864</v>
      </c>
      <c r="BE45" s="10"/>
      <c r="BF45" s="37">
        <f>SUM(AJ44:BF44)</f>
        <v>1865</v>
      </c>
      <c r="BG45" s="10"/>
      <c r="BH45" s="37">
        <f>SUM(AL44:BH44)</f>
        <v>1879</v>
      </c>
      <c r="BI45" s="10"/>
      <c r="BJ45" s="37">
        <f>SUM(AN44:BJ44)</f>
        <v>1878</v>
      </c>
      <c r="BK45" s="10"/>
      <c r="BL45" s="37">
        <f>SUM(AP44:BL44)</f>
        <v>1870</v>
      </c>
      <c r="BM45" s="10"/>
      <c r="BN45" s="37">
        <f>SUM(AR44:BN44)</f>
        <v>1948</v>
      </c>
      <c r="BO45" s="10"/>
      <c r="BP45" s="37">
        <f>SUM(AT44:BP44)</f>
        <v>1934</v>
      </c>
      <c r="BQ45" s="10"/>
      <c r="BR45" s="37">
        <f>SUM(AV44:BR44)</f>
        <v>1918</v>
      </c>
      <c r="BS45" s="10"/>
      <c r="BT45" s="37">
        <f>SUM(AX44:BT44)</f>
        <v>1871</v>
      </c>
      <c r="BU45" s="10"/>
      <c r="BV45" s="37">
        <f>SUM(AZ44:BV44)</f>
        <v>1871</v>
      </c>
      <c r="BW45" s="10"/>
      <c r="BX45" s="37">
        <f>SUM(BB44:BX44)</f>
        <v>1864</v>
      </c>
      <c r="BY45" s="10"/>
      <c r="BZ45" s="37">
        <f>SUM(BD44:BZ44)</f>
        <v>1875</v>
      </c>
      <c r="CA45" s="10"/>
      <c r="CB45" s="37">
        <f>SUM(BF44:CB44)</f>
        <v>1851</v>
      </c>
      <c r="CC45" s="10"/>
      <c r="CD45" s="37">
        <f>SUM(BH44:CD44)</f>
        <v>1876</v>
      </c>
      <c r="CE45" s="10"/>
      <c r="CF45" s="37">
        <f>SUM(BJ44:CF44)</f>
        <v>1947</v>
      </c>
      <c r="CG45" s="10"/>
      <c r="CH45" s="37">
        <f>SUM(BL44:CH44)</f>
        <v>1967</v>
      </c>
      <c r="CI45" s="10"/>
      <c r="CJ45" s="37">
        <f>SUM(BN44:CJ44)</f>
        <v>2042</v>
      </c>
      <c r="CK45" s="10"/>
      <c r="CL45" s="37">
        <f>SUM(BP44:CL44)</f>
        <v>2063</v>
      </c>
      <c r="CM45" s="10"/>
      <c r="CN45" s="37">
        <f>SUM(BR44:CN44)</f>
        <v>2107</v>
      </c>
      <c r="CO45" s="10"/>
      <c r="CP45" s="37">
        <f>SUM(BT44:CP44)</f>
        <v>2197</v>
      </c>
      <c r="CQ45" s="10"/>
      <c r="CR45" s="37">
        <f>SUM(BV44:CR44)</f>
        <v>2327</v>
      </c>
      <c r="CS45" s="10"/>
      <c r="CT45" s="37">
        <f>SUM(BX44:CT44)</f>
        <v>2401</v>
      </c>
      <c r="CU45" s="10"/>
      <c r="CV45" s="37">
        <f>SUM(BZ44:CV44)</f>
        <v>2464</v>
      </c>
      <c r="CW45" s="10"/>
      <c r="CX45" s="37">
        <f>SUM(CB44:CX44)</f>
        <v>2496</v>
      </c>
      <c r="CY45" s="10"/>
      <c r="CZ45" s="37">
        <f>SUM(CD44:CZ44)</f>
        <v>2519</v>
      </c>
      <c r="DA45" s="10"/>
      <c r="DB45" s="37">
        <f>SUM(CF44:DB44)</f>
        <v>2579</v>
      </c>
      <c r="DC45" s="10"/>
      <c r="DD45" s="37">
        <f>SUM(CH44:DD44)</f>
        <v>2498</v>
      </c>
      <c r="DE45" s="10"/>
      <c r="DF45" s="37">
        <f>SUM(CJ44:DF44)</f>
        <v>2548</v>
      </c>
      <c r="DG45" s="10"/>
      <c r="DH45" s="37">
        <f>SUM(CL44:DH44)</f>
        <v>2568</v>
      </c>
      <c r="DI45" s="10"/>
      <c r="DJ45" s="37">
        <f>SUM(CN44:DJ44)</f>
        <v>2566</v>
      </c>
      <c r="DK45" s="10"/>
      <c r="DL45" s="37">
        <f>SUM(CP44:DL44)</f>
        <v>2569</v>
      </c>
      <c r="DM45" s="10"/>
      <c r="DN45" s="38">
        <f>SUM(CR44:DN44)</f>
        <v>2560</v>
      </c>
    </row>
    <row r="46" spans="2:118" ht="6" customHeight="1" x14ac:dyDescent="0.25">
      <c r="J46" s="18"/>
      <c r="L46" s="18"/>
      <c r="N46" s="18"/>
      <c r="P46" s="18"/>
      <c r="R46" s="18"/>
      <c r="T46" s="18"/>
      <c r="V46" s="18"/>
      <c r="X46" s="18"/>
      <c r="Z46" s="18"/>
      <c r="AB46" s="18"/>
      <c r="AD46" s="18"/>
      <c r="AF46" s="18"/>
      <c r="AH46" s="18"/>
      <c r="AJ46" s="18"/>
      <c r="AL46" s="18"/>
      <c r="AN46" s="18"/>
      <c r="AO46"/>
      <c r="AP46" s="18"/>
      <c r="AQ46"/>
      <c r="AR46" s="18"/>
      <c r="AT46" s="18"/>
      <c r="AV46" s="18"/>
      <c r="AX46" s="18"/>
      <c r="AZ46" s="18"/>
      <c r="BB46" s="18"/>
      <c r="BD46" s="18"/>
      <c r="BF46" s="18"/>
      <c r="BH46" s="18"/>
      <c r="BJ46" s="18"/>
      <c r="BL46" s="18"/>
      <c r="BN46" s="18"/>
      <c r="BP46" s="18"/>
      <c r="BR46" s="18"/>
      <c r="BT46" s="18"/>
      <c r="BV46" s="18"/>
      <c r="BX46" s="18"/>
      <c r="BZ46" s="18"/>
      <c r="CB46" s="18"/>
      <c r="CD46" s="18"/>
      <c r="CF46" s="18"/>
      <c r="CH46" s="18"/>
      <c r="CJ46" s="18"/>
      <c r="CL46" s="18"/>
      <c r="CN46" s="18"/>
      <c r="CP46" s="18"/>
      <c r="CR46" s="18"/>
      <c r="CT46" s="18"/>
      <c r="CV46" s="18"/>
      <c r="CX46" s="18"/>
      <c r="CZ46" s="18"/>
      <c r="DB46" s="18"/>
      <c r="DD46" s="18"/>
      <c r="DF46" s="18"/>
      <c r="DH46" s="18"/>
      <c r="DJ46" s="18"/>
      <c r="DL46" s="18"/>
      <c r="DN46" s="18"/>
    </row>
    <row r="47" spans="2:118" x14ac:dyDescent="0.25">
      <c r="B47" s="7" t="s">
        <v>10</v>
      </c>
      <c r="J47" s="17">
        <f>J38+J41+J44</f>
        <v>222</v>
      </c>
      <c r="L47" s="17">
        <f>L38+L41+L44</f>
        <v>222</v>
      </c>
      <c r="N47" s="17">
        <f>N38+N41+N44</f>
        <v>268</v>
      </c>
      <c r="P47" s="17">
        <f>P38+P41+P44</f>
        <v>233</v>
      </c>
      <c r="R47" s="17">
        <f>R38+R41+R44</f>
        <v>174</v>
      </c>
      <c r="T47" s="17">
        <f>T38+T41+T44</f>
        <v>244</v>
      </c>
      <c r="V47" s="17">
        <f>V38+V41+V44</f>
        <v>251</v>
      </c>
      <c r="X47" s="17">
        <f>X38+X41+X44</f>
        <v>253</v>
      </c>
      <c r="Z47" s="17">
        <f>Z38+Z41+Z44</f>
        <v>220</v>
      </c>
      <c r="AB47" s="17">
        <f>AB38+AB41+AB44</f>
        <v>234</v>
      </c>
      <c r="AD47" s="17">
        <f>AD38+AD41+AD44</f>
        <v>217</v>
      </c>
      <c r="AF47" s="17">
        <f>AF38+AF41+AF44</f>
        <v>217</v>
      </c>
      <c r="AH47" s="17">
        <f>AH38+AH41+AH44</f>
        <v>206</v>
      </c>
      <c r="AJ47" s="17">
        <f>AJ38+AJ41+AJ44</f>
        <v>207</v>
      </c>
      <c r="AL47" s="17">
        <f>AL38+AL41+AL44</f>
        <v>259</v>
      </c>
      <c r="AN47" s="17">
        <f>AN38+AN41+AN44</f>
        <v>210</v>
      </c>
      <c r="AO47"/>
      <c r="AP47" s="17">
        <f>AP38+AP41+AP44</f>
        <v>199</v>
      </c>
      <c r="AQ47"/>
      <c r="AR47" s="17">
        <f>AR38+AR41+AR44</f>
        <v>297</v>
      </c>
      <c r="AT47" s="17">
        <f>AT38+AT41+AT44</f>
        <v>239</v>
      </c>
      <c r="AV47" s="17">
        <f>AV38+AV41+AV44</f>
        <v>287</v>
      </c>
      <c r="AX47" s="17">
        <f>AX38+AX41+AX44</f>
        <v>234</v>
      </c>
      <c r="AZ47" s="17">
        <f>AZ38+AZ41+AZ44</f>
        <v>279</v>
      </c>
      <c r="BB47" s="17">
        <f>BB38+BB41+BB44</f>
        <v>234</v>
      </c>
      <c r="BD47" s="17">
        <f>BD38+BD41+BD44</f>
        <v>315</v>
      </c>
      <c r="BF47" s="17">
        <f>BF38+BF41+BF44</f>
        <v>239</v>
      </c>
      <c r="BH47" s="17">
        <f>BH38+BH41+BH44</f>
        <v>210</v>
      </c>
      <c r="BJ47" s="17">
        <f>BJ38+BJ41+BJ44</f>
        <v>257</v>
      </c>
      <c r="BL47" s="17">
        <f>BL38+BL41+BL44</f>
        <v>255</v>
      </c>
      <c r="BN47" s="17">
        <f>BN38+BN41+BN44</f>
        <v>297</v>
      </c>
      <c r="BP47" s="17">
        <f>BP38+BP41+BP44</f>
        <v>306</v>
      </c>
      <c r="BR47" s="17">
        <f>BR38+BR41+BR44</f>
        <v>227</v>
      </c>
      <c r="BT47" s="17">
        <f>BT38+BT41+BT44</f>
        <v>254</v>
      </c>
      <c r="BV47" s="17">
        <f>BV38+BV41+BV44</f>
        <v>205</v>
      </c>
      <c r="BX47" s="17">
        <f>BX38+BX41+BX44</f>
        <v>226</v>
      </c>
      <c r="BZ47" s="17">
        <f>BZ38+BZ41+BZ44</f>
        <v>216</v>
      </c>
      <c r="CB47" s="17">
        <f>CB38+CB41+CB44</f>
        <v>231</v>
      </c>
      <c r="CD47" s="17">
        <f>CD38+CD41+CD44</f>
        <v>244</v>
      </c>
      <c r="CF47" s="17">
        <f>CF38+CF41+CF44</f>
        <v>285</v>
      </c>
      <c r="CH47" s="17">
        <f>CH38+CH41+CH44</f>
        <v>267</v>
      </c>
      <c r="CJ47" s="17">
        <f>CJ38+CJ41+CJ44</f>
        <v>317</v>
      </c>
      <c r="CL47" s="17">
        <f>CL38+CL41+CL44</f>
        <v>323</v>
      </c>
      <c r="CN47" s="17">
        <f>CN38+CN41+CN44</f>
        <v>330</v>
      </c>
      <c r="CP47" s="17">
        <f>CP38+CP41+CP44</f>
        <v>320</v>
      </c>
      <c r="CR47" s="17">
        <f>CR38+CR41+CR44</f>
        <v>350</v>
      </c>
      <c r="CT47" s="17">
        <f>CT38+CT41+CT44</f>
        <v>335</v>
      </c>
      <c r="CV47" s="17">
        <f>CV38+CV41+CV44</f>
        <v>357</v>
      </c>
      <c r="CX47" s="17">
        <f>CX38+CX41+CX44</f>
        <v>298</v>
      </c>
      <c r="CZ47" s="17">
        <f>CZ38+CZ41+CZ44</f>
        <v>317</v>
      </c>
      <c r="DB47" s="17">
        <f>DB38+DB41+DB44</f>
        <v>365</v>
      </c>
      <c r="DD47" s="17">
        <f>DD38+DD41+DD44</f>
        <v>229</v>
      </c>
      <c r="DF47" s="17">
        <f>DF38+DF41+DF44</f>
        <v>365</v>
      </c>
      <c r="DH47" s="17">
        <f>DH38+DH41+DH44</f>
        <v>361</v>
      </c>
      <c r="DJ47" s="17">
        <f>DJ38+DJ41+DJ44</f>
        <v>321</v>
      </c>
      <c r="DL47" s="17">
        <f>DL38+DL41+DL44</f>
        <v>323</v>
      </c>
      <c r="DN47" s="17">
        <f>DN38+DN41+DN44</f>
        <v>340</v>
      </c>
    </row>
    <row r="48" spans="2:118" x14ac:dyDescent="0.25">
      <c r="B48" s="9" t="s">
        <v>2</v>
      </c>
      <c r="C48" s="10"/>
      <c r="D48" s="10"/>
      <c r="E48" s="10"/>
      <c r="F48" s="10"/>
      <c r="G48" s="10"/>
      <c r="H48" s="10"/>
      <c r="I48" s="10"/>
      <c r="J48" s="37"/>
      <c r="K48" s="10"/>
      <c r="L48" s="37"/>
      <c r="M48" s="10"/>
      <c r="N48" s="37"/>
      <c r="O48" s="10"/>
      <c r="P48" s="37"/>
      <c r="Q48" s="10"/>
      <c r="R48" s="37"/>
      <c r="S48" s="10"/>
      <c r="T48" s="37"/>
      <c r="U48" s="10"/>
      <c r="V48" s="37"/>
      <c r="W48" s="10"/>
      <c r="X48" s="37"/>
      <c r="Y48" s="10"/>
      <c r="Z48" s="37"/>
      <c r="AA48" s="10"/>
      <c r="AB48" s="37"/>
      <c r="AC48" s="10"/>
      <c r="AD48" s="37"/>
      <c r="AE48" s="10"/>
      <c r="AF48" s="37">
        <f>SUM(J47:AF47)</f>
        <v>2755</v>
      </c>
      <c r="AG48" s="10"/>
      <c r="AH48" s="37">
        <f>SUM(L47:AH47)</f>
        <v>2739</v>
      </c>
      <c r="AI48" s="10"/>
      <c r="AJ48" s="37">
        <f>SUM(N47:AJ47)</f>
        <v>2724</v>
      </c>
      <c r="AK48" s="10"/>
      <c r="AL48" s="37">
        <f>SUM(P47:AL47)</f>
        <v>2715</v>
      </c>
      <c r="AM48" s="10"/>
      <c r="AN48" s="37">
        <f>SUM(R47:AN47)</f>
        <v>2692</v>
      </c>
      <c r="AO48" s="10"/>
      <c r="AP48" s="37">
        <f>SUM(T47:AP47)</f>
        <v>2717</v>
      </c>
      <c r="AQ48" s="10"/>
      <c r="AR48" s="37">
        <f>SUM(V47:AR47)</f>
        <v>2770</v>
      </c>
      <c r="AS48" s="10"/>
      <c r="AT48" s="37">
        <f>SUM(X47:AT47)</f>
        <v>2758</v>
      </c>
      <c r="AU48" s="10"/>
      <c r="AV48" s="37">
        <f>SUM(Z47:AV47)</f>
        <v>2792</v>
      </c>
      <c r="AW48" s="10"/>
      <c r="AX48" s="37">
        <f>SUM(AB47:AX47)</f>
        <v>2806</v>
      </c>
      <c r="AY48" s="10"/>
      <c r="AZ48" s="37">
        <f>SUM(AD47:AZ47)</f>
        <v>2851</v>
      </c>
      <c r="BA48" s="10"/>
      <c r="BB48" s="37">
        <f>SUM(AF47:BB47)</f>
        <v>2868</v>
      </c>
      <c r="BC48" s="10"/>
      <c r="BD48" s="37">
        <f>SUM(AH47:BD47)</f>
        <v>2966</v>
      </c>
      <c r="BE48" s="10"/>
      <c r="BF48" s="37">
        <f>SUM(AJ47:BF47)</f>
        <v>2999</v>
      </c>
      <c r="BG48" s="10"/>
      <c r="BH48" s="37">
        <f>SUM(AL47:BH47)</f>
        <v>3002</v>
      </c>
      <c r="BI48" s="10"/>
      <c r="BJ48" s="37">
        <f>SUM(AN47:BJ47)</f>
        <v>3000</v>
      </c>
      <c r="BK48" s="10"/>
      <c r="BL48" s="37">
        <f>SUM(AP47:BL47)</f>
        <v>3045</v>
      </c>
      <c r="BM48" s="10"/>
      <c r="BN48" s="37">
        <f>SUM(AR47:BN47)</f>
        <v>3143</v>
      </c>
      <c r="BO48" s="10"/>
      <c r="BP48" s="37">
        <f>SUM(AT47:BP47)</f>
        <v>3152</v>
      </c>
      <c r="BQ48" s="10"/>
      <c r="BR48" s="37">
        <f>SUM(AV47:BR47)</f>
        <v>3140</v>
      </c>
      <c r="BS48" s="10"/>
      <c r="BT48" s="37">
        <f>SUM(AX47:BT47)</f>
        <v>3107</v>
      </c>
      <c r="BU48" s="10"/>
      <c r="BV48" s="37">
        <f>SUM(AZ47:BV47)</f>
        <v>3078</v>
      </c>
      <c r="BW48" s="10"/>
      <c r="BX48" s="37">
        <f>SUM(BB47:BX47)</f>
        <v>3025</v>
      </c>
      <c r="BY48" s="10"/>
      <c r="BZ48" s="37">
        <f>SUM(BD47:BZ47)</f>
        <v>3007</v>
      </c>
      <c r="CA48" s="10"/>
      <c r="CB48" s="37">
        <f>SUM(BF47:CB47)</f>
        <v>2923</v>
      </c>
      <c r="CC48" s="10"/>
      <c r="CD48" s="37">
        <f>SUM(BH47:CD47)</f>
        <v>2928</v>
      </c>
      <c r="CE48" s="10"/>
      <c r="CF48" s="37">
        <f>SUM(BJ47:CF47)</f>
        <v>3003</v>
      </c>
      <c r="CG48" s="10"/>
      <c r="CH48" s="37">
        <f>SUM(BL47:CH47)</f>
        <v>3013</v>
      </c>
      <c r="CI48" s="10"/>
      <c r="CJ48" s="37">
        <f>SUM(BN47:CJ47)</f>
        <v>3075</v>
      </c>
      <c r="CK48" s="10"/>
      <c r="CL48" s="37">
        <f>SUM(BP47:CL47)</f>
        <v>3101</v>
      </c>
      <c r="CM48" s="10"/>
      <c r="CN48" s="37">
        <f>SUM(BR47:CN47)</f>
        <v>3125</v>
      </c>
      <c r="CO48" s="10"/>
      <c r="CP48" s="37">
        <f>SUM(BT47:CP47)</f>
        <v>3218</v>
      </c>
      <c r="CQ48" s="10"/>
      <c r="CR48" s="37">
        <f>SUM(BV47:CR47)</f>
        <v>3314</v>
      </c>
      <c r="CS48" s="10"/>
      <c r="CT48" s="37">
        <f>SUM(BX47:CT47)</f>
        <v>3444</v>
      </c>
      <c r="CU48" s="10"/>
      <c r="CV48" s="37">
        <f>SUM(BZ47:CV47)</f>
        <v>3575</v>
      </c>
      <c r="CW48" s="10"/>
      <c r="CX48" s="37">
        <f>SUM(CB47:CX47)</f>
        <v>3657</v>
      </c>
      <c r="CY48" s="10"/>
      <c r="CZ48" s="37">
        <f>SUM(CD47:CZ47)</f>
        <v>3743</v>
      </c>
      <c r="DA48" s="10"/>
      <c r="DB48" s="37">
        <f>SUM(CF47:DB47)</f>
        <v>3864</v>
      </c>
      <c r="DC48" s="10"/>
      <c r="DD48" s="37">
        <f>SUM(CH47:DD47)</f>
        <v>3808</v>
      </c>
      <c r="DE48" s="10"/>
      <c r="DF48" s="37">
        <f>SUM(CJ47:DF47)</f>
        <v>3906</v>
      </c>
      <c r="DG48" s="10"/>
      <c r="DH48" s="37">
        <f>SUM(CL47:DH47)</f>
        <v>3950</v>
      </c>
      <c r="DI48" s="10"/>
      <c r="DJ48" s="37">
        <f>SUM(CN47:DJ47)</f>
        <v>3948</v>
      </c>
      <c r="DK48" s="10"/>
      <c r="DL48" s="37">
        <f>SUM(CP47:DL47)</f>
        <v>3941</v>
      </c>
      <c r="DM48" s="10"/>
      <c r="DN48" s="38">
        <f>SUM(CR47:DN47)</f>
        <v>3961</v>
      </c>
    </row>
    <row r="49" spans="2:121" x14ac:dyDescent="0.25">
      <c r="AO49"/>
      <c r="AQ49"/>
    </row>
    <row r="50" spans="2:121" x14ac:dyDescent="0.25">
      <c r="B50" s="6" t="s">
        <v>11</v>
      </c>
      <c r="AO50"/>
      <c r="AQ50"/>
    </row>
    <row r="51" spans="2:121" x14ac:dyDescent="0.25">
      <c r="B51" s="7" t="s">
        <v>7</v>
      </c>
      <c r="AO51"/>
      <c r="AQ51"/>
    </row>
    <row r="52" spans="2:121" x14ac:dyDescent="0.25">
      <c r="B52" s="4" t="str">
        <f>$B$28</f>
        <v>DRBD Provider ID / Previous Doctors</v>
      </c>
      <c r="J52" s="45">
        <v>70857</v>
      </c>
      <c r="K52" s="45"/>
      <c r="L52" s="45">
        <v>61871</v>
      </c>
      <c r="M52" s="45"/>
      <c r="N52" s="45">
        <v>64807</v>
      </c>
      <c r="O52" s="45"/>
      <c r="P52" s="45">
        <v>48192</v>
      </c>
      <c r="Q52" s="45"/>
      <c r="R52" s="45">
        <v>82442</v>
      </c>
      <c r="S52" s="45"/>
      <c r="T52" s="45">
        <v>68452</v>
      </c>
      <c r="U52" s="45"/>
      <c r="V52" s="45">
        <v>57562</v>
      </c>
      <c r="W52" s="45"/>
      <c r="X52" s="45">
        <v>68678</v>
      </c>
      <c r="Y52" s="45"/>
      <c r="Z52" s="45">
        <v>42937</v>
      </c>
      <c r="AA52" s="45"/>
      <c r="AB52" s="45">
        <v>13954</v>
      </c>
      <c r="AC52" s="45"/>
      <c r="AD52" s="45">
        <v>74648</v>
      </c>
      <c r="AE52" s="45"/>
      <c r="AF52" s="45">
        <v>46559</v>
      </c>
      <c r="AG52" s="45"/>
      <c r="AH52" s="45">
        <v>39243</v>
      </c>
      <c r="AI52" s="45"/>
      <c r="AJ52" s="45">
        <v>45859</v>
      </c>
      <c r="AK52" s="45"/>
      <c r="AL52" s="45">
        <v>67304</v>
      </c>
      <c r="AM52" s="45"/>
      <c r="AN52" s="45">
        <v>63845</v>
      </c>
      <c r="AO52" s="45"/>
      <c r="AP52" s="45">
        <v>53086</v>
      </c>
      <c r="AQ52" s="45"/>
      <c r="AR52" s="45">
        <v>91548</v>
      </c>
      <c r="AS52" s="45"/>
      <c r="AT52" s="45">
        <v>68927</v>
      </c>
      <c r="AU52" s="45"/>
      <c r="AV52" s="45">
        <v>78696</v>
      </c>
      <c r="AW52" s="45"/>
      <c r="AX52" s="45">
        <v>6833</v>
      </c>
      <c r="AY52" s="45"/>
      <c r="AZ52" s="45">
        <v>6412</v>
      </c>
      <c r="BA52" s="45"/>
      <c r="BB52" s="45">
        <v>8404.6299999999992</v>
      </c>
      <c r="BC52" s="45"/>
      <c r="BD52" s="45">
        <v>19550.02</v>
      </c>
      <c r="BE52" s="45"/>
      <c r="BF52" s="45">
        <v>2237.14</v>
      </c>
      <c r="BG52" s="45"/>
      <c r="BH52" s="45">
        <v>1763.12</v>
      </c>
      <c r="BI52" s="45"/>
      <c r="BJ52" s="45">
        <v>16439.75</v>
      </c>
      <c r="BK52" s="45"/>
      <c r="BL52" s="45">
        <v>29107.9</v>
      </c>
      <c r="BM52" s="45"/>
      <c r="BN52" s="45">
        <v>4754.37</v>
      </c>
      <c r="BO52" s="45"/>
      <c r="BP52" s="45">
        <v>38365.03</v>
      </c>
      <c r="BQ52" s="45"/>
      <c r="BR52" s="45">
        <v>4004.75</v>
      </c>
      <c r="BS52" s="45"/>
      <c r="BT52" s="45">
        <v>29265.95</v>
      </c>
      <c r="BU52" s="45"/>
      <c r="BV52" s="45">
        <v>10755.64</v>
      </c>
      <c r="BW52" s="45"/>
      <c r="BX52" s="45">
        <v>7476.31</v>
      </c>
      <c r="BY52" s="45"/>
      <c r="BZ52" s="45">
        <v>8426.07</v>
      </c>
      <c r="CA52" s="45"/>
      <c r="CB52" s="45">
        <v>8978.11</v>
      </c>
      <c r="CC52" s="45"/>
      <c r="CD52" s="45">
        <f>6623.35+80</f>
        <v>6703.35</v>
      </c>
      <c r="CE52" s="45"/>
      <c r="CF52" s="45">
        <v>15650.01</v>
      </c>
      <c r="CG52" s="45"/>
      <c r="CH52" s="45">
        <v>11906.19</v>
      </c>
      <c r="CI52" s="45"/>
      <c r="CJ52" s="45">
        <v>7417.8</v>
      </c>
      <c r="CK52" s="45"/>
      <c r="CL52" s="45">
        <v>12127.55</v>
      </c>
      <c r="CM52" s="45"/>
      <c r="CN52" s="45">
        <v>16778.2</v>
      </c>
      <c r="CO52" s="45"/>
      <c r="CP52" s="45">
        <v>10144.51</v>
      </c>
      <c r="CQ52" s="45"/>
      <c r="CR52" s="45">
        <v>10144.51</v>
      </c>
      <c r="CS52" s="45"/>
      <c r="CT52" s="45">
        <v>32086.29</v>
      </c>
      <c r="CU52" s="45"/>
      <c r="CV52" s="45">
        <v>18169.53</v>
      </c>
      <c r="CW52" s="45"/>
      <c r="CX52" s="45">
        <v>25592.69</v>
      </c>
      <c r="CY52" s="45"/>
      <c r="CZ52" s="45">
        <v>36282.839999999997</v>
      </c>
      <c r="DA52" s="45"/>
      <c r="DB52" s="45">
        <v>34145.53</v>
      </c>
      <c r="DC52" s="45"/>
      <c r="DD52" s="45">
        <v>38167.89</v>
      </c>
      <c r="DE52" s="45"/>
      <c r="DF52" s="45">
        <v>59004.7</v>
      </c>
      <c r="DG52" s="45"/>
      <c r="DH52" s="45">
        <v>60162.98</v>
      </c>
      <c r="DI52" s="45"/>
      <c r="DJ52" s="45">
        <v>92076.18</v>
      </c>
      <c r="DK52" s="45"/>
      <c r="DL52" s="45">
        <v>31557.57</v>
      </c>
      <c r="DM52" s="45"/>
      <c r="DN52" s="45">
        <v>52503.43</v>
      </c>
    </row>
    <row r="53" spans="2:121" x14ac:dyDescent="0.25">
      <c r="B53" s="9" t="s">
        <v>2</v>
      </c>
      <c r="C53" s="10"/>
      <c r="D53" s="10"/>
      <c r="E53" s="10"/>
      <c r="F53" s="10"/>
      <c r="G53" s="10"/>
      <c r="H53" s="10"/>
      <c r="I53" s="10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0"/>
      <c r="AF53" s="11">
        <f>SUM(J52:AF52)</f>
        <v>700959</v>
      </c>
      <c r="AG53" s="10"/>
      <c r="AH53" s="11">
        <f t="shared" ref="AH53" si="168">SUM(L52:AH52)</f>
        <v>669345</v>
      </c>
      <c r="AI53" s="10"/>
      <c r="AJ53" s="11">
        <f t="shared" ref="AJ53" si="169">SUM(N52:AJ52)</f>
        <v>653333</v>
      </c>
      <c r="AK53" s="10"/>
      <c r="AL53" s="11">
        <f t="shared" ref="AL53" si="170">SUM(P52:AL52)</f>
        <v>655830</v>
      </c>
      <c r="AM53" s="10"/>
      <c r="AN53" s="11">
        <f t="shared" ref="AN53" si="171">SUM(R52:AN52)</f>
        <v>671483</v>
      </c>
      <c r="AO53" s="10"/>
      <c r="AP53" s="11">
        <f t="shared" ref="AP53" si="172">SUM(T52:AP52)</f>
        <v>642127</v>
      </c>
      <c r="AQ53" s="10"/>
      <c r="AR53" s="11">
        <f t="shared" ref="AR53" si="173">SUM(V52:AR52)</f>
        <v>665223</v>
      </c>
      <c r="AS53" s="12"/>
      <c r="AT53" s="11">
        <f t="shared" ref="AT53" si="174">SUM(X52:AT52)</f>
        <v>676588</v>
      </c>
      <c r="AU53" s="10"/>
      <c r="AV53" s="11">
        <f t="shared" ref="AV53" si="175">SUM(Z52:AV52)</f>
        <v>686606</v>
      </c>
      <c r="AW53" s="10"/>
      <c r="AX53" s="11">
        <f t="shared" ref="AX53" si="176">SUM(AB52:AX52)</f>
        <v>650502</v>
      </c>
      <c r="AY53" s="10"/>
      <c r="AZ53" s="11">
        <f t="shared" ref="AZ53" si="177">SUM(AD52:AZ52)</f>
        <v>642960</v>
      </c>
      <c r="BA53" s="10"/>
      <c r="BB53" s="11">
        <f t="shared" ref="BB53" si="178">SUM(AF52:BB52)</f>
        <v>576716.63</v>
      </c>
      <c r="BC53" s="10"/>
      <c r="BD53" s="11">
        <f t="shared" ref="BD53" si="179">SUM(AH52:BD52)</f>
        <v>549707.65</v>
      </c>
      <c r="BE53" s="10"/>
      <c r="BF53" s="11">
        <f t="shared" ref="BF53" si="180">SUM(AJ52:BF52)</f>
        <v>512701.79000000004</v>
      </c>
      <c r="BG53" s="10"/>
      <c r="BH53" s="11">
        <f t="shared" ref="BH53" si="181">SUM(AL52:BH52)</f>
        <v>468605.91000000003</v>
      </c>
      <c r="BI53" s="10"/>
      <c r="BJ53" s="11">
        <f t="shared" ref="BJ53" si="182">SUM(AN52:BJ52)</f>
        <v>417741.66000000003</v>
      </c>
      <c r="BK53" s="10"/>
      <c r="BL53" s="11">
        <f t="shared" ref="BL53" si="183">SUM(AP52:BL52)</f>
        <v>383004.56000000006</v>
      </c>
      <c r="BM53" s="10"/>
      <c r="BN53" s="11">
        <f t="shared" ref="BN53" si="184">SUM(AR52:BN52)</f>
        <v>334672.93000000005</v>
      </c>
      <c r="BO53" s="10"/>
      <c r="BP53" s="11">
        <f t="shared" ref="BP53" si="185">SUM(AT52:BP52)</f>
        <v>281489.95999999996</v>
      </c>
      <c r="BQ53" s="10"/>
      <c r="BR53" s="11">
        <f t="shared" ref="BR53" si="186">SUM(AV52:BR52)</f>
        <v>216567.71</v>
      </c>
      <c r="BS53" s="10"/>
      <c r="BT53" s="11">
        <f t="shared" ref="BT53" si="187">SUM(AX52:BT52)</f>
        <v>167137.66</v>
      </c>
      <c r="BU53" s="10"/>
      <c r="BV53" s="11">
        <f t="shared" ref="BV53" si="188">SUM(AZ52:BV52)</f>
        <v>171060.3</v>
      </c>
      <c r="BW53" s="10"/>
      <c r="BX53" s="11">
        <f t="shared" ref="BX53" si="189">SUM(BB52:BX52)</f>
        <v>172124.61</v>
      </c>
      <c r="BY53" s="10"/>
      <c r="BZ53" s="11">
        <f t="shared" ref="BZ53" si="190">SUM(BD52:BZ52)</f>
        <v>172146.05</v>
      </c>
      <c r="CA53" s="10"/>
      <c r="CB53" s="11">
        <f t="shared" ref="CB53" si="191">SUM(BF52:CB52)</f>
        <v>161574.14000000001</v>
      </c>
      <c r="CC53" s="10"/>
      <c r="CD53" s="11">
        <f t="shared" ref="CD53" si="192">SUM(BH52:CD52)</f>
        <v>166040.35</v>
      </c>
      <c r="CE53" s="10"/>
      <c r="CF53" s="11">
        <f t="shared" ref="CF53" si="193">SUM(BJ52:CF52)</f>
        <v>179927.24000000002</v>
      </c>
      <c r="CG53" s="10"/>
      <c r="CH53" s="11">
        <f t="shared" ref="CH53" si="194">SUM(BL52:CH52)</f>
        <v>175393.68000000002</v>
      </c>
      <c r="CI53" s="10"/>
      <c r="CJ53" s="11">
        <f t="shared" ref="CJ53" si="195">SUM(BN52:CJ52)</f>
        <v>153703.57999999999</v>
      </c>
      <c r="CK53" s="10"/>
      <c r="CL53" s="11">
        <f t="shared" ref="CL53" si="196">SUM(BP52:CL52)</f>
        <v>161076.75999999998</v>
      </c>
      <c r="CM53" s="10"/>
      <c r="CN53" s="11">
        <f t="shared" ref="CN53" si="197">SUM(BR52:CN52)</f>
        <v>139489.93</v>
      </c>
      <c r="CO53" s="10"/>
      <c r="CP53" s="11">
        <f t="shared" ref="CP53" si="198">SUM(BT52:CP52)</f>
        <v>145629.69</v>
      </c>
      <c r="CQ53" s="10"/>
      <c r="CR53" s="11">
        <f t="shared" ref="CR53" si="199">SUM(BV52:CR52)</f>
        <v>126508.25</v>
      </c>
      <c r="CS53" s="10"/>
      <c r="CT53" s="11">
        <f t="shared" ref="CT53" si="200">SUM(BX52:CT52)</f>
        <v>147838.9</v>
      </c>
      <c r="CU53" s="10"/>
      <c r="CV53" s="11">
        <f t="shared" ref="CV53" si="201">SUM(BZ52:CV52)</f>
        <v>158532.12</v>
      </c>
      <c r="CW53" s="10"/>
      <c r="CX53" s="11">
        <f t="shared" ref="CX53" si="202">SUM(CB52:CX52)</f>
        <v>175698.74</v>
      </c>
      <c r="CY53" s="10"/>
      <c r="CZ53" s="11">
        <f t="shared" ref="CZ53" si="203">SUM(CD52:CZ52)</f>
        <v>203003.47</v>
      </c>
      <c r="DA53" s="10"/>
      <c r="DB53" s="11">
        <f t="shared" ref="DB53" si="204">SUM(CF52:DB52)</f>
        <v>230445.65</v>
      </c>
      <c r="DC53" s="10"/>
      <c r="DD53" s="11">
        <f t="shared" ref="DD53" si="205">SUM(CH52:DD52)</f>
        <v>252963.53000000003</v>
      </c>
      <c r="DE53" s="10"/>
      <c r="DF53" s="11">
        <f t="shared" ref="DF53" si="206">SUM(CJ52:DF52)</f>
        <v>300062.04000000004</v>
      </c>
      <c r="DG53" s="10"/>
      <c r="DH53" s="11">
        <f t="shared" ref="DH53" si="207">SUM(CL52:DH52)</f>
        <v>352807.22</v>
      </c>
      <c r="DI53" s="10"/>
      <c r="DJ53" s="11">
        <f t="shared" ref="DJ53" si="208">SUM(CN52:DJ52)</f>
        <v>432755.85</v>
      </c>
      <c r="DK53" s="10"/>
      <c r="DL53" s="11">
        <f t="shared" ref="DL53" si="209">SUM(CP52:DL52)</f>
        <v>447535.22</v>
      </c>
      <c r="DM53" s="10"/>
      <c r="DN53" s="13">
        <f t="shared" ref="DN53" si="210">SUM(CR52:DN52)</f>
        <v>489894.14</v>
      </c>
    </row>
    <row r="54" spans="2:121" x14ac:dyDescent="0.25">
      <c r="B54" s="4" t="str">
        <f>$B$30</f>
        <v>Dr. Anderson</v>
      </c>
      <c r="J54" s="46"/>
      <c r="L54" s="46"/>
      <c r="N54" s="46"/>
      <c r="P54" s="46"/>
      <c r="R54" s="46"/>
      <c r="T54" s="46"/>
      <c r="V54" s="46"/>
      <c r="X54" s="45"/>
      <c r="Z54" s="45"/>
      <c r="AB54" s="45"/>
      <c r="AD54" s="45"/>
      <c r="AF54" s="45"/>
      <c r="AH54" s="45"/>
      <c r="AJ54" s="45"/>
      <c r="AL54" s="101">
        <v>0</v>
      </c>
      <c r="AN54" s="101">
        <v>0</v>
      </c>
      <c r="AO54"/>
      <c r="AP54" s="101">
        <v>0</v>
      </c>
      <c r="AQ54"/>
      <c r="AR54" s="101">
        <v>0</v>
      </c>
      <c r="AT54" s="101">
        <v>0</v>
      </c>
      <c r="AV54" s="101">
        <v>0</v>
      </c>
      <c r="AX54" s="101">
        <v>0</v>
      </c>
      <c r="AZ54" s="101">
        <v>0</v>
      </c>
      <c r="BB54" s="101">
        <v>0</v>
      </c>
      <c r="BD54" s="101">
        <v>0</v>
      </c>
      <c r="BF54" s="101">
        <v>0</v>
      </c>
      <c r="BH54" s="101">
        <v>0</v>
      </c>
      <c r="BJ54" s="101">
        <v>0</v>
      </c>
      <c r="BL54" s="45">
        <v>18778</v>
      </c>
      <c r="BN54" s="45">
        <v>37355.79</v>
      </c>
      <c r="BP54" s="45">
        <v>29067.23</v>
      </c>
      <c r="BR54" s="45">
        <v>64083.29</v>
      </c>
      <c r="BT54" s="45">
        <v>64083.29</v>
      </c>
      <c r="BV54" s="45">
        <v>13758.13</v>
      </c>
      <c r="BX54" s="45">
        <v>16166.46</v>
      </c>
      <c r="BZ54" s="45">
        <v>20400.740000000002</v>
      </c>
      <c r="CB54" s="45">
        <v>38415.949999999997</v>
      </c>
      <c r="CD54" s="45">
        <v>31771.66</v>
      </c>
      <c r="CF54" s="45">
        <v>27127.69</v>
      </c>
      <c r="CH54" s="45">
        <v>27517.01</v>
      </c>
      <c r="CJ54" s="45">
        <v>46040.72</v>
      </c>
      <c r="CL54" s="45">
        <v>35682.81</v>
      </c>
      <c r="CN54" s="45">
        <v>53981.56</v>
      </c>
      <c r="CP54" s="45">
        <v>45498.69</v>
      </c>
      <c r="CR54" s="45">
        <v>58460.91</v>
      </c>
      <c r="CT54" s="45">
        <v>62006.62</v>
      </c>
      <c r="CV54" s="45">
        <v>48377.29</v>
      </c>
      <c r="CX54" s="45">
        <v>27664.29</v>
      </c>
      <c r="CZ54" s="45">
        <v>29261.53</v>
      </c>
      <c r="DB54" s="45">
        <v>29261.53</v>
      </c>
      <c r="DD54" s="45">
        <v>40065.629999999997</v>
      </c>
      <c r="DF54" s="45">
        <v>22152.880000000001</v>
      </c>
      <c r="DH54" s="45">
        <v>27151.33</v>
      </c>
      <c r="DJ54" s="45">
        <v>19857.75</v>
      </c>
      <c r="DL54" s="45">
        <v>8196.84</v>
      </c>
      <c r="DN54" s="45">
        <v>21739.33</v>
      </c>
    </row>
    <row r="55" spans="2:121" x14ac:dyDescent="0.25">
      <c r="B55" s="9" t="s">
        <v>2</v>
      </c>
      <c r="C55" s="10"/>
      <c r="D55" s="10"/>
      <c r="E55" s="10"/>
      <c r="F55" s="10"/>
      <c r="G55" s="10"/>
      <c r="H55" s="10"/>
      <c r="I55" s="10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0"/>
      <c r="AF55" s="11"/>
      <c r="AG55" s="10"/>
      <c r="AH55" s="11"/>
      <c r="AI55" s="10"/>
      <c r="AJ55" s="11"/>
      <c r="AK55" s="10"/>
      <c r="AL55" s="102">
        <f>AL54</f>
        <v>0</v>
      </c>
      <c r="AM55" s="10"/>
      <c r="AN55" s="102">
        <f>AN54</f>
        <v>0</v>
      </c>
      <c r="AO55" s="10"/>
      <c r="AP55" s="102">
        <f>AP54</f>
        <v>0</v>
      </c>
      <c r="AQ55" s="10"/>
      <c r="AR55" s="102">
        <f>AR54</f>
        <v>0</v>
      </c>
      <c r="AS55" s="12"/>
      <c r="AT55" s="102">
        <f>AT54</f>
        <v>0</v>
      </c>
      <c r="AU55" s="10"/>
      <c r="AV55" s="102">
        <f>AV54</f>
        <v>0</v>
      </c>
      <c r="AW55" s="10"/>
      <c r="AX55" s="102">
        <f>AX54</f>
        <v>0</v>
      </c>
      <c r="AY55" s="10"/>
      <c r="AZ55" s="102">
        <f>AZ54</f>
        <v>0</v>
      </c>
      <c r="BA55" s="10"/>
      <c r="BB55" s="102">
        <f>BB54</f>
        <v>0</v>
      </c>
      <c r="BC55" s="10"/>
      <c r="BD55" s="102">
        <f>BD54</f>
        <v>0</v>
      </c>
      <c r="BE55" s="10"/>
      <c r="BF55" s="102">
        <f>BF54</f>
        <v>0</v>
      </c>
      <c r="BG55" s="10"/>
      <c r="BH55" s="102">
        <f>BH54</f>
        <v>0</v>
      </c>
      <c r="BI55" s="10"/>
      <c r="BJ55" s="102">
        <f>BJ54</f>
        <v>0</v>
      </c>
      <c r="BK55" s="10"/>
      <c r="BL55" s="102">
        <f t="shared" ref="BL55:BL57" si="211">SUM(AP54:BL54)</f>
        <v>18778</v>
      </c>
      <c r="BM55" s="10"/>
      <c r="BN55" s="102">
        <f t="shared" ref="BN55" si="212">SUM(AR54:BN54)</f>
        <v>56133.79</v>
      </c>
      <c r="BO55" s="10"/>
      <c r="BP55" s="102">
        <f t="shared" ref="BP55" si="213">SUM(AT54:BP54)</f>
        <v>85201.02</v>
      </c>
      <c r="BQ55" s="10"/>
      <c r="BR55" s="102">
        <f t="shared" ref="BR55" si="214">SUM(AV54:BR54)</f>
        <v>149284.31</v>
      </c>
      <c r="BS55" s="10"/>
      <c r="BT55" s="102">
        <f t="shared" ref="BT55" si="215">SUM(AX54:BT54)</f>
        <v>213367.6</v>
      </c>
      <c r="BU55" s="10"/>
      <c r="BV55" s="102">
        <f t="shared" ref="BV55" si="216">SUM(AZ54:BV54)</f>
        <v>227125.73</v>
      </c>
      <c r="BW55" s="10"/>
      <c r="BX55" s="102">
        <f t="shared" ref="BX55" si="217">SUM(BB54:BX54)</f>
        <v>243292.19</v>
      </c>
      <c r="BY55" s="10"/>
      <c r="BZ55" s="102">
        <f t="shared" ref="BZ55" si="218">SUM(BD54:BZ54)</f>
        <v>263692.93</v>
      </c>
      <c r="CA55" s="10"/>
      <c r="CB55" s="102">
        <f t="shared" ref="CB55" si="219">SUM(BF54:CB54)</f>
        <v>302108.88</v>
      </c>
      <c r="CC55" s="10"/>
      <c r="CD55" s="102">
        <f t="shared" ref="CD55" si="220">SUM(BH54:CD54)</f>
        <v>333880.53999999998</v>
      </c>
      <c r="CE55" s="10"/>
      <c r="CF55" s="102">
        <f t="shared" ref="CF55" si="221">SUM(BJ54:CF54)</f>
        <v>361008.23</v>
      </c>
      <c r="CG55" s="10"/>
      <c r="CH55" s="102">
        <f t="shared" ref="CH55" si="222">SUM(BL54:CH54)</f>
        <v>388525.24</v>
      </c>
      <c r="CI55" s="10"/>
      <c r="CJ55" s="102">
        <f t="shared" ref="CJ55" si="223">SUM(BN54:CJ54)</f>
        <v>415787.95999999996</v>
      </c>
      <c r="CK55" s="10"/>
      <c r="CL55" s="102">
        <f t="shared" ref="CL55" si="224">SUM(BP54:CL54)</f>
        <v>414114.97999999992</v>
      </c>
      <c r="CM55" s="10"/>
      <c r="CN55" s="102">
        <f t="shared" ref="CN55" si="225">SUM(BR54:CN54)</f>
        <v>439029.30999999994</v>
      </c>
      <c r="CO55" s="10"/>
      <c r="CP55" s="102">
        <f t="shared" ref="CP55" si="226">SUM(BT54:CP54)</f>
        <v>420444.71</v>
      </c>
      <c r="CQ55" s="10"/>
      <c r="CR55" s="102">
        <f t="shared" ref="CR55" si="227">SUM(BV54:CR54)</f>
        <v>414822.32999999996</v>
      </c>
      <c r="CS55" s="10"/>
      <c r="CT55" s="102">
        <f t="shared" ref="CT55" si="228">SUM(BX54:CT54)</f>
        <v>463070.81999999995</v>
      </c>
      <c r="CU55" s="10"/>
      <c r="CV55" s="102">
        <f t="shared" ref="CV55" si="229">SUM(BZ54:CV54)</f>
        <v>495281.64999999997</v>
      </c>
      <c r="CW55" s="10"/>
      <c r="CX55" s="102">
        <f t="shared" ref="CX55" si="230">SUM(CB54:CX54)</f>
        <v>502545.19999999995</v>
      </c>
      <c r="CY55" s="10"/>
      <c r="CZ55" s="102">
        <f t="shared" ref="CZ55" si="231">SUM(CD54:CZ54)</f>
        <v>493390.78</v>
      </c>
      <c r="DA55" s="10"/>
      <c r="DB55" s="102">
        <f t="shared" ref="DB55" si="232">SUM(CF54:DB54)</f>
        <v>490880.65</v>
      </c>
      <c r="DC55" s="10"/>
      <c r="DD55" s="102">
        <f t="shared" ref="DD55" si="233">SUM(CH54:DD54)</f>
        <v>503818.58999999997</v>
      </c>
      <c r="DE55" s="10"/>
      <c r="DF55" s="102">
        <f t="shared" ref="DF55" si="234">SUM(CJ54:DF54)</f>
        <v>498454.45999999996</v>
      </c>
      <c r="DG55" s="10"/>
      <c r="DH55" s="102">
        <f t="shared" ref="DH55" si="235">SUM(CL54:DH54)</f>
        <v>479565.07</v>
      </c>
      <c r="DI55" s="10"/>
      <c r="DJ55" s="102">
        <f t="shared" ref="DJ55" si="236">SUM(CN54:DJ54)</f>
        <v>463740.01000000007</v>
      </c>
      <c r="DK55" s="10"/>
      <c r="DL55" s="102">
        <f t="shared" ref="DL55" si="237">SUM(CP54:DL54)</f>
        <v>417955.29000000004</v>
      </c>
      <c r="DM55" s="10"/>
      <c r="DN55" s="13">
        <f t="shared" ref="DN55" si="238">SUM(CR54:DN54)</f>
        <v>394195.93000000005</v>
      </c>
    </row>
    <row r="56" spans="2:121" x14ac:dyDescent="0.25">
      <c r="B56" s="4" t="str">
        <f>$B$32</f>
        <v>Dr. Dovey</v>
      </c>
      <c r="J56" s="46">
        <v>0</v>
      </c>
      <c r="L56" s="46">
        <v>0</v>
      </c>
      <c r="N56" s="46">
        <v>0</v>
      </c>
      <c r="P56" s="46">
        <v>0</v>
      </c>
      <c r="R56" s="46">
        <v>0</v>
      </c>
      <c r="T56" s="46">
        <v>0</v>
      </c>
      <c r="V56" s="46">
        <v>0</v>
      </c>
      <c r="X56" s="45">
        <v>3448</v>
      </c>
      <c r="Z56" s="45">
        <v>7276</v>
      </c>
      <c r="AB56" s="45">
        <v>54400</v>
      </c>
      <c r="AD56" s="45">
        <v>2890</v>
      </c>
      <c r="AF56" s="45">
        <v>0</v>
      </c>
      <c r="AH56" s="45">
        <v>358</v>
      </c>
      <c r="AJ56" s="45">
        <v>1280</v>
      </c>
      <c r="AL56" s="45">
        <v>0</v>
      </c>
      <c r="AN56" s="45">
        <v>5929</v>
      </c>
      <c r="AO56"/>
      <c r="AP56" s="45">
        <v>1080</v>
      </c>
      <c r="AQ56"/>
      <c r="AR56" s="45">
        <v>9911.7999999999993</v>
      </c>
      <c r="AT56" s="45">
        <v>1318.24</v>
      </c>
      <c r="AV56" s="45">
        <v>17647.099999999999</v>
      </c>
      <c r="AX56" s="45">
        <v>32421.34</v>
      </c>
      <c r="AZ56" s="45">
        <v>65409.15</v>
      </c>
      <c r="BB56" s="45">
        <v>38059.300000000003</v>
      </c>
      <c r="BD56" s="45">
        <v>33678.71</v>
      </c>
      <c r="BF56" s="45">
        <v>259.75</v>
      </c>
      <c r="BH56" s="45">
        <v>912.19</v>
      </c>
      <c r="BJ56" s="45">
        <v>1979.05</v>
      </c>
      <c r="BL56" s="45">
        <v>7468.91</v>
      </c>
      <c r="BN56" s="45">
        <v>614</v>
      </c>
      <c r="BP56" s="45">
        <v>1580.3</v>
      </c>
      <c r="BR56" s="45">
        <v>152</v>
      </c>
      <c r="BT56" s="45">
        <v>126</v>
      </c>
      <c r="BV56" s="45">
        <v>602</v>
      </c>
      <c r="BX56" s="45">
        <v>0</v>
      </c>
      <c r="BZ56" s="45">
        <v>29</v>
      </c>
      <c r="CB56" s="45">
        <v>0</v>
      </c>
      <c r="CD56" s="45">
        <v>0</v>
      </c>
      <c r="CF56" s="45">
        <v>98</v>
      </c>
      <c r="CH56" s="45">
        <v>468.24</v>
      </c>
      <c r="CJ56" s="45">
        <v>0</v>
      </c>
      <c r="CL56" s="45">
        <v>0</v>
      </c>
      <c r="CN56" s="45">
        <v>0</v>
      </c>
      <c r="CP56" s="45">
        <v>0</v>
      </c>
      <c r="CR56" s="45">
        <v>0</v>
      </c>
      <c r="CT56" s="45">
        <v>0</v>
      </c>
      <c r="CV56" s="45">
        <v>0</v>
      </c>
      <c r="CX56" s="45">
        <v>0</v>
      </c>
      <c r="CZ56" s="45">
        <v>0</v>
      </c>
      <c r="DB56" s="45">
        <v>0</v>
      </c>
      <c r="DD56" s="45">
        <v>0</v>
      </c>
      <c r="DF56" s="45">
        <v>0</v>
      </c>
      <c r="DH56" s="45">
        <v>0</v>
      </c>
      <c r="DJ56" s="45">
        <v>0</v>
      </c>
      <c r="DL56" s="45">
        <v>0</v>
      </c>
      <c r="DN56" s="45">
        <v>0</v>
      </c>
    </row>
    <row r="57" spans="2:121" x14ac:dyDescent="0.25">
      <c r="B57" s="9" t="s">
        <v>2</v>
      </c>
      <c r="C57" s="10"/>
      <c r="D57" s="10"/>
      <c r="E57" s="10"/>
      <c r="F57" s="10"/>
      <c r="G57" s="10"/>
      <c r="H57" s="10"/>
      <c r="I57" s="10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0"/>
      <c r="AF57" s="11">
        <f>SUM(J56:AF56)</f>
        <v>68014</v>
      </c>
      <c r="AG57" s="10"/>
      <c r="AH57" s="11">
        <f t="shared" ref="AH57" si="239">SUM(L56:AH56)</f>
        <v>68372</v>
      </c>
      <c r="AI57" s="10"/>
      <c r="AJ57" s="11">
        <f t="shared" ref="AJ57" si="240">SUM(N56:AJ56)</f>
        <v>69652</v>
      </c>
      <c r="AK57" s="10"/>
      <c r="AL57" s="11">
        <f t="shared" ref="AL57" si="241">SUM(P56:AL56)</f>
        <v>69652</v>
      </c>
      <c r="AM57" s="10"/>
      <c r="AN57" s="11">
        <f t="shared" ref="AN57" si="242">SUM(R56:AN56)</f>
        <v>75581</v>
      </c>
      <c r="AO57" s="10"/>
      <c r="AP57" s="11">
        <f t="shared" ref="AP57" si="243">SUM(T56:AP56)</f>
        <v>76661</v>
      </c>
      <c r="AQ57" s="10"/>
      <c r="AR57" s="11">
        <f t="shared" ref="AR57" si="244">SUM(V56:AR56)</f>
        <v>86572.800000000003</v>
      </c>
      <c r="AS57" s="12"/>
      <c r="AT57" s="11">
        <f t="shared" ref="AT57" si="245">SUM(X56:AT56)</f>
        <v>87891.040000000008</v>
      </c>
      <c r="AU57" s="10"/>
      <c r="AV57" s="11">
        <f t="shared" ref="AV57" si="246">SUM(Z56:AV56)</f>
        <v>102090.14000000001</v>
      </c>
      <c r="AW57" s="10"/>
      <c r="AX57" s="11">
        <f t="shared" ref="AX57" si="247">SUM(AB56:AX56)</f>
        <v>127235.48000000001</v>
      </c>
      <c r="AY57" s="10"/>
      <c r="AZ57" s="11">
        <f t="shared" ref="AZ57" si="248">SUM(AD56:AZ56)</f>
        <v>138244.63</v>
      </c>
      <c r="BA57" s="10"/>
      <c r="BB57" s="11">
        <f t="shared" ref="BB57" si="249">SUM(AF56:BB56)</f>
        <v>173413.93</v>
      </c>
      <c r="BC57" s="10"/>
      <c r="BD57" s="11">
        <f t="shared" ref="BD57" si="250">SUM(AH56:BD56)</f>
        <v>207092.63999999998</v>
      </c>
      <c r="BE57" s="10"/>
      <c r="BF57" s="11">
        <f t="shared" ref="BF57" si="251">SUM(AJ56:BF56)</f>
        <v>206994.38999999998</v>
      </c>
      <c r="BG57" s="10"/>
      <c r="BH57" s="11">
        <f t="shared" ref="BH57" si="252">SUM(AL56:BH56)</f>
        <v>206626.58</v>
      </c>
      <c r="BI57" s="10"/>
      <c r="BJ57" s="11">
        <f t="shared" ref="BJ57" si="253">SUM(AN56:BJ56)</f>
        <v>208605.62999999998</v>
      </c>
      <c r="BK57" s="10"/>
      <c r="BL57" s="11">
        <f t="shared" si="211"/>
        <v>210145.53999999998</v>
      </c>
      <c r="BM57" s="10"/>
      <c r="BN57" s="11">
        <f t="shared" ref="BN57" si="254">SUM(AR56:BN56)</f>
        <v>209679.53999999998</v>
      </c>
      <c r="BO57" s="10"/>
      <c r="BP57" s="11">
        <f t="shared" ref="BP57" si="255">SUM(AT56:BP56)</f>
        <v>201348.03999999998</v>
      </c>
      <c r="BQ57" s="10"/>
      <c r="BR57" s="11">
        <f t="shared" ref="BR57" si="256">SUM(AV56:BR56)</f>
        <v>200181.8</v>
      </c>
      <c r="BS57" s="10"/>
      <c r="BT57" s="11">
        <f t="shared" ref="BT57" si="257">SUM(AX56:BT56)</f>
        <v>182660.69999999998</v>
      </c>
      <c r="BU57" s="10"/>
      <c r="BV57" s="11">
        <f t="shared" ref="BV57" si="258">SUM(AZ56:BV56)</f>
        <v>150841.35999999999</v>
      </c>
      <c r="BW57" s="10"/>
      <c r="BX57" s="11">
        <f t="shared" ref="BX57" si="259">SUM(BB56:BX56)</f>
        <v>85432.210000000021</v>
      </c>
      <c r="BY57" s="10"/>
      <c r="BZ57" s="11">
        <f t="shared" ref="BZ57" si="260">SUM(BD56:BZ56)</f>
        <v>47401.91</v>
      </c>
      <c r="CA57" s="10"/>
      <c r="CB57" s="11">
        <f t="shared" ref="CB57" si="261">SUM(BF56:CB56)</f>
        <v>13723.199999999999</v>
      </c>
      <c r="CC57" s="10"/>
      <c r="CD57" s="11">
        <f t="shared" ref="CD57" si="262">SUM(BH56:CD56)</f>
        <v>13463.449999999999</v>
      </c>
      <c r="CE57" s="10"/>
      <c r="CF57" s="11">
        <f t="shared" ref="CF57" si="263">SUM(BJ56:CF56)</f>
        <v>12649.259999999998</v>
      </c>
      <c r="CG57" s="10"/>
      <c r="CH57" s="11">
        <f t="shared" ref="CH57" si="264">SUM(BL56:CH56)</f>
        <v>11138.449999999999</v>
      </c>
      <c r="CI57" s="10"/>
      <c r="CJ57" s="11">
        <f t="shared" ref="CJ57" si="265">SUM(BN56:CJ56)</f>
        <v>3669.54</v>
      </c>
      <c r="CK57" s="10"/>
      <c r="CL57" s="11">
        <f t="shared" ref="CL57" si="266">SUM(BP56:CL56)</f>
        <v>3055.54</v>
      </c>
      <c r="CM57" s="10"/>
      <c r="CN57" s="11">
        <f t="shared" ref="CN57" si="267">SUM(BR56:CN56)</f>
        <v>1475.24</v>
      </c>
      <c r="CO57" s="10"/>
      <c r="CP57" s="11">
        <f t="shared" ref="CP57" si="268">SUM(BT56:CP56)</f>
        <v>1323.24</v>
      </c>
      <c r="CQ57" s="10"/>
      <c r="CR57" s="11">
        <f t="shared" ref="CR57" si="269">SUM(BV56:CR56)</f>
        <v>1197.24</v>
      </c>
      <c r="CS57" s="10"/>
      <c r="CT57" s="11">
        <f t="shared" ref="CT57" si="270">SUM(BX56:CT56)</f>
        <v>595.24</v>
      </c>
      <c r="CU57" s="10"/>
      <c r="CV57" s="11">
        <f t="shared" ref="CV57" si="271">SUM(BZ56:CV56)</f>
        <v>595.24</v>
      </c>
      <c r="CW57" s="10"/>
      <c r="CX57" s="11">
        <f t="shared" ref="CX57" si="272">SUM(CB56:CX56)</f>
        <v>566.24</v>
      </c>
      <c r="CY57" s="10"/>
      <c r="CZ57" s="11">
        <f t="shared" ref="CZ57" si="273">SUM(CD56:CZ56)</f>
        <v>566.24</v>
      </c>
      <c r="DA57" s="10"/>
      <c r="DB57" s="11">
        <f t="shared" ref="DB57" si="274">SUM(CF56:DB56)</f>
        <v>566.24</v>
      </c>
      <c r="DC57" s="10"/>
      <c r="DD57" s="11">
        <f t="shared" ref="DD57" si="275">SUM(CH56:DD56)</f>
        <v>468.24</v>
      </c>
      <c r="DE57" s="10"/>
      <c r="DF57" s="11">
        <f t="shared" ref="DF57" si="276">SUM(CJ56:DF56)</f>
        <v>0</v>
      </c>
      <c r="DG57" s="10"/>
      <c r="DH57" s="11">
        <f t="shared" ref="DH57" si="277">SUM(CL56:DH56)</f>
        <v>0</v>
      </c>
      <c r="DI57" s="10"/>
      <c r="DJ57" s="11">
        <f t="shared" ref="DJ57" si="278">SUM(CN56:DJ56)</f>
        <v>0</v>
      </c>
      <c r="DK57" s="10"/>
      <c r="DL57" s="11">
        <f t="shared" ref="DL57" si="279">SUM(CP56:DL56)</f>
        <v>0</v>
      </c>
      <c r="DM57" s="10"/>
      <c r="DN57" s="13">
        <f t="shared" ref="DN57" si="280">SUM(CR56:DN56)</f>
        <v>0</v>
      </c>
    </row>
    <row r="58" spans="2:121" x14ac:dyDescent="0.25">
      <c r="B58" s="4" t="str">
        <f>$B$34</f>
        <v>Dr. Larkin</v>
      </c>
      <c r="J58" s="46">
        <v>0</v>
      </c>
      <c r="L58" s="46">
        <v>0</v>
      </c>
      <c r="N58" s="46">
        <v>0</v>
      </c>
      <c r="P58" s="46">
        <v>0</v>
      </c>
      <c r="R58" s="46">
        <v>0</v>
      </c>
      <c r="T58" s="46">
        <v>0</v>
      </c>
      <c r="V58" s="46">
        <v>0</v>
      </c>
      <c r="X58" s="46">
        <v>0</v>
      </c>
      <c r="Z58" s="46">
        <v>806</v>
      </c>
      <c r="AB58" s="46">
        <v>21123</v>
      </c>
      <c r="AD58" s="46">
        <v>650</v>
      </c>
      <c r="AF58" s="46">
        <v>0</v>
      </c>
      <c r="AH58" s="46">
        <v>0</v>
      </c>
      <c r="AJ58" s="46">
        <v>0</v>
      </c>
      <c r="AL58" s="46">
        <v>0</v>
      </c>
      <c r="AN58" s="46">
        <v>100</v>
      </c>
      <c r="AO58"/>
      <c r="AP58" s="46">
        <v>455</v>
      </c>
      <c r="AQ58"/>
      <c r="AR58" s="46">
        <v>1053.67</v>
      </c>
      <c r="AT58" s="46">
        <v>0</v>
      </c>
      <c r="AV58" s="46">
        <v>1584.12</v>
      </c>
      <c r="AX58" s="46">
        <v>8897.7999999999993</v>
      </c>
      <c r="AZ58" s="46">
        <v>6113</v>
      </c>
      <c r="BB58" s="46">
        <v>11271.08</v>
      </c>
      <c r="BD58" s="46">
        <v>31786.35</v>
      </c>
      <c r="BF58" s="46">
        <v>46242.8</v>
      </c>
      <c r="BH58" s="46">
        <v>22729.11</v>
      </c>
      <c r="BJ58" s="46">
        <v>47886.47</v>
      </c>
      <c r="BL58" s="46">
        <v>11188.82</v>
      </c>
      <c r="BN58" s="46">
        <v>20768.650000000001</v>
      </c>
      <c r="BP58" s="46">
        <v>25180.9</v>
      </c>
      <c r="BR58" s="46">
        <v>12477.67</v>
      </c>
      <c r="BT58" s="46">
        <v>25100.02</v>
      </c>
      <c r="BV58" s="46">
        <v>1887.45</v>
      </c>
      <c r="BX58" s="46">
        <v>3220.75</v>
      </c>
      <c r="BZ58" s="46">
        <v>3169.57</v>
      </c>
      <c r="CB58" s="46">
        <v>11499.05</v>
      </c>
      <c r="CD58" s="46">
        <v>14508.97</v>
      </c>
      <c r="CF58" s="46">
        <v>16197.61</v>
      </c>
      <c r="CH58" s="46">
        <v>40379.019999999997</v>
      </c>
      <c r="CJ58" s="46">
        <v>30362.6</v>
      </c>
      <c r="CL58" s="46">
        <v>36875.129999999997</v>
      </c>
      <c r="CN58" s="46">
        <v>50198.58</v>
      </c>
      <c r="CP58" s="46">
        <v>8601.4</v>
      </c>
      <c r="CR58" s="46">
        <v>529.20000000000005</v>
      </c>
      <c r="CT58" s="46">
        <v>1221.17</v>
      </c>
      <c r="CV58" s="46">
        <v>22255.59</v>
      </c>
      <c r="CX58" s="46">
        <v>44074.21</v>
      </c>
      <c r="CZ58" s="46">
        <v>32382.9</v>
      </c>
      <c r="DB58" s="46">
        <v>65117.66</v>
      </c>
      <c r="DD58" s="46">
        <v>45045.63</v>
      </c>
      <c r="DF58" s="46">
        <v>62623.65</v>
      </c>
      <c r="DH58" s="46">
        <v>41393.18</v>
      </c>
      <c r="DJ58" s="46">
        <v>10247.42</v>
      </c>
      <c r="DL58" s="46">
        <v>45685.51</v>
      </c>
      <c r="DN58" s="46">
        <v>32916.74</v>
      </c>
    </row>
    <row r="59" spans="2:121" x14ac:dyDescent="0.25">
      <c r="B59" s="9" t="s">
        <v>2</v>
      </c>
      <c r="C59" s="10"/>
      <c r="D59" s="10"/>
      <c r="E59" s="10"/>
      <c r="F59" s="10"/>
      <c r="G59" s="10"/>
      <c r="H59" s="10"/>
      <c r="I59" s="10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0"/>
      <c r="AF59" s="11">
        <f>SUM(J58:AF58)</f>
        <v>22579</v>
      </c>
      <c r="AG59" s="10"/>
      <c r="AH59" s="11">
        <f t="shared" ref="AH59" si="281">SUM(L58:AH58)</f>
        <v>22579</v>
      </c>
      <c r="AI59" s="10"/>
      <c r="AJ59" s="11">
        <f t="shared" ref="AJ59" si="282">SUM(N58:AJ58)</f>
        <v>22579</v>
      </c>
      <c r="AK59" s="10"/>
      <c r="AL59" s="11">
        <f t="shared" ref="AL59" si="283">SUM(P58:AL58)</f>
        <v>22579</v>
      </c>
      <c r="AM59" s="10"/>
      <c r="AN59" s="11">
        <f t="shared" ref="AN59" si="284">SUM(R58:AN58)</f>
        <v>22679</v>
      </c>
      <c r="AO59" s="10"/>
      <c r="AP59" s="11">
        <f t="shared" ref="AP59" si="285">SUM(T58:AP58)</f>
        <v>23134</v>
      </c>
      <c r="AQ59" s="10"/>
      <c r="AR59" s="11">
        <f t="shared" ref="AR59" si="286">SUM(V58:AR58)</f>
        <v>24187.67</v>
      </c>
      <c r="AS59" s="12"/>
      <c r="AT59" s="11">
        <f t="shared" ref="AT59" si="287">SUM(X58:AT58)</f>
        <v>24187.67</v>
      </c>
      <c r="AU59" s="10"/>
      <c r="AV59" s="11">
        <f t="shared" ref="AV59" si="288">SUM(Z58:AV58)</f>
        <v>25771.789999999997</v>
      </c>
      <c r="AW59" s="10"/>
      <c r="AX59" s="11">
        <f t="shared" ref="AX59" si="289">SUM(AB58:AX58)</f>
        <v>33863.589999999997</v>
      </c>
      <c r="AY59" s="10"/>
      <c r="AZ59" s="11">
        <f t="shared" ref="AZ59" si="290">SUM(AD58:AZ58)</f>
        <v>18853.59</v>
      </c>
      <c r="BA59" s="10"/>
      <c r="BB59" s="11">
        <f t="shared" ref="BB59" si="291">SUM(AF58:BB58)</f>
        <v>29474.67</v>
      </c>
      <c r="BC59" s="10"/>
      <c r="BD59" s="11">
        <f t="shared" ref="BD59" si="292">SUM(AH58:BD58)</f>
        <v>61261.02</v>
      </c>
      <c r="BE59" s="10"/>
      <c r="BF59" s="11">
        <f t="shared" ref="BF59" si="293">SUM(AJ58:BF58)</f>
        <v>107503.82</v>
      </c>
      <c r="BG59" s="10"/>
      <c r="BH59" s="11">
        <f t="shared" ref="BH59" si="294">SUM(AL58:BH58)</f>
        <v>130232.93000000001</v>
      </c>
      <c r="BI59" s="10"/>
      <c r="BJ59" s="11">
        <f t="shared" ref="BJ59" si="295">SUM(AN58:BJ58)</f>
        <v>178119.40000000002</v>
      </c>
      <c r="BK59" s="10"/>
      <c r="BL59" s="11">
        <f t="shared" ref="BL59" si="296">SUM(AP58:BL58)</f>
        <v>189208.22000000003</v>
      </c>
      <c r="BM59" s="10"/>
      <c r="BN59" s="11">
        <f t="shared" ref="BN59" si="297">SUM(AR58:BN58)</f>
        <v>209521.87000000002</v>
      </c>
      <c r="BO59" s="10"/>
      <c r="BP59" s="11">
        <f t="shared" ref="BP59" si="298">SUM(AT58:BP58)</f>
        <v>233649.09999999998</v>
      </c>
      <c r="BQ59" s="10"/>
      <c r="BR59" s="11">
        <f t="shared" ref="BR59" si="299">SUM(AV58:BR58)</f>
        <v>246126.77</v>
      </c>
      <c r="BS59" s="10"/>
      <c r="BT59" s="11">
        <f t="shared" ref="BT59" si="300">SUM(AX58:BT58)</f>
        <v>269642.67</v>
      </c>
      <c r="BU59" s="10"/>
      <c r="BV59" s="11">
        <f t="shared" ref="BV59" si="301">SUM(AZ58:BV58)</f>
        <v>262632.32000000001</v>
      </c>
      <c r="BW59" s="10"/>
      <c r="BX59" s="11">
        <f t="shared" ref="BX59" si="302">SUM(BB58:BX58)</f>
        <v>259740.07</v>
      </c>
      <c r="BY59" s="10"/>
      <c r="BZ59" s="11">
        <f t="shared" ref="BZ59" si="303">SUM(BD58:BZ58)</f>
        <v>251638.56</v>
      </c>
      <c r="CA59" s="10"/>
      <c r="CB59" s="11">
        <f t="shared" ref="CB59" si="304">SUM(BF58:CB58)</f>
        <v>231351.26</v>
      </c>
      <c r="CC59" s="10"/>
      <c r="CD59" s="11">
        <f t="shared" ref="CD59" si="305">SUM(BH58:CD58)</f>
        <v>199617.43</v>
      </c>
      <c r="CE59" s="10"/>
      <c r="CF59" s="11">
        <f t="shared" ref="CF59" si="306">SUM(BJ58:CF58)</f>
        <v>193085.93</v>
      </c>
      <c r="CG59" s="10"/>
      <c r="CH59" s="11">
        <f t="shared" ref="CH59" si="307">SUM(BL58:CH58)</f>
        <v>185578.48</v>
      </c>
      <c r="CI59" s="10"/>
      <c r="CJ59" s="11">
        <f t="shared" ref="CJ59" si="308">SUM(BN58:CJ58)</f>
        <v>204752.26</v>
      </c>
      <c r="CK59" s="10"/>
      <c r="CL59" s="11">
        <f t="shared" ref="CL59" si="309">SUM(BP58:CL58)</f>
        <v>220858.74000000002</v>
      </c>
      <c r="CM59" s="10"/>
      <c r="CN59" s="11">
        <f t="shared" ref="CN59" si="310">SUM(BR58:CN58)</f>
        <v>245876.41999999998</v>
      </c>
      <c r="CO59" s="10"/>
      <c r="CP59" s="11">
        <f t="shared" ref="CP59" si="311">SUM(BT58:CP58)</f>
        <v>242000.15</v>
      </c>
      <c r="CQ59" s="10"/>
      <c r="CR59" s="11">
        <f t="shared" ref="CR59" si="312">SUM(BV58:CR58)</f>
        <v>217429.33</v>
      </c>
      <c r="CS59" s="10"/>
      <c r="CT59" s="11">
        <f t="shared" ref="CT59" si="313">SUM(BX58:CT58)</f>
        <v>216763.05000000005</v>
      </c>
      <c r="CU59" s="10"/>
      <c r="CV59" s="11">
        <f t="shared" ref="CV59" si="314">SUM(BZ58:CV58)</f>
        <v>235797.89000000004</v>
      </c>
      <c r="CW59" s="10"/>
      <c r="CX59" s="11">
        <f t="shared" ref="CX59" si="315">SUM(CB58:CX58)</f>
        <v>276702.53000000003</v>
      </c>
      <c r="CY59" s="10"/>
      <c r="CZ59" s="11">
        <f t="shared" ref="CZ59" si="316">SUM(CD58:CZ58)</f>
        <v>297586.38000000006</v>
      </c>
      <c r="DA59" s="10"/>
      <c r="DB59" s="11">
        <f t="shared" ref="DB59" si="317">SUM(CF58:DB58)</f>
        <v>348195.07000000007</v>
      </c>
      <c r="DC59" s="10"/>
      <c r="DD59" s="11">
        <f t="shared" ref="DD59" si="318">SUM(CH58:DD58)</f>
        <v>377043.09000000008</v>
      </c>
      <c r="DE59" s="10"/>
      <c r="DF59" s="11">
        <f t="shared" ref="DF59" si="319">SUM(CJ58:DF58)</f>
        <v>399287.72</v>
      </c>
      <c r="DG59" s="10"/>
      <c r="DH59" s="11">
        <f t="shared" ref="DH59" si="320">SUM(CL58:DH58)</f>
        <v>410318.3</v>
      </c>
      <c r="DI59" s="10"/>
      <c r="DJ59" s="11">
        <f t="shared" ref="DJ59" si="321">SUM(CN58:DJ58)</f>
        <v>383690.58999999997</v>
      </c>
      <c r="DK59" s="10"/>
      <c r="DL59" s="11">
        <f t="shared" ref="DL59" si="322">SUM(CP58:DL58)</f>
        <v>379177.52</v>
      </c>
      <c r="DM59" s="10"/>
      <c r="DN59" s="13">
        <f t="shared" ref="DN59" si="323">SUM(CR58:DN58)</f>
        <v>403492.86</v>
      </c>
    </row>
    <row r="60" spans="2:121" x14ac:dyDescent="0.25">
      <c r="B60" s="4" t="str">
        <f>$B$36</f>
        <v>Dr. Pai</v>
      </c>
      <c r="J60" s="47">
        <v>0</v>
      </c>
      <c r="L60" s="47">
        <v>0</v>
      </c>
      <c r="N60" s="47">
        <v>0</v>
      </c>
      <c r="P60" s="47">
        <v>0</v>
      </c>
      <c r="R60" s="47">
        <v>0</v>
      </c>
      <c r="T60" s="47">
        <v>0</v>
      </c>
      <c r="V60" s="47">
        <v>0</v>
      </c>
      <c r="X60" s="47">
        <v>0</v>
      </c>
      <c r="Z60" s="47">
        <v>0</v>
      </c>
      <c r="AB60" s="47">
        <v>0</v>
      </c>
      <c r="AD60" s="47">
        <v>0</v>
      </c>
      <c r="AF60" s="47">
        <v>0</v>
      </c>
      <c r="AH60" s="101">
        <v>0</v>
      </c>
      <c r="AJ60" s="101">
        <v>0</v>
      </c>
      <c r="AL60" s="101">
        <v>0</v>
      </c>
      <c r="AN60" s="101">
        <v>0</v>
      </c>
      <c r="AO60"/>
      <c r="AP60" s="101">
        <v>0</v>
      </c>
      <c r="AQ60"/>
      <c r="AR60" s="101">
        <v>0</v>
      </c>
      <c r="AT60" s="101">
        <v>0</v>
      </c>
      <c r="AV60" s="101">
        <v>0</v>
      </c>
      <c r="AX60" s="101">
        <v>0</v>
      </c>
      <c r="AZ60" s="101">
        <v>0</v>
      </c>
      <c r="BB60" s="101">
        <v>0</v>
      </c>
      <c r="BD60" s="101">
        <v>0</v>
      </c>
      <c r="BF60" s="46">
        <v>24783.94</v>
      </c>
      <c r="BH60" s="46">
        <v>19026.18</v>
      </c>
      <c r="BJ60" s="46">
        <v>10609.34</v>
      </c>
      <c r="BL60" s="46">
        <v>2654.44</v>
      </c>
      <c r="BN60" s="46">
        <v>0</v>
      </c>
      <c r="BP60" s="46">
        <v>424</v>
      </c>
      <c r="BR60" s="46">
        <v>16</v>
      </c>
      <c r="BT60" s="46">
        <v>0</v>
      </c>
      <c r="BV60" s="46">
        <v>25792.92</v>
      </c>
      <c r="BX60" s="46">
        <v>0</v>
      </c>
      <c r="BZ60" s="46">
        <v>0</v>
      </c>
      <c r="CB60" s="46">
        <v>0</v>
      </c>
      <c r="CD60" s="46">
        <v>0</v>
      </c>
      <c r="CF60" s="46">
        <v>0</v>
      </c>
      <c r="CH60" s="46">
        <v>0</v>
      </c>
      <c r="CJ60" s="46">
        <v>0</v>
      </c>
      <c r="CL60" s="46">
        <v>0</v>
      </c>
      <c r="CN60" s="46">
        <v>0</v>
      </c>
      <c r="CP60" s="46">
        <v>0</v>
      </c>
      <c r="CR60" s="46">
        <v>0</v>
      </c>
      <c r="CT60" s="46">
        <v>0</v>
      </c>
      <c r="CV60" s="46">
        <v>0</v>
      </c>
      <c r="CX60" s="46">
        <v>0</v>
      </c>
      <c r="CZ60" s="46">
        <v>0</v>
      </c>
      <c r="DB60" s="46">
        <v>0</v>
      </c>
      <c r="DD60" s="46">
        <v>0</v>
      </c>
      <c r="DF60" s="46">
        <v>0</v>
      </c>
      <c r="DH60" s="46">
        <v>0</v>
      </c>
      <c r="DJ60" s="46">
        <v>0</v>
      </c>
      <c r="DL60" s="46">
        <v>0</v>
      </c>
      <c r="DN60" s="46">
        <v>0</v>
      </c>
    </row>
    <row r="61" spans="2:121" x14ac:dyDescent="0.25">
      <c r="B61" s="9" t="s">
        <v>2</v>
      </c>
      <c r="C61" s="10"/>
      <c r="D61" s="10"/>
      <c r="E61" s="10"/>
      <c r="F61" s="10"/>
      <c r="G61" s="10"/>
      <c r="H61" s="10"/>
      <c r="I61" s="10"/>
      <c r="J61" s="37"/>
      <c r="K61" s="10"/>
      <c r="L61" s="37"/>
      <c r="M61" s="10"/>
      <c r="N61" s="37"/>
      <c r="O61" s="10"/>
      <c r="P61" s="37"/>
      <c r="Q61" s="10"/>
      <c r="R61" s="37"/>
      <c r="S61" s="10"/>
      <c r="T61" s="37"/>
      <c r="U61" s="10"/>
      <c r="V61" s="37"/>
      <c r="W61" s="10"/>
      <c r="X61" s="37"/>
      <c r="Y61" s="10"/>
      <c r="Z61" s="37"/>
      <c r="AA61" s="10"/>
      <c r="AB61" s="37"/>
      <c r="AC61" s="10"/>
      <c r="AD61" s="37"/>
      <c r="AE61" s="10"/>
      <c r="AF61" s="37">
        <f>SUM(J60:AF60)</f>
        <v>0</v>
      </c>
      <c r="AG61" s="10"/>
      <c r="AH61" s="102">
        <f t="shared" ref="AH61" si="324">SUM(L60:AH60)</f>
        <v>0</v>
      </c>
      <c r="AI61" s="10"/>
      <c r="AJ61" s="102">
        <f t="shared" ref="AJ61" si="325">SUM(N60:AJ60)</f>
        <v>0</v>
      </c>
      <c r="AK61" s="10"/>
      <c r="AL61" s="102">
        <f t="shared" ref="AL61" si="326">SUM(P60:AL60)</f>
        <v>0</v>
      </c>
      <c r="AM61" s="10"/>
      <c r="AN61" s="102">
        <f t="shared" ref="AN61" si="327">SUM(R60:AN60)</f>
        <v>0</v>
      </c>
      <c r="AO61" s="10"/>
      <c r="AP61" s="102">
        <f t="shared" ref="AP61" si="328">SUM(T60:AP60)</f>
        <v>0</v>
      </c>
      <c r="AQ61" s="10"/>
      <c r="AR61" s="102">
        <f t="shared" ref="AR61" si="329">SUM(V60:AR60)</f>
        <v>0</v>
      </c>
      <c r="AS61" s="10"/>
      <c r="AT61" s="102">
        <f t="shared" ref="AT61" si="330">SUM(X60:AT60)</f>
        <v>0</v>
      </c>
      <c r="AU61" s="10"/>
      <c r="AV61" s="102">
        <f t="shared" ref="AV61" si="331">SUM(Z60:AV60)</f>
        <v>0</v>
      </c>
      <c r="AW61" s="10"/>
      <c r="AX61" s="102">
        <f t="shared" ref="AX61" si="332">SUM(AB60:AX60)</f>
        <v>0</v>
      </c>
      <c r="AY61" s="10"/>
      <c r="AZ61" s="102">
        <f t="shared" ref="AZ61" si="333">SUM(AD60:AZ60)</f>
        <v>0</v>
      </c>
      <c r="BA61" s="10"/>
      <c r="BB61" s="102">
        <f t="shared" ref="BB61" si="334">SUM(AF60:BB60)</f>
        <v>0</v>
      </c>
      <c r="BC61" s="10"/>
      <c r="BD61" s="102">
        <f t="shared" ref="BD61" si="335">SUM(AH60:BD60)</f>
        <v>0</v>
      </c>
      <c r="BE61" s="10"/>
      <c r="BF61" s="11">
        <f t="shared" ref="BF61" si="336">SUM(AJ60:BF60)</f>
        <v>24783.94</v>
      </c>
      <c r="BG61" s="10"/>
      <c r="BH61" s="11">
        <f t="shared" ref="BH61" si="337">SUM(AL60:BH60)</f>
        <v>43810.119999999995</v>
      </c>
      <c r="BI61" s="10"/>
      <c r="BJ61" s="11">
        <f t="shared" ref="BJ61" si="338">SUM(AN60:BJ60)</f>
        <v>54419.459999999992</v>
      </c>
      <c r="BK61" s="10"/>
      <c r="BL61" s="11">
        <f t="shared" ref="BL61" si="339">SUM(AP60:BL60)</f>
        <v>57073.899999999994</v>
      </c>
      <c r="BM61" s="10"/>
      <c r="BN61" s="11">
        <f t="shared" ref="BN61" si="340">SUM(AR60:BN60)</f>
        <v>57073.899999999994</v>
      </c>
      <c r="BO61" s="10"/>
      <c r="BP61" s="11">
        <f t="shared" ref="BP61" si="341">SUM(AT60:BP60)</f>
        <v>57497.899999999994</v>
      </c>
      <c r="BQ61" s="10"/>
      <c r="BR61" s="11">
        <f t="shared" ref="BR61" si="342">SUM(AV60:BR60)</f>
        <v>57513.899999999994</v>
      </c>
      <c r="BS61" s="10"/>
      <c r="BT61" s="11">
        <f t="shared" ref="BT61" si="343">SUM(AX60:BT60)</f>
        <v>57513.899999999994</v>
      </c>
      <c r="BU61" s="10"/>
      <c r="BV61" s="11">
        <f t="shared" ref="BV61" si="344">SUM(AZ60:BV60)</f>
        <v>83306.819999999992</v>
      </c>
      <c r="BW61" s="10"/>
      <c r="BX61" s="11">
        <f t="shared" ref="BX61" si="345">SUM(BB60:BX60)</f>
        <v>83306.819999999992</v>
      </c>
      <c r="BY61" s="10"/>
      <c r="BZ61" s="11">
        <f t="shared" ref="BZ61" si="346">SUM(BD60:BZ60)</f>
        <v>83306.819999999992</v>
      </c>
      <c r="CA61" s="10"/>
      <c r="CB61" s="11">
        <f t="shared" ref="CB61" si="347">SUM(BF60:CB60)</f>
        <v>83306.819999999992</v>
      </c>
      <c r="CC61" s="10"/>
      <c r="CD61" s="11">
        <f t="shared" ref="CD61" si="348">SUM(BH60:CD60)</f>
        <v>58522.879999999997</v>
      </c>
      <c r="CE61" s="10"/>
      <c r="CF61" s="11">
        <f t="shared" ref="CF61" si="349">SUM(BJ60:CF60)</f>
        <v>39496.699999999997</v>
      </c>
      <c r="CG61" s="10"/>
      <c r="CH61" s="11">
        <f t="shared" ref="CH61" si="350">SUM(BL60:CH60)</f>
        <v>28887.359999999997</v>
      </c>
      <c r="CI61" s="10"/>
      <c r="CJ61" s="11">
        <f t="shared" ref="CJ61" si="351">SUM(BN60:CJ60)</f>
        <v>26232.92</v>
      </c>
      <c r="CK61" s="10"/>
      <c r="CL61" s="11">
        <f t="shared" ref="CL61" si="352">SUM(BP60:CL60)</f>
        <v>26232.92</v>
      </c>
      <c r="CM61" s="10"/>
      <c r="CN61" s="11">
        <f t="shared" ref="CN61" si="353">SUM(BR60:CN60)</f>
        <v>25808.92</v>
      </c>
      <c r="CO61" s="10"/>
      <c r="CP61" s="11">
        <f t="shared" ref="CP61" si="354">SUM(BT60:CP60)</f>
        <v>25792.92</v>
      </c>
      <c r="CQ61" s="10"/>
      <c r="CR61" s="11">
        <f t="shared" ref="CR61" si="355">SUM(BV60:CR60)</f>
        <v>25792.92</v>
      </c>
      <c r="CS61" s="10"/>
      <c r="CT61" s="11">
        <f t="shared" ref="CT61" si="356">SUM(BX60:CT60)</f>
        <v>0</v>
      </c>
      <c r="CU61" s="10"/>
      <c r="CV61" s="11">
        <f t="shared" ref="CV61" si="357">SUM(BZ60:CV60)</f>
        <v>0</v>
      </c>
      <c r="CW61" s="10"/>
      <c r="CX61" s="11">
        <f t="shared" ref="CX61" si="358">SUM(CB60:CX60)</f>
        <v>0</v>
      </c>
      <c r="CY61" s="10"/>
      <c r="CZ61" s="11">
        <f t="shared" ref="CZ61" si="359">SUM(CD60:CZ60)</f>
        <v>0</v>
      </c>
      <c r="DA61" s="10"/>
      <c r="DB61" s="11">
        <f t="shared" ref="DB61" si="360">SUM(CF60:DB60)</f>
        <v>0</v>
      </c>
      <c r="DC61" s="10"/>
      <c r="DD61" s="11">
        <f t="shared" ref="DD61" si="361">SUM(CH60:DD60)</f>
        <v>0</v>
      </c>
      <c r="DE61" s="10"/>
      <c r="DF61" s="11">
        <f t="shared" ref="DF61" si="362">SUM(CJ60:DF60)</f>
        <v>0</v>
      </c>
      <c r="DG61" s="10"/>
      <c r="DH61" s="11">
        <f t="shared" ref="DH61" si="363">SUM(CL60:DH60)</f>
        <v>0</v>
      </c>
      <c r="DI61" s="10"/>
      <c r="DJ61" s="11">
        <f t="shared" ref="DJ61" si="364">SUM(CN60:DJ60)</f>
        <v>0</v>
      </c>
      <c r="DK61" s="10"/>
      <c r="DL61" s="11">
        <f t="shared" ref="DL61" si="365">SUM(CP60:DL60)</f>
        <v>0</v>
      </c>
      <c r="DM61" s="10"/>
      <c r="DN61" s="13">
        <f t="shared" ref="DN61" si="366">SUM(CR60:DN60)</f>
        <v>0</v>
      </c>
    </row>
    <row r="62" spans="2:121" x14ac:dyDescent="0.25">
      <c r="B62" s="7"/>
      <c r="AO62"/>
      <c r="AQ62"/>
      <c r="DO62"/>
      <c r="DP62"/>
      <c r="DQ62"/>
    </row>
    <row r="63" spans="2:121" x14ac:dyDescent="0.25">
      <c r="B63" s="6" t="s">
        <v>39</v>
      </c>
      <c r="AO63"/>
      <c r="AQ63"/>
      <c r="DO63"/>
      <c r="DP63"/>
      <c r="DQ63"/>
    </row>
    <row r="64" spans="2:121" x14ac:dyDescent="0.25">
      <c r="B64" s="7" t="s">
        <v>7</v>
      </c>
      <c r="AO64"/>
      <c r="AQ64"/>
      <c r="DO64"/>
      <c r="DP64"/>
      <c r="DQ64"/>
    </row>
    <row r="65" spans="2:121" x14ac:dyDescent="0.25">
      <c r="B65" s="4" t="str">
        <f>$B$28</f>
        <v>DRBD Provider ID / Previous Doctors</v>
      </c>
      <c r="J65" s="19">
        <f>IF(ISERROR(J52/J28),0,J52/J28)</f>
        <v>796.14606741573039</v>
      </c>
      <c r="L65" s="19">
        <f>IF(ISERROR(L52/L28),0,L52/L28)</f>
        <v>727.89411764705881</v>
      </c>
      <c r="N65" s="19">
        <f>IF(ISERROR(N52/N28),0,N52/N28)</f>
        <v>744.90804597701151</v>
      </c>
      <c r="P65" s="19">
        <f>IF(ISERROR(P52/P28),0,P52/P28)</f>
        <v>512.68085106382978</v>
      </c>
      <c r="R65" s="19">
        <f>IF(ISERROR(R52/R28),0,R52/R28)</f>
        <v>1177.7428571428572</v>
      </c>
      <c r="T65" s="19">
        <f>IF(ISERROR(T52/T28),0,T52/T28)</f>
        <v>769.12359550561803</v>
      </c>
      <c r="V65" s="19">
        <f>IF(ISERROR(V52/V28),0,V52/V28)</f>
        <v>701.97560975609758</v>
      </c>
      <c r="X65" s="19">
        <f>IF(ISERROR(X52/X28),0,X52/X28)</f>
        <v>847.87654320987656</v>
      </c>
      <c r="Z65" s="19">
        <f>IF(ISERROR(Z52/Z28),0,Z52/Z28)</f>
        <v>2525.705882352941</v>
      </c>
      <c r="AB65" s="19">
        <f>IF(ISERROR(AB52/AB28),0,AB52/AB28)</f>
        <v>1993.4285714285713</v>
      </c>
      <c r="AD65" s="19">
        <f>IF(ISERROR(AD52/AD28),0,AD52/AD28)</f>
        <v>921.58024691358025</v>
      </c>
      <c r="AF65" s="19">
        <f>IF(ISERROR(AF52/AF28),0,AF52/AF28)</f>
        <v>665.12857142857138</v>
      </c>
      <c r="AH65" s="19">
        <f>IF(ISERROR(AH52/AH28),0,AH52/AH28)</f>
        <v>613.171875</v>
      </c>
      <c r="AJ65" s="19">
        <f>IF(ISERROR(AJ52/AJ28),0,AJ52/AJ28)</f>
        <v>552.51807228915663</v>
      </c>
      <c r="AL65" s="19">
        <f>IF(ISERROR(AL52/AL28),0,AL52/AL28)</f>
        <v>739.60439560439556</v>
      </c>
      <c r="AN65" s="19">
        <f>IF(ISERROR(AN52/AN28),0,AN52/AN28)</f>
        <v>1064.0833333333333</v>
      </c>
      <c r="AO65"/>
      <c r="AP65" s="19">
        <f>IF(ISERROR(AP52/AP28),0,AP52/AP28)</f>
        <v>680.58974358974353</v>
      </c>
      <c r="AQ65"/>
      <c r="AR65" s="19">
        <f>IF(ISERROR(AR52/AR28),0,AR52/AR28)</f>
        <v>863.66037735849056</v>
      </c>
      <c r="AT65" s="19">
        <f>IF(ISERROR(AT52/AT28),0,AT52/AT28)</f>
        <v>850.95061728395058</v>
      </c>
      <c r="AV65" s="19">
        <f>IF(ISERROR(AV52/AV28),0,AV52/AV28)</f>
        <v>1035.4736842105262</v>
      </c>
      <c r="AX65" s="19">
        <f>IF(ISERROR(AX52/AX28),0,AX52/AX28)</f>
        <v>621.18181818181813</v>
      </c>
      <c r="AZ65" s="19">
        <f>IF(ISERROR(AZ52/AZ28),0,AZ52/AZ28)</f>
        <v>582.90909090909088</v>
      </c>
      <c r="BB65" s="19">
        <f>IF(ISERROR(BB52/BB28),0,BB52/BB28)</f>
        <v>646.51</v>
      </c>
      <c r="BD65" s="19">
        <f t="shared" ref="BD65:BF65" si="367">IF(ISERROR(BD52/BD28),0,BD52/BD28)</f>
        <v>724.07481481481489</v>
      </c>
      <c r="BF65" s="19">
        <f t="shared" si="367"/>
        <v>186.42833333333331</v>
      </c>
      <c r="BH65" s="19">
        <f t="shared" ref="BH65:BJ65" si="368">IF(ISERROR(BH52/BH28),0,BH52/BH28)</f>
        <v>251.87428571428569</v>
      </c>
      <c r="BJ65" s="19">
        <f t="shared" si="368"/>
        <v>608.87962962962968</v>
      </c>
      <c r="BL65" s="19">
        <f t="shared" ref="BL65:BN67" si="369">IF(ISERROR(BL52/BL28),0,BL52/BL28)</f>
        <v>619.31702127659582</v>
      </c>
      <c r="BN65" s="19">
        <f t="shared" si="369"/>
        <v>475.43700000000001</v>
      </c>
      <c r="BP65" s="19">
        <f t="shared" ref="BP65:BR65" si="370">IF(ISERROR(BP52/BP28),0,BP52/BP28)</f>
        <v>1036.8927027027028</v>
      </c>
      <c r="BR65" s="19">
        <f t="shared" si="370"/>
        <v>364.06818181818181</v>
      </c>
      <c r="BT65" s="19">
        <f t="shared" ref="BT65:BV65" si="371">IF(ISERROR(BT52/BT28),0,BT52/BT28)</f>
        <v>541.96203703703702</v>
      </c>
      <c r="BV65" s="19">
        <f t="shared" si="371"/>
        <v>488.89272727272726</v>
      </c>
      <c r="BX65" s="19">
        <f t="shared" ref="BX65" si="372">IF(ISERROR(BX52/BX28),0,BX52/BX28)</f>
        <v>439.78294117647062</v>
      </c>
      <c r="BZ65" s="19">
        <f t="shared" ref="BZ65" si="373">IF(ISERROR(BZ52/BZ28),0,BZ52/BZ28)</f>
        <v>468.11500000000001</v>
      </c>
      <c r="CB65" s="19">
        <f t="shared" ref="CB65:CD67" si="374">IF(ISERROR(CB52/CB28),0,CB52/CB28)</f>
        <v>1282.5871428571429</v>
      </c>
      <c r="CD65" s="19">
        <f t="shared" si="374"/>
        <v>394.31470588235294</v>
      </c>
      <c r="CF65" s="19">
        <f t="shared" ref="CF65:CH65" si="375">IF(ISERROR(CF52/CF28),0,CF52/CF28)</f>
        <v>823.68473684210528</v>
      </c>
      <c r="CH65" s="19">
        <f t="shared" si="375"/>
        <v>1322.91</v>
      </c>
      <c r="CJ65" s="19">
        <f t="shared" ref="CJ65:CL65" si="376">IF(ISERROR(CJ52/CJ28),0,CJ52/CJ28)</f>
        <v>824.2</v>
      </c>
      <c r="CL65" s="19">
        <f t="shared" si="376"/>
        <v>932.88846153846146</v>
      </c>
      <c r="CN65" s="19">
        <f t="shared" ref="CN65:CP65" si="377">IF(ISERROR(CN52/CN28),0,CN52/CN28)</f>
        <v>932.12222222222226</v>
      </c>
      <c r="CP65" s="19">
        <f t="shared" si="377"/>
        <v>922.22818181818184</v>
      </c>
      <c r="CR65" s="19">
        <f t="shared" ref="CR65:CT65" si="378">IF(ISERROR(CR52/CR28),0,CR52/CR28)</f>
        <v>596.73588235294119</v>
      </c>
      <c r="CT65" s="19">
        <f t="shared" si="378"/>
        <v>729.23386363636371</v>
      </c>
      <c r="CV65" s="19">
        <f t="shared" ref="CV65:CX65" si="379">IF(ISERROR(CV52/CV28),0,CV52/CV28)</f>
        <v>550.5918181818181</v>
      </c>
      <c r="CX65" s="19">
        <f t="shared" si="379"/>
        <v>882.50655172413792</v>
      </c>
      <c r="CZ65" s="19">
        <f t="shared" ref="CZ65:DB65" si="380">IF(ISERROR(CZ52/CZ28),0,CZ52/CZ28)</f>
        <v>788.75739130434772</v>
      </c>
      <c r="DB65" s="19">
        <f t="shared" si="380"/>
        <v>682.91059999999993</v>
      </c>
      <c r="DD65" s="19">
        <f t="shared" ref="DD65:DF65" si="381">IF(ISERROR(DD52/DD28),0,DD52/DD28)</f>
        <v>1363.1389285714286</v>
      </c>
      <c r="DF65" s="19">
        <f t="shared" si="381"/>
        <v>1372.2023255813954</v>
      </c>
      <c r="DH65" s="19">
        <f t="shared" ref="DH65:DJ65" si="382">IF(ISERROR(DH52/DH28),0,DH52/DH28)</f>
        <v>1114.1292592592592</v>
      </c>
      <c r="DJ65" s="19">
        <f t="shared" si="382"/>
        <v>1315.3739999999998</v>
      </c>
      <c r="DL65" s="19">
        <f t="shared" ref="DL65:DN65" si="383">IF(ISERROR(DL52/DL28),0,DL52/DL28)</f>
        <v>788.93925000000002</v>
      </c>
      <c r="DN65" s="19">
        <f t="shared" si="383"/>
        <v>990.63075471698119</v>
      </c>
      <c r="DO65"/>
      <c r="DP65"/>
      <c r="DQ65"/>
    </row>
    <row r="66" spans="2:121" x14ac:dyDescent="0.25">
      <c r="B66" s="9" t="s">
        <v>2</v>
      </c>
      <c r="C66" s="10"/>
      <c r="D66" s="10"/>
      <c r="E66" s="10"/>
      <c r="F66" s="10"/>
      <c r="G66" s="10"/>
      <c r="H66" s="10"/>
      <c r="I66" s="10"/>
      <c r="J66" s="11"/>
      <c r="K66" s="10"/>
      <c r="L66" s="11"/>
      <c r="M66" s="10"/>
      <c r="N66" s="11"/>
      <c r="O66" s="10"/>
      <c r="P66" s="11"/>
      <c r="Q66" s="10"/>
      <c r="R66" s="11"/>
      <c r="S66" s="10"/>
      <c r="T66" s="11"/>
      <c r="U66" s="10"/>
      <c r="V66" s="11"/>
      <c r="W66" s="10"/>
      <c r="X66" s="11"/>
      <c r="Y66" s="10"/>
      <c r="Z66" s="11"/>
      <c r="AA66" s="10"/>
      <c r="AB66" s="11"/>
      <c r="AC66" s="10"/>
      <c r="AD66" s="11"/>
      <c r="AE66" s="10"/>
      <c r="AF66" s="11">
        <f>IF(ISERROR(AF53/AF29),0,AF53/AF29)</f>
        <v>822.72183098591552</v>
      </c>
      <c r="AG66" s="10"/>
      <c r="AH66" s="11">
        <f>IF(ISERROR(AH53/AH29),0,AH53/AH29)</f>
        <v>809.3651753325272</v>
      </c>
      <c r="AI66" s="10"/>
      <c r="AJ66" s="11">
        <f>IF(ISERROR(AJ53/AJ29),0,AJ53/AJ29)</f>
        <v>791.91878787878784</v>
      </c>
      <c r="AK66" s="10"/>
      <c r="AL66" s="11">
        <f>IF(ISERROR(AL53/AL29),0,AL53/AL29)</f>
        <v>791.1097708082026</v>
      </c>
      <c r="AM66" s="10"/>
      <c r="AN66" s="11">
        <f>IF(ISERROR(AN53/AN29),0,AN53/AN29)</f>
        <v>844.63270440251574</v>
      </c>
      <c r="AO66" s="10"/>
      <c r="AP66" s="11">
        <f>IF(ISERROR(AP53/AP29),0,AP53/AP29)</f>
        <v>799.66002490660026</v>
      </c>
      <c r="AQ66" s="10"/>
      <c r="AR66" s="11">
        <f>IF(ISERROR(AR53/AR29),0,AR53/AR29)</f>
        <v>811.24756097560976</v>
      </c>
      <c r="AS66" s="10"/>
      <c r="AT66" s="11">
        <f>IF(ISERROR(AT53/AT29),0,AT53/AT29)</f>
        <v>826.11477411477415</v>
      </c>
      <c r="AU66" s="10"/>
      <c r="AV66" s="11">
        <f>IF(ISERROR(AV53/AV29),0,AV53/AV29)</f>
        <v>843.49631449631454</v>
      </c>
      <c r="AW66" s="10"/>
      <c r="AX66" s="11">
        <f>IF(ISERROR(AX53/AX29),0,AX53/AX29)</f>
        <v>805.07673267326732</v>
      </c>
      <c r="AY66" s="10"/>
      <c r="AZ66" s="11">
        <f>IF(ISERROR(AZ53/AZ29),0,AZ53/AZ29)</f>
        <v>791.82266009852219</v>
      </c>
      <c r="BA66" s="10"/>
      <c r="BB66" s="11">
        <f>IF(ISERROR(BB53/BB29),0,BB53/BB29)</f>
        <v>775.15676075268823</v>
      </c>
      <c r="BC66" s="10"/>
      <c r="BD66" s="11">
        <f t="shared" ref="BD66:BF66" si="384">IF(ISERROR(BD53/BD29),0,BD53/BD29)</f>
        <v>784.17639087018551</v>
      </c>
      <c r="BE66" s="10"/>
      <c r="BF66" s="11">
        <f t="shared" si="384"/>
        <v>789.98734976887522</v>
      </c>
      <c r="BG66" s="10"/>
      <c r="BH66" s="11">
        <f t="shared" ref="BH66:BJ66" si="385">IF(ISERROR(BH53/BH29),0,BH53/BH29)</f>
        <v>817.81136125654461</v>
      </c>
      <c r="BI66" s="10"/>
      <c r="BJ66" s="11">
        <f t="shared" si="385"/>
        <v>820.71053045186648</v>
      </c>
      <c r="BK66" s="10"/>
      <c r="BL66" s="11">
        <f t="shared" ref="BL66:BN66" si="386">IF(ISERROR(BL53/BL29),0,BL53/BL29)</f>
        <v>772.18661290322586</v>
      </c>
      <c r="BM66" s="10"/>
      <c r="BN66" s="11">
        <f t="shared" si="386"/>
        <v>781.94609813084128</v>
      </c>
      <c r="BO66" s="10"/>
      <c r="BP66" s="11">
        <f t="shared" ref="BP66:BR66" si="387">IF(ISERROR(BP53/BP29),0,BP53/BP29)</f>
        <v>784.09459610027841</v>
      </c>
      <c r="BQ66" s="10"/>
      <c r="BR66" s="11">
        <f t="shared" si="387"/>
        <v>749.36923875432524</v>
      </c>
      <c r="BS66" s="10"/>
      <c r="BT66" s="11">
        <f t="shared" ref="BT66:BV66" si="388">IF(ISERROR(BT53/BT29),0,BT53/BT29)</f>
        <v>625.98374531835202</v>
      </c>
      <c r="BU66" s="10"/>
      <c r="BV66" s="11">
        <f t="shared" si="388"/>
        <v>615.32482014388484</v>
      </c>
      <c r="BW66" s="10"/>
      <c r="BX66" s="11">
        <f t="shared" ref="BX66" si="389">IF(ISERROR(BX53/BX29),0,BX53/BX29)</f>
        <v>606.07257042253514</v>
      </c>
      <c r="BY66" s="10"/>
      <c r="BZ66" s="11">
        <f t="shared" ref="BZ66" si="390">IF(ISERROR(BZ53/BZ29),0,BZ53/BZ29)</f>
        <v>595.66107266435984</v>
      </c>
      <c r="CA66" s="10"/>
      <c r="CB66" s="11">
        <f t="shared" si="374"/>
        <v>600.6473605947956</v>
      </c>
      <c r="CC66" s="10"/>
      <c r="CD66" s="11">
        <f t="shared" si="374"/>
        <v>605.98667883211681</v>
      </c>
      <c r="CE66" s="10"/>
      <c r="CF66" s="11">
        <f t="shared" ref="CF66:CH66" si="391">IF(ISERROR(CF53/CF29),0,CF53/CF29)</f>
        <v>629.11622377622382</v>
      </c>
      <c r="CG66" s="10"/>
      <c r="CH66" s="11">
        <f t="shared" si="391"/>
        <v>654.45402985074634</v>
      </c>
      <c r="CI66" s="10"/>
      <c r="CJ66" s="11">
        <f t="shared" ref="CJ66:CL66" si="392">IF(ISERROR(CJ53/CJ29),0,CJ53/CJ29)</f>
        <v>668.27643478260859</v>
      </c>
      <c r="CK66" s="10"/>
      <c r="CL66" s="11">
        <f t="shared" si="392"/>
        <v>691.31656652360505</v>
      </c>
      <c r="CM66" s="10"/>
      <c r="CN66" s="11">
        <f t="shared" ref="CN66:CP66" si="393">IF(ISERROR(CN53/CN29),0,CN53/CN29)</f>
        <v>651.82210280373829</v>
      </c>
      <c r="CO66" s="10"/>
      <c r="CP66" s="11">
        <f t="shared" si="393"/>
        <v>680.51257009345795</v>
      </c>
      <c r="CQ66" s="10"/>
      <c r="CR66" s="11">
        <f t="shared" ref="CR66:CT66" si="394">IF(ISERROR(CR53/CR29),0,CR53/CR29)</f>
        <v>714.73587570621464</v>
      </c>
      <c r="CS66" s="10"/>
      <c r="CT66" s="11">
        <f t="shared" si="394"/>
        <v>742.90904522613062</v>
      </c>
      <c r="CU66" s="10"/>
      <c r="CV66" s="11">
        <f t="shared" ref="CV66:CX66" si="395">IF(ISERROR(CV53/CV29),0,CV53/CV29)</f>
        <v>737.35869767441864</v>
      </c>
      <c r="CW66" s="10"/>
      <c r="CX66" s="11">
        <f t="shared" si="395"/>
        <v>777.42805309734513</v>
      </c>
      <c r="CY66" s="10"/>
      <c r="CZ66" s="11">
        <f t="shared" ref="CZ66:DB66" si="396">IF(ISERROR(CZ53/CZ29),0,CZ53/CZ29)</f>
        <v>766.05083018867924</v>
      </c>
      <c r="DA66" s="10"/>
      <c r="DB66" s="11">
        <f t="shared" si="396"/>
        <v>773.30755033557045</v>
      </c>
      <c r="DC66" s="10"/>
      <c r="DD66" s="11">
        <f t="shared" ref="DD66:DF66" si="397">IF(ISERROR(DD53/DD29),0,DD53/DD29)</f>
        <v>823.98543973941378</v>
      </c>
      <c r="DE66" s="10"/>
      <c r="DF66" s="11">
        <f t="shared" si="397"/>
        <v>879.94733137829928</v>
      </c>
      <c r="DG66" s="10"/>
      <c r="DH66" s="11">
        <f t="shared" ref="DH66:DJ66" si="398">IF(ISERROR(DH53/DH29),0,DH53/DH29)</f>
        <v>914.00834196891185</v>
      </c>
      <c r="DI66" s="10"/>
      <c r="DJ66" s="11">
        <f t="shared" si="398"/>
        <v>976.87550790067712</v>
      </c>
      <c r="DK66" s="10"/>
      <c r="DL66" s="11">
        <f t="shared" ref="DL66:DN66" si="399">IF(ISERROR(DL53/DL29),0,DL53/DL29)</f>
        <v>962.44133333333332</v>
      </c>
      <c r="DM66" s="10"/>
      <c r="DN66" s="13">
        <f t="shared" si="399"/>
        <v>966.26063116370813</v>
      </c>
      <c r="DO66"/>
      <c r="DP66"/>
      <c r="DQ66"/>
    </row>
    <row r="67" spans="2:121" x14ac:dyDescent="0.25">
      <c r="B67" s="4" t="str">
        <f>$B$30</f>
        <v>Dr. Anderson</v>
      </c>
      <c r="J67" s="19"/>
      <c r="L67" s="19"/>
      <c r="N67" s="19"/>
      <c r="P67" s="19"/>
      <c r="R67" s="19"/>
      <c r="T67" s="19"/>
      <c r="V67" s="19"/>
      <c r="X67" s="19"/>
      <c r="Z67" s="19"/>
      <c r="AB67" s="19"/>
      <c r="AD67" s="19"/>
      <c r="AF67" s="19"/>
      <c r="AH67" s="19"/>
      <c r="AJ67" s="19"/>
      <c r="AL67" s="19"/>
      <c r="AN67" s="19"/>
      <c r="AO67"/>
      <c r="AP67" s="19"/>
      <c r="AQ67"/>
      <c r="AR67" s="19"/>
      <c r="AT67" s="19"/>
      <c r="AV67" s="19"/>
      <c r="AX67" s="19"/>
      <c r="AZ67" s="19"/>
      <c r="BB67" s="19"/>
      <c r="BD67" s="19"/>
      <c r="BF67" s="19"/>
      <c r="BH67" s="19"/>
      <c r="BJ67" s="19"/>
      <c r="BL67" s="19">
        <f t="shared" si="369"/>
        <v>586.8125</v>
      </c>
      <c r="BN67" s="19">
        <f t="shared" si="369"/>
        <v>732.46647058823532</v>
      </c>
      <c r="BP67" s="19">
        <f t="shared" ref="BP67:BR67" si="400">IF(ISERROR(BP54/BP30),0,BP54/BP30)</f>
        <v>440.41257575757572</v>
      </c>
      <c r="BR67" s="19">
        <f t="shared" si="400"/>
        <v>1232.3709615384616</v>
      </c>
      <c r="BT67" s="19">
        <f t="shared" ref="BT67:BV67" si="401">IF(ISERROR(BT54/BT30),0,BT54/BT30)</f>
        <v>2670.1370833333335</v>
      </c>
      <c r="BV67" s="19">
        <f t="shared" si="401"/>
        <v>529.15884615384607</v>
      </c>
      <c r="BX67" s="19">
        <f t="shared" ref="BX67" si="402">IF(ISERROR(BX54/BX30),0,BX54/BX30)</f>
        <v>343.96723404255317</v>
      </c>
      <c r="BZ67" s="19">
        <f t="shared" ref="BZ67" si="403">IF(ISERROR(BZ54/BZ30),0,BZ54/BZ30)</f>
        <v>536.86157894736846</v>
      </c>
      <c r="CB67" s="19">
        <f t="shared" si="374"/>
        <v>853.68777777777768</v>
      </c>
      <c r="CD67" s="19">
        <f t="shared" si="374"/>
        <v>756.4680952380952</v>
      </c>
      <c r="CF67" s="19">
        <f t="shared" ref="CF67:CH67" si="404">IF(ISERROR(CF54/CF30),0,CF54/CF30)</f>
        <v>695.58179487179484</v>
      </c>
      <c r="CH67" s="19">
        <f t="shared" si="404"/>
        <v>764.36138888888888</v>
      </c>
      <c r="CJ67" s="19">
        <f t="shared" ref="CJ67:CL67" si="405">IF(ISERROR(CJ54/CJ30),0,CJ54/CJ30)</f>
        <v>837.10400000000004</v>
      </c>
      <c r="CL67" s="19">
        <f t="shared" si="405"/>
        <v>637.19303571428566</v>
      </c>
      <c r="CN67" s="19">
        <f t="shared" ref="CN67:CP67" si="406">IF(ISERROR(CN54/CN30),0,CN54/CN30)</f>
        <v>884.94360655737705</v>
      </c>
      <c r="CP67" s="19">
        <f t="shared" si="406"/>
        <v>659.40130434782611</v>
      </c>
      <c r="CR67" s="19">
        <f t="shared" ref="CR67:CT67" si="407">IF(ISERROR(CR54/CR30),0,CR54/CR30)</f>
        <v>1007.9467241379311</v>
      </c>
      <c r="CT67" s="19">
        <f t="shared" si="407"/>
        <v>953.94800000000009</v>
      </c>
      <c r="CV67" s="19">
        <f t="shared" ref="CV67:CX67" si="408">IF(ISERROR(CV54/CV30),0,CV54/CV30)</f>
        <v>744.26599999999996</v>
      </c>
      <c r="CX67" s="19">
        <f t="shared" si="408"/>
        <v>691.60725000000002</v>
      </c>
      <c r="CZ67" s="19">
        <f t="shared" ref="CZ67:DB67" si="409">IF(ISERROR(CZ54/CZ30),0,CZ54/CZ30)</f>
        <v>713.69585365853652</v>
      </c>
      <c r="DB67" s="19">
        <f t="shared" si="409"/>
        <v>713.69585365853652</v>
      </c>
      <c r="DD67" s="19">
        <f t="shared" ref="DD67:DF67" si="410">IF(ISERROR(DD54/DD30),0,DD54/DD30)</f>
        <v>1144.7322857142856</v>
      </c>
      <c r="DF67" s="19">
        <f t="shared" si="410"/>
        <v>714.60903225806453</v>
      </c>
      <c r="DH67" s="19">
        <f t="shared" ref="DH67:DJ67" si="411">IF(ISERROR(DH54/DH30),0,DH54/DH30)</f>
        <v>662.22756097560978</v>
      </c>
      <c r="DJ67" s="19">
        <f t="shared" si="411"/>
        <v>827.40625</v>
      </c>
      <c r="DL67" s="19">
        <f t="shared" ref="DL67:DN67" si="412">IF(ISERROR(DL54/DL30),0,DL54/DL30)</f>
        <v>585.48857142857139</v>
      </c>
      <c r="DN67" s="19">
        <f t="shared" si="412"/>
        <v>776.4046428571429</v>
      </c>
      <c r="DO67"/>
      <c r="DP67"/>
      <c r="DQ67"/>
    </row>
    <row r="68" spans="2:121" x14ac:dyDescent="0.25">
      <c r="B68" s="9" t="s">
        <v>2</v>
      </c>
      <c r="C68" s="10"/>
      <c r="D68" s="10"/>
      <c r="E68" s="10"/>
      <c r="F68" s="10"/>
      <c r="G68" s="10"/>
      <c r="H68" s="10"/>
      <c r="I68" s="10"/>
      <c r="J68" s="11"/>
      <c r="K68" s="10"/>
      <c r="L68" s="11"/>
      <c r="M68" s="10"/>
      <c r="N68" s="11"/>
      <c r="O68" s="10"/>
      <c r="P68" s="11"/>
      <c r="Q68" s="10"/>
      <c r="R68" s="11"/>
      <c r="S68" s="10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1"/>
      <c r="AG68" s="10"/>
      <c r="AH68" s="11"/>
      <c r="AI68" s="10"/>
      <c r="AJ68" s="11"/>
      <c r="AK68" s="10"/>
      <c r="AL68" s="11"/>
      <c r="AM68" s="10"/>
      <c r="AN68" s="11"/>
      <c r="AO68" s="10"/>
      <c r="AP68" s="11"/>
      <c r="AQ68" s="10"/>
      <c r="AR68" s="11"/>
      <c r="AS68" s="10"/>
      <c r="AT68" s="11"/>
      <c r="AU68" s="10"/>
      <c r="AV68" s="11"/>
      <c r="AW68" s="10"/>
      <c r="AX68" s="11"/>
      <c r="AY68" s="10"/>
      <c r="AZ68" s="11"/>
      <c r="BA68" s="10"/>
      <c r="BB68" s="11"/>
      <c r="BC68" s="10"/>
      <c r="BD68" s="11"/>
      <c r="BE68" s="10"/>
      <c r="BF68" s="11"/>
      <c r="BG68" s="10"/>
      <c r="BH68" s="11"/>
      <c r="BI68" s="10"/>
      <c r="BJ68" s="11"/>
      <c r="BK68" s="10"/>
      <c r="BL68" s="11">
        <f>IF(ISERROR(BL55/BL31),0,BL55/BL31)</f>
        <v>586.8125</v>
      </c>
      <c r="BM68" s="10"/>
      <c r="BN68" s="11">
        <f>IF(ISERROR(BN55/BN31),0,BN55/BN31)</f>
        <v>676.31072289156623</v>
      </c>
      <c r="BO68" s="10"/>
      <c r="BP68" s="11">
        <f>IF(ISERROR(BP55/BP31),0,BP55/BP31)</f>
        <v>571.81892617449671</v>
      </c>
      <c r="BQ68" s="10"/>
      <c r="BR68" s="11">
        <f>IF(ISERROR(BR55/BR31),0,BR55/BR31)</f>
        <v>742.70800995024877</v>
      </c>
      <c r="BS68" s="10"/>
      <c r="BT68" s="11">
        <f>IF(ISERROR(BT55/BT31),0,BT55/BT31)</f>
        <v>948.30044444444445</v>
      </c>
      <c r="BU68" s="10"/>
      <c r="BV68" s="11">
        <f>IF(ISERROR(BV55/BV31),0,BV55/BV31)</f>
        <v>904.88338645418332</v>
      </c>
      <c r="BW68" s="10"/>
      <c r="BX68" s="11">
        <f>IF(ISERROR(BX55/BX31),0,BX55/BX31)</f>
        <v>816.41674496644293</v>
      </c>
      <c r="BY68" s="10"/>
      <c r="BZ68" s="11">
        <f>IF(ISERROR(BZ55/BZ31),0,BZ55/BZ31)</f>
        <v>784.80038690476192</v>
      </c>
      <c r="CA68" s="10"/>
      <c r="CB68" s="11">
        <f>IF(ISERROR(CB55/CB31),0,CB55/CB31)</f>
        <v>792.93669291338585</v>
      </c>
      <c r="CC68" s="10"/>
      <c r="CD68" s="11">
        <f>IF(ISERROR(CD55/CD31),0,CD55/CD31)</f>
        <v>789.31569739952715</v>
      </c>
      <c r="CE68" s="10"/>
      <c r="CF68" s="11">
        <f>IF(ISERROR(CF55/CF31),0,CF55/CF31)</f>
        <v>781.40309523809515</v>
      </c>
      <c r="CG68" s="10"/>
      <c r="CH68" s="11">
        <f>IF(ISERROR(CH55/CH31),0,CH55/CH31)</f>
        <v>780.17116465863455</v>
      </c>
      <c r="CI68" s="10"/>
      <c r="CJ68" s="11">
        <f>IF(ISERROR(CJ55/CJ31),0,CJ55/CJ31)</f>
        <v>798.05750479846438</v>
      </c>
      <c r="CK68" s="10"/>
      <c r="CL68" s="11">
        <f>IF(ISERROR(CL55/CL31),0,CL55/CL31)</f>
        <v>787.29083650190103</v>
      </c>
      <c r="CM68" s="10"/>
      <c r="CN68" s="11">
        <f>IF(ISERROR(CN55/CN31),0,CN55/CN31)</f>
        <v>842.66662188099792</v>
      </c>
      <c r="CO68" s="10"/>
      <c r="CP68" s="11">
        <f>IF(ISERROR(CP55/CP31),0,CP55/CP31)</f>
        <v>781.49574349442378</v>
      </c>
      <c r="CQ68" s="10"/>
      <c r="CR68" s="11">
        <f>IF(ISERROR(CR55/CR31),0,CR55/CR31)</f>
        <v>725.21386363636361</v>
      </c>
      <c r="CS68" s="10"/>
      <c r="CT68" s="11">
        <f>IF(ISERROR(CT55/CT31),0,CT55/CT31)</f>
        <v>757.89004909983623</v>
      </c>
      <c r="CU68" s="10"/>
      <c r="CV68" s="11">
        <f>IF(ISERROR(CV55/CV31),0,CV55/CV31)</f>
        <v>787.41120826709061</v>
      </c>
      <c r="CW68" s="10"/>
      <c r="CX68" s="11">
        <f>IF(ISERROR(CX55/CX31),0,CX55/CX31)</f>
        <v>796.42662440570518</v>
      </c>
      <c r="CY68" s="10"/>
      <c r="CZ68" s="11">
        <f>IF(ISERROR(CZ55/CZ31),0,CZ55/CZ31)</f>
        <v>786.90714513556622</v>
      </c>
      <c r="DA68" s="10"/>
      <c r="DB68" s="11">
        <f>IF(ISERROR(DB55/DB31),0,DB55/DB31)</f>
        <v>784.15439297124601</v>
      </c>
      <c r="DC68" s="10"/>
      <c r="DD68" s="11">
        <f>IF(ISERROR(DD55/DD31),0,DD55/DD31)</f>
        <v>809.99773311897104</v>
      </c>
      <c r="DE68" s="10"/>
      <c r="DF68" s="11">
        <f>IF(ISERROR(DF55/DF31),0,DF55/DF31)</f>
        <v>807.8678444084278</v>
      </c>
      <c r="DG68" s="10"/>
      <c r="DH68" s="11">
        <f>IF(ISERROR(DH55/DH31),0,DH55/DH31)</f>
        <v>795.29862354892202</v>
      </c>
      <c r="DI68" s="10"/>
      <c r="DJ68" s="11">
        <f>IF(ISERROR(DJ55/DJ31),0,DJ55/DJ31)</f>
        <v>812.154133099825</v>
      </c>
      <c r="DK68" s="10"/>
      <c r="DL68" s="11">
        <f>IF(ISERROR(DL55/DL31),0,DL55/DL31)</f>
        <v>797.6245992366413</v>
      </c>
      <c r="DM68" s="10"/>
      <c r="DN68" s="13">
        <f>IF(ISERROR(DN55/DN31),0,DN55/DN31)</f>
        <v>816.14064182194625</v>
      </c>
      <c r="DO68"/>
      <c r="DP68"/>
      <c r="DQ68"/>
    </row>
    <row r="69" spans="2:121" x14ac:dyDescent="0.25">
      <c r="B69" s="4" t="str">
        <f>$B$32</f>
        <v>Dr. Dovey</v>
      </c>
      <c r="J69" s="19">
        <f>IF(ISERROR(J56/J32),0,J56/J32)</f>
        <v>0</v>
      </c>
      <c r="L69" s="19">
        <f>IF(ISERROR(L56/L32),0,L56/L32)</f>
        <v>0</v>
      </c>
      <c r="N69" s="19">
        <f>IF(ISERROR(N56/N32),0,N56/N32)</f>
        <v>0</v>
      </c>
      <c r="P69" s="19">
        <f>IF(ISERROR(P56/P32),0,P56/P32)</f>
        <v>0</v>
      </c>
      <c r="R69" s="19">
        <f>IF(ISERROR(R56/R32),0,R56/R32)</f>
        <v>0</v>
      </c>
      <c r="T69" s="19">
        <f>IF(ISERROR(T56/T32),0,T56/T32)</f>
        <v>0</v>
      </c>
      <c r="V69" s="19">
        <f>IF(ISERROR(V56/V32),0,V56/V32)</f>
        <v>0</v>
      </c>
      <c r="X69" s="19">
        <f>IF(ISERROR(X56/X32),0,X56/X32)</f>
        <v>3448</v>
      </c>
      <c r="Z69" s="19">
        <f>IF(ISERROR(Z56/Z32),0,Z56/Z32)</f>
        <v>145.52000000000001</v>
      </c>
      <c r="AB69" s="19">
        <f>IF(ISERROR(AB56/AB32),0,AB56/AB32)</f>
        <v>1236.3636363636363</v>
      </c>
      <c r="AD69" s="19">
        <f>IF(ISERROR(AD56/AD32),0,AD56/AD32)</f>
        <v>963.33333333333337</v>
      </c>
      <c r="AF69" s="19">
        <f t="shared" ref="AF69:AF74" si="413">IF(ISERROR(AF56/AF32),0,AF56/AF32)</f>
        <v>0</v>
      </c>
      <c r="AH69" s="19">
        <f t="shared" ref="AH69:AH74" si="414">IF(ISERROR(AH56/AH32),0,AH56/AH32)</f>
        <v>179</v>
      </c>
      <c r="AJ69" s="19">
        <f t="shared" ref="AJ69:AJ74" si="415">IF(ISERROR(AJ56/AJ32),0,AJ56/AJ32)</f>
        <v>1280</v>
      </c>
      <c r="AL69" s="19">
        <f t="shared" ref="AL69:AL74" si="416">IF(ISERROR(AL56/AL32),0,AL56/AL32)</f>
        <v>0</v>
      </c>
      <c r="AN69" s="19">
        <f t="shared" ref="AN69:AN74" si="417">IF(ISERROR(AN56/AN32),0,AN56/AN32)</f>
        <v>5929</v>
      </c>
      <c r="AO69"/>
      <c r="AP69" s="19">
        <f t="shared" ref="AP69:AP74" si="418">IF(ISERROR(AP56/AP32),0,AP56/AP32)</f>
        <v>360</v>
      </c>
      <c r="AQ69"/>
      <c r="AR69" s="19">
        <f t="shared" ref="AR69:AR74" si="419">IF(ISERROR(AR56/AR32),0,AR56/AR32)</f>
        <v>1651.9666666666665</v>
      </c>
      <c r="AT69" s="19">
        <f t="shared" ref="AT69:AT74" si="420">IF(ISERROR(AT56/AT32),0,AT56/AT32)</f>
        <v>1318.24</v>
      </c>
      <c r="AV69" s="19">
        <f t="shared" ref="AV69:AV74" si="421">IF(ISERROR(AV56/AV32),0,AV56/AV32)</f>
        <v>928.79473684210518</v>
      </c>
      <c r="AX69" s="19">
        <f t="shared" ref="AX69:AX74" si="422">IF(ISERROR(AX56/AX32),0,AX56/AX32)</f>
        <v>506.5834375</v>
      </c>
      <c r="AZ69" s="19">
        <f t="shared" ref="AZ69:AZ74" si="423">IF(ISERROR(AZ56/AZ32),0,AZ56/AZ32)</f>
        <v>622.94428571428568</v>
      </c>
      <c r="BB69" s="19">
        <f t="shared" ref="BB69:BB74" si="424">IF(ISERROR(BB56/BB32),0,BB56/BB32)</f>
        <v>704.80185185185189</v>
      </c>
      <c r="BD69" s="19">
        <f t="shared" ref="BD69:BF69" si="425">IF(ISERROR(BD56/BD32),0,BD56/BD32)</f>
        <v>635.44735849056599</v>
      </c>
      <c r="BF69" s="19">
        <f t="shared" si="425"/>
        <v>64.9375</v>
      </c>
      <c r="BH69" s="19">
        <f t="shared" ref="BH69:BJ69" si="426">IF(ISERROR(BH56/BH32),0,BH56/BH32)</f>
        <v>304.06333333333333</v>
      </c>
      <c r="BJ69" s="19">
        <f t="shared" si="426"/>
        <v>659.68333333333328</v>
      </c>
      <c r="BL69" s="19">
        <f t="shared" ref="BL69:BN69" si="427">IF(ISERROR(BL56/BL32),0,BL56/BL32)</f>
        <v>1244.8183333333334</v>
      </c>
      <c r="BN69" s="19">
        <f t="shared" si="427"/>
        <v>122.8</v>
      </c>
      <c r="BP69" s="19">
        <f t="shared" ref="BP69:BR69" si="428">IF(ISERROR(BP56/BP32),0,BP56/BP32)</f>
        <v>526.76666666666665</v>
      </c>
      <c r="BR69" s="19">
        <f t="shared" si="428"/>
        <v>76</v>
      </c>
      <c r="BT69" s="19">
        <f t="shared" ref="BT69:BV69" si="429">IF(ISERROR(BT56/BT32),0,BT56/BT32)</f>
        <v>126</v>
      </c>
      <c r="BV69" s="19">
        <f t="shared" si="429"/>
        <v>301</v>
      </c>
      <c r="BX69" s="19">
        <f t="shared" ref="BX69" si="430">IF(ISERROR(BX56/BX32),0,BX56/BX32)</f>
        <v>0</v>
      </c>
      <c r="BZ69" s="19">
        <f t="shared" ref="BZ69" si="431">IF(ISERROR(BZ56/BZ32),0,BZ56/BZ32)</f>
        <v>0</v>
      </c>
      <c r="CB69" s="19">
        <f t="shared" ref="CB69:CD74" si="432">IF(ISERROR(CB56/CB32),0,CB56/CB32)</f>
        <v>0</v>
      </c>
      <c r="CD69" s="19">
        <f t="shared" si="432"/>
        <v>0</v>
      </c>
      <c r="CF69" s="19">
        <f t="shared" ref="CF69:CH69" si="433">IF(ISERROR(CF56/CF32),0,CF56/CF32)</f>
        <v>0</v>
      </c>
      <c r="CH69" s="19">
        <f t="shared" si="433"/>
        <v>468.24</v>
      </c>
      <c r="CJ69" s="19">
        <f t="shared" ref="CJ69:CL69" si="434">IF(ISERROR(CJ56/CJ32),0,CJ56/CJ32)</f>
        <v>0</v>
      </c>
      <c r="CL69" s="19">
        <f t="shared" si="434"/>
        <v>0</v>
      </c>
      <c r="CN69" s="19">
        <f t="shared" ref="CN69:CP69" si="435">IF(ISERROR(CN56/CN32),0,CN56/CN32)</f>
        <v>0</v>
      </c>
      <c r="CP69" s="19">
        <f t="shared" si="435"/>
        <v>0</v>
      </c>
      <c r="CR69" s="19">
        <f t="shared" ref="CR69:CT69" si="436">IF(ISERROR(CR56/CR32),0,CR56/CR32)</f>
        <v>0</v>
      </c>
      <c r="CT69" s="19">
        <f t="shared" si="436"/>
        <v>0</v>
      </c>
      <c r="CV69" s="19">
        <f t="shared" ref="CV69:CX69" si="437">IF(ISERROR(CV56/CV32),0,CV56/CV32)</f>
        <v>0</v>
      </c>
      <c r="CX69" s="19">
        <f t="shared" si="437"/>
        <v>0</v>
      </c>
      <c r="CZ69" s="19">
        <f t="shared" ref="CZ69:DB69" si="438">IF(ISERROR(CZ56/CZ32),0,CZ56/CZ32)</f>
        <v>0</v>
      </c>
      <c r="DB69" s="19">
        <f t="shared" si="438"/>
        <v>0</v>
      </c>
      <c r="DD69" s="19">
        <f t="shared" ref="DD69:DF69" si="439">IF(ISERROR(DD56/DD32),0,DD56/DD32)</f>
        <v>0</v>
      </c>
      <c r="DF69" s="19">
        <f t="shared" si="439"/>
        <v>0</v>
      </c>
      <c r="DH69" s="19">
        <f t="shared" ref="DH69:DJ69" si="440">IF(ISERROR(DH56/DH32),0,DH56/DH32)</f>
        <v>0</v>
      </c>
      <c r="DJ69" s="19">
        <f t="shared" si="440"/>
        <v>0</v>
      </c>
      <c r="DL69" s="19">
        <f t="shared" ref="DL69:DN69" si="441">IF(ISERROR(DL56/DL32),0,DL56/DL32)</f>
        <v>0</v>
      </c>
      <c r="DN69" s="19">
        <f t="shared" si="441"/>
        <v>0</v>
      </c>
      <c r="DO69"/>
      <c r="DP69"/>
      <c r="DQ69"/>
    </row>
    <row r="70" spans="2:121" x14ac:dyDescent="0.25">
      <c r="B70" s="9" t="s">
        <v>2</v>
      </c>
      <c r="C70" s="10"/>
      <c r="D70" s="10"/>
      <c r="E70" s="10"/>
      <c r="F70" s="10"/>
      <c r="G70" s="10"/>
      <c r="H70" s="10"/>
      <c r="I70" s="10"/>
      <c r="J70" s="11"/>
      <c r="K70" s="10"/>
      <c r="L70" s="11"/>
      <c r="M70" s="10"/>
      <c r="N70" s="11"/>
      <c r="O70" s="10"/>
      <c r="P70" s="11"/>
      <c r="Q70" s="10"/>
      <c r="R70" s="11"/>
      <c r="S70" s="10"/>
      <c r="T70" s="11"/>
      <c r="U70" s="10"/>
      <c r="V70" s="11"/>
      <c r="W70" s="10"/>
      <c r="X70" s="11"/>
      <c r="Y70" s="10"/>
      <c r="Z70" s="11"/>
      <c r="AA70" s="10"/>
      <c r="AB70" s="11"/>
      <c r="AC70" s="10"/>
      <c r="AD70" s="11"/>
      <c r="AE70" s="10"/>
      <c r="AF70" s="11">
        <f t="shared" si="413"/>
        <v>687.01010101010104</v>
      </c>
      <c r="AG70" s="10"/>
      <c r="AH70" s="11">
        <f t="shared" si="414"/>
        <v>676.95049504950498</v>
      </c>
      <c r="AI70" s="10"/>
      <c r="AJ70" s="11">
        <f t="shared" si="415"/>
        <v>682.86274509803923</v>
      </c>
      <c r="AK70" s="10"/>
      <c r="AL70" s="11">
        <f t="shared" si="416"/>
        <v>689.62376237623766</v>
      </c>
      <c r="AM70" s="10"/>
      <c r="AN70" s="11">
        <f t="shared" si="417"/>
        <v>740.99019607843138</v>
      </c>
      <c r="AO70" s="10"/>
      <c r="AP70" s="11">
        <f t="shared" si="418"/>
        <v>730.10476190476186</v>
      </c>
      <c r="AQ70" s="10"/>
      <c r="AR70" s="11">
        <f t="shared" si="419"/>
        <v>779.93513513513517</v>
      </c>
      <c r="AS70" s="10"/>
      <c r="AT70" s="11">
        <f t="shared" si="420"/>
        <v>784.74142857142863</v>
      </c>
      <c r="AU70" s="10"/>
      <c r="AV70" s="11">
        <f t="shared" si="421"/>
        <v>785.30876923076937</v>
      </c>
      <c r="AW70" s="10"/>
      <c r="AX70" s="11">
        <f t="shared" si="422"/>
        <v>883.57972222222224</v>
      </c>
      <c r="AY70" s="10"/>
      <c r="AZ70" s="11">
        <f t="shared" si="423"/>
        <v>674.36404878048779</v>
      </c>
      <c r="BA70" s="10"/>
      <c r="BB70" s="11">
        <f t="shared" si="424"/>
        <v>677.39816406249997</v>
      </c>
      <c r="BC70" s="10"/>
      <c r="BD70" s="11">
        <f t="shared" ref="BD70:BF70" si="442">IF(ISERROR(BD57/BD33),0,BD57/BD33)</f>
        <v>670.20271844660192</v>
      </c>
      <c r="BE70" s="10"/>
      <c r="BF70" s="11">
        <f t="shared" si="442"/>
        <v>665.57681672025717</v>
      </c>
      <c r="BG70" s="10"/>
      <c r="BH70" s="11">
        <f t="shared" ref="BH70:BJ70" si="443">IF(ISERROR(BH57/BH33),0,BH57/BH33)</f>
        <v>660.14881789137371</v>
      </c>
      <c r="BI70" s="10"/>
      <c r="BJ70" s="11">
        <f t="shared" si="443"/>
        <v>660.14439873417712</v>
      </c>
      <c r="BK70" s="10"/>
      <c r="BL70" s="11">
        <f t="shared" ref="BL70:BN70" si="444">IF(ISERROR(BL57/BL33),0,BL57/BL33)</f>
        <v>654.65900311526468</v>
      </c>
      <c r="BM70" s="10"/>
      <c r="BN70" s="11">
        <f t="shared" si="444"/>
        <v>649.16266253869958</v>
      </c>
      <c r="BO70" s="10"/>
      <c r="BP70" s="11">
        <f t="shared" ref="BP70:BR70" si="445">IF(ISERROR(BP57/BP33),0,BP57/BP33)</f>
        <v>629.21262499999989</v>
      </c>
      <c r="BQ70" s="10"/>
      <c r="BR70" s="11">
        <f t="shared" si="445"/>
        <v>623.6193146417445</v>
      </c>
      <c r="BS70" s="10"/>
      <c r="BT70" s="11">
        <f t="shared" ref="BT70:BV70" si="446">IF(ISERROR(BT57/BT33),0,BT57/BT33)</f>
        <v>602.84059405940593</v>
      </c>
      <c r="BU70" s="10"/>
      <c r="BV70" s="11">
        <f t="shared" si="446"/>
        <v>625.89775933609951</v>
      </c>
      <c r="BW70" s="10"/>
      <c r="BX70" s="11">
        <f t="shared" ref="BX70" si="447">IF(ISERROR(BX57/BX33),0,BX57/BX33)</f>
        <v>628.17801470588256</v>
      </c>
      <c r="BY70" s="10"/>
      <c r="BZ70" s="11">
        <f t="shared" ref="BZ70" si="448">IF(ISERROR(BZ57/BZ33),0,BZ57/BZ33)</f>
        <v>578.07207317073176</v>
      </c>
      <c r="CA70" s="10"/>
      <c r="CB70" s="11">
        <f t="shared" si="432"/>
        <v>473.21379310344821</v>
      </c>
      <c r="CC70" s="10"/>
      <c r="CD70" s="11">
        <f t="shared" si="432"/>
        <v>538.53800000000001</v>
      </c>
      <c r="CE70" s="10"/>
      <c r="CF70" s="11">
        <f t="shared" ref="CF70:CH70" si="449">IF(ISERROR(CF57/CF33),0,CF57/CF33)</f>
        <v>574.96636363636355</v>
      </c>
      <c r="CG70" s="10"/>
      <c r="CH70" s="11">
        <f t="shared" si="449"/>
        <v>556.9224999999999</v>
      </c>
      <c r="CI70" s="10"/>
      <c r="CJ70" s="11">
        <f t="shared" ref="CJ70:CL70" si="450">IF(ISERROR(CJ57/CJ33),0,CJ57/CJ33)</f>
        <v>262.11</v>
      </c>
      <c r="CK70" s="10"/>
      <c r="CL70" s="11">
        <f t="shared" si="450"/>
        <v>339.50444444444446</v>
      </c>
      <c r="CM70" s="10"/>
      <c r="CN70" s="11">
        <f t="shared" ref="CN70:CP70" si="451">IF(ISERROR(CN57/CN33),0,CN57/CN33)</f>
        <v>245.87333333333333</v>
      </c>
      <c r="CO70" s="10"/>
      <c r="CP70" s="11">
        <f t="shared" si="451"/>
        <v>330.81</v>
      </c>
      <c r="CQ70" s="10"/>
      <c r="CR70" s="11">
        <f t="shared" ref="CR70:CT70" si="452">IF(ISERROR(CR57/CR33),0,CR57/CR33)</f>
        <v>399.08</v>
      </c>
      <c r="CS70" s="10"/>
      <c r="CT70" s="11">
        <f t="shared" si="452"/>
        <v>595.24</v>
      </c>
      <c r="CU70" s="10"/>
      <c r="CV70" s="11">
        <f t="shared" ref="CV70:CX70" si="453">IF(ISERROR(CV57/CV33),0,CV57/CV33)</f>
        <v>595.24</v>
      </c>
      <c r="CW70" s="10"/>
      <c r="CX70" s="11">
        <f t="shared" si="453"/>
        <v>566.24</v>
      </c>
      <c r="CY70" s="10"/>
      <c r="CZ70" s="11">
        <f t="shared" ref="CZ70:DB70" si="454">IF(ISERROR(CZ57/CZ33),0,CZ57/CZ33)</f>
        <v>566.24</v>
      </c>
      <c r="DA70" s="10"/>
      <c r="DB70" s="11">
        <f t="shared" si="454"/>
        <v>566.24</v>
      </c>
      <c r="DC70" s="10"/>
      <c r="DD70" s="11">
        <f t="shared" ref="DD70:DF70" si="455">IF(ISERROR(DD57/DD33),0,DD57/DD33)</f>
        <v>468.24</v>
      </c>
      <c r="DE70" s="10"/>
      <c r="DF70" s="11">
        <f t="shared" si="455"/>
        <v>0</v>
      </c>
      <c r="DG70" s="10"/>
      <c r="DH70" s="11">
        <f t="shared" ref="DH70:DJ70" si="456">IF(ISERROR(DH57/DH33),0,DH57/DH33)</f>
        <v>0</v>
      </c>
      <c r="DI70" s="10"/>
      <c r="DJ70" s="11">
        <f t="shared" si="456"/>
        <v>0</v>
      </c>
      <c r="DK70" s="10"/>
      <c r="DL70" s="11">
        <f t="shared" ref="DL70:DN70" si="457">IF(ISERROR(DL57/DL33),0,DL57/DL33)</f>
        <v>0</v>
      </c>
      <c r="DM70" s="10"/>
      <c r="DN70" s="13">
        <f t="shared" si="457"/>
        <v>0</v>
      </c>
      <c r="DO70"/>
      <c r="DP70"/>
      <c r="DQ70"/>
    </row>
    <row r="71" spans="2:121" x14ac:dyDescent="0.25">
      <c r="B71" s="4" t="str">
        <f>$B$34</f>
        <v>Dr. Larkin</v>
      </c>
      <c r="J71" s="19">
        <f>IF(ISERROR(J58/J34),0,J58/J34)</f>
        <v>0</v>
      </c>
      <c r="L71" s="19">
        <f>IF(ISERROR(L58/L34),0,L58/L34)</f>
        <v>0</v>
      </c>
      <c r="N71" s="19">
        <f>IF(ISERROR(N58/N34),0,N58/N34)</f>
        <v>0</v>
      </c>
      <c r="P71" s="19">
        <f>IF(ISERROR(P58/P34),0,P58/P34)</f>
        <v>0</v>
      </c>
      <c r="R71" s="19">
        <f>IF(ISERROR(R58/R34),0,R58/R34)</f>
        <v>0</v>
      </c>
      <c r="T71" s="19">
        <f>IF(ISERROR(T58/T34),0,T58/T34)</f>
        <v>0</v>
      </c>
      <c r="V71" s="19">
        <f>IF(ISERROR(V58/V34),0,V58/V34)</f>
        <v>0</v>
      </c>
      <c r="X71" s="19">
        <f>IF(ISERROR(X58/X34),0,X58/X34)</f>
        <v>0</v>
      </c>
      <c r="Z71" s="19">
        <f>IF(ISERROR(Z58/Z34),0,Z58/Z34)</f>
        <v>268.66666666666669</v>
      </c>
      <c r="AB71" s="19">
        <f>IF(ISERROR(AB58/AB34),0,AB58/AB34)</f>
        <v>621.26470588235293</v>
      </c>
      <c r="AD71" s="19">
        <f>IF(ISERROR(AD58/AD34),0,AD58/AD34)</f>
        <v>650</v>
      </c>
      <c r="AF71" s="19">
        <f t="shared" si="413"/>
        <v>0</v>
      </c>
      <c r="AH71" s="19">
        <f t="shared" si="414"/>
        <v>0</v>
      </c>
      <c r="AJ71" s="19">
        <f t="shared" si="415"/>
        <v>0</v>
      </c>
      <c r="AL71" s="19">
        <f t="shared" si="416"/>
        <v>0</v>
      </c>
      <c r="AN71" s="19">
        <f t="shared" si="417"/>
        <v>100</v>
      </c>
      <c r="AO71"/>
      <c r="AP71" s="19">
        <f t="shared" si="418"/>
        <v>227.5</v>
      </c>
      <c r="AQ71"/>
      <c r="AR71" s="19">
        <f t="shared" si="419"/>
        <v>1053.67</v>
      </c>
      <c r="AT71" s="19">
        <f t="shared" si="420"/>
        <v>0</v>
      </c>
      <c r="AV71" s="19">
        <f t="shared" si="421"/>
        <v>396.03</v>
      </c>
      <c r="AX71" s="19">
        <f t="shared" si="422"/>
        <v>593.18666666666661</v>
      </c>
      <c r="AZ71" s="19">
        <f t="shared" si="423"/>
        <v>6113</v>
      </c>
      <c r="BB71" s="19">
        <f t="shared" si="424"/>
        <v>512.32181818181823</v>
      </c>
      <c r="BD71" s="19">
        <f>IF(ISERROR(BD58/BD34),0,BD58/BD34)</f>
        <v>691.00760869565215</v>
      </c>
      <c r="BF71" s="19">
        <f>IF(ISERROR(BF58/BF34),0,BF58/BF34)</f>
        <v>872.50566037735859</v>
      </c>
      <c r="BH71" s="19">
        <f>IF(ISERROR(BH58/BH34),0,BH58/BH34)</f>
        <v>631.36416666666673</v>
      </c>
      <c r="BJ71" s="19">
        <f>IF(ISERROR(BJ58/BJ34),0,BJ58/BJ34)</f>
        <v>1064.1437777777778</v>
      </c>
      <c r="BL71" s="19">
        <f t="shared" ref="BL71:BN71" si="458">IF(ISERROR(BL58/BL34),0,BL58/BL34)</f>
        <v>559.44100000000003</v>
      </c>
      <c r="BN71" s="19">
        <f t="shared" si="458"/>
        <v>561.31486486486494</v>
      </c>
      <c r="BP71" s="19">
        <f t="shared" ref="BP71:BR71" si="459">IF(ISERROR(BP58/BP34),0,BP58/BP34)</f>
        <v>868.30689655172421</v>
      </c>
      <c r="BR71" s="19">
        <f t="shared" si="459"/>
        <v>656.71947368421058</v>
      </c>
      <c r="BT71" s="19">
        <f t="shared" ref="BT71:BV71" si="460">IF(ISERROR(BT58/BT34),0,BT58/BT34)</f>
        <v>760.60666666666668</v>
      </c>
      <c r="BV71" s="19">
        <f t="shared" si="460"/>
        <v>377.49</v>
      </c>
      <c r="BX71" s="19">
        <f t="shared" ref="BX71" si="461">IF(ISERROR(BX58/BX34),0,BX58/BX34)</f>
        <v>460.10714285714283</v>
      </c>
      <c r="BZ71" s="19">
        <f t="shared" ref="BZ71" si="462">IF(ISERROR(BZ58/BZ34),0,BZ58/BZ34)</f>
        <v>792.39250000000004</v>
      </c>
      <c r="CB71" s="19">
        <f t="shared" si="432"/>
        <v>821.36071428571427</v>
      </c>
      <c r="CD71" s="19">
        <f t="shared" si="432"/>
        <v>763.63</v>
      </c>
      <c r="CF71" s="19">
        <f t="shared" ref="CF71:CH71" si="463">IF(ISERROR(CF58/CF34),0,CF58/CF34)</f>
        <v>852.50578947368422</v>
      </c>
      <c r="CH71" s="19">
        <f t="shared" si="463"/>
        <v>1187.6182352941175</v>
      </c>
      <c r="CJ71" s="19">
        <f t="shared" ref="CJ71:CL71" si="464">IF(ISERROR(CJ58/CJ34),0,CJ58/CJ34)</f>
        <v>799.01578947368421</v>
      </c>
      <c r="CL71" s="19">
        <f t="shared" si="464"/>
        <v>945.51615384615377</v>
      </c>
      <c r="CN71" s="19">
        <f t="shared" ref="CN71:CP71" si="465">IF(ISERROR(CN58/CN34),0,CN58/CN34)</f>
        <v>1356.7183783783785</v>
      </c>
      <c r="CP71" s="19">
        <f t="shared" si="465"/>
        <v>955.71111111111111</v>
      </c>
      <c r="CR71" s="19">
        <f t="shared" ref="CR71:CT71" si="466">IF(ISERROR(CR58/CR34),0,CR58/CR34)</f>
        <v>132.30000000000001</v>
      </c>
      <c r="CT71" s="19">
        <f t="shared" si="466"/>
        <v>174.45285714285714</v>
      </c>
      <c r="CV71" s="19">
        <f t="shared" ref="CV71:CX71" si="467">IF(ISERROR(CV58/CV34),0,CV58/CV34)</f>
        <v>556.38975000000005</v>
      </c>
      <c r="CX71" s="19">
        <f t="shared" si="467"/>
        <v>1074.9807317073171</v>
      </c>
      <c r="CZ71" s="19">
        <f t="shared" ref="CZ71:DB71" si="468">IF(ISERROR(CZ58/CZ34),0,CZ58/CZ34)</f>
        <v>771.0214285714286</v>
      </c>
      <c r="DB71" s="19">
        <f t="shared" si="468"/>
        <v>1356.6179166666668</v>
      </c>
      <c r="DD71" s="19">
        <f t="shared" ref="DD71:DF71" si="469">IF(ISERROR(DD58/DD34),0,DD58/DD34)</f>
        <v>1155.0161538461539</v>
      </c>
      <c r="DF71" s="19">
        <f t="shared" si="469"/>
        <v>1159.6972222222223</v>
      </c>
      <c r="DH71" s="19">
        <f t="shared" ref="DH71:DJ71" si="470">IF(ISERROR(DH58/DH34),0,DH58/DH34)</f>
        <v>1335.2638709677419</v>
      </c>
      <c r="DJ71" s="19">
        <f t="shared" si="470"/>
        <v>731.95857142857142</v>
      </c>
      <c r="DL71" s="19">
        <f t="shared" ref="DL71:DN71" si="471">IF(ISERROR(DL58/DL34),0,DL58/DL34)</f>
        <v>878.5675</v>
      </c>
      <c r="DN71" s="19">
        <f t="shared" si="471"/>
        <v>889.64162162162154</v>
      </c>
      <c r="DO71"/>
      <c r="DP71"/>
      <c r="DQ71"/>
    </row>
    <row r="72" spans="2:121" x14ac:dyDescent="0.25">
      <c r="B72" s="9" t="s">
        <v>2</v>
      </c>
      <c r="C72" s="10"/>
      <c r="D72" s="10"/>
      <c r="E72" s="10"/>
      <c r="F72" s="10"/>
      <c r="G72" s="10"/>
      <c r="H72" s="10"/>
      <c r="I72" s="10"/>
      <c r="J72" s="11"/>
      <c r="K72" s="10"/>
      <c r="L72" s="11"/>
      <c r="M72" s="10"/>
      <c r="N72" s="11"/>
      <c r="O72" s="10"/>
      <c r="P72" s="11"/>
      <c r="Q72" s="10"/>
      <c r="R72" s="11"/>
      <c r="S72" s="10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1">
        <f t="shared" si="413"/>
        <v>594.18421052631584</v>
      </c>
      <c r="AG72" s="10"/>
      <c r="AH72" s="11">
        <f t="shared" si="414"/>
        <v>594.18421052631584</v>
      </c>
      <c r="AI72" s="10"/>
      <c r="AJ72" s="11">
        <f t="shared" si="415"/>
        <v>594.18421052631584</v>
      </c>
      <c r="AK72" s="10"/>
      <c r="AL72" s="11">
        <f t="shared" si="416"/>
        <v>594.18421052631584</v>
      </c>
      <c r="AM72" s="10"/>
      <c r="AN72" s="11">
        <f t="shared" si="417"/>
        <v>581.51282051282055</v>
      </c>
      <c r="AO72" s="10"/>
      <c r="AP72" s="11">
        <f t="shared" si="418"/>
        <v>564.2439024390244</v>
      </c>
      <c r="AQ72" s="10"/>
      <c r="AR72" s="11">
        <f t="shared" si="419"/>
        <v>575.89690476190469</v>
      </c>
      <c r="AS72" s="10"/>
      <c r="AT72" s="11">
        <f t="shared" si="420"/>
        <v>575.89690476190469</v>
      </c>
      <c r="AU72" s="10"/>
      <c r="AV72" s="11">
        <f t="shared" si="421"/>
        <v>560.25630434782602</v>
      </c>
      <c r="AW72" s="10"/>
      <c r="AX72" s="11">
        <f t="shared" si="422"/>
        <v>583.8549999999999</v>
      </c>
      <c r="AY72" s="10"/>
      <c r="AZ72" s="11">
        <f t="shared" si="423"/>
        <v>754.14359999999999</v>
      </c>
      <c r="BA72" s="10"/>
      <c r="BB72" s="11">
        <f t="shared" si="424"/>
        <v>640.75369565217386</v>
      </c>
      <c r="BC72" s="10"/>
      <c r="BD72" s="11">
        <f>IF(ISERROR(BD59/BD35),0,BD59/BD35)</f>
        <v>665.88065217391306</v>
      </c>
      <c r="BE72" s="10"/>
      <c r="BF72" s="11">
        <f>IF(ISERROR(BF59/BF35),0,BF59/BF35)</f>
        <v>741.40565517241384</v>
      </c>
      <c r="BG72" s="10"/>
      <c r="BH72" s="11">
        <f>IF(ISERROR(BH59/BH35),0,BH59/BH35)</f>
        <v>719.51895027624312</v>
      </c>
      <c r="BI72" s="10"/>
      <c r="BJ72" s="11">
        <f>IF(ISERROR(BJ59/BJ35),0,BJ59/BJ35)</f>
        <v>788.13893805309749</v>
      </c>
      <c r="BK72" s="10"/>
      <c r="BL72" s="11">
        <f t="shared" ref="BL72:BN72" si="472">IF(ISERROR(BL59/BL35),0,BL59/BL35)</f>
        <v>772.27844897959199</v>
      </c>
      <c r="BM72" s="10"/>
      <c r="BN72" s="11">
        <f t="shared" si="472"/>
        <v>748.292392857143</v>
      </c>
      <c r="BO72" s="10"/>
      <c r="BP72" s="11">
        <f t="shared" ref="BP72:BR72" si="473">IF(ISERROR(BP59/BP35),0,BP59/BP35)</f>
        <v>758.60097402597398</v>
      </c>
      <c r="BQ72" s="10"/>
      <c r="BR72" s="11">
        <f t="shared" si="473"/>
        <v>752.68125382262997</v>
      </c>
      <c r="BS72" s="10"/>
      <c r="BT72" s="11">
        <f t="shared" ref="BT72:BV72" si="474">IF(ISERROR(BT59/BT35),0,BT59/BT35)</f>
        <v>757.42323033707862</v>
      </c>
      <c r="BU72" s="10"/>
      <c r="BV72" s="11">
        <f t="shared" si="474"/>
        <v>759.05294797687861</v>
      </c>
      <c r="BW72" s="10"/>
      <c r="BX72" s="11">
        <f t="shared" ref="BX72" si="475">IF(ISERROR(BX59/BX35),0,BX59/BX35)</f>
        <v>737.89792613636371</v>
      </c>
      <c r="BY72" s="10"/>
      <c r="BZ72" s="11">
        <f t="shared" ref="BZ72" si="476">IF(ISERROR(BZ59/BZ35),0,BZ59/BZ35)</f>
        <v>753.40886227544911</v>
      </c>
      <c r="CA72" s="10"/>
      <c r="CB72" s="11">
        <f t="shared" si="432"/>
        <v>766.06377483443714</v>
      </c>
      <c r="CC72" s="10"/>
      <c r="CD72" s="11">
        <f t="shared" si="432"/>
        <v>744.84115671641791</v>
      </c>
      <c r="CE72" s="10"/>
      <c r="CF72" s="11">
        <f t="shared" ref="CF72:CH72" si="477">IF(ISERROR(CF59/CF35),0,CF59/CF35)</f>
        <v>769.26665338645421</v>
      </c>
      <c r="CG72" s="10"/>
      <c r="CH72" s="11">
        <f t="shared" si="477"/>
        <v>773.24366666666674</v>
      </c>
      <c r="CI72" s="10"/>
      <c r="CJ72" s="11">
        <f t="shared" ref="CJ72:CL72" si="478">IF(ISERROR(CJ59/CJ35),0,CJ59/CJ35)</f>
        <v>793.61341085271317</v>
      </c>
      <c r="CK72" s="10"/>
      <c r="CL72" s="11">
        <f t="shared" si="478"/>
        <v>849.45669230769238</v>
      </c>
      <c r="CM72" s="10"/>
      <c r="CN72" s="11">
        <f t="shared" ref="CN72:CP72" si="479">IF(ISERROR(CN59/CN35),0,CN59/CN35)</f>
        <v>917.44932835820885</v>
      </c>
      <c r="CO72" s="10"/>
      <c r="CP72" s="11">
        <f t="shared" si="479"/>
        <v>937.98507751937984</v>
      </c>
      <c r="CQ72" s="10"/>
      <c r="CR72" s="11">
        <f t="shared" ref="CR72:CT72" si="480">IF(ISERROR(CR59/CR35),0,CR59/CR35)</f>
        <v>949.47305676855888</v>
      </c>
      <c r="CS72" s="10"/>
      <c r="CT72" s="11">
        <f t="shared" si="480"/>
        <v>938.36818181818205</v>
      </c>
      <c r="CU72" s="10"/>
      <c r="CV72" s="11">
        <f t="shared" ref="CV72:CX72" si="481">IF(ISERROR(CV59/CV35),0,CV59/CV35)</f>
        <v>893.17382575757597</v>
      </c>
      <c r="CW72" s="10"/>
      <c r="CX72" s="11">
        <f t="shared" si="481"/>
        <v>919.27750830564798</v>
      </c>
      <c r="CY72" s="10"/>
      <c r="CZ72" s="11">
        <f t="shared" ref="CZ72:DB72" si="482">IF(ISERROR(CZ59/CZ35),0,CZ59/CZ35)</f>
        <v>904.5178723404257</v>
      </c>
      <c r="DA72" s="10"/>
      <c r="DB72" s="11">
        <f t="shared" si="482"/>
        <v>972.6119273743019</v>
      </c>
      <c r="DC72" s="10"/>
      <c r="DD72" s="11">
        <f t="shared" ref="DD72:DF72" si="483">IF(ISERROR(DD59/DD35),0,DD59/DD35)</f>
        <v>997.46849206349225</v>
      </c>
      <c r="DE72" s="10"/>
      <c r="DF72" s="11">
        <f t="shared" si="483"/>
        <v>1003.2354773869346</v>
      </c>
      <c r="DG72" s="10"/>
      <c r="DH72" s="11">
        <f t="shared" ref="DH72:DJ72" si="484">IF(ISERROR(DH59/DH35),0,DH59/DH35)</f>
        <v>1049.4074168797954</v>
      </c>
      <c r="DI72" s="10"/>
      <c r="DJ72" s="11">
        <f t="shared" si="484"/>
        <v>1048.3349453551912</v>
      </c>
      <c r="DK72" s="10"/>
      <c r="DL72" s="11">
        <f t="shared" ref="DL72:DN72" si="485">IF(ISERROR(DL59/DL35),0,DL59/DL35)</f>
        <v>995.21658792650919</v>
      </c>
      <c r="DM72" s="10"/>
      <c r="DN72" s="13">
        <f t="shared" si="485"/>
        <v>986.53511002444986</v>
      </c>
      <c r="DO72"/>
      <c r="DP72"/>
      <c r="DQ72"/>
    </row>
    <row r="73" spans="2:121" x14ac:dyDescent="0.25">
      <c r="B73" s="4" t="str">
        <f>$B$36</f>
        <v>Dr. Pai</v>
      </c>
      <c r="J73" s="47">
        <f>IF(ISERROR(J60/J36),0,J60/J36)</f>
        <v>0</v>
      </c>
      <c r="L73" s="47">
        <f>IF(ISERROR(L60/L36),0,L60/L36)</f>
        <v>0</v>
      </c>
      <c r="N73" s="47">
        <f>IF(ISERROR(N60/N36),0,N60/N36)</f>
        <v>0</v>
      </c>
      <c r="P73" s="47">
        <f>IF(ISERROR(P60/P36),0,P60/P36)</f>
        <v>0</v>
      </c>
      <c r="R73" s="47">
        <f>IF(ISERROR(R60/R36),0,R60/R36)</f>
        <v>0</v>
      </c>
      <c r="T73" s="47">
        <f>IF(ISERROR(T60/T36),0,T60/T36)</f>
        <v>0</v>
      </c>
      <c r="V73" s="47">
        <f>IF(ISERROR(V60/V36),0,V60/V36)</f>
        <v>0</v>
      </c>
      <c r="X73" s="47">
        <f>IF(ISERROR(X60/X36),0,X60/X36)</f>
        <v>0</v>
      </c>
      <c r="Z73" s="47">
        <f>IF(ISERROR(Z60/Z36),0,Z60/Z36)</f>
        <v>0</v>
      </c>
      <c r="AB73" s="47">
        <f>IF(ISERROR(AB60/AB36),0,AB60/AB36)</f>
        <v>0</v>
      </c>
      <c r="AD73" s="47">
        <f>IF(ISERROR(AD60/AD36),0,AD60/AD36)</f>
        <v>0</v>
      </c>
      <c r="AF73" s="47">
        <f t="shared" si="413"/>
        <v>0</v>
      </c>
      <c r="AH73" s="101">
        <f t="shared" si="414"/>
        <v>0</v>
      </c>
      <c r="AJ73" s="101">
        <f t="shared" si="415"/>
        <v>0</v>
      </c>
      <c r="AL73" s="101">
        <f t="shared" si="416"/>
        <v>0</v>
      </c>
      <c r="AN73" s="101">
        <f t="shared" si="417"/>
        <v>0</v>
      </c>
      <c r="AO73"/>
      <c r="AP73" s="101">
        <f t="shared" si="418"/>
        <v>0</v>
      </c>
      <c r="AQ73"/>
      <c r="AR73" s="101">
        <f t="shared" si="419"/>
        <v>0</v>
      </c>
      <c r="AT73" s="101">
        <f t="shared" si="420"/>
        <v>0</v>
      </c>
      <c r="AV73" s="101">
        <f t="shared" si="421"/>
        <v>0</v>
      </c>
      <c r="AX73" s="101">
        <f t="shared" si="422"/>
        <v>0</v>
      </c>
      <c r="AZ73" s="101">
        <f t="shared" si="423"/>
        <v>0</v>
      </c>
      <c r="BB73" s="101">
        <f t="shared" si="424"/>
        <v>0</v>
      </c>
      <c r="BD73" s="101">
        <f>IF(ISERROR(BD60/BD36),0,BD60/BD36)</f>
        <v>0</v>
      </c>
      <c r="BF73" s="19">
        <f>IF(ISERROR(BF60/BF36),0,BF60/BF36)</f>
        <v>854.61862068965513</v>
      </c>
      <c r="BH73" s="19">
        <f>IF(ISERROR(BH60/BH36),0,BH60/BH36)</f>
        <v>704.67333333333329</v>
      </c>
      <c r="BJ73" s="19">
        <f>IF(ISERROR(BJ60/BJ36),0,BJ60/BJ36)</f>
        <v>707.28933333333339</v>
      </c>
      <c r="BL73" s="19">
        <f t="shared" ref="BL73:BN73" si="486">IF(ISERROR(BL60/BL36),0,BL60/BL36)</f>
        <v>265.44400000000002</v>
      </c>
      <c r="BN73" s="19">
        <f t="shared" si="486"/>
        <v>0</v>
      </c>
      <c r="BP73" s="19">
        <f t="shared" ref="BP73:BR73" si="487">IF(ISERROR(BP60/BP36),0,BP60/BP36)</f>
        <v>424</v>
      </c>
      <c r="BR73" s="19">
        <f t="shared" si="487"/>
        <v>8</v>
      </c>
      <c r="BT73" s="19">
        <f t="shared" ref="BT73:BV73" si="488">IF(ISERROR(BT60/BT36),0,BT60/BT36)</f>
        <v>0</v>
      </c>
      <c r="BV73" s="19">
        <f t="shared" si="488"/>
        <v>4298.82</v>
      </c>
      <c r="BX73" s="19">
        <f t="shared" ref="BX73" si="489">IF(ISERROR(BX60/BX36),0,BX60/BX36)</f>
        <v>0</v>
      </c>
      <c r="BZ73" s="19">
        <f t="shared" ref="BZ73" si="490">IF(ISERROR(BZ60/BZ36),0,BZ60/BZ36)</f>
        <v>0</v>
      </c>
      <c r="CB73" s="19">
        <f t="shared" si="432"/>
        <v>0</v>
      </c>
      <c r="CD73" s="19">
        <f t="shared" si="432"/>
        <v>0</v>
      </c>
      <c r="CF73" s="19">
        <f t="shared" ref="CF73:CH73" si="491">IF(ISERROR(CF60/CF36),0,CF60/CF36)</f>
        <v>0</v>
      </c>
      <c r="CH73" s="19">
        <f t="shared" si="491"/>
        <v>0</v>
      </c>
      <c r="CJ73" s="19">
        <f t="shared" ref="CJ73:CL73" si="492">IF(ISERROR(CJ60/CJ36),0,CJ60/CJ36)</f>
        <v>0</v>
      </c>
      <c r="CL73" s="19">
        <f t="shared" si="492"/>
        <v>0</v>
      </c>
      <c r="CN73" s="19">
        <f t="shared" ref="CN73:CP73" si="493">IF(ISERROR(CN60/CN36),0,CN60/CN36)</f>
        <v>0</v>
      </c>
      <c r="CP73" s="19">
        <f t="shared" si="493"/>
        <v>0</v>
      </c>
      <c r="CR73" s="19">
        <f t="shared" ref="CR73:CT73" si="494">IF(ISERROR(CR60/CR36),0,CR60/CR36)</f>
        <v>0</v>
      </c>
      <c r="CT73" s="19">
        <f t="shared" si="494"/>
        <v>0</v>
      </c>
      <c r="CV73" s="19">
        <f t="shared" ref="CV73:CX73" si="495">IF(ISERROR(CV60/CV36),0,CV60/CV36)</f>
        <v>0</v>
      </c>
      <c r="CX73" s="19">
        <f t="shared" si="495"/>
        <v>0</v>
      </c>
      <c r="CZ73" s="19">
        <f t="shared" ref="CZ73:DB73" si="496">IF(ISERROR(CZ60/CZ36),0,CZ60/CZ36)</f>
        <v>0</v>
      </c>
      <c r="DB73" s="19">
        <f t="shared" si="496"/>
        <v>0</v>
      </c>
      <c r="DD73" s="19">
        <f t="shared" ref="DD73:DF73" si="497">IF(ISERROR(DD60/DD36),0,DD60/DD36)</f>
        <v>0</v>
      </c>
      <c r="DF73" s="19">
        <f t="shared" si="497"/>
        <v>0</v>
      </c>
      <c r="DH73" s="19">
        <f t="shared" ref="DH73:DJ73" si="498">IF(ISERROR(DH60/DH36),0,DH60/DH36)</f>
        <v>0</v>
      </c>
      <c r="DJ73" s="19">
        <f t="shared" si="498"/>
        <v>0</v>
      </c>
      <c r="DL73" s="19">
        <f t="shared" ref="DL73:DN73" si="499">IF(ISERROR(DL60/DL36),0,DL60/DL36)</f>
        <v>0</v>
      </c>
      <c r="DN73" s="19">
        <f t="shared" si="499"/>
        <v>0</v>
      </c>
      <c r="DO73"/>
      <c r="DP73"/>
      <c r="DQ73"/>
    </row>
    <row r="74" spans="2:121" x14ac:dyDescent="0.25">
      <c r="B74" s="9" t="s">
        <v>2</v>
      </c>
      <c r="C74" s="10"/>
      <c r="D74" s="10"/>
      <c r="E74" s="10"/>
      <c r="F74" s="10"/>
      <c r="G74" s="10"/>
      <c r="H74" s="10"/>
      <c r="I74" s="10"/>
      <c r="J74" s="37"/>
      <c r="K74" s="10"/>
      <c r="L74" s="37"/>
      <c r="M74" s="10"/>
      <c r="N74" s="37"/>
      <c r="O74" s="10"/>
      <c r="P74" s="37"/>
      <c r="Q74" s="10"/>
      <c r="R74" s="37"/>
      <c r="S74" s="10"/>
      <c r="T74" s="37"/>
      <c r="U74" s="10"/>
      <c r="V74" s="37"/>
      <c r="W74" s="10"/>
      <c r="X74" s="37"/>
      <c r="Y74" s="10"/>
      <c r="Z74" s="37"/>
      <c r="AA74" s="10"/>
      <c r="AB74" s="37"/>
      <c r="AC74" s="10"/>
      <c r="AD74" s="37"/>
      <c r="AE74" s="10"/>
      <c r="AF74" s="37">
        <f t="shared" si="413"/>
        <v>0</v>
      </c>
      <c r="AG74" s="10"/>
      <c r="AH74" s="102">
        <f t="shared" si="414"/>
        <v>0</v>
      </c>
      <c r="AI74" s="10"/>
      <c r="AJ74" s="102">
        <f t="shared" si="415"/>
        <v>0</v>
      </c>
      <c r="AK74" s="10"/>
      <c r="AL74" s="102">
        <f t="shared" si="416"/>
        <v>0</v>
      </c>
      <c r="AM74" s="10"/>
      <c r="AN74" s="102">
        <f t="shared" si="417"/>
        <v>0</v>
      </c>
      <c r="AO74" s="10"/>
      <c r="AP74" s="102">
        <f t="shared" si="418"/>
        <v>0</v>
      </c>
      <c r="AQ74" s="10"/>
      <c r="AR74" s="102">
        <f t="shared" si="419"/>
        <v>0</v>
      </c>
      <c r="AS74" s="10"/>
      <c r="AT74" s="102">
        <f t="shared" si="420"/>
        <v>0</v>
      </c>
      <c r="AU74" s="10"/>
      <c r="AV74" s="102">
        <f t="shared" si="421"/>
        <v>0</v>
      </c>
      <c r="AW74" s="10"/>
      <c r="AX74" s="102">
        <f t="shared" si="422"/>
        <v>0</v>
      </c>
      <c r="AY74" s="10"/>
      <c r="AZ74" s="102">
        <f t="shared" si="423"/>
        <v>0</v>
      </c>
      <c r="BA74" s="10"/>
      <c r="BB74" s="102">
        <f t="shared" si="424"/>
        <v>0</v>
      </c>
      <c r="BC74" s="10"/>
      <c r="BD74" s="102">
        <f>IF(ISERROR(BD61/BD37),0,BD61/BD37)</f>
        <v>0</v>
      </c>
      <c r="BE74" s="10"/>
      <c r="BF74" s="11">
        <f>IF(ISERROR(BF61/BF37),0,BF61/BF37)</f>
        <v>854.61862068965513</v>
      </c>
      <c r="BG74" s="10"/>
      <c r="BH74" s="11">
        <f>IF(ISERROR(BH61/BH37),0,BH61/BH37)</f>
        <v>782.32357142857131</v>
      </c>
      <c r="BI74" s="10"/>
      <c r="BJ74" s="11">
        <f>IF(ISERROR(BJ61/BJ37),0,BJ61/BJ37)</f>
        <v>766.47126760563367</v>
      </c>
      <c r="BK74" s="10"/>
      <c r="BL74" s="11">
        <f t="shared" ref="BL74:BN74" si="500">IF(ISERROR(BL61/BL37),0,BL61/BL37)</f>
        <v>704.61604938271603</v>
      </c>
      <c r="BM74" s="10"/>
      <c r="BN74" s="11">
        <f t="shared" si="500"/>
        <v>704.61604938271603</v>
      </c>
      <c r="BO74" s="10"/>
      <c r="BP74" s="11">
        <f t="shared" ref="BP74:BR74" si="501">IF(ISERROR(BP61/BP37),0,BP61/BP37)</f>
        <v>701.19390243902433</v>
      </c>
      <c r="BQ74" s="10"/>
      <c r="BR74" s="11">
        <f t="shared" si="501"/>
        <v>684.68928571428569</v>
      </c>
      <c r="BS74" s="10"/>
      <c r="BT74" s="11">
        <f t="shared" ref="BT74:BV74" si="502">IF(ISERROR(BT61/BT37),0,BT61/BT37)</f>
        <v>676.6341176470587</v>
      </c>
      <c r="BU74" s="10"/>
      <c r="BV74" s="11">
        <f t="shared" si="502"/>
        <v>915.45956043956039</v>
      </c>
      <c r="BW74" s="10"/>
      <c r="BX74" s="11">
        <f t="shared" ref="BX74" si="503">IF(ISERROR(BX61/BX37),0,BX61/BX37)</f>
        <v>915.45956043956039</v>
      </c>
      <c r="BY74" s="10"/>
      <c r="BZ74" s="11">
        <f t="shared" ref="BZ74" si="504">IF(ISERROR(BZ61/BZ37),0,BZ61/BZ37)</f>
        <v>915.45956043956039</v>
      </c>
      <c r="CA74" s="10"/>
      <c r="CB74" s="11">
        <f t="shared" si="432"/>
        <v>915.45956043956039</v>
      </c>
      <c r="CC74" s="10"/>
      <c r="CD74" s="11">
        <f t="shared" si="432"/>
        <v>943.91741935483867</v>
      </c>
      <c r="CE74" s="10"/>
      <c r="CF74" s="11">
        <f t="shared" ref="CF74:CH74" si="505">IF(ISERROR(CF61/CF37),0,CF61/CF37)</f>
        <v>1128.4771428571428</v>
      </c>
      <c r="CG74" s="10"/>
      <c r="CH74" s="11">
        <f t="shared" si="505"/>
        <v>1444.3679999999999</v>
      </c>
      <c r="CI74" s="10"/>
      <c r="CJ74" s="11">
        <f t="shared" ref="CJ74:CL74" si="506">IF(ISERROR(CJ61/CJ37),0,CJ61/CJ37)</f>
        <v>2623.2919999999999</v>
      </c>
      <c r="CK74" s="10"/>
      <c r="CL74" s="11">
        <f t="shared" si="506"/>
        <v>2623.2919999999999</v>
      </c>
      <c r="CM74" s="10"/>
      <c r="CN74" s="11">
        <f t="shared" ref="CN74:CP74" si="507">IF(ISERROR(CN61/CN37),0,CN61/CN37)</f>
        <v>2867.6577777777775</v>
      </c>
      <c r="CO74" s="10"/>
      <c r="CP74" s="11">
        <f t="shared" si="507"/>
        <v>3684.7028571428568</v>
      </c>
      <c r="CQ74" s="10"/>
      <c r="CR74" s="11">
        <f t="shared" ref="CR74:CT74" si="508">IF(ISERROR(CR61/CR37),0,CR61/CR37)</f>
        <v>4298.82</v>
      </c>
      <c r="CS74" s="10"/>
      <c r="CT74" s="11">
        <f t="shared" si="508"/>
        <v>0</v>
      </c>
      <c r="CU74" s="10"/>
      <c r="CV74" s="11">
        <f t="shared" ref="CV74:CX74" si="509">IF(ISERROR(CV61/CV37),0,CV61/CV37)</f>
        <v>0</v>
      </c>
      <c r="CW74" s="10"/>
      <c r="CX74" s="11">
        <f t="shared" si="509"/>
        <v>0</v>
      </c>
      <c r="CY74" s="10"/>
      <c r="CZ74" s="11">
        <f t="shared" ref="CZ74:DB74" si="510">IF(ISERROR(CZ61/CZ37),0,CZ61/CZ37)</f>
        <v>0</v>
      </c>
      <c r="DA74" s="10"/>
      <c r="DB74" s="11">
        <f t="shared" si="510"/>
        <v>0</v>
      </c>
      <c r="DC74" s="10"/>
      <c r="DD74" s="11">
        <f t="shared" ref="DD74:DF74" si="511">IF(ISERROR(DD61/DD37),0,DD61/DD37)</f>
        <v>0</v>
      </c>
      <c r="DE74" s="10"/>
      <c r="DF74" s="11">
        <f t="shared" si="511"/>
        <v>0</v>
      </c>
      <c r="DG74" s="10"/>
      <c r="DH74" s="11">
        <f t="shared" ref="DH74:DJ74" si="512">IF(ISERROR(DH61/DH37),0,DH61/DH37)</f>
        <v>0</v>
      </c>
      <c r="DI74" s="10"/>
      <c r="DJ74" s="11">
        <f t="shared" si="512"/>
        <v>0</v>
      </c>
      <c r="DK74" s="10"/>
      <c r="DL74" s="11">
        <f t="shared" ref="DL74:DN74" si="513">IF(ISERROR(DL61/DL37),0,DL61/DL37)</f>
        <v>0</v>
      </c>
      <c r="DM74" s="10"/>
      <c r="DN74" s="13">
        <f t="shared" si="513"/>
        <v>0</v>
      </c>
      <c r="DO74"/>
      <c r="DP74"/>
      <c r="DQ74"/>
    </row>
    <row r="75" spans="2:121" x14ac:dyDescent="0.25">
      <c r="B75" s="4" t="s">
        <v>10</v>
      </c>
      <c r="J75" s="20">
        <f>IF(ISERROR(J9/J38),0,J9/J38)</f>
        <v>802.88393258426959</v>
      </c>
      <c r="L75" s="20">
        <f>IF(ISERROR(L9/L38),0,L9/L38)</f>
        <v>715.61882352941188</v>
      </c>
      <c r="N75" s="20">
        <f>IF(ISERROR(N9/N38),0,N9/N38)</f>
        <v>737.9989772727273</v>
      </c>
      <c r="P75" s="20">
        <f>IF(ISERROR(P9/P38),0,P9/P38)</f>
        <v>511.26861702127661</v>
      </c>
      <c r="R75" s="20">
        <f>IF(ISERROR(R9/R38),0,R9/R38)</f>
        <v>1104.9824285714287</v>
      </c>
      <c r="T75" s="20">
        <f>IF(ISERROR(T9/T38),0,T9/T38)</f>
        <v>782.15202247190996</v>
      </c>
      <c r="V75" s="20">
        <f>IF(ISERROR(V9/V38),0,V9/V38)</f>
        <v>678.38121951219512</v>
      </c>
      <c r="X75" s="20">
        <f>IF(ISERROR(X9/X38),0,X9/X38)</f>
        <v>921.3346341463415</v>
      </c>
      <c r="Z75" s="20">
        <f>IF(ISERROR(Z9/Z38),0,Z9/Z38)</f>
        <v>759.30900000000008</v>
      </c>
      <c r="AB75" s="20">
        <f>IF(ISERROR(AB9/AB38),0,AB9/AB38)</f>
        <v>1052.6864705882351</v>
      </c>
      <c r="AD75" s="20">
        <f>IF(ISERROR(AD9/AD38),0,AD9/AD38)</f>
        <v>818.03835294117641</v>
      </c>
      <c r="AF75" s="20">
        <f>IF(ISERROR(AF9/AF38),0,AF9/AF38)</f>
        <v>750.91885714285729</v>
      </c>
      <c r="AH75" s="20">
        <f>IF(ISERROR(AH9/AH38),0,AH9/AH38)</f>
        <v>600.02151515151513</v>
      </c>
      <c r="AJ75" s="20">
        <f>IF(ISERROR(AJ9/AJ38),0,AJ9/AJ38)</f>
        <v>561.18988095238092</v>
      </c>
      <c r="AL75" s="20">
        <f>IF(ISERROR(AL9/AL38),0,AL9/AL38)</f>
        <v>739.60659340659333</v>
      </c>
      <c r="AN75" s="20">
        <f>IF(ISERROR(AN9/AN38),0,AN9/AN38)</f>
        <v>1127.011935483871</v>
      </c>
      <c r="AO75"/>
      <c r="AP75" s="20">
        <f>IF(ISERROR(AP9/AP38),0,AP9/AP38)</f>
        <v>658.08156626506025</v>
      </c>
      <c r="AQ75"/>
      <c r="AR75" s="20">
        <f>IF(ISERROR(AR9/AR38),0,AR9/AR38)</f>
        <v>907.19840707964602</v>
      </c>
      <c r="AT75" s="20">
        <f>IF(ISERROR(AT9/AT38),0,AT9/AT38)</f>
        <v>856.65500000000009</v>
      </c>
      <c r="AV75" s="20">
        <f>IF(ISERROR(AV9/AV38),0,AV9/AV38)</f>
        <v>989.16808080808084</v>
      </c>
      <c r="AX75" s="20">
        <f>IF(ISERROR(AX9/AX38),0,AX9/AX38)</f>
        <v>539.40744444444442</v>
      </c>
      <c r="AZ75" s="20">
        <f>IF(ISERROR(AZ9/AZ38),0,AZ9/AZ38)</f>
        <v>666.1017094017094</v>
      </c>
      <c r="BB75" s="20">
        <f>IF(ISERROR(BB9/BB38),0,BB9/BB38)</f>
        <v>648.70797752808994</v>
      </c>
      <c r="BD75" s="20">
        <f>IF(ISERROR(BD9/BD38),0,BD9/BD38)</f>
        <v>674.72285714285715</v>
      </c>
      <c r="BF75" s="20">
        <f>IF(ISERROR(BF9/BF38),0,BF9/BF38)</f>
        <v>497.34377551020413</v>
      </c>
      <c r="BH75" s="20">
        <f>IF(ISERROR(BH9/BH38),0,BH9/BH38)</f>
        <v>608.63835616438359</v>
      </c>
      <c r="BJ75" s="20">
        <f>IF(ISERROR(BJ9/BJ38),0,BJ9/BJ38)</f>
        <v>532.07188888888891</v>
      </c>
      <c r="BL75" s="20">
        <f>IF(ISERROR(BL9/BL38),0,BL9/BL38)</f>
        <v>438.43634782608694</v>
      </c>
      <c r="BN75" s="20">
        <f>IF(ISERROR(BN9/BN38),0,BN9/BN38)</f>
        <v>616.43504854368928</v>
      </c>
      <c r="BP75" s="20">
        <f>IF(ISERROR(BP9/BP38),0,BP9/BP38)</f>
        <v>510.56294117647059</v>
      </c>
      <c r="BR75" s="20">
        <f>IF(ISERROR(BR9/BR38),0,BR9/BR38)</f>
        <v>841.02325581395348</v>
      </c>
      <c r="BT75" s="20">
        <f>IF(ISERROR(BT9/BT38),0,BT9/BT38)</f>
        <v>561.97265486725667</v>
      </c>
      <c r="BV75" s="20">
        <f>IF(ISERROR(BV9/BV38),0,BV9/BV38)</f>
        <v>865.51049180327868</v>
      </c>
      <c r="BX75" s="20">
        <f>IF(ISERROR(BX9/BX38),0,BX9/BX38)</f>
        <v>378.35943661971834</v>
      </c>
      <c r="BZ75" s="20">
        <f>IF(ISERROR(BZ9/BZ38),0,BZ9/BZ38)</f>
        <v>533.75633333333337</v>
      </c>
      <c r="CB75" s="20">
        <f>IF(ISERROR(CB9/CB38),0,CB9/CB38)</f>
        <v>892.31984848484854</v>
      </c>
      <c r="CD75" s="20">
        <f>IF(ISERROR(CD9/CD38),0,CD9/CD38)</f>
        <v>678.25615384615389</v>
      </c>
      <c r="CF75" s="20">
        <f>IF(ISERROR(CF9/CF38),0,CF9/CF38)</f>
        <v>759.92844155844148</v>
      </c>
      <c r="CH75" s="20">
        <f>IF(ISERROR(CH9/CH38),0,CH9/CH38)</f>
        <v>1002.3682500000001</v>
      </c>
      <c r="CJ75" s="20">
        <f>IF(ISERROR(CJ9/CJ38),0,CJ9/CJ38)</f>
        <v>806.33843137254905</v>
      </c>
      <c r="CL75" s="20">
        <f>IF(ISERROR(CL9/CL38),0,CL9/CL38)</f>
        <v>784.12490740740748</v>
      </c>
      <c r="CN75" s="20">
        <f>IF(ISERROR(CN9/CN38),0,CN9/CN38)</f>
        <v>1042.7443103448275</v>
      </c>
      <c r="CP75" s="20">
        <f>IF(ISERROR(CP9/CP38),0,CP9/CP38)</f>
        <v>721.84943820224714</v>
      </c>
      <c r="CR75" s="20">
        <f>IF(ISERROR(CR9/CR38),0,CR9/CR38)</f>
        <v>816.49506329113922</v>
      </c>
      <c r="CT75" s="20">
        <f>IF(ISERROR(CT9/CT38),0,CT9/CT38)</f>
        <v>814.65025641025647</v>
      </c>
      <c r="CV75" s="20">
        <f>IF(ISERROR(CV9/CV38),0,CV9/CV38)</f>
        <v>607.69359712230221</v>
      </c>
      <c r="CX75" s="20">
        <f>IF(ISERROR(CX9/CX38),0,CX9/CX38)</f>
        <v>883.5562727272727</v>
      </c>
      <c r="CZ75" s="20">
        <f>IF(ISERROR(CZ9/CZ38),0,CZ9/CZ38)</f>
        <v>719.50596899224809</v>
      </c>
      <c r="DB75" s="20">
        <f>IF(ISERROR(DB9/DB38),0,DB9/DB38)</f>
        <v>1106.103381294964</v>
      </c>
      <c r="DD75" s="20">
        <f>IF(ISERROR(DD9/DD38),0,DD9/DD38)</f>
        <v>1208.6191176470588</v>
      </c>
      <c r="DF75" s="20">
        <f>IF(ISERROR(DF9/DF38),0,DF9/DF38)</f>
        <v>1124.4627343750001</v>
      </c>
      <c r="DH75" s="20">
        <f>IF(ISERROR(DH9/DH38),0,DH9/DH38)</f>
        <v>1021.4880158730159</v>
      </c>
      <c r="DJ75" s="20">
        <f>IF(ISERROR(DJ9/DJ38),0,DJ9/DJ38)</f>
        <v>1131.3087962962964</v>
      </c>
      <c r="DL75" s="20">
        <f>IF(ISERROR(DL9/DL38),0,DL9/DL38)</f>
        <v>773.33283018867928</v>
      </c>
      <c r="DN75" s="20">
        <f>IF(ISERROR(DN9/DN38),0,DN9/DN38)</f>
        <v>908.13135593220341</v>
      </c>
      <c r="DO75"/>
      <c r="DP75"/>
      <c r="DQ75"/>
    </row>
    <row r="76" spans="2:121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11"/>
      <c r="K76" s="10"/>
      <c r="L76" s="11"/>
      <c r="M76" s="10"/>
      <c r="N76" s="11"/>
      <c r="O76" s="10"/>
      <c r="P76" s="11"/>
      <c r="Q76" s="10"/>
      <c r="R76" s="11"/>
      <c r="S76" s="10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1">
        <f>IF(ISERROR(AF13/AF39),0,AF13/AF39)</f>
        <v>796.91808897876638</v>
      </c>
      <c r="AG76" s="10"/>
      <c r="AH76" s="11">
        <f>IF(ISERROR(AH13/AH39),0,AH13/AH39)</f>
        <v>782.91587991718438</v>
      </c>
      <c r="AI76" s="10"/>
      <c r="AJ76" s="11">
        <f>IF(ISERROR(AJ13/AJ39),0,AJ13/AJ39)</f>
        <v>769.54309844559577</v>
      </c>
      <c r="AK76" s="10"/>
      <c r="AL76" s="11">
        <f>IF(ISERROR(AL13/AL39),0,AL13/AL39)</f>
        <v>769.59646694214871</v>
      </c>
      <c r="AM76" s="10"/>
      <c r="AN76" s="11">
        <f>IF(ISERROR(AN13/AN39),0,AN13/AN39)</f>
        <v>819.21460470085469</v>
      </c>
      <c r="AO76" s="10"/>
      <c r="AP76" s="11">
        <f>IF(ISERROR(AP13/AP39),0,AP13/AP39)</f>
        <v>784.04306638566902</v>
      </c>
      <c r="AQ76" s="10"/>
      <c r="AR76" s="11">
        <f>IF(ISERROR(AR13/AR39),0,AR13/AR39)</f>
        <v>798.51876670092497</v>
      </c>
      <c r="AS76" s="10"/>
      <c r="AT76" s="11">
        <f>IF(ISERROR(AT13/AT39),0,AT13/AT39)</f>
        <v>813.54286742034947</v>
      </c>
      <c r="AU76" s="10"/>
      <c r="AV76" s="11">
        <f>IF(ISERROR(AV13/AV39),0,AV13/AV39)</f>
        <v>822.17718181818191</v>
      </c>
      <c r="AW76" s="10"/>
      <c r="AX76" s="11">
        <f>IF(ISERROR(AX13/AX39),0,AX13/AX39)</f>
        <v>801.33707920792085</v>
      </c>
      <c r="AY76" s="10"/>
      <c r="AZ76" s="11">
        <f>IF(ISERROR(AZ13/AZ39),0,AZ13/AZ39)</f>
        <v>765.64875239923231</v>
      </c>
      <c r="BA76" s="10"/>
      <c r="BB76" s="11">
        <f>IF(ISERROR(BB13/BB39),0,BB13/BB39)</f>
        <v>751.44144359464633</v>
      </c>
      <c r="BC76" s="10"/>
      <c r="BD76" s="11">
        <f>IF(ISERROR(BD13/BD39),0,BD13/BD39)</f>
        <v>742.70282214156077</v>
      </c>
      <c r="BE76" s="10"/>
      <c r="BF76" s="11">
        <f>IF(ISERROR(BF13/BF39),0,BF13/BF39)</f>
        <v>729.80315696649029</v>
      </c>
      <c r="BG76" s="10"/>
      <c r="BH76" s="11">
        <f>IF(ISERROR(BH13/BH39),0,BH13/BH39)</f>
        <v>734.53911843276944</v>
      </c>
      <c r="BI76" s="10"/>
      <c r="BJ76" s="11">
        <f>IF(ISERROR(BJ13/BJ39),0,BJ13/BJ39)</f>
        <v>717.88743315508009</v>
      </c>
      <c r="BK76" s="10"/>
      <c r="BL76" s="11">
        <f>IF(ISERROR(BL13/BL39),0,BL13/BL39)</f>
        <v>668.9490553191489</v>
      </c>
      <c r="BM76" s="10"/>
      <c r="BN76" s="11">
        <f>IF(ISERROR(BN13/BN39),0,BN13/BN39)</f>
        <v>665.17755648535558</v>
      </c>
      <c r="BO76" s="10"/>
      <c r="BP76" s="11">
        <f>IF(ISERROR(BP13/BP39),0,BP13/BP39)</f>
        <v>625.46003284072253</v>
      </c>
      <c r="BQ76" s="10"/>
      <c r="BR76" s="11">
        <f>IF(ISERROR(BR13/BR39),0,BR13/BR39)</f>
        <v>625.11670212765966</v>
      </c>
      <c r="BS76" s="10"/>
      <c r="BT76" s="11">
        <f>IF(ISERROR(BT13/BT39),0,BT13/BT39)</f>
        <v>590.18436893203886</v>
      </c>
      <c r="BU76" s="10"/>
      <c r="BV76" s="11">
        <f>IF(ISERROR(BV13/BV39),0,BV13/BV39)</f>
        <v>607.88512841756426</v>
      </c>
      <c r="BW76" s="10"/>
      <c r="BX76" s="11">
        <f>IF(ISERROR(BX13/BX39),0,BX13/BX39)</f>
        <v>587.98188630490949</v>
      </c>
      <c r="BY76" s="10"/>
      <c r="BZ76" s="11">
        <f>IF(ISERROR(BZ13/BZ39),0,BZ13/BZ39)</f>
        <v>580.33333922261488</v>
      </c>
      <c r="CA76" s="10"/>
      <c r="CB76" s="11">
        <f>IF(ISERROR(CB13/CB39),0,CB13/CB39)</f>
        <v>588.44717350746271</v>
      </c>
      <c r="CC76" s="10"/>
      <c r="CD76" s="11">
        <f>IF(ISERROR(CD13/CD39),0,CD13/CD39)</f>
        <v>603.59283269961975</v>
      </c>
      <c r="CE76" s="10"/>
      <c r="CF76" s="11">
        <f>IF(ISERROR(CF13/CF39),0,CF13/CF39)</f>
        <v>614.64351325757582</v>
      </c>
      <c r="CG76" s="10"/>
      <c r="CH76" s="11">
        <f>IF(ISERROR(CH13/CH39),0,CH13/CH39)</f>
        <v>651.40204588910126</v>
      </c>
      <c r="CI76" s="10"/>
      <c r="CJ76" s="11">
        <f>IF(ISERROR(CJ13/CJ39),0,CJ13/CJ39)</f>
        <v>690.4093707647628</v>
      </c>
      <c r="CK76" s="10"/>
      <c r="CL76" s="11">
        <f>IF(ISERROR(CL13/CL39),0,CL13/CL39)</f>
        <v>707.50053949903656</v>
      </c>
      <c r="CM76" s="10"/>
      <c r="CN76" s="11">
        <f>IF(ISERROR(CN13/CN39),0,CN13/CN39)</f>
        <v>772.01113948919442</v>
      </c>
      <c r="CO76" s="10"/>
      <c r="CP76" s="11">
        <f>IF(ISERROR(CP13/CP39),0,CP13/CP39)</f>
        <v>761.82560235063659</v>
      </c>
      <c r="CQ76" s="10"/>
      <c r="CR76" s="11">
        <f>IF(ISERROR(CR13/CR39),0,CR13/CR39)</f>
        <v>789.08220871327251</v>
      </c>
      <c r="CS76" s="10"/>
      <c r="CT76" s="11">
        <f>IF(ISERROR(CT13/CT39),0,CT13/CT39)</f>
        <v>787.48042186001919</v>
      </c>
      <c r="CU76" s="10"/>
      <c r="CV76" s="11">
        <f>IF(ISERROR(CV13/CV39),0,CV13/CV39)</f>
        <v>791.13228622862289</v>
      </c>
      <c r="CW76" s="10"/>
      <c r="CX76" s="11">
        <f>IF(ISERROR(CX13/CX39),0,CX13/CX39)</f>
        <v>813.19016365202413</v>
      </c>
      <c r="CY76" s="10"/>
      <c r="CZ76" s="11">
        <f>IF(ISERROR(CZ13/CZ39),0,CZ13/CZ39)</f>
        <v>799.04978758169932</v>
      </c>
      <c r="DA76" s="10"/>
      <c r="DB76" s="11">
        <f>IF(ISERROR(DB13/DB39),0,DB13/DB39)</f>
        <v>839.59636575875493</v>
      </c>
      <c r="DC76" s="10"/>
      <c r="DD76" s="11">
        <f>IF(ISERROR(DD13/DD39),0,DD13/DD39)</f>
        <v>873.01220610687017</v>
      </c>
      <c r="DE76" s="10"/>
      <c r="DF76" s="11">
        <f>IF(ISERROR(DF13/DF39),0,DF13/DF39)</f>
        <v>889.09260677466864</v>
      </c>
      <c r="DG76" s="10"/>
      <c r="DH76" s="11">
        <f>IF(ISERROR(DH13/DH39),0,DH13/DH39)</f>
        <v>907.2711505065123</v>
      </c>
      <c r="DI76" s="10"/>
      <c r="DJ76" s="11">
        <f>IF(ISERROR(DJ13/DJ39),0,DJ13/DJ39)</f>
        <v>934.40274240231554</v>
      </c>
      <c r="DK76" s="10"/>
      <c r="DL76" s="11">
        <f>IF(ISERROR(DL13/DL39),0,DL13/DL39)</f>
        <v>912.79849125364433</v>
      </c>
      <c r="DM76" s="10"/>
      <c r="DN76" s="13">
        <f>IF(ISERROR(DN13/DN39),0,DN13/DN39)</f>
        <v>924.53563882940773</v>
      </c>
      <c r="DO76"/>
      <c r="DP76"/>
      <c r="DQ76"/>
    </row>
    <row r="77" spans="2:121" ht="6" customHeight="1" x14ac:dyDescent="0.25">
      <c r="AO77"/>
      <c r="AQ77"/>
      <c r="DO77"/>
      <c r="DP77"/>
      <c r="DQ77"/>
    </row>
    <row r="78" spans="2:121" x14ac:dyDescent="0.25">
      <c r="B78" s="7" t="s">
        <v>8</v>
      </c>
      <c r="AO78"/>
      <c r="AQ78"/>
      <c r="DO78"/>
      <c r="DP78"/>
      <c r="DQ78"/>
    </row>
    <row r="79" spans="2:121" x14ac:dyDescent="0.25">
      <c r="B79" s="4" t="s">
        <v>10</v>
      </c>
      <c r="J79" s="19">
        <f>IF(ISERROR(J10/J41),0,J10/J41)</f>
        <v>0</v>
      </c>
      <c r="L79" s="19">
        <f t="shared" ref="L79" si="514">IF(ISERROR(L10/L41),0,L10/L41)</f>
        <v>0</v>
      </c>
      <c r="N79" s="19">
        <f t="shared" ref="N79" si="515">IF(ISERROR(N10/N41),0,N10/N41)</f>
        <v>0</v>
      </c>
      <c r="P79" s="19">
        <f t="shared" ref="P79" si="516">IF(ISERROR(P10/P41),0,P10/P41)</f>
        <v>0</v>
      </c>
      <c r="R79" s="19">
        <f t="shared" ref="R79" si="517">IF(ISERROR(R10/R41),0,R10/R41)</f>
        <v>0</v>
      </c>
      <c r="T79" s="19">
        <f t="shared" ref="T79" si="518">IF(ISERROR(T10/T41),0,T10/T41)</f>
        <v>0</v>
      </c>
      <c r="V79" s="19">
        <f t="shared" ref="V79" si="519">IF(ISERROR(V10/V41),0,V10/V41)</f>
        <v>0</v>
      </c>
      <c r="X79" s="19">
        <f t="shared" ref="X79" si="520">IF(ISERROR(X10/X41),0,X10/X41)</f>
        <v>0</v>
      </c>
      <c r="Z79" s="19">
        <f t="shared" ref="Z79" si="521">IF(ISERROR(Z10/Z41),0,Z10/Z41)</f>
        <v>0</v>
      </c>
      <c r="AB79" s="19">
        <f t="shared" ref="AB79" si="522">IF(ISERROR(AB10/AB41),0,AB10/AB41)</f>
        <v>0</v>
      </c>
      <c r="AD79" s="19">
        <f t="shared" ref="AD79" si="523">IF(ISERROR(AD10/AD41),0,AD10/AD41)</f>
        <v>0</v>
      </c>
      <c r="AF79" s="19">
        <f t="shared" ref="AF79" si="524">IF(ISERROR(AF10/AF41),0,AF10/AF41)</f>
        <v>0</v>
      </c>
      <c r="AH79" s="101">
        <f t="shared" ref="AH79" si="525">IF(ISERROR(AH10/AH41),0,AH10/AH41)</f>
        <v>0</v>
      </c>
      <c r="AJ79" s="101">
        <f t="shared" ref="AJ79" si="526">IF(ISERROR(AJ10/AJ41),0,AJ10/AJ41)</f>
        <v>0</v>
      </c>
      <c r="AL79" s="101">
        <f t="shared" ref="AL79" si="527">IF(ISERROR(AL10/AL41),0,AL10/AL41)</f>
        <v>0</v>
      </c>
      <c r="AN79" s="101">
        <f t="shared" ref="AN79" si="528">IF(ISERROR(AN10/AN41),0,AN10/AN41)</f>
        <v>0</v>
      </c>
      <c r="AO79"/>
      <c r="AP79" s="101">
        <f t="shared" ref="AP79" si="529">IF(ISERROR(AP10/AP41),0,AP10/AP41)</f>
        <v>0</v>
      </c>
      <c r="AQ79"/>
      <c r="AR79" s="101">
        <f t="shared" ref="AR79" si="530">IF(ISERROR(AR10/AR41),0,AR10/AR41)</f>
        <v>0</v>
      </c>
      <c r="AT79" s="101">
        <f t="shared" ref="AT79" si="531">IF(ISERROR(AT10/AT41),0,AT10/AT41)</f>
        <v>0</v>
      </c>
      <c r="AV79" s="101">
        <f t="shared" ref="AV79" si="532">IF(ISERROR(AV10/AV41),0,AV10/AV41)</f>
        <v>0</v>
      </c>
      <c r="AX79" s="101">
        <f t="shared" ref="AX79" si="533">IF(ISERROR(AX10/AX41),0,AX10/AX41)</f>
        <v>0</v>
      </c>
      <c r="AZ79" s="101">
        <f t="shared" ref="AZ79:BB79" si="534">IF(ISERROR(AZ10/AZ41),0,AZ10/AZ41)</f>
        <v>0</v>
      </c>
      <c r="BB79" s="101">
        <f t="shared" si="534"/>
        <v>0</v>
      </c>
      <c r="BD79" s="101">
        <f t="shared" ref="BD79:BF79" si="535">IF(ISERROR(BD10/BD41),0,BD10/BD41)</f>
        <v>0</v>
      </c>
      <c r="BF79" s="101">
        <f t="shared" si="535"/>
        <v>0</v>
      </c>
      <c r="BH79" s="101">
        <f t="shared" ref="BH79:BJ79" si="536">IF(ISERROR(BH10/BH41),0,BH10/BH41)</f>
        <v>0</v>
      </c>
      <c r="BJ79" s="101">
        <f t="shared" si="536"/>
        <v>0</v>
      </c>
      <c r="BL79" s="101">
        <f t="shared" ref="BL79:BN79" si="537">IF(ISERROR(BL10/BL41),0,BL10/BL41)</f>
        <v>0</v>
      </c>
      <c r="BN79" s="101">
        <f t="shared" si="537"/>
        <v>0</v>
      </c>
      <c r="BP79" s="101">
        <f t="shared" ref="BP79:BR79" si="538">IF(ISERROR(BP10/BP41),0,BP10/BP41)</f>
        <v>0</v>
      </c>
      <c r="BR79" s="101">
        <f t="shared" si="538"/>
        <v>0</v>
      </c>
      <c r="BT79" s="101">
        <f t="shared" ref="BT79:BV79" si="539">IF(ISERROR(BT10/BT41),0,BT10/BT41)</f>
        <v>0</v>
      </c>
      <c r="BV79" s="101">
        <f t="shared" si="539"/>
        <v>0</v>
      </c>
      <c r="BX79" s="101">
        <f t="shared" ref="BX79" si="540">IF(ISERROR(BX10/BX41),0,BX10/BX41)</f>
        <v>0</v>
      </c>
      <c r="BZ79" s="101">
        <f t="shared" ref="BZ79" si="541">IF(ISERROR(BZ10/BZ41),0,BZ10/BZ41)</f>
        <v>0</v>
      </c>
      <c r="CB79" s="101">
        <f t="shared" ref="CB79:CD79" si="542">IF(ISERROR(CB10/CB41),0,CB10/CB41)</f>
        <v>0</v>
      </c>
      <c r="CD79" s="101">
        <f t="shared" si="542"/>
        <v>0</v>
      </c>
      <c r="CF79" s="101">
        <f t="shared" ref="CF79:CH79" si="543">IF(ISERROR(CF10/CF41),0,CF10/CF41)</f>
        <v>0</v>
      </c>
      <c r="CH79" s="101">
        <f t="shared" si="543"/>
        <v>0</v>
      </c>
      <c r="CJ79" s="101">
        <f t="shared" ref="CJ79:CL79" si="544">IF(ISERROR(CJ10/CJ41),0,CJ10/CJ41)</f>
        <v>0</v>
      </c>
      <c r="CL79" s="101">
        <f t="shared" si="544"/>
        <v>0</v>
      </c>
      <c r="CN79" s="101">
        <f t="shared" ref="CN79:CP79" si="545">IF(ISERROR(CN10/CN41),0,CN10/CN41)</f>
        <v>0</v>
      </c>
      <c r="CP79" s="101">
        <f t="shared" si="545"/>
        <v>0</v>
      </c>
      <c r="CR79" s="101">
        <f t="shared" ref="CR79:CT79" si="546">IF(ISERROR(CR10/CR41),0,CR10/CR41)</f>
        <v>0</v>
      </c>
      <c r="CT79" s="101">
        <f t="shared" si="546"/>
        <v>0</v>
      </c>
      <c r="CV79" s="101">
        <f t="shared" ref="CV79:CX79" si="547">IF(ISERROR(CV10/CV41),0,CV10/CV41)</f>
        <v>0</v>
      </c>
      <c r="CX79" s="101">
        <f t="shared" si="547"/>
        <v>0</v>
      </c>
      <c r="CZ79" s="101">
        <f t="shared" ref="CZ79:DB79" si="548">IF(ISERROR(CZ10/CZ41),0,CZ10/CZ41)</f>
        <v>0</v>
      </c>
      <c r="DB79" s="101">
        <f t="shared" si="548"/>
        <v>0</v>
      </c>
      <c r="DD79" s="101">
        <f t="shared" ref="DD79:DF79" si="549">IF(ISERROR(DD10/DD41),0,DD10/DD41)</f>
        <v>0</v>
      </c>
      <c r="DF79" s="101">
        <f t="shared" si="549"/>
        <v>0</v>
      </c>
      <c r="DH79" s="101">
        <f t="shared" ref="DH79:DJ79" si="550">IF(ISERROR(DH10/DH41),0,DH10/DH41)</f>
        <v>0</v>
      </c>
      <c r="DJ79" s="101">
        <f t="shared" si="550"/>
        <v>0</v>
      </c>
      <c r="DL79" s="101">
        <f t="shared" ref="DL79:DN79" si="551">IF(ISERROR(DL10/DL41),0,DL10/DL41)</f>
        <v>0</v>
      </c>
      <c r="DN79" s="101">
        <f t="shared" si="551"/>
        <v>0</v>
      </c>
      <c r="DO79"/>
      <c r="DP79"/>
      <c r="DQ79"/>
    </row>
    <row r="80" spans="2:121" x14ac:dyDescent="0.25">
      <c r="B80" s="9" t="s">
        <v>2</v>
      </c>
      <c r="C80" s="10"/>
      <c r="D80" s="10"/>
      <c r="E80" s="10"/>
      <c r="F80" s="10"/>
      <c r="G80" s="10"/>
      <c r="H80" s="10"/>
      <c r="I80" s="10"/>
      <c r="J80" s="39"/>
      <c r="K80" s="10"/>
      <c r="L80" s="39"/>
      <c r="M80" s="10"/>
      <c r="N80" s="39"/>
      <c r="O80" s="10"/>
      <c r="P80" s="39"/>
      <c r="Q80" s="10"/>
      <c r="R80" s="39"/>
      <c r="S80" s="10"/>
      <c r="T80" s="39"/>
      <c r="U80" s="10"/>
      <c r="V80" s="39"/>
      <c r="W80" s="10"/>
      <c r="X80" s="39"/>
      <c r="Y80" s="10"/>
      <c r="Z80" s="39"/>
      <c r="AA80" s="10"/>
      <c r="AB80" s="39"/>
      <c r="AC80" s="10"/>
      <c r="AD80" s="39"/>
      <c r="AE80" s="10"/>
      <c r="AF80" s="39">
        <f>IF(ISERROR(AF14/AF42),0,AF14/AF42)</f>
        <v>0</v>
      </c>
      <c r="AG80" s="10"/>
      <c r="AH80" s="102">
        <f t="shared" ref="AH80" si="552">IF(ISERROR(AH14/AH42),0,AH14/AH42)</f>
        <v>0</v>
      </c>
      <c r="AI80" s="10"/>
      <c r="AJ80" s="102">
        <f t="shared" ref="AJ80" si="553">IF(ISERROR(AJ14/AJ42),0,AJ14/AJ42)</f>
        <v>0</v>
      </c>
      <c r="AK80" s="10"/>
      <c r="AL80" s="102">
        <f t="shared" ref="AL80" si="554">IF(ISERROR(AL14/AL42),0,AL14/AL42)</f>
        <v>0</v>
      </c>
      <c r="AM80" s="10"/>
      <c r="AN80" s="102">
        <f t="shared" ref="AN80" si="555">IF(ISERROR(AN14/AN42),0,AN14/AN42)</f>
        <v>0</v>
      </c>
      <c r="AO80" s="10"/>
      <c r="AP80" s="102">
        <f t="shared" ref="AP80" si="556">IF(ISERROR(AP14/AP42),0,AP14/AP42)</f>
        <v>0</v>
      </c>
      <c r="AQ80" s="10"/>
      <c r="AR80" s="102">
        <f t="shared" ref="AR80" si="557">IF(ISERROR(AR14/AR42),0,AR14/AR42)</f>
        <v>0</v>
      </c>
      <c r="AS80" s="10"/>
      <c r="AT80" s="102">
        <f t="shared" ref="AT80" si="558">IF(ISERROR(AT14/AT42),0,AT14/AT42)</f>
        <v>0</v>
      </c>
      <c r="AU80" s="10"/>
      <c r="AV80" s="102">
        <f t="shared" ref="AV80" si="559">IF(ISERROR(AV14/AV42),0,AV14/AV42)</f>
        <v>0</v>
      </c>
      <c r="AW80" s="10"/>
      <c r="AX80" s="102">
        <f t="shared" ref="AX80" si="560">IF(ISERROR(AX14/AX42),0,AX14/AX42)</f>
        <v>0</v>
      </c>
      <c r="AY80" s="10"/>
      <c r="AZ80" s="102">
        <f t="shared" ref="AZ80:BB80" si="561">IF(ISERROR(AZ14/AZ42),0,AZ14/AZ42)</f>
        <v>0</v>
      </c>
      <c r="BA80" s="10"/>
      <c r="BB80" s="102">
        <f t="shared" si="561"/>
        <v>0</v>
      </c>
      <c r="BC80" s="10"/>
      <c r="BD80" s="102">
        <f t="shared" ref="BD80:BF80" si="562">IF(ISERROR(BD14/BD42),0,BD14/BD42)</f>
        <v>0</v>
      </c>
      <c r="BE80" s="10"/>
      <c r="BF80" s="102">
        <f t="shared" si="562"/>
        <v>0</v>
      </c>
      <c r="BG80" s="10"/>
      <c r="BH80" s="102">
        <f t="shared" ref="BH80:BJ80" si="563">IF(ISERROR(BH14/BH42),0,BH14/BH42)</f>
        <v>0</v>
      </c>
      <c r="BI80" s="10"/>
      <c r="BJ80" s="102">
        <f t="shared" si="563"/>
        <v>0</v>
      </c>
      <c r="BK80" s="10"/>
      <c r="BL80" s="102">
        <f t="shared" ref="BL80:BN80" si="564">IF(ISERROR(BL14/BL42),0,BL14/BL42)</f>
        <v>0</v>
      </c>
      <c r="BM80" s="10"/>
      <c r="BN80" s="102">
        <f t="shared" si="564"/>
        <v>0</v>
      </c>
      <c r="BO80" s="10"/>
      <c r="BP80" s="102">
        <f t="shared" ref="BP80:BR80" si="565">IF(ISERROR(BP14/BP42),0,BP14/BP42)</f>
        <v>0</v>
      </c>
      <c r="BQ80" s="10"/>
      <c r="BR80" s="102">
        <f t="shared" si="565"/>
        <v>0</v>
      </c>
      <c r="BS80" s="10"/>
      <c r="BT80" s="102">
        <f t="shared" ref="BT80:BV80" si="566">IF(ISERROR(BT14/BT42),0,BT14/BT42)</f>
        <v>0</v>
      </c>
      <c r="BU80" s="10"/>
      <c r="BV80" s="102">
        <f t="shared" si="566"/>
        <v>0</v>
      </c>
      <c r="BW80" s="10"/>
      <c r="BX80" s="102">
        <f t="shared" ref="BX80" si="567">IF(ISERROR(BX14/BX42),0,BX14/BX42)</f>
        <v>0</v>
      </c>
      <c r="BY80" s="10"/>
      <c r="BZ80" s="102">
        <f t="shared" ref="BZ80" si="568">IF(ISERROR(BZ14/BZ42),0,BZ14/BZ42)</f>
        <v>0</v>
      </c>
      <c r="CA80" s="10"/>
      <c r="CB80" s="102">
        <f t="shared" ref="CB80:CD80" si="569">IF(ISERROR(CB14/CB42),0,CB14/CB42)</f>
        <v>0</v>
      </c>
      <c r="CC80" s="10"/>
      <c r="CD80" s="102">
        <f t="shared" si="569"/>
        <v>0</v>
      </c>
      <c r="CE80" s="10"/>
      <c r="CF80" s="102">
        <f t="shared" ref="CF80:CH80" si="570">IF(ISERROR(CF14/CF42),0,CF14/CF42)</f>
        <v>0</v>
      </c>
      <c r="CG80" s="10"/>
      <c r="CH80" s="102">
        <f t="shared" si="570"/>
        <v>0</v>
      </c>
      <c r="CI80" s="10"/>
      <c r="CJ80" s="102">
        <f t="shared" ref="CJ80:CL80" si="571">IF(ISERROR(CJ14/CJ42),0,CJ14/CJ42)</f>
        <v>0</v>
      </c>
      <c r="CK80" s="10"/>
      <c r="CL80" s="102">
        <f t="shared" si="571"/>
        <v>0</v>
      </c>
      <c r="CM80" s="10"/>
      <c r="CN80" s="102">
        <f t="shared" ref="CN80:CP80" si="572">IF(ISERROR(CN14/CN42),0,CN14/CN42)</f>
        <v>0</v>
      </c>
      <c r="CO80" s="10"/>
      <c r="CP80" s="102">
        <f t="shared" si="572"/>
        <v>0</v>
      </c>
      <c r="CQ80" s="10"/>
      <c r="CR80" s="102">
        <f t="shared" ref="CR80:CT80" si="573">IF(ISERROR(CR14/CR42),0,CR14/CR42)</f>
        <v>0</v>
      </c>
      <c r="CS80" s="10"/>
      <c r="CT80" s="102">
        <f t="shared" si="573"/>
        <v>0</v>
      </c>
      <c r="CU80" s="10"/>
      <c r="CV80" s="102">
        <f t="shared" ref="CV80:CX80" si="574">IF(ISERROR(CV14/CV42),0,CV14/CV42)</f>
        <v>0</v>
      </c>
      <c r="CW80" s="10"/>
      <c r="CX80" s="102">
        <f t="shared" si="574"/>
        <v>0</v>
      </c>
      <c r="CY80" s="10"/>
      <c r="CZ80" s="102">
        <f t="shared" ref="CZ80:DB80" si="575">IF(ISERROR(CZ14/CZ42),0,CZ14/CZ42)</f>
        <v>0</v>
      </c>
      <c r="DA80" s="10"/>
      <c r="DB80" s="102">
        <f t="shared" si="575"/>
        <v>0</v>
      </c>
      <c r="DC80" s="10"/>
      <c r="DD80" s="102">
        <f t="shared" ref="DD80:DF80" si="576">IF(ISERROR(DD14/DD42),0,DD14/DD42)</f>
        <v>0</v>
      </c>
      <c r="DE80" s="10"/>
      <c r="DF80" s="102">
        <f t="shared" si="576"/>
        <v>0</v>
      </c>
      <c r="DG80" s="10"/>
      <c r="DH80" s="102">
        <f t="shared" ref="DH80:DJ80" si="577">IF(ISERROR(DH14/DH42),0,DH14/DH42)</f>
        <v>0</v>
      </c>
      <c r="DI80" s="10"/>
      <c r="DJ80" s="102">
        <f t="shared" si="577"/>
        <v>0</v>
      </c>
      <c r="DK80" s="10"/>
      <c r="DL80" s="102">
        <f t="shared" ref="DL80:DN80" si="578">IF(ISERROR(DL14/DL42),0,DL14/DL42)</f>
        <v>0</v>
      </c>
      <c r="DM80" s="10"/>
      <c r="DN80" s="103">
        <f t="shared" si="578"/>
        <v>0</v>
      </c>
      <c r="DO80"/>
      <c r="DP80"/>
      <c r="DQ80"/>
    </row>
    <row r="81" spans="2:121" ht="6" customHeight="1" x14ac:dyDescent="0.25">
      <c r="AO81"/>
      <c r="AQ81"/>
      <c r="DO81"/>
      <c r="DP81"/>
      <c r="DQ81"/>
    </row>
    <row r="82" spans="2:121" x14ac:dyDescent="0.25">
      <c r="B82" s="7" t="s">
        <v>9</v>
      </c>
      <c r="AO82"/>
      <c r="AQ82"/>
      <c r="DO82"/>
      <c r="DP82"/>
      <c r="DQ82"/>
    </row>
    <row r="83" spans="2:121" x14ac:dyDescent="0.25">
      <c r="B83" s="4" t="s">
        <v>10</v>
      </c>
      <c r="J83" s="19">
        <f>J11/J44</f>
        <v>113.60345864661655</v>
      </c>
      <c r="L83" s="19">
        <f>L11/L44</f>
        <v>183.48963503649637</v>
      </c>
      <c r="N83" s="19">
        <f>N11/N44</f>
        <v>133.96588888888888</v>
      </c>
      <c r="P83" s="19">
        <f>P11/P44</f>
        <v>184.94568345323742</v>
      </c>
      <c r="R83" s="19">
        <f>R11/R44</f>
        <v>193.43874999999997</v>
      </c>
      <c r="T83" s="19">
        <f>T11/T44</f>
        <v>233.89019354838712</v>
      </c>
      <c r="V83" s="19">
        <f>V11/V44</f>
        <v>169.25218934911243</v>
      </c>
      <c r="X83" s="19">
        <f>X11/X44</f>
        <v>209.57421052631588</v>
      </c>
      <c r="Z83" s="19">
        <f>Z11/Z44</f>
        <v>190.89146666666673</v>
      </c>
      <c r="AB83" s="19">
        <f>AB11/AB44</f>
        <v>181.65758389261751</v>
      </c>
      <c r="AD83" s="19">
        <f>AD11/AD44</f>
        <v>181.00325757575757</v>
      </c>
      <c r="AF83" s="19">
        <f>AF11/AF44</f>
        <v>155.03850340136046</v>
      </c>
      <c r="AH83" s="19">
        <f>AH11/AH44</f>
        <v>140.7957857142857</v>
      </c>
      <c r="AJ83" s="19">
        <f>AJ11/AJ44</f>
        <v>131.98170731707316</v>
      </c>
      <c r="AL83" s="19">
        <f>AL11/AL44</f>
        <v>150.84976190476189</v>
      </c>
      <c r="AN83" s="19">
        <f>AN11/AN44</f>
        <v>174.54675675675674</v>
      </c>
      <c r="AO83"/>
      <c r="AP83" s="19">
        <f>AP11/AP44</f>
        <v>162.00500000000002</v>
      </c>
      <c r="AQ83"/>
      <c r="AR83" s="19">
        <f>AR11/AR44</f>
        <v>134.40554347826085</v>
      </c>
      <c r="AT83" s="19">
        <f>AT11/AT44</f>
        <v>149.29656050955415</v>
      </c>
      <c r="AV83" s="19">
        <f>AV11/AV44</f>
        <v>127.92749999999999</v>
      </c>
      <c r="AX83" s="19">
        <f>AX11/AX44</f>
        <v>137.55923611111109</v>
      </c>
      <c r="AZ83" s="19">
        <f>AZ11/AZ44</f>
        <v>145.85567901234566</v>
      </c>
      <c r="BB83" s="19">
        <f>BB11/BB44</f>
        <v>168.37931034482759</v>
      </c>
      <c r="BD83" s="19">
        <f>BD11/BD44</f>
        <v>132.47275132275132</v>
      </c>
      <c r="BF83" s="19">
        <f>IF(ISERROR(BF11/BF44),0,BF11/BF44)</f>
        <v>308.62801418439716</v>
      </c>
      <c r="BH83" s="19">
        <f t="shared" ref="BH83" si="579">IF(ISERROR(BH11/BH44),0,BH11/BH44)</f>
        <v>148.08693430656933</v>
      </c>
      <c r="BJ83" s="19">
        <f t="shared" ref="BJ83" si="580">IF(ISERROR(BJ11/BJ44),0,BJ11/BJ44)</f>
        <v>202.93952095808385</v>
      </c>
      <c r="BL83" s="19">
        <f t="shared" ref="BL83" si="581">IF(ISERROR(BL11/BL44),0,BL11/BL44)</f>
        <v>165.35950000000003</v>
      </c>
      <c r="BN83" s="19">
        <f t="shared" ref="BN83" si="582">IF(ISERROR(BN11/BN44),0,BN11/BN44)</f>
        <v>192.79891752577319</v>
      </c>
      <c r="BP83" s="19">
        <f t="shared" ref="BP83" si="583">IF(ISERROR(BP11/BP44),0,BP11/BP44)</f>
        <v>193.71052941176472</v>
      </c>
      <c r="BR83" s="19">
        <f t="shared" ref="BR83" si="584">IF(ISERROR(BR11/BR44),0,BR11/BR44)</f>
        <v>182.19744680851065</v>
      </c>
      <c r="BT83" s="19">
        <f t="shared" ref="BT83" si="585">IF(ISERROR(BT11/BT44),0,BT11/BT44)</f>
        <v>291.75184397163122</v>
      </c>
      <c r="BV83" s="19">
        <f t="shared" ref="BV83" si="586">IF(ISERROR(BV11/BV44),0,BV11/BV44)</f>
        <v>203.76048611111111</v>
      </c>
      <c r="BX83" s="19">
        <f t="shared" ref="BX83" si="587">IF(ISERROR(BX11/BX44),0,BX11/BX44)</f>
        <v>194.52877419354837</v>
      </c>
      <c r="BZ83" s="19">
        <f t="shared" ref="BZ83" si="588">IF(ISERROR(BZ11/BZ44),0,BZ11/BZ44)</f>
        <v>186.14782051282052</v>
      </c>
      <c r="CB83" s="19">
        <f t="shared" ref="CB83" si="589">IF(ISERROR(CB11/CB44),0,CB11/CB44)</f>
        <v>175.83060606060604</v>
      </c>
      <c r="CD83" s="19">
        <f t="shared" ref="CD83" si="590">IF(ISERROR(CD11/CD44),0,CD11/CD44)</f>
        <v>169.96331325301205</v>
      </c>
      <c r="CF83" s="19">
        <f t="shared" ref="CF83" si="591">IF(ISERROR(CF11/CF44),0,CF11/CF44)</f>
        <v>83.662355769230771</v>
      </c>
      <c r="CH83" s="19">
        <f t="shared" ref="CH83" si="592">IF(ISERROR(CH11/CH44),0,CH11/CH44)</f>
        <v>58.141550802139037</v>
      </c>
      <c r="CJ83" s="19">
        <f t="shared" ref="CJ83" si="593">IF(ISERROR(CJ11/CJ44),0,CJ11/CJ44)</f>
        <v>190.21576744186046</v>
      </c>
      <c r="CL83" s="19">
        <f t="shared" ref="CL83" si="594">IF(ISERROR(CL11/CL44),0,CL11/CL44)</f>
        <v>230.00032558139534</v>
      </c>
      <c r="CN83" s="19">
        <f t="shared" ref="CN83" si="595">IF(ISERROR(CN11/CN44),0,CN11/CN44)</f>
        <v>192.40785046728971</v>
      </c>
      <c r="CP83" s="19">
        <f t="shared" ref="CP83" si="596">IF(ISERROR(CP11/CP44),0,CP11/CP44)</f>
        <v>238.27125541125542</v>
      </c>
      <c r="CR83" s="19">
        <f t="shared" ref="CR83" si="597">IF(ISERROR(CR11/CR44),0,CR11/CR44)</f>
        <v>318.57845018450183</v>
      </c>
      <c r="CT83" s="19">
        <f t="shared" ref="CT83" si="598">IF(ISERROR(CT11/CT44),0,CT11/CT44)</f>
        <v>188.41146788990824</v>
      </c>
      <c r="CV83" s="19">
        <f t="shared" ref="CV83:CX83" si="599">IF(ISERROR(CV11/CV44),0,CV11/CV44)</f>
        <v>222.22559633027524</v>
      </c>
      <c r="CX83" s="19">
        <f t="shared" si="599"/>
        <v>196.12212765957446</v>
      </c>
      <c r="CZ83" s="19">
        <f t="shared" ref="CZ83:DB83" si="600">IF(ISERROR(CZ11/CZ44),0,CZ11/CZ44)</f>
        <v>185.85499999999999</v>
      </c>
      <c r="DB83" s="19">
        <f t="shared" si="600"/>
        <v>185.71977876106195</v>
      </c>
      <c r="DD83" s="19">
        <f t="shared" ref="DD83:DF83" si="601">IF(ISERROR(DD11/DD44),0,DD11/DD44)</f>
        <v>163.1128346456693</v>
      </c>
      <c r="DF83" s="19">
        <f t="shared" si="601"/>
        <v>199.45430379746836</v>
      </c>
      <c r="DH83" s="19">
        <f t="shared" ref="DH83:DJ83" si="602">IF(ISERROR(DH11/DH44),0,DH11/DH44)</f>
        <v>226.89119148936172</v>
      </c>
      <c r="DJ83" s="19">
        <f t="shared" si="602"/>
        <v>199.30281690140845</v>
      </c>
      <c r="DL83" s="19">
        <f t="shared" ref="DL83:DN83" si="603">IF(ISERROR(DL11/DL44),0,DL11/DL44)</f>
        <v>225.9094470046083</v>
      </c>
      <c r="DN83" s="19">
        <f t="shared" si="603"/>
        <v>219.34878378378377</v>
      </c>
      <c r="DO83"/>
      <c r="DP83"/>
      <c r="DQ83"/>
    </row>
    <row r="84" spans="2:121" x14ac:dyDescent="0.25">
      <c r="B84" s="9" t="s">
        <v>2</v>
      </c>
      <c r="C84" s="10"/>
      <c r="D84" s="10"/>
      <c r="E84" s="10"/>
      <c r="F84" s="10"/>
      <c r="G84" s="10"/>
      <c r="H84" s="10"/>
      <c r="I84" s="10"/>
      <c r="J84" s="39"/>
      <c r="K84" s="10"/>
      <c r="L84" s="39"/>
      <c r="M84" s="10"/>
      <c r="N84" s="39"/>
      <c r="O84" s="10"/>
      <c r="P84" s="39"/>
      <c r="Q84" s="10"/>
      <c r="R84" s="39"/>
      <c r="S84" s="10"/>
      <c r="T84" s="39"/>
      <c r="U84" s="10"/>
      <c r="V84" s="39"/>
      <c r="W84" s="10"/>
      <c r="X84" s="39"/>
      <c r="Y84" s="10"/>
      <c r="Z84" s="39"/>
      <c r="AA84" s="10"/>
      <c r="AB84" s="39"/>
      <c r="AC84" s="10"/>
      <c r="AD84" s="39"/>
      <c r="AE84" s="10"/>
      <c r="AF84" s="39">
        <f>AF15/AF45</f>
        <v>177.38610419026045</v>
      </c>
      <c r="AG84" s="10"/>
      <c r="AH84" s="39">
        <f>AH15/AH45</f>
        <v>179.28144952058656</v>
      </c>
      <c r="AI84" s="10"/>
      <c r="AJ84" s="39">
        <f>AJ15/AJ45</f>
        <v>175.64620807276862</v>
      </c>
      <c r="AK84" s="10"/>
      <c r="AL84" s="39">
        <f>AL15/AL45</f>
        <v>177.55614195764164</v>
      </c>
      <c r="AM84" s="10"/>
      <c r="AN84" s="39">
        <f>AN15/AN45</f>
        <v>176.71756833712985</v>
      </c>
      <c r="AO84" s="10"/>
      <c r="AP84" s="39">
        <f>AP15/AP45</f>
        <v>174.76866515837105</v>
      </c>
      <c r="AQ84" s="10"/>
      <c r="AR84" s="39">
        <f>AR15/AR45</f>
        <v>165.53624930439622</v>
      </c>
      <c r="AS84" s="10"/>
      <c r="AT84" s="39">
        <f>AT15/AT45</f>
        <v>163.75606722689076</v>
      </c>
      <c r="AU84" s="10"/>
      <c r="AV84" s="39">
        <f>AV15/AV45</f>
        <v>155.67023307436182</v>
      </c>
      <c r="AW84" s="10"/>
      <c r="AX84" s="39">
        <f>AX15/AX45</f>
        <v>151.27648663697101</v>
      </c>
      <c r="AY84" s="10"/>
      <c r="AZ84" s="39">
        <f>AZ15/AZ45</f>
        <v>148.28867330016584</v>
      </c>
      <c r="BA84" s="10"/>
      <c r="BB84" s="39">
        <f>BB15/BB45</f>
        <v>147.51744237102085</v>
      </c>
      <c r="BC84" s="10"/>
      <c r="BD84" s="39">
        <f>BD15/BD45</f>
        <v>145.39885729613732</v>
      </c>
      <c r="BE84" s="10"/>
      <c r="BF84" s="39">
        <f>IF(ISERROR(BF15/BF45),0,BF15/BF45)</f>
        <v>158.08504557640751</v>
      </c>
      <c r="BG84" s="10"/>
      <c r="BH84" s="39">
        <f t="shared" ref="BH84" si="604">IF(ISERROR(BH15/BH45),0,BH15/BH45)</f>
        <v>159.06480574773815</v>
      </c>
      <c r="BI84" s="10"/>
      <c r="BJ84" s="39">
        <f t="shared" ref="BJ84" si="605">IF(ISERROR(BJ15/BJ45),0,BJ15/BJ45)</f>
        <v>163.70123003194888</v>
      </c>
      <c r="BK84" s="10"/>
      <c r="BL84" s="39">
        <f t="shared" ref="BL84" si="606">IF(ISERROR(BL15/BL45),0,BL15/BL45)</f>
        <v>162.96701604278076</v>
      </c>
      <c r="BM84" s="10"/>
      <c r="BN84" s="39">
        <f t="shared" ref="BN84" si="607">IF(ISERROR(BN15/BN45),0,BN15/BN45)</f>
        <v>165.99524127310065</v>
      </c>
      <c r="BO84" s="10"/>
      <c r="BP84" s="39">
        <f t="shared" ref="BP84" si="608">IF(ISERROR(BP15/BP45),0,BP15/BP45)</f>
        <v>171.4368665977249</v>
      </c>
      <c r="BQ84" s="10"/>
      <c r="BR84" s="39">
        <f t="shared" ref="BR84" si="609">IF(ISERROR(BR15/BR45),0,BR15/BR45)</f>
        <v>174.04023983315955</v>
      </c>
      <c r="BS84" s="10"/>
      <c r="BT84" s="39">
        <f t="shared" ref="BT84" si="610">IF(ISERROR(BT15/BT45),0,BT15/BT45)</f>
        <v>187.54453233564939</v>
      </c>
      <c r="BU84" s="10"/>
      <c r="BV84" s="39">
        <f t="shared" ref="BV84" si="611">IF(ISERROR(BV15/BV45),0,BV15/BV45)</f>
        <v>192.63965793693211</v>
      </c>
      <c r="BW84" s="10"/>
      <c r="BX84" s="39">
        <f t="shared" ref="BX84" si="612">IF(ISERROR(BX15/BX45),0,BX15/BX45)</f>
        <v>196.86273605150214</v>
      </c>
      <c r="BY84" s="10"/>
      <c r="BZ84" s="39">
        <f t="shared" ref="BZ84" si="613">IF(ISERROR(BZ15/BZ45),0,BZ15/BZ45)</f>
        <v>198.17397333333335</v>
      </c>
      <c r="CA84" s="10"/>
      <c r="CB84" s="39">
        <f t="shared" ref="CB84" si="614">IF(ISERROR(CB15/CB45),0,CB15/CB45)</f>
        <v>202.89081577525664</v>
      </c>
      <c r="CC84" s="10"/>
      <c r="CD84" s="39">
        <f t="shared" ref="CD84" si="615">IF(ISERROR(CD15/CD45),0,CD15/CD45)</f>
        <v>192.02998933901918</v>
      </c>
      <c r="CE84" s="10"/>
      <c r="CF84" s="39">
        <f t="shared" ref="CF84" si="616">IF(ISERROR(CF15/CF45),0,CF15/CF45)</f>
        <v>183.54500256805341</v>
      </c>
      <c r="CG84" s="10"/>
      <c r="CH84" s="39">
        <f t="shared" ref="CH84" si="617">IF(ISERROR(CH15/CH45),0,CH15/CH45)</f>
        <v>169.97645653279102</v>
      </c>
      <c r="CI84" s="10"/>
      <c r="CJ84" s="39">
        <f t="shared" ref="CJ84" si="618">IF(ISERROR(CJ15/CJ45),0,CJ15/CJ45)</f>
        <v>172.42397159647405</v>
      </c>
      <c r="CK84" s="10"/>
      <c r="CL84" s="39">
        <f t="shared" ref="CL84" si="619">IF(ISERROR(CL15/CL45),0,CL15/CL45)</f>
        <v>176.50840038778477</v>
      </c>
      <c r="CM84" s="10"/>
      <c r="CN84" s="39">
        <f t="shared" ref="CN84" si="620">IF(ISERROR(CN15/CN45),0,CN15/CN45)</f>
        <v>176.73532036070239</v>
      </c>
      <c r="CO84" s="10"/>
      <c r="CP84" s="39">
        <f t="shared" ref="CP84" si="621">IF(ISERROR(CP15/CP45),0,CP15/CP45)</f>
        <v>182.85486572598998</v>
      </c>
      <c r="CQ84" s="10"/>
      <c r="CR84" s="39">
        <f t="shared" ref="CR84" si="622">IF(ISERROR(CR15/CR45),0,CR15/CR45)</f>
        <v>192.06269445638162</v>
      </c>
      <c r="CS84" s="10"/>
      <c r="CT84" s="39">
        <f t="shared" ref="CT84" si="623">IF(ISERROR(CT15/CT45),0,CT15/CT45)</f>
        <v>191.02960433152853</v>
      </c>
      <c r="CU84" s="10"/>
      <c r="CV84" s="39">
        <f t="shared" ref="CV84:CX84" si="624">IF(ISERROR(CV15/CV45),0,CV15/CV45)</f>
        <v>193.56952110389614</v>
      </c>
      <c r="CW84" s="10"/>
      <c r="CX84" s="39">
        <f t="shared" si="624"/>
        <v>194.22564102564104</v>
      </c>
      <c r="CY84" s="10"/>
      <c r="CZ84" s="39">
        <f t="shared" ref="CZ84:DB84" si="625">IF(ISERROR(CZ15/CZ45),0,CZ15/CZ45)</f>
        <v>194.8058316792378</v>
      </c>
      <c r="DA84" s="10"/>
      <c r="DB84" s="39">
        <f t="shared" si="625"/>
        <v>195.60862737495154</v>
      </c>
      <c r="DC84" s="10"/>
      <c r="DD84" s="39">
        <f t="shared" ref="DD84:DF84" si="626">IF(ISERROR(DD15/DD45),0,DD15/DD45)</f>
        <v>203.27790632506006</v>
      </c>
      <c r="DE84" s="10"/>
      <c r="DF84" s="39">
        <f t="shared" si="626"/>
        <v>213.57394427001572</v>
      </c>
      <c r="DG84" s="10"/>
      <c r="DH84" s="39">
        <f t="shared" ref="DH84:DJ84" si="627">IF(ISERROR(DH15/DH45),0,DH15/DH45)</f>
        <v>216.74822819314645</v>
      </c>
      <c r="DI84" s="10"/>
      <c r="DJ84" s="39">
        <f t="shared" si="627"/>
        <v>214.18974279033515</v>
      </c>
      <c r="DK84" s="10"/>
      <c r="DL84" s="39">
        <f t="shared" ref="DL84:DN84" si="628">IF(ISERROR(DL15/DL45),0,DL15/DL45)</f>
        <v>216.99414168937327</v>
      </c>
      <c r="DM84" s="10"/>
      <c r="DN84" s="40">
        <f t="shared" si="628"/>
        <v>215.27840624999999</v>
      </c>
      <c r="DO84"/>
      <c r="DP84"/>
      <c r="DQ84"/>
    </row>
    <row r="85" spans="2:121" ht="6" customHeight="1" x14ac:dyDescent="0.25">
      <c r="B85" s="7"/>
      <c r="AO85"/>
      <c r="AQ85"/>
    </row>
    <row r="86" spans="2:121" x14ac:dyDescent="0.25">
      <c r="B86" s="7" t="s">
        <v>10</v>
      </c>
      <c r="J86" s="19">
        <f>J12/J47</f>
        <v>389.93662162162161</v>
      </c>
      <c r="L86" s="19">
        <f>L12/L47</f>
        <v>387.23279279279285</v>
      </c>
      <c r="N86" s="19">
        <f>N12/N47</f>
        <v>332.3051119402985</v>
      </c>
      <c r="P86" s="19">
        <f>P12/P47</f>
        <v>316.59527896995706</v>
      </c>
      <c r="R86" s="19">
        <f>R12/R47</f>
        <v>560.15172413793096</v>
      </c>
      <c r="T86" s="19">
        <f>T12/T47</f>
        <v>433.87094262295074</v>
      </c>
      <c r="V86" s="19">
        <f>V12/V47</f>
        <v>335.58119521912352</v>
      </c>
      <c r="X86" s="19">
        <f>X12/X47</f>
        <v>440.26335968379453</v>
      </c>
      <c r="Z86" s="19">
        <f>Z12/Z47</f>
        <v>371.75159090909091</v>
      </c>
      <c r="AB86" s="19">
        <f>AB12/AB47</f>
        <v>498.05696581196582</v>
      </c>
      <c r="AD86" s="19">
        <f>AD12/AD47</f>
        <v>430.53313364055299</v>
      </c>
      <c r="AF86" s="19">
        <f>AF12/AF47</f>
        <v>347.25797235023038</v>
      </c>
      <c r="AH86" s="19">
        <f>AH12/AH47</f>
        <v>287.92635922330101</v>
      </c>
      <c r="AJ86" s="19">
        <f>AJ12/AJ47</f>
        <v>306.15314009661836</v>
      </c>
      <c r="AL86" s="19">
        <f>AL12/AL47</f>
        <v>357.71027027027026</v>
      </c>
      <c r="AN86" s="19">
        <f>AN12/AN47</f>
        <v>455.75076190476193</v>
      </c>
      <c r="AO86"/>
      <c r="AP86" s="19">
        <f>AP12/AP47</f>
        <v>368.91130653266333</v>
      </c>
      <c r="AQ86"/>
      <c r="AR86" s="19">
        <f>AR12/AR47</f>
        <v>428.43111111111108</v>
      </c>
      <c r="AT86" s="19">
        <f>AT12/AT47</f>
        <v>391.98857740585777</v>
      </c>
      <c r="AV86" s="19">
        <f>AV12/AV47</f>
        <v>425.01048780487804</v>
      </c>
      <c r="AX86" s="19">
        <f>AX12/AX47</f>
        <v>292.11623931623933</v>
      </c>
      <c r="AZ86" s="19">
        <f>AZ12/AZ47</f>
        <v>364.02336917562718</v>
      </c>
      <c r="BB86" s="19">
        <f>BB12/BB47</f>
        <v>351.06841880341887</v>
      </c>
      <c r="BD86" s="19">
        <f>BD12/BD47</f>
        <v>349.37279365079365</v>
      </c>
      <c r="BF86" s="19">
        <f>IF(ISERROR(BF12/BF47),0,BF12/BF47)</f>
        <v>386.00937238493725</v>
      </c>
      <c r="BH86" s="19">
        <f t="shared" ref="BH86" si="629">IF(ISERROR(BH12/BH47),0,BH12/BH47)</f>
        <v>308.1833809523809</v>
      </c>
      <c r="BJ86" s="19">
        <f t="shared" ref="BJ86" si="630">IF(ISERROR(BJ12/BJ47),0,BJ12/BJ47)</f>
        <v>318.19988326848249</v>
      </c>
      <c r="BL86" s="19">
        <f t="shared" ref="BL86" si="631">IF(ISERROR(BL12/BL47),0,BL12/BL47)</f>
        <v>288.51180392156868</v>
      </c>
      <c r="BN86" s="19">
        <f t="shared" ref="BN86" si="632">IF(ISERROR(BN12/BN47),0,BN12/BN47)</f>
        <v>339.7164983164983</v>
      </c>
      <c r="BP86" s="19">
        <f t="shared" ref="BP86" si="633">IF(ISERROR(BP12/BP47),0,BP12/BP47)</f>
        <v>334.53382352941179</v>
      </c>
      <c r="BR86" s="19">
        <f t="shared" ref="BR86" si="634">IF(ISERROR(BR12/BR47),0,BR12/BR47)</f>
        <v>431.79665198237882</v>
      </c>
      <c r="BT86" s="19">
        <f t="shared" ref="BT86" si="635">IF(ISERROR(BT12/BT47),0,BT12/BT47)</f>
        <v>411.96818897637803</v>
      </c>
      <c r="BV86" s="19">
        <f t="shared" ref="BV86" si="636">IF(ISERROR(BV12/BV47),0,BV12/BV47)</f>
        <v>400.6714634146341</v>
      </c>
      <c r="BX86" s="19">
        <f t="shared" ref="BX86" si="637">IF(ISERROR(BX12/BX47),0,BX12/BX47)</f>
        <v>252.28088495575219</v>
      </c>
      <c r="BZ86" s="19">
        <f t="shared" ref="BZ86" si="638">IF(ISERROR(BZ12/BZ47),0,BZ12/BZ47)</f>
        <v>282.70574074074074</v>
      </c>
      <c r="CB86" s="19">
        <f t="shared" ref="CB86" si="639">IF(ISERROR(CB12/CB47),0,CB12/CB47)</f>
        <v>380.5418181818182</v>
      </c>
      <c r="CD86" s="19">
        <f t="shared" ref="CD86" si="640">IF(ISERROR(CD12/CD47),0,CD12/CD47)</f>
        <v>332.45036885245901</v>
      </c>
      <c r="CF86" s="19">
        <f t="shared" ref="CF86" si="641">IF(ISERROR(CF12/CF47),0,CF12/CF47)</f>
        <v>266.37284210526315</v>
      </c>
      <c r="CH86" s="19">
        <f t="shared" ref="CH86" si="642">IF(ISERROR(CH12/CH47),0,CH12/CH47)</f>
        <v>341.05591760299626</v>
      </c>
      <c r="CJ86" s="19">
        <f t="shared" ref="CJ86" si="643">IF(ISERROR(CJ12/CJ47),0,CJ12/CJ47)</f>
        <v>388.46343848580443</v>
      </c>
      <c r="CL86" s="19">
        <f t="shared" ref="CL86" si="644">IF(ISERROR(CL12/CL47),0,CL12/CL47)</f>
        <v>415.28037151702785</v>
      </c>
      <c r="CN86" s="19">
        <f t="shared" ref="CN86" si="645">IF(ISERROR(CN12/CN47),0,CN12/CN47)</f>
        <v>491.31399999999996</v>
      </c>
      <c r="CP86" s="19">
        <f t="shared" ref="CP86" si="646">IF(ISERROR(CP12/CP47),0,CP12/CP47)</f>
        <v>372.76643750000005</v>
      </c>
      <c r="CR86" s="19">
        <f t="shared" ref="CR86" si="647">IF(ISERROR(CR12/CR47),0,CR12/CR47)</f>
        <v>430.96534285714284</v>
      </c>
      <c r="CT86" s="19">
        <f t="shared" ref="CT86" si="648">IF(ISERROR(CT12/CT47),0,CT12/CT47)</f>
        <v>407.12770149253731</v>
      </c>
      <c r="CV86" s="19">
        <f t="shared" ref="CV86:CX86" si="649">IF(ISERROR(CV12/CV47),0,CV12/CV47)</f>
        <v>372.30977591036412</v>
      </c>
      <c r="CX86" s="19">
        <f t="shared" si="649"/>
        <v>449.87298657718117</v>
      </c>
      <c r="CZ86" s="19">
        <f t="shared" ref="CZ86:DB86" si="650">IF(ISERROR(CZ12/CZ47),0,CZ12/CZ47)</f>
        <v>403.01895899053631</v>
      </c>
      <c r="DB86" s="19">
        <f t="shared" si="650"/>
        <v>536.22202739726026</v>
      </c>
      <c r="DD86" s="19">
        <f t="shared" ref="DD86:DF86" si="651">IF(ISERROR(DD12/DD47),0,DD12/DD47)</f>
        <v>628.79685589519647</v>
      </c>
      <c r="DF86" s="19">
        <f t="shared" si="651"/>
        <v>523.84082191780828</v>
      </c>
      <c r="DH86" s="19">
        <f t="shared" ref="DH86:DJ86" si="652">IF(ISERROR(DH12/DH47),0,DH12/DH47)</f>
        <v>504.22969529085879</v>
      </c>
      <c r="DJ86" s="19">
        <f t="shared" si="652"/>
        <v>512.87492211838003</v>
      </c>
      <c r="DL86" s="19">
        <f t="shared" ref="DL86:DN86" si="653">IF(ISERROR(DL12/DL47),0,DL12/DL47)</f>
        <v>405.55922600619198</v>
      </c>
      <c r="DN86" s="19">
        <f t="shared" si="653"/>
        <v>458.39685294117646</v>
      </c>
    </row>
    <row r="87" spans="2:121" x14ac:dyDescent="0.25">
      <c r="B87" s="9" t="s">
        <v>2</v>
      </c>
      <c r="C87" s="10"/>
      <c r="D87" s="10"/>
      <c r="E87" s="10"/>
      <c r="F87" s="10"/>
      <c r="G87" s="10"/>
      <c r="H87" s="10"/>
      <c r="I87" s="10"/>
      <c r="J87" s="39"/>
      <c r="K87" s="10"/>
      <c r="L87" s="39"/>
      <c r="M87" s="10"/>
      <c r="N87" s="39"/>
      <c r="O87" s="10"/>
      <c r="P87" s="39"/>
      <c r="Q87" s="10"/>
      <c r="R87" s="39"/>
      <c r="S87" s="10"/>
      <c r="T87" s="39"/>
      <c r="U87" s="10"/>
      <c r="V87" s="39"/>
      <c r="W87" s="10"/>
      <c r="X87" s="39"/>
      <c r="Y87" s="10"/>
      <c r="Z87" s="39"/>
      <c r="AA87" s="10"/>
      <c r="AB87" s="39"/>
      <c r="AC87" s="10"/>
      <c r="AD87" s="39"/>
      <c r="AE87" s="10"/>
      <c r="AF87" s="39">
        <f>AF16/AF48</f>
        <v>399.78796733212346</v>
      </c>
      <c r="AG87" s="10"/>
      <c r="AH87" s="39">
        <f>AH16/AH48</f>
        <v>392.17332968236582</v>
      </c>
      <c r="AI87" s="10"/>
      <c r="AJ87" s="39">
        <f>AJ16/AJ48</f>
        <v>386.0391960352423</v>
      </c>
      <c r="AK87" s="10"/>
      <c r="AL87" s="39">
        <f>AL16/AL48</f>
        <v>388.64086924493552</v>
      </c>
      <c r="AM87" s="10"/>
      <c r="AN87" s="39">
        <f>AN16/AN48</f>
        <v>400.1117830609212</v>
      </c>
      <c r="AO87" s="10"/>
      <c r="AP87" s="39">
        <f>AP16/AP48</f>
        <v>387.57742730953254</v>
      </c>
      <c r="AQ87" s="10"/>
      <c r="AR87" s="39">
        <f>AR16/AR48</f>
        <v>387.87992779783389</v>
      </c>
      <c r="AS87" s="10"/>
      <c r="AT87" s="39">
        <f>AT16/AT48</f>
        <v>392.99557287889775</v>
      </c>
      <c r="AU87" s="10"/>
      <c r="AV87" s="39">
        <f>AV16/AV48</f>
        <v>392.00328438395411</v>
      </c>
      <c r="AW87" s="10"/>
      <c r="AX87" s="39">
        <f>AX16/AX48</f>
        <v>385.26123307198861</v>
      </c>
      <c r="AY87" s="10"/>
      <c r="AZ87" s="39">
        <f>AZ16/AZ48</f>
        <v>373.92501227639434</v>
      </c>
      <c r="BA87" s="10"/>
      <c r="BB87" s="39">
        <f>BB16/BB48</f>
        <v>367.77703277545328</v>
      </c>
      <c r="BC87" s="10"/>
      <c r="BD87" s="39">
        <f>BD16/BD48</f>
        <v>367.3236614969656</v>
      </c>
      <c r="BE87" s="10"/>
      <c r="BF87" s="39">
        <f>IF(ISERROR(BF16/BF48),0,BF16/BF48)</f>
        <v>374.26655218406142</v>
      </c>
      <c r="BG87" s="10"/>
      <c r="BH87" s="39">
        <f t="shared" ref="BH87" si="654">IF(ISERROR(BH16/BH48),0,BH16/BH48)</f>
        <v>374.34050632911391</v>
      </c>
      <c r="BI87" s="10"/>
      <c r="BJ87" s="39">
        <f t="shared" ref="BJ87" si="655">IF(ISERROR(BJ16/BJ48),0,BJ16/BJ48)</f>
        <v>370.96686999999997</v>
      </c>
      <c r="BK87" s="10"/>
      <c r="BL87" s="39">
        <f t="shared" ref="BL87" si="656">IF(ISERROR(BL16/BL48),0,BL16/BL48)</f>
        <v>358.21460098522164</v>
      </c>
      <c r="BM87" s="10"/>
      <c r="BN87" s="39">
        <f t="shared" ref="BN87" si="657">IF(ISERROR(BN16/BN48),0,BN16/BN48)</f>
        <v>355.78934457524656</v>
      </c>
      <c r="BO87" s="10"/>
      <c r="BP87" s="39">
        <f t="shared" ref="BP87" si="658">IF(ISERROR(BP16/BP48),0,BP16/BP48)</f>
        <v>346.88109771573602</v>
      </c>
      <c r="BQ87" s="10"/>
      <c r="BR87" s="39">
        <f t="shared" ref="BR87" si="659">IF(ISERROR(BR16/BR48),0,BR16/BR48)</f>
        <v>349.58655732484078</v>
      </c>
      <c r="BS87" s="10"/>
      <c r="BT87" s="39">
        <f t="shared" ref="BT87" si="660">IF(ISERROR(BT16/BT48),0,BT16/BT48)</f>
        <v>347.71924686192466</v>
      </c>
      <c r="BU87" s="10"/>
      <c r="BV87" s="39">
        <f t="shared" ref="BV87" si="661">IF(ISERROR(BV16/BV48),0,BV16/BV48)</f>
        <v>355.47308317089022</v>
      </c>
      <c r="BW87" s="10"/>
      <c r="BX87" s="39">
        <f t="shared" ref="BX87" si="662">IF(ISERROR(BX16/BX48),0,BX16/BX48)</f>
        <v>346.97491239669415</v>
      </c>
      <c r="BY87" s="10"/>
      <c r="BZ87" s="39">
        <f t="shared" ref="BZ87" si="663">IF(ISERROR(BZ16/BZ48),0,BZ16/BZ48)</f>
        <v>342.03975390754908</v>
      </c>
      <c r="CA87" s="10"/>
      <c r="CB87" s="39">
        <f t="shared" ref="CB87" si="664">IF(ISERROR(CB16/CB48),0,CB16/CB48)</f>
        <v>344.2922579541567</v>
      </c>
      <c r="CC87" s="10"/>
      <c r="CD87" s="39">
        <f t="shared" ref="CD87" si="665">IF(ISERROR(CD16/CD48),0,CD16/CD48)</f>
        <v>339.90024590163938</v>
      </c>
      <c r="CE87" s="10"/>
      <c r="CF87" s="39">
        <f t="shared" ref="CF87" si="666">IF(ISERROR(CF16/CF48),0,CF16/CF48)</f>
        <v>335.14008325008325</v>
      </c>
      <c r="CG87" s="10"/>
      <c r="CH87" s="39">
        <f t="shared" ref="CH87" si="667">IF(ISERROR(CH16/CH48),0,CH16/CH48)</f>
        <v>337.10926983073347</v>
      </c>
      <c r="CI87" s="10"/>
      <c r="CJ87" s="39">
        <f t="shared" ref="CJ87" si="668">IF(ISERROR(CJ16/CJ48),0,CJ16/CJ48)</f>
        <v>346.43337560975607</v>
      </c>
      <c r="CK87" s="10"/>
      <c r="CL87" s="39">
        <f t="shared" ref="CL87" si="669">IF(ISERROR(CL16/CL48),0,CL16/CL48)</f>
        <v>354.24778781038373</v>
      </c>
      <c r="CM87" s="10"/>
      <c r="CN87" s="39">
        <f t="shared" ref="CN87" si="670">IF(ISERROR(CN16/CN48),0,CN16/CN48)</f>
        <v>370.65237119999995</v>
      </c>
      <c r="CO87" s="10"/>
      <c r="CP87" s="39">
        <f t="shared" ref="CP87" si="671">IF(ISERROR(CP16/CP48),0,CP16/CP48)</f>
        <v>366.54943443132385</v>
      </c>
      <c r="CQ87" s="10"/>
      <c r="CR87" s="39">
        <f t="shared" ref="CR87" si="672">IF(ISERROR(CR16/CR48),0,CR16/CR48)</f>
        <v>369.87146348823177</v>
      </c>
      <c r="CS87" s="10"/>
      <c r="CT87" s="39">
        <f t="shared" ref="CT87" si="673">IF(ISERROR(CT16/CT48),0,CT16/CT48)</f>
        <v>371.66206736353075</v>
      </c>
      <c r="CU87" s="10"/>
      <c r="CV87" s="39">
        <f t="shared" ref="CV87:CX87" si="674">IF(ISERROR(CV16/CV48),0,CV16/CV48)</f>
        <v>379.27364195804194</v>
      </c>
      <c r="CW87" s="10"/>
      <c r="CX87" s="39">
        <f t="shared" si="674"/>
        <v>390.73037462400873</v>
      </c>
      <c r="CY87" s="10"/>
      <c r="CZ87" s="39">
        <f t="shared" ref="CZ87:DB87" si="675">IF(ISERROR(CZ16/CZ48),0,CZ16/CZ48)</f>
        <v>392.39990114881113</v>
      </c>
      <c r="DA87" s="10"/>
      <c r="DB87" s="39">
        <f t="shared" si="675"/>
        <v>409.77121635610763</v>
      </c>
      <c r="DC87" s="10"/>
      <c r="DD87" s="39">
        <f t="shared" ref="DD87:DF87" si="676">IF(ISERROR(DD16/DD48),0,DD16/DD48)</f>
        <v>433.67494747899161</v>
      </c>
      <c r="DE87" s="10"/>
      <c r="DF87" s="39">
        <f t="shared" si="676"/>
        <v>448.43168714797747</v>
      </c>
      <c r="DG87" s="10"/>
      <c r="DH87" s="39">
        <f t="shared" ref="DH87:DJ87" si="677">IF(ISERROR(DH16/DH48),0,DH16/DH48)</f>
        <v>458.34384303797475</v>
      </c>
      <c r="DI87" s="10"/>
      <c r="DJ87" s="39">
        <f t="shared" si="677"/>
        <v>466.30077760891595</v>
      </c>
      <c r="DK87" s="10"/>
      <c r="DL87" s="39">
        <f t="shared" ref="DL87:DN87" si="678">IF(ISERROR(DL16/DL48),0,DL16/DL48)</f>
        <v>459.22798274549604</v>
      </c>
      <c r="DM87" s="10"/>
      <c r="DN87" s="40">
        <f t="shared" si="678"/>
        <v>466.14166877051252</v>
      </c>
    </row>
    <row r="88" spans="2:121" x14ac:dyDescent="0.25">
      <c r="AO88"/>
      <c r="AQ88"/>
    </row>
    <row r="89" spans="2:121" x14ac:dyDescent="0.25">
      <c r="B89" s="7" t="s">
        <v>27</v>
      </c>
      <c r="AO89"/>
      <c r="AQ89"/>
    </row>
    <row r="90" spans="2:121" x14ac:dyDescent="0.25">
      <c r="B90" s="7" t="s">
        <v>73</v>
      </c>
      <c r="AO90"/>
      <c r="AQ90"/>
    </row>
    <row r="91" spans="2:121" x14ac:dyDescent="0.25">
      <c r="B91" s="4" t="s">
        <v>26</v>
      </c>
      <c r="J91" s="45">
        <v>0</v>
      </c>
      <c r="L91" s="45">
        <v>0</v>
      </c>
      <c r="N91" s="45">
        <v>0</v>
      </c>
      <c r="P91" s="45">
        <v>0</v>
      </c>
      <c r="R91" s="45">
        <v>0</v>
      </c>
      <c r="T91" s="45">
        <v>0</v>
      </c>
      <c r="V91" s="45">
        <v>0</v>
      </c>
      <c r="X91" s="45">
        <v>0</v>
      </c>
      <c r="Z91" s="45">
        <v>0</v>
      </c>
      <c r="AB91" s="45">
        <v>0</v>
      </c>
      <c r="AD91" s="45">
        <v>0</v>
      </c>
      <c r="AF91" s="45">
        <v>0</v>
      </c>
      <c r="AH91" s="95">
        <v>0</v>
      </c>
      <c r="AJ91" s="95">
        <v>0</v>
      </c>
      <c r="AL91" s="95">
        <v>0</v>
      </c>
      <c r="AN91" s="95">
        <v>0</v>
      </c>
      <c r="AO91"/>
      <c r="AP91" s="95">
        <v>0</v>
      </c>
      <c r="AQ91"/>
      <c r="AR91" s="95">
        <v>0</v>
      </c>
      <c r="AS91"/>
      <c r="AT91" s="95">
        <v>0</v>
      </c>
      <c r="AU91"/>
      <c r="AV91" s="123">
        <v>0</v>
      </c>
      <c r="AW91" s="124"/>
      <c r="AX91" s="123">
        <v>0</v>
      </c>
      <c r="AY91" s="124"/>
      <c r="AZ91" s="123">
        <v>0</v>
      </c>
      <c r="BA91" s="124"/>
      <c r="BB91" s="123">
        <v>0</v>
      </c>
      <c r="BC91" s="124"/>
      <c r="BD91" s="123">
        <v>0</v>
      </c>
      <c r="BE91" s="124"/>
      <c r="BF91" s="123">
        <v>0</v>
      </c>
      <c r="BG91" s="124"/>
      <c r="BH91" s="123">
        <v>0</v>
      </c>
      <c r="BI91" s="124"/>
      <c r="BJ91" s="123">
        <v>0</v>
      </c>
      <c r="BK91" s="124"/>
      <c r="BL91" s="123">
        <v>34428.370000000003</v>
      </c>
      <c r="BM91" s="124"/>
      <c r="BN91" s="123">
        <v>58010.76</v>
      </c>
      <c r="BO91" s="124"/>
      <c r="BP91" s="123">
        <v>114582.86</v>
      </c>
      <c r="BQ91" s="124"/>
      <c r="BR91" s="123">
        <v>146653.57999999999</v>
      </c>
      <c r="BS91" s="124"/>
      <c r="BT91" s="123">
        <v>35851.279999999999</v>
      </c>
      <c r="BU91" s="124"/>
      <c r="BV91" s="123">
        <v>69529.84</v>
      </c>
      <c r="BW91" s="124"/>
      <c r="BX91" s="123">
        <v>70911.509999999995</v>
      </c>
      <c r="BY91" s="124"/>
      <c r="BZ91" s="123">
        <v>85167.83</v>
      </c>
      <c r="CA91" s="124"/>
      <c r="CB91" s="123">
        <v>128599.86</v>
      </c>
      <c r="CC91" s="124"/>
      <c r="CD91" s="123">
        <v>101939.9</v>
      </c>
      <c r="CE91" s="124"/>
      <c r="CF91" s="123">
        <v>101939.9</v>
      </c>
      <c r="CG91" s="124"/>
      <c r="CH91" s="123">
        <v>164875.99</v>
      </c>
      <c r="CI91" s="124"/>
      <c r="CJ91" s="123">
        <v>139668.95000000001</v>
      </c>
      <c r="CK91" s="124"/>
      <c r="CL91" s="123">
        <v>150757.06</v>
      </c>
      <c r="CM91" s="124"/>
      <c r="CN91" s="123">
        <v>102730.91</v>
      </c>
      <c r="CO91" s="124"/>
      <c r="CP91" s="123">
        <v>181108.3</v>
      </c>
      <c r="CQ91" s="124"/>
      <c r="CR91" s="123">
        <v>121542.11</v>
      </c>
      <c r="CS91" s="124"/>
      <c r="CT91" s="123">
        <v>107770.05</v>
      </c>
      <c r="CU91" s="124"/>
      <c r="CV91" s="123">
        <v>167561.10999999999</v>
      </c>
      <c r="CW91" s="124"/>
      <c r="CX91" s="123">
        <v>104158.69</v>
      </c>
      <c r="CY91" s="124"/>
      <c r="CZ91" s="123">
        <v>91654.2</v>
      </c>
      <c r="DA91" s="124"/>
      <c r="DB91" s="123">
        <v>83139.320000000007</v>
      </c>
      <c r="DC91" s="124"/>
      <c r="DD91" s="123">
        <v>89170.98</v>
      </c>
      <c r="DE91" s="124"/>
      <c r="DF91" s="123">
        <v>73918.039999999994</v>
      </c>
      <c r="DG91" s="124"/>
      <c r="DH91" s="123">
        <v>72554.64</v>
      </c>
      <c r="DI91" s="124"/>
      <c r="DJ91" s="123">
        <v>47132.800000000003</v>
      </c>
      <c r="DK91" s="124"/>
      <c r="DL91" s="123">
        <v>22377.42</v>
      </c>
      <c r="DM91" s="124"/>
      <c r="DN91" s="123">
        <v>37940.33</v>
      </c>
    </row>
    <row r="92" spans="2:121" x14ac:dyDescent="0.25">
      <c r="B92" s="9" t="s">
        <v>2</v>
      </c>
      <c r="C92" s="10"/>
      <c r="D92" s="10"/>
      <c r="E92" s="10"/>
      <c r="F92" s="10"/>
      <c r="G92" s="10"/>
      <c r="H92" s="10"/>
      <c r="I92" s="10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0"/>
      <c r="AF92" s="11">
        <f>SUM(J91:AF91)</f>
        <v>0</v>
      </c>
      <c r="AG92" s="10"/>
      <c r="AH92" s="11">
        <f t="shared" ref="AH92" si="679">SUM(L91:AH91)</f>
        <v>0</v>
      </c>
      <c r="AI92" s="10"/>
      <c r="AJ92" s="11">
        <f t="shared" ref="AJ92" si="680">SUM(N91:AJ91)</f>
        <v>0</v>
      </c>
      <c r="AK92" s="10"/>
      <c r="AL92" s="11">
        <f t="shared" ref="AL92" si="681">SUM(P91:AL91)</f>
        <v>0</v>
      </c>
      <c r="AM92" s="10"/>
      <c r="AN92" s="11">
        <f t="shared" ref="AN92" si="682">SUM(R91:AN91)</f>
        <v>0</v>
      </c>
      <c r="AO92" s="10"/>
      <c r="AP92" s="11">
        <f t="shared" ref="AP92" si="683">SUM(T91:AP91)</f>
        <v>0</v>
      </c>
      <c r="AQ92" s="10"/>
      <c r="AR92" s="11">
        <f t="shared" ref="AR92" si="684">SUM(V91:AR91)</f>
        <v>0</v>
      </c>
      <c r="AS92" s="12"/>
      <c r="AT92" s="11">
        <f t="shared" ref="AT92" si="685">SUM(X91:AT91)</f>
        <v>0</v>
      </c>
      <c r="AU92" s="10"/>
      <c r="AV92" s="96">
        <f t="shared" ref="AV92" si="686">SUM(Z91:AV91)</f>
        <v>0</v>
      </c>
      <c r="AW92" s="96"/>
      <c r="AX92" s="96">
        <f t="shared" ref="AX92" si="687">SUM(AB91:AX91)</f>
        <v>0</v>
      </c>
      <c r="AY92" s="96"/>
      <c r="AZ92" s="96">
        <f t="shared" ref="AZ92" si="688">SUM(AD91:AZ91)</f>
        <v>0</v>
      </c>
      <c r="BA92" s="96"/>
      <c r="BB92" s="96">
        <f t="shared" ref="BB92" si="689">SUM(AF91:BB91)</f>
        <v>0</v>
      </c>
      <c r="BC92" s="96"/>
      <c r="BD92" s="96">
        <f t="shared" ref="BD92" si="690">SUM(AH91:BD91)</f>
        <v>0</v>
      </c>
      <c r="BE92" s="96"/>
      <c r="BF92" s="96">
        <f t="shared" ref="BF92" si="691">SUM(AJ91:BF91)</f>
        <v>0</v>
      </c>
      <c r="BG92" s="96"/>
      <c r="BH92" s="96">
        <f t="shared" ref="BH92" si="692">SUM(AL91:BH91)</f>
        <v>0</v>
      </c>
      <c r="BI92" s="96"/>
      <c r="BJ92" s="96">
        <f t="shared" ref="BJ92" si="693">SUM(AN91:BJ91)</f>
        <v>0</v>
      </c>
      <c r="BK92" s="10"/>
      <c r="BL92" s="96">
        <f t="shared" ref="BL92" si="694">SUM(AP91:BL91)</f>
        <v>34428.370000000003</v>
      </c>
      <c r="BM92" s="10"/>
      <c r="BN92" s="96">
        <f t="shared" ref="BN92" si="695">SUM(AR91:BN91)</f>
        <v>92439.13</v>
      </c>
      <c r="BO92" s="10"/>
      <c r="BP92" s="96">
        <f t="shared" ref="BP92" si="696">SUM(AT91:BP91)</f>
        <v>207021.99</v>
      </c>
      <c r="BQ92" s="10"/>
      <c r="BR92" s="96">
        <f t="shared" ref="BR92" si="697">SUM(AV91:BR91)</f>
        <v>353675.56999999995</v>
      </c>
      <c r="BS92" s="10"/>
      <c r="BT92" s="96">
        <f t="shared" ref="BT92" si="698">SUM(AX91:BT91)</f>
        <v>389526.85</v>
      </c>
      <c r="BU92" s="10"/>
      <c r="BV92" s="96">
        <f t="shared" ref="BV92" si="699">SUM(AZ91:BV91)</f>
        <v>459056.68999999994</v>
      </c>
      <c r="BW92" s="10"/>
      <c r="BX92" s="96">
        <f t="shared" ref="BX92" si="700">SUM(BB91:BX91)</f>
        <v>529968.19999999995</v>
      </c>
      <c r="BY92" s="10"/>
      <c r="BZ92" s="96">
        <f t="shared" ref="BZ92" si="701">SUM(BD91:BZ91)</f>
        <v>615136.02999999991</v>
      </c>
      <c r="CA92" s="10"/>
      <c r="CB92" s="96">
        <f t="shared" ref="CB92" si="702">SUM(BF91:CB91)</f>
        <v>743735.8899999999</v>
      </c>
      <c r="CC92" s="10"/>
      <c r="CD92" s="96">
        <f t="shared" ref="CD92" si="703">SUM(BH91:CD91)</f>
        <v>845675.78999999992</v>
      </c>
      <c r="CE92" s="10"/>
      <c r="CF92" s="96">
        <f t="shared" ref="CF92" si="704">SUM(BJ91:CF91)</f>
        <v>947615.69</v>
      </c>
      <c r="CG92" s="10"/>
      <c r="CH92" s="96">
        <f t="shared" ref="CH92" si="705">SUM(BL91:CH91)</f>
        <v>1112491.68</v>
      </c>
      <c r="CI92" s="10"/>
      <c r="CJ92" s="96">
        <f t="shared" ref="CJ92" si="706">SUM(BN91:CJ91)</f>
        <v>1217732.26</v>
      </c>
      <c r="CK92" s="10"/>
      <c r="CL92" s="96">
        <f t="shared" ref="CL92" si="707">SUM(BP91:CL91)</f>
        <v>1310478.56</v>
      </c>
      <c r="CM92" s="10"/>
      <c r="CN92" s="96">
        <f t="shared" ref="CN92" si="708">SUM(BR91:CN91)</f>
        <v>1298626.6100000001</v>
      </c>
      <c r="CO92" s="10"/>
      <c r="CP92" s="96">
        <f t="shared" ref="CP92" si="709">SUM(BT91:CP91)</f>
        <v>1333081.33</v>
      </c>
      <c r="CQ92" s="10"/>
      <c r="CR92" s="96">
        <f t="shared" ref="CR92" si="710">SUM(BV91:CR91)</f>
        <v>1418772.1600000001</v>
      </c>
      <c r="CS92" s="10"/>
      <c r="CT92" s="96">
        <f t="shared" ref="CT92" si="711">SUM(BX91:CT91)</f>
        <v>1457012.37</v>
      </c>
      <c r="CU92" s="10"/>
      <c r="CV92" s="96">
        <f t="shared" ref="CV92" si="712">SUM(BZ91:CV91)</f>
        <v>1553661.9700000002</v>
      </c>
      <c r="CW92" s="10"/>
      <c r="CX92" s="96">
        <f t="shared" ref="CX92" si="713">SUM(CB91:CX91)</f>
        <v>1572652.83</v>
      </c>
      <c r="CY92" s="10"/>
      <c r="CZ92" s="96">
        <f t="shared" ref="CZ92" si="714">SUM(CD91:CZ91)</f>
        <v>1535707.1700000002</v>
      </c>
      <c r="DA92" s="10"/>
      <c r="DB92" s="96">
        <f t="shared" ref="DB92" si="715">SUM(CF91:DB91)</f>
        <v>1516906.5899999999</v>
      </c>
      <c r="DC92" s="10"/>
      <c r="DD92" s="96">
        <f t="shared" ref="DD92" si="716">SUM(CH91:DD91)</f>
        <v>1504137.67</v>
      </c>
      <c r="DE92" s="10"/>
      <c r="DF92" s="96">
        <f t="shared" ref="DF92" si="717">SUM(CJ91:DF91)</f>
        <v>1413179.72</v>
      </c>
      <c r="DG92" s="10"/>
      <c r="DH92" s="96">
        <f t="shared" ref="DH92" si="718">SUM(CL91:DH91)</f>
        <v>1346065.41</v>
      </c>
      <c r="DI92" s="10"/>
      <c r="DJ92" s="96">
        <f t="shared" ref="DJ92" si="719">SUM(CN91:DJ91)</f>
        <v>1242441.1499999999</v>
      </c>
      <c r="DK92" s="10"/>
      <c r="DL92" s="96">
        <f t="shared" ref="DL92" si="720">SUM(CP91:DL91)</f>
        <v>1162087.6599999999</v>
      </c>
      <c r="DM92" s="10"/>
      <c r="DN92" s="121">
        <f t="shared" ref="DN92" si="721">SUM(CR91:DN91)</f>
        <v>1018919.6900000001</v>
      </c>
    </row>
    <row r="93" spans="2:121" x14ac:dyDescent="0.25">
      <c r="B93" s="50" t="s">
        <v>40</v>
      </c>
      <c r="C93" s="51"/>
      <c r="D93" s="51"/>
      <c r="E93" s="51"/>
      <c r="F93" s="51"/>
      <c r="G93" s="51"/>
      <c r="H93" s="51"/>
      <c r="I93" s="51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1"/>
      <c r="AF93" s="53"/>
      <c r="AG93" s="51"/>
      <c r="AH93" s="97">
        <f>AH92/AH33</f>
        <v>0</v>
      </c>
      <c r="AI93" s="51"/>
      <c r="AJ93" s="97">
        <f>AJ92/AJ33</f>
        <v>0</v>
      </c>
      <c r="AK93" s="51"/>
      <c r="AL93" s="97">
        <f>AL92/AL33</f>
        <v>0</v>
      </c>
      <c r="AM93" s="51"/>
      <c r="AN93" s="97">
        <f>AN92/AN33</f>
        <v>0</v>
      </c>
      <c r="AO93" s="51"/>
      <c r="AP93" s="97">
        <f t="shared" ref="AP93" si="722">AP92/AP33</f>
        <v>0</v>
      </c>
      <c r="AQ93" s="51"/>
      <c r="AR93" s="97">
        <f t="shared" ref="AR93" si="723">AR92/AR33</f>
        <v>0</v>
      </c>
      <c r="AS93" s="51"/>
      <c r="AT93" s="97">
        <f t="shared" ref="AT93" si="724">AT92/AT33</f>
        <v>0</v>
      </c>
      <c r="AU93" s="51"/>
      <c r="AV93" s="97">
        <f t="shared" ref="AV93" si="725">AV92/AV33</f>
        <v>0</v>
      </c>
      <c r="AW93" s="51"/>
      <c r="AX93" s="97">
        <f t="shared" ref="AX93" si="726">AX92/AX33</f>
        <v>0</v>
      </c>
      <c r="AY93" s="51"/>
      <c r="AZ93" s="97">
        <f t="shared" ref="AZ93" si="727">AZ92/AZ33</f>
        <v>0</v>
      </c>
      <c r="BA93" s="51"/>
      <c r="BB93" s="97">
        <f t="shared" ref="BB93" si="728">BB92/BB33</f>
        <v>0</v>
      </c>
      <c r="BC93" s="51"/>
      <c r="BD93" s="97">
        <f t="shared" ref="BD93" si="729">BD92/BD33</f>
        <v>0</v>
      </c>
      <c r="BE93" s="51"/>
      <c r="BF93" s="97">
        <f t="shared" ref="BF93" si="730">BF92/BF33</f>
        <v>0</v>
      </c>
      <c r="BG93" s="51"/>
      <c r="BH93" s="97">
        <f t="shared" ref="BH93" si="731">BH92/BH33</f>
        <v>0</v>
      </c>
      <c r="BI93" s="51"/>
      <c r="BJ93" s="97">
        <f t="shared" ref="BJ93" si="732">BJ92/BJ33</f>
        <v>0</v>
      </c>
      <c r="BK93" s="51"/>
      <c r="BL93" s="97">
        <f>IF(ISERROR(BL92/BL31),0,BL92/BL31)</f>
        <v>1075.8865625000001</v>
      </c>
      <c r="BM93" s="51"/>
      <c r="BN93" s="97">
        <f t="shared" ref="BN93" si="733">IF(ISERROR(BN92/BN31),0,BN92/BN31)</f>
        <v>1113.7244578313253</v>
      </c>
      <c r="BO93" s="51"/>
      <c r="BP93" s="97">
        <f t="shared" ref="BP93" si="734">IF(ISERROR(BP92/BP31),0,BP92/BP31)</f>
        <v>1389.4093288590605</v>
      </c>
      <c r="BQ93" s="51"/>
      <c r="BR93" s="97">
        <f t="shared" ref="BR93" si="735">IF(ISERROR(BR92/BR31),0,BR92/BR31)</f>
        <v>1759.5799502487559</v>
      </c>
      <c r="BS93" s="51"/>
      <c r="BT93" s="97">
        <f t="shared" ref="BT93" si="736">IF(ISERROR(BT92/BT31),0,BT92/BT31)</f>
        <v>1731.2304444444444</v>
      </c>
      <c r="BU93" s="51"/>
      <c r="BV93" s="97">
        <f t="shared" ref="BV93" si="737">IF(ISERROR(BV92/BV31),0,BV92/BV31)</f>
        <v>1828.9111155378484</v>
      </c>
      <c r="BW93" s="51"/>
      <c r="BX93" s="97">
        <f t="shared" ref="BX93" si="738">IF(ISERROR(BX92/BX31),0,BX92/BX31)</f>
        <v>1778.4167785234897</v>
      </c>
      <c r="BY93" s="51"/>
      <c r="BZ93" s="97">
        <f t="shared" ref="BZ93" si="739">IF(ISERROR(BZ92/BZ31),0,BZ92/BZ31)</f>
        <v>1830.7619940476188</v>
      </c>
      <c r="CA93" s="51"/>
      <c r="CB93" s="97">
        <f t="shared" ref="CB93" si="740">IF(ISERROR(CB92/CB31),0,CB92/CB31)</f>
        <v>1952.0627034120732</v>
      </c>
      <c r="CC93" s="51"/>
      <c r="CD93" s="97">
        <f t="shared" ref="CD93" si="741">IF(ISERROR(CD92/CD31),0,CD92/CD31)</f>
        <v>1999.2335460992906</v>
      </c>
      <c r="CE93" s="51"/>
      <c r="CF93" s="97">
        <f t="shared" ref="CF93" si="742">IF(ISERROR(CF92/CF31),0,CF92/CF31)</f>
        <v>2051.1162121212119</v>
      </c>
      <c r="CG93" s="51"/>
      <c r="CH93" s="97">
        <f t="shared" ref="CH93" si="743">IF(ISERROR(CH92/CH31),0,CH92/CH31)</f>
        <v>2233.9190361445781</v>
      </c>
      <c r="CI93" s="51"/>
      <c r="CJ93" s="97">
        <f t="shared" ref="CJ93" si="744">IF(ISERROR(CJ92/CJ31),0,CJ92/CJ31)</f>
        <v>2337.2980038387718</v>
      </c>
      <c r="CK93" s="51"/>
      <c r="CL93" s="97">
        <f t="shared" ref="CL93" si="745">IF(ISERROR(CL92/CL31),0,CL92/CL31)</f>
        <v>2491.4041064638786</v>
      </c>
      <c r="CM93" s="51"/>
      <c r="CN93" s="97">
        <f t="shared" ref="CN93" si="746">IF(ISERROR(CN92/CN31),0,CN92/CN31)</f>
        <v>2492.5654702495203</v>
      </c>
      <c r="CO93" s="51"/>
      <c r="CP93" s="97">
        <f t="shared" ref="CP93" si="747">IF(ISERROR(CP92/CP31),0,CP92/CP31)</f>
        <v>2477.8463382899631</v>
      </c>
      <c r="CQ93" s="51"/>
      <c r="CR93" s="97">
        <f t="shared" ref="CR93" si="748">IF(ISERROR(CR92/CR31),0,CR92/CR31)</f>
        <v>2480.3709090909092</v>
      </c>
      <c r="CS93" s="51"/>
      <c r="CT93" s="97">
        <f t="shared" ref="CT93" si="749">IF(ISERROR(CT92/CT31),0,CT92/CT31)</f>
        <v>2384.6356301145665</v>
      </c>
      <c r="CU93" s="51"/>
      <c r="CV93" s="97">
        <f t="shared" ref="CV93:CX93" si="750">IF(ISERROR(CV92/CV31),0,CV92/CV31)</f>
        <v>2470.0508267090622</v>
      </c>
      <c r="CW93" s="51"/>
      <c r="CX93" s="97">
        <f t="shared" si="750"/>
        <v>2492.3182725832012</v>
      </c>
      <c r="CY93" s="51"/>
      <c r="CZ93" s="97">
        <f t="shared" ref="CZ93:DB93" si="751">IF(ISERROR(CZ92/CZ31),0,CZ92/CZ31)</f>
        <v>2449.2937320574165</v>
      </c>
      <c r="DA93" s="51"/>
      <c r="DB93" s="97">
        <f t="shared" si="751"/>
        <v>2423.1734664536739</v>
      </c>
      <c r="DC93" s="51"/>
      <c r="DD93" s="97">
        <f t="shared" ref="DD93:DF93" si="752">IF(ISERROR(DD92/DD31),0,DD92/DD31)</f>
        <v>2418.2277652733119</v>
      </c>
      <c r="DE93" s="51"/>
      <c r="DF93" s="97">
        <f t="shared" si="752"/>
        <v>2290.4047325769852</v>
      </c>
      <c r="DG93" s="51"/>
      <c r="DH93" s="97">
        <f t="shared" ref="DH93:DJ93" si="753">IF(ISERROR(DH92/DH31),0,DH92/DH31)</f>
        <v>2232.2809452736319</v>
      </c>
      <c r="DI93" s="51"/>
      <c r="DJ93" s="97">
        <f t="shared" si="753"/>
        <v>2175.9039404553414</v>
      </c>
      <c r="DK93" s="51"/>
      <c r="DL93" s="97">
        <f t="shared" ref="DL93:DN93" si="754">IF(ISERROR(DL92/DL31),0,DL92/DL31)</f>
        <v>2217.7245419847327</v>
      </c>
      <c r="DM93" s="51"/>
      <c r="DN93" s="122">
        <f t="shared" si="754"/>
        <v>2109.5645755693581</v>
      </c>
    </row>
    <row r="94" spans="2:121" x14ac:dyDescent="0.25">
      <c r="B94" s="4" t="s">
        <v>28</v>
      </c>
      <c r="J94" s="45">
        <v>0</v>
      </c>
      <c r="L94" s="45">
        <v>0</v>
      </c>
      <c r="N94" s="45">
        <v>0</v>
      </c>
      <c r="P94" s="45">
        <v>0</v>
      </c>
      <c r="R94" s="45">
        <v>0</v>
      </c>
      <c r="T94" s="45">
        <v>0</v>
      </c>
      <c r="V94" s="45">
        <v>0</v>
      </c>
      <c r="X94" s="45">
        <v>0</v>
      </c>
      <c r="Z94" s="45">
        <v>0</v>
      </c>
      <c r="AB94" s="45">
        <v>0</v>
      </c>
      <c r="AD94" s="45">
        <v>0</v>
      </c>
      <c r="AF94" s="45">
        <v>0</v>
      </c>
      <c r="AH94" s="95">
        <v>0</v>
      </c>
      <c r="AJ94" s="95">
        <v>0</v>
      </c>
      <c r="AL94" s="95">
        <v>0</v>
      </c>
      <c r="AN94" s="95">
        <v>0</v>
      </c>
      <c r="AO94"/>
      <c r="AP94" s="95">
        <v>0</v>
      </c>
      <c r="AQ94"/>
      <c r="AR94" s="95">
        <v>0</v>
      </c>
      <c r="AS94"/>
      <c r="AT94" s="95">
        <v>0</v>
      </c>
      <c r="AU94"/>
      <c r="AV94" s="123">
        <v>0</v>
      </c>
      <c r="AW94" s="124"/>
      <c r="AX94" s="123">
        <v>0</v>
      </c>
      <c r="AY94" s="124"/>
      <c r="AZ94" s="123">
        <v>0</v>
      </c>
      <c r="BA94" s="124"/>
      <c r="BB94" s="123">
        <v>0</v>
      </c>
      <c r="BC94" s="124"/>
      <c r="BD94" s="123">
        <v>0</v>
      </c>
      <c r="BE94" s="124"/>
      <c r="BF94" s="123">
        <v>0</v>
      </c>
      <c r="BG94" s="124"/>
      <c r="BH94" s="123">
        <v>0</v>
      </c>
      <c r="BI94" s="124"/>
      <c r="BJ94" s="123">
        <v>0</v>
      </c>
      <c r="BK94" s="124"/>
      <c r="BL94" s="123">
        <v>5846.42</v>
      </c>
      <c r="BM94" s="124"/>
      <c r="BN94" s="123">
        <v>20401.240000000002</v>
      </c>
      <c r="BO94" s="124"/>
      <c r="BP94" s="123">
        <v>19645.27</v>
      </c>
      <c r="BQ94" s="124"/>
      <c r="BR94" s="123">
        <v>51891.01</v>
      </c>
      <c r="BS94" s="124"/>
      <c r="BT94" s="123">
        <v>2254.58</v>
      </c>
      <c r="BU94" s="124"/>
      <c r="BV94" s="123">
        <v>6299.1</v>
      </c>
      <c r="BW94" s="124"/>
      <c r="BX94" s="123">
        <v>12511.96</v>
      </c>
      <c r="BY94" s="124"/>
      <c r="BZ94" s="123">
        <v>10983.3</v>
      </c>
      <c r="CA94" s="124"/>
      <c r="CB94" s="123">
        <v>29083.82</v>
      </c>
      <c r="CC94" s="124"/>
      <c r="CD94" s="123">
        <v>20942.72</v>
      </c>
      <c r="CE94" s="124"/>
      <c r="CF94" s="123">
        <v>20942.72</v>
      </c>
      <c r="CG94" s="124"/>
      <c r="CH94" s="123">
        <v>10896.73</v>
      </c>
      <c r="CI94" s="124"/>
      <c r="CJ94" s="123">
        <v>20649.7</v>
      </c>
      <c r="CK94" s="124"/>
      <c r="CL94" s="123">
        <v>22255.31</v>
      </c>
      <c r="CM94" s="124"/>
      <c r="CN94" s="123">
        <v>17946.38</v>
      </c>
      <c r="CO94" s="124"/>
      <c r="CP94" s="123">
        <v>22576.47</v>
      </c>
      <c r="CQ94" s="124"/>
      <c r="CR94" s="123">
        <v>16543.509999999998</v>
      </c>
      <c r="CS94" s="124"/>
      <c r="CT94" s="123">
        <v>30781.31</v>
      </c>
      <c r="CU94" s="124"/>
      <c r="CV94" s="123">
        <v>34777.57</v>
      </c>
      <c r="CW94" s="124"/>
      <c r="CX94" s="123">
        <v>13810.44</v>
      </c>
      <c r="CY94" s="124"/>
      <c r="CZ94" s="123">
        <v>26718.400000000001</v>
      </c>
      <c r="DA94" s="124"/>
      <c r="DB94" s="123">
        <v>13836.18</v>
      </c>
      <c r="DC94" s="124"/>
      <c r="DD94" s="123">
        <v>16569.060000000001</v>
      </c>
      <c r="DE94" s="124"/>
      <c r="DF94" s="123">
        <v>10965.32</v>
      </c>
      <c r="DG94" s="124"/>
      <c r="DH94" s="123">
        <v>1362</v>
      </c>
      <c r="DI94" s="124"/>
      <c r="DJ94" s="123">
        <v>2232</v>
      </c>
      <c r="DK94" s="124"/>
      <c r="DL94" s="123">
        <v>1433</v>
      </c>
      <c r="DM94" s="124"/>
      <c r="DN94" s="123">
        <v>2430</v>
      </c>
    </row>
    <row r="95" spans="2:121" x14ac:dyDescent="0.25">
      <c r="B95" s="9" t="s">
        <v>2</v>
      </c>
      <c r="C95" s="10"/>
      <c r="D95" s="10"/>
      <c r="E95" s="10"/>
      <c r="F95" s="10"/>
      <c r="G95" s="10"/>
      <c r="H95" s="10"/>
      <c r="I95" s="10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0"/>
      <c r="AF95" s="11">
        <f>SUM(J94:AF94)</f>
        <v>0</v>
      </c>
      <c r="AG95" s="10"/>
      <c r="AH95" s="11">
        <f t="shared" ref="AH95" si="755">SUM(L94:AH94)</f>
        <v>0</v>
      </c>
      <c r="AI95" s="10"/>
      <c r="AJ95" s="11">
        <f t="shared" ref="AJ95" si="756">SUM(N94:AJ94)</f>
        <v>0</v>
      </c>
      <c r="AK95" s="10"/>
      <c r="AL95" s="11">
        <f t="shared" ref="AL95" si="757">SUM(P94:AL94)</f>
        <v>0</v>
      </c>
      <c r="AM95" s="10"/>
      <c r="AN95" s="11">
        <f t="shared" ref="AN95" si="758">SUM(R94:AN94)</f>
        <v>0</v>
      </c>
      <c r="AO95" s="10"/>
      <c r="AP95" s="11">
        <f t="shared" ref="AP95" si="759">SUM(T94:AP94)</f>
        <v>0</v>
      </c>
      <c r="AQ95" s="10"/>
      <c r="AR95" s="11">
        <f t="shared" ref="AR95" si="760">SUM(V94:AR94)</f>
        <v>0</v>
      </c>
      <c r="AS95" s="12"/>
      <c r="AT95" s="11">
        <f t="shared" ref="AT95" si="761">SUM(X94:AT94)</f>
        <v>0</v>
      </c>
      <c r="AU95" s="10"/>
      <c r="AV95" s="96">
        <f t="shared" ref="AV95" si="762">SUM(Z94:AV94)</f>
        <v>0</v>
      </c>
      <c r="AW95" s="96"/>
      <c r="AX95" s="96">
        <f t="shared" ref="AX95" si="763">SUM(AB94:AX94)</f>
        <v>0</v>
      </c>
      <c r="AY95" s="96"/>
      <c r="AZ95" s="96">
        <f t="shared" ref="AZ95" si="764">SUM(AD94:AZ94)</f>
        <v>0</v>
      </c>
      <c r="BA95" s="96"/>
      <c r="BB95" s="96">
        <f t="shared" ref="BB95" si="765">SUM(AF94:BB94)</f>
        <v>0</v>
      </c>
      <c r="BC95" s="96"/>
      <c r="BD95" s="96">
        <f t="shared" ref="BD95" si="766">SUM(AH94:BD94)</f>
        <v>0</v>
      </c>
      <c r="BE95" s="96"/>
      <c r="BF95" s="96">
        <f t="shared" ref="BF95" si="767">SUM(AJ94:BF94)</f>
        <v>0</v>
      </c>
      <c r="BG95" s="96"/>
      <c r="BH95" s="96">
        <f t="shared" ref="BH95" si="768">SUM(AL94:BH94)</f>
        <v>0</v>
      </c>
      <c r="BI95" s="96"/>
      <c r="BJ95" s="96">
        <f t="shared" ref="BJ95" si="769">SUM(AN94:BJ94)</f>
        <v>0</v>
      </c>
      <c r="BK95" s="10"/>
      <c r="BL95" s="96">
        <f t="shared" ref="BL95" si="770">SUM(AP94:BL94)</f>
        <v>5846.42</v>
      </c>
      <c r="BM95" s="10"/>
      <c r="BN95" s="96">
        <f t="shared" ref="BN95" si="771">SUM(AR94:BN94)</f>
        <v>26247.660000000003</v>
      </c>
      <c r="BO95" s="10"/>
      <c r="BP95" s="96">
        <f t="shared" ref="BP95" si="772">SUM(AT94:BP94)</f>
        <v>45892.930000000008</v>
      </c>
      <c r="BQ95" s="10"/>
      <c r="BR95" s="96">
        <f t="shared" ref="BR95" si="773">SUM(AV94:BR94)</f>
        <v>97783.94</v>
      </c>
      <c r="BS95" s="10"/>
      <c r="BT95" s="96">
        <f t="shared" ref="BT95" si="774">SUM(AX94:BT94)</f>
        <v>100038.52</v>
      </c>
      <c r="BU95" s="10"/>
      <c r="BV95" s="96">
        <f t="shared" ref="BV95" si="775">SUM(AZ94:BV94)</f>
        <v>106337.62000000001</v>
      </c>
      <c r="BW95" s="10"/>
      <c r="BX95" s="96">
        <f t="shared" ref="BX95" si="776">SUM(BB94:BX94)</f>
        <v>118849.58000000002</v>
      </c>
      <c r="BY95" s="10"/>
      <c r="BZ95" s="96">
        <f t="shared" ref="BZ95" si="777">SUM(BD94:BZ94)</f>
        <v>129832.88000000002</v>
      </c>
      <c r="CA95" s="10"/>
      <c r="CB95" s="96">
        <f t="shared" ref="CB95" si="778">SUM(BF94:CB94)</f>
        <v>158916.70000000001</v>
      </c>
      <c r="CC95" s="10"/>
      <c r="CD95" s="96">
        <f t="shared" ref="CD95" si="779">SUM(BH94:CD94)</f>
        <v>179859.42</v>
      </c>
      <c r="CE95" s="10"/>
      <c r="CF95" s="96">
        <f t="shared" ref="CF95" si="780">SUM(BJ94:CF94)</f>
        <v>200802.14</v>
      </c>
      <c r="CG95" s="10"/>
      <c r="CH95" s="96">
        <f t="shared" ref="CH95" si="781">SUM(BL94:CH94)</f>
        <v>211698.87000000002</v>
      </c>
      <c r="CI95" s="10"/>
      <c r="CJ95" s="96">
        <f t="shared" ref="CJ95" si="782">SUM(BN94:CJ94)</f>
        <v>226502.15000000002</v>
      </c>
      <c r="CK95" s="10"/>
      <c r="CL95" s="96">
        <f t="shared" ref="CL95" si="783">SUM(BP94:CL94)</f>
        <v>228356.22000000003</v>
      </c>
      <c r="CM95" s="10"/>
      <c r="CN95" s="96">
        <f t="shared" ref="CN95" si="784">SUM(BR94:CN94)</f>
        <v>226657.33000000002</v>
      </c>
      <c r="CO95" s="10"/>
      <c r="CP95" s="96">
        <f t="shared" ref="CP95" si="785">SUM(BT94:CP94)</f>
        <v>197342.79</v>
      </c>
      <c r="CQ95" s="10"/>
      <c r="CR95" s="96">
        <f t="shared" ref="CR95" si="786">SUM(BV94:CR94)</f>
        <v>211631.72</v>
      </c>
      <c r="CS95" s="10"/>
      <c r="CT95" s="96">
        <f t="shared" ref="CT95" si="787">SUM(BX94:CT94)</f>
        <v>236113.93000000002</v>
      </c>
      <c r="CU95" s="10"/>
      <c r="CV95" s="96">
        <f t="shared" ref="CV95" si="788">SUM(BZ94:CV94)</f>
        <v>258379.54</v>
      </c>
      <c r="CW95" s="10"/>
      <c r="CX95" s="96">
        <f t="shared" ref="CX95" si="789">SUM(CB94:CX94)</f>
        <v>261206.68000000002</v>
      </c>
      <c r="CY95" s="10"/>
      <c r="CZ95" s="96">
        <f t="shared" ref="CZ95" si="790">SUM(CD94:CZ94)</f>
        <v>258841.26</v>
      </c>
      <c r="DA95" s="10"/>
      <c r="DB95" s="96">
        <f t="shared" ref="DB95" si="791">SUM(CF94:DB94)</f>
        <v>251734.72</v>
      </c>
      <c r="DC95" s="10"/>
      <c r="DD95" s="96">
        <f t="shared" ref="DD95" si="792">SUM(CH94:DD94)</f>
        <v>247361.06</v>
      </c>
      <c r="DE95" s="10"/>
      <c r="DF95" s="96">
        <f t="shared" ref="DF95" si="793">SUM(CJ94:DF94)</f>
        <v>247429.65</v>
      </c>
      <c r="DG95" s="10"/>
      <c r="DH95" s="96">
        <f t="shared" ref="DH95" si="794">SUM(CL94:DH94)</f>
        <v>228141.94999999998</v>
      </c>
      <c r="DI95" s="10"/>
      <c r="DJ95" s="96">
        <f t="shared" ref="DJ95" si="795">SUM(CN94:DJ94)</f>
        <v>208118.63999999998</v>
      </c>
      <c r="DK95" s="10"/>
      <c r="DL95" s="96">
        <f t="shared" ref="DL95" si="796">SUM(CP94:DL94)</f>
        <v>191605.25999999998</v>
      </c>
      <c r="DM95" s="10"/>
      <c r="DN95" s="121">
        <f t="shared" ref="DN95" si="797">SUM(CR94:DN94)</f>
        <v>171458.79</v>
      </c>
    </row>
    <row r="96" spans="2:121" x14ac:dyDescent="0.25">
      <c r="B96" s="4" t="s">
        <v>29</v>
      </c>
      <c r="J96" s="15">
        <f>IF(ISERROR(J94/J91),0,J94/J91)</f>
        <v>0</v>
      </c>
      <c r="L96" s="15">
        <f t="shared" ref="L96" si="798">IF(ISERROR(L94/L91),0,L94/L91)</f>
        <v>0</v>
      </c>
      <c r="N96" s="15">
        <f t="shared" ref="N96" si="799">IF(ISERROR(N94/N91),0,N94/N91)</f>
        <v>0</v>
      </c>
      <c r="P96" s="15">
        <f t="shared" ref="P96" si="800">IF(ISERROR(P94/P91),0,P94/P91)</f>
        <v>0</v>
      </c>
      <c r="R96" s="15">
        <f t="shared" ref="R96" si="801">IF(ISERROR(R94/R91),0,R94/R91)</f>
        <v>0</v>
      </c>
      <c r="T96" s="15">
        <f t="shared" ref="T96" si="802">IF(ISERROR(T94/T91),0,T94/T91)</f>
        <v>0</v>
      </c>
      <c r="V96" s="15">
        <f t="shared" ref="V96" si="803">IF(ISERROR(V94/V91),0,V94/V91)</f>
        <v>0</v>
      </c>
      <c r="X96" s="15">
        <f t="shared" ref="X96" si="804">IF(ISERROR(X94/X91),0,X94/X91)</f>
        <v>0</v>
      </c>
      <c r="Z96" s="15">
        <f t="shared" ref="Z96" si="805">IF(ISERROR(Z94/Z91),0,Z94/Z91)</f>
        <v>0</v>
      </c>
      <c r="AB96" s="15">
        <f t="shared" ref="AB96" si="806">IF(ISERROR(AB94/AB91),0,AB94/AB91)</f>
        <v>0</v>
      </c>
      <c r="AD96" s="15">
        <f t="shared" ref="AD96" si="807">IF(ISERROR(AD94/AD91),0,AD94/AD91)</f>
        <v>0</v>
      </c>
      <c r="AF96" s="15">
        <f t="shared" ref="AF96" si="808">IF(ISERROR(AF94/AF91),0,AF94/AF91)</f>
        <v>0</v>
      </c>
      <c r="AH96" s="95">
        <f t="shared" ref="AH96" si="809">IF(ISERROR(AH94/AH91),0,AH94/AH91)</f>
        <v>0</v>
      </c>
      <c r="AJ96" s="95">
        <f t="shared" ref="AJ96" si="810">IF(ISERROR(AJ94/AJ91),0,AJ94/AJ91)</f>
        <v>0</v>
      </c>
      <c r="AL96" s="95">
        <f t="shared" ref="AL96:AN96" si="811">IF(ISERROR(AL94/AL91),0,AL94/AL91)</f>
        <v>0</v>
      </c>
      <c r="AN96" s="95">
        <f t="shared" si="811"/>
        <v>0</v>
      </c>
      <c r="AO96"/>
      <c r="AP96" s="95">
        <f t="shared" ref="AP96" si="812">IF(ISERROR(AP94/AP91),0,AP94/AP91)</f>
        <v>0</v>
      </c>
      <c r="AQ96"/>
      <c r="AR96" s="95">
        <f t="shared" ref="AR96" si="813">IF(ISERROR(AR94/AR91),0,AR94/AR91)</f>
        <v>0</v>
      </c>
      <c r="AS96"/>
      <c r="AT96" s="95">
        <f t="shared" ref="AT96" si="814">IF(ISERROR(AT94/AT91),0,AT94/AT91)</f>
        <v>0</v>
      </c>
      <c r="AU96"/>
      <c r="AV96" s="95">
        <f t="shared" ref="AV96" si="815">IF(ISERROR(AV94/AV91),0,AV94/AV91)</f>
        <v>0</v>
      </c>
      <c r="AW96"/>
      <c r="AX96" s="95">
        <f t="shared" ref="AX96" si="816">IF(ISERROR(AX94/AX91),0,AX94/AX91)</f>
        <v>0</v>
      </c>
      <c r="AY96"/>
      <c r="AZ96" s="95">
        <f t="shared" ref="AZ96" si="817">IF(ISERROR(AZ94/AZ91),0,AZ94/AZ91)</f>
        <v>0</v>
      </c>
      <c r="BA96"/>
      <c r="BB96" s="95">
        <f t="shared" ref="BB96" si="818">IF(ISERROR(BB94/BB91),0,BB94/BB91)</f>
        <v>0</v>
      </c>
      <c r="BC96"/>
      <c r="BD96" s="95">
        <f t="shared" ref="BD96" si="819">IF(ISERROR(BD94/BD91),0,BD94/BD91)</f>
        <v>0</v>
      </c>
      <c r="BE96"/>
      <c r="BF96" s="95">
        <f t="shared" ref="BF96" si="820">IF(ISERROR(BF94/BF91),0,BF94/BF91)</f>
        <v>0</v>
      </c>
      <c r="BG96"/>
      <c r="BH96" s="95">
        <f t="shared" ref="BH96" si="821">IF(ISERROR(BH94/BH91),0,BH94/BH91)</f>
        <v>0</v>
      </c>
      <c r="BI96"/>
      <c r="BJ96" s="95">
        <f t="shared" ref="BJ96" si="822">IF(ISERROR(BJ94/BJ91),0,BJ94/BJ91)</f>
        <v>0</v>
      </c>
      <c r="BK96"/>
      <c r="BL96" s="15">
        <f t="shared" ref="BL96:BN96" si="823">IF(ISERROR(BL94/BL91),0,BL94/BL91)</f>
        <v>0.1698140225633685</v>
      </c>
      <c r="BM96"/>
      <c r="BN96" s="15">
        <f t="shared" si="823"/>
        <v>0.351680274487009</v>
      </c>
      <c r="BO96"/>
      <c r="BP96" s="15">
        <f t="shared" ref="BP96:BR96" si="824">IF(ISERROR(BP94/BP91),0,BP94/BP91)</f>
        <v>0.17145033733666623</v>
      </c>
      <c r="BQ96"/>
      <c r="BR96" s="15">
        <f t="shared" si="824"/>
        <v>0.35383391254410568</v>
      </c>
      <c r="BS96"/>
      <c r="BT96" s="15">
        <f t="shared" ref="BT96:BV96" si="825">IF(ISERROR(BT94/BT91),0,BT94/BT91)</f>
        <v>6.2887015470577345E-2</v>
      </c>
      <c r="BU96"/>
      <c r="BV96" s="15">
        <f t="shared" si="825"/>
        <v>9.059563491013356E-2</v>
      </c>
      <c r="BW96"/>
      <c r="BX96" s="15">
        <f>IF(ISERROR(BX94/BX91),0,BX94/BX91)</f>
        <v>0.1764446984699663</v>
      </c>
      <c r="BY96"/>
      <c r="BZ96" s="15">
        <f t="shared" ref="BZ96" si="826">IF(ISERROR(BZ94/BZ91),0,BZ94/BZ91)</f>
        <v>0.12896066507741244</v>
      </c>
      <c r="CA96"/>
      <c r="CB96" s="15">
        <f>IF(ISERROR(CB94/CB91),0,CB94/CB91)</f>
        <v>0.22615747793193552</v>
      </c>
      <c r="CC96"/>
      <c r="CD96" s="15">
        <f>IF(ISERROR(CD94/CD91),0,CD94/CD91)</f>
        <v>0.20544183386485568</v>
      </c>
      <c r="CE96"/>
      <c r="CF96" s="15">
        <f>IF(ISERROR(CF94/CF91),0,CF94/CF91)</f>
        <v>0.20544183386485568</v>
      </c>
      <c r="CG96"/>
      <c r="CH96" s="15">
        <f>IF(ISERROR(CH94/CH91),0,CH94/CH91)</f>
        <v>6.6090459866230369E-2</v>
      </c>
      <c r="CI96"/>
      <c r="CJ96" s="15">
        <f>IF(ISERROR(CJ94/CJ91),0,CJ94/CJ91)</f>
        <v>0.14784746359158565</v>
      </c>
      <c r="CK96"/>
      <c r="CL96" s="15">
        <f>IF(ISERROR(CL94/CL91),0,CL94/CL91)</f>
        <v>0.14762366684518788</v>
      </c>
      <c r="CM96"/>
      <c r="CN96" s="15">
        <f>IF(ISERROR(CN94/CN91),0,CN94/CN91)</f>
        <v>0.17469308896416863</v>
      </c>
      <c r="CO96"/>
      <c r="CP96" s="15">
        <f>IF(ISERROR(CP94/CP91),0,CP94/CP91)</f>
        <v>0.12465729069291691</v>
      </c>
      <c r="CQ96"/>
      <c r="CR96" s="15">
        <f>IF(ISERROR(CR94/CR91),0,CR94/CR91)</f>
        <v>0.13611340135529981</v>
      </c>
      <c r="CS96"/>
      <c r="CT96" s="15">
        <f>IF(ISERROR(CT94/CT91),0,CT94/CT91)</f>
        <v>0.28562026277244928</v>
      </c>
      <c r="CU96"/>
      <c r="CV96" s="15">
        <f>IF(ISERROR(CV94/CV91),0,CV94/CV91)</f>
        <v>0.20755156133783073</v>
      </c>
      <c r="CW96"/>
      <c r="CX96" s="15">
        <f>IF(ISERROR(CX94/CX91),0,CX94/CX91)</f>
        <v>0.13259037724072759</v>
      </c>
      <c r="CY96"/>
      <c r="CZ96" s="15">
        <f>IF(ISERROR(CZ94/CZ91),0,CZ94/CZ91)</f>
        <v>0.29151310032709904</v>
      </c>
      <c r="DA96"/>
      <c r="DB96" s="15">
        <f>IF(ISERROR(DB94/DB91),0,DB94/DB91)</f>
        <v>0.16642161614985543</v>
      </c>
      <c r="DC96"/>
      <c r="DD96" s="15">
        <f>IF(ISERROR(DD94/DD91),0,DD94/DD91)</f>
        <v>0.18581224519456893</v>
      </c>
      <c r="DE96"/>
      <c r="DF96" s="15">
        <f>IF(ISERROR(DF94/DF91),0,DF94/DF91)</f>
        <v>0.14834430133699433</v>
      </c>
      <c r="DG96"/>
      <c r="DH96" s="15">
        <f>IF(ISERROR(DH94/DH91),0,DH94/DH91)</f>
        <v>1.8772059237010894E-2</v>
      </c>
      <c r="DI96"/>
      <c r="DJ96" s="15">
        <f>IF(ISERROR(DJ94/DJ91),0,DJ94/DJ91)</f>
        <v>4.7355557064294923E-2</v>
      </c>
      <c r="DK96"/>
      <c r="DL96" s="15">
        <f>IF(ISERROR(DL94/DL91),0,DL94/DL91)</f>
        <v>6.4037766641552071E-2</v>
      </c>
      <c r="DM96"/>
      <c r="DN96" s="15">
        <f>IF(ISERROR(DN94/DN91),0,DN94/DN91)</f>
        <v>6.4047940542425436E-2</v>
      </c>
    </row>
    <row r="97" spans="2:118" x14ac:dyDescent="0.25">
      <c r="B97" s="9" t="s">
        <v>2</v>
      </c>
      <c r="C97" s="10"/>
      <c r="D97" s="10"/>
      <c r="E97" s="10"/>
      <c r="F97" s="10"/>
      <c r="G97" s="10"/>
      <c r="H97" s="10"/>
      <c r="I97" s="10"/>
      <c r="J97" s="41"/>
      <c r="K97" s="10"/>
      <c r="L97" s="41"/>
      <c r="M97" s="10"/>
      <c r="N97" s="41"/>
      <c r="O97" s="10"/>
      <c r="P97" s="41"/>
      <c r="Q97" s="10"/>
      <c r="R97" s="41"/>
      <c r="S97" s="10"/>
      <c r="T97" s="41"/>
      <c r="U97" s="10"/>
      <c r="V97" s="41"/>
      <c r="W97" s="10"/>
      <c r="X97" s="41"/>
      <c r="Y97" s="10"/>
      <c r="Z97" s="41"/>
      <c r="AA97" s="10"/>
      <c r="AB97" s="41"/>
      <c r="AC97" s="10"/>
      <c r="AD97" s="41"/>
      <c r="AE97" s="10"/>
      <c r="AF97" s="41">
        <f>IF(ISERROR(AF95/AF92),0,AF95/AF92)</f>
        <v>0</v>
      </c>
      <c r="AG97" s="10"/>
      <c r="AH97" s="96">
        <f>IF(ISERROR(AH95/AH92),0,AH95/AH92)</f>
        <v>0</v>
      </c>
      <c r="AI97" s="10"/>
      <c r="AJ97" s="96">
        <f>IF(ISERROR(AJ95/AJ92),0,AJ95/AJ92)</f>
        <v>0</v>
      </c>
      <c r="AK97" s="10"/>
      <c r="AL97" s="96">
        <f>IF(ISERROR(AL95/AL92),0,AL95/AL92)</f>
        <v>0</v>
      </c>
      <c r="AM97" s="10"/>
      <c r="AN97" s="96">
        <f>IF(ISERROR(AN95/AN92),0,AN95/AN92)</f>
        <v>0</v>
      </c>
      <c r="AO97" s="10"/>
      <c r="AP97" s="96">
        <f t="shared" ref="AP97" si="827">IF(ISERROR(AP95/AP92),0,AP95/AP92)</f>
        <v>0</v>
      </c>
      <c r="AQ97" s="10"/>
      <c r="AR97" s="96">
        <f t="shared" ref="AR97" si="828">IF(ISERROR(AR95/AR92),0,AR95/AR92)</f>
        <v>0</v>
      </c>
      <c r="AS97" s="10"/>
      <c r="AT97" s="96">
        <f t="shared" ref="AT97" si="829">IF(ISERROR(AT95/AT92),0,AT95/AT92)</f>
        <v>0</v>
      </c>
      <c r="AU97" s="10"/>
      <c r="AV97" s="96">
        <f t="shared" ref="AV97" si="830">IF(ISERROR(AV95/AV92),0,AV95/AV92)</f>
        <v>0</v>
      </c>
      <c r="AW97" s="10"/>
      <c r="AX97" s="96">
        <f t="shared" ref="AX97" si="831">IF(ISERROR(AX95/AX92),0,AX95/AX92)</f>
        <v>0</v>
      </c>
      <c r="AY97" s="10"/>
      <c r="AZ97" s="96">
        <f t="shared" ref="AZ97" si="832">IF(ISERROR(AZ95/AZ92),0,AZ95/AZ92)</f>
        <v>0</v>
      </c>
      <c r="BA97" s="10"/>
      <c r="BB97" s="96">
        <f t="shared" ref="BB97" si="833">IF(ISERROR(BB95/BB92),0,BB95/BB92)</f>
        <v>0</v>
      </c>
      <c r="BC97" s="10"/>
      <c r="BD97" s="96">
        <f t="shared" ref="BD97" si="834">IF(ISERROR(BD95/BD92),0,BD95/BD92)</f>
        <v>0</v>
      </c>
      <c r="BE97" s="10"/>
      <c r="BF97" s="96">
        <f t="shared" ref="BF97" si="835">IF(ISERROR(BF95/BF92),0,BF95/BF92)</f>
        <v>0</v>
      </c>
      <c r="BG97" s="10"/>
      <c r="BH97" s="96">
        <f t="shared" ref="BH97" si="836">IF(ISERROR(BH95/BH92),0,BH95/BH92)</f>
        <v>0</v>
      </c>
      <c r="BI97" s="10"/>
      <c r="BJ97" s="96">
        <f t="shared" ref="BJ97" si="837">IF(ISERROR(BJ95/BJ92),0,BJ95/BJ92)</f>
        <v>0</v>
      </c>
      <c r="BK97" s="10"/>
      <c r="BL97" s="41">
        <f t="shared" ref="BL97:BX97" si="838">IF(ISERROR(BL95/BL92),0,BL95/BL92)</f>
        <v>0.1698140225633685</v>
      </c>
      <c r="BM97" s="10"/>
      <c r="BN97" s="41">
        <f t="shared" si="838"/>
        <v>0.28394533786719978</v>
      </c>
      <c r="BO97" s="10"/>
      <c r="BP97" s="41">
        <f t="shared" si="838"/>
        <v>0.22168142620984374</v>
      </c>
      <c r="BQ97" s="10"/>
      <c r="BR97" s="41">
        <f t="shared" si="838"/>
        <v>0.27647920380816809</v>
      </c>
      <c r="BS97" s="10"/>
      <c r="BT97" s="41">
        <f t="shared" si="838"/>
        <v>0.25682060171205146</v>
      </c>
      <c r="BU97" s="10"/>
      <c r="BV97" s="41">
        <f t="shared" si="838"/>
        <v>0.23164376495635</v>
      </c>
      <c r="BW97" s="10"/>
      <c r="BX97" s="41">
        <f t="shared" si="838"/>
        <v>0.22425794604280036</v>
      </c>
      <c r="BY97" s="10"/>
      <c r="BZ97" s="41">
        <f t="shared" ref="BZ97" si="839">IF(ISERROR(BZ95/BZ92),0,BZ95/BZ92)</f>
        <v>0.21106368944117943</v>
      </c>
      <c r="CA97" s="10"/>
      <c r="CB97" s="41">
        <f t="shared" ref="CB97:CD97" si="840">IF(ISERROR(CB95/CB92),0,CB95/CB92)</f>
        <v>0.21367356629784268</v>
      </c>
      <c r="CC97" s="10"/>
      <c r="CD97" s="41">
        <f t="shared" si="840"/>
        <v>0.21268129243714076</v>
      </c>
      <c r="CE97" s="10"/>
      <c r="CF97" s="41">
        <f t="shared" ref="CF97:CH97" si="841">IF(ISERROR(CF95/CF92),0,CF95/CF92)</f>
        <v>0.21190250659526336</v>
      </c>
      <c r="CG97" s="10"/>
      <c r="CH97" s="41">
        <f t="shared" si="841"/>
        <v>0.19029254223276532</v>
      </c>
      <c r="CI97" s="10"/>
      <c r="CJ97" s="41">
        <f t="shared" ref="CJ97:CL97" si="842">IF(ISERROR(CJ95/CJ92),0,CJ95/CJ92)</f>
        <v>0.18600324343875066</v>
      </c>
      <c r="CK97" s="10"/>
      <c r="CL97" s="41">
        <f t="shared" si="842"/>
        <v>0.17425406791851675</v>
      </c>
      <c r="CM97" s="10"/>
      <c r="CN97" s="41">
        <f t="shared" ref="CN97:CP97" si="843">IF(ISERROR(CN95/CN92),0,CN95/CN92)</f>
        <v>0.17453618172817204</v>
      </c>
      <c r="CO97" s="10"/>
      <c r="CP97" s="41">
        <f t="shared" si="843"/>
        <v>0.1480350714986009</v>
      </c>
      <c r="CQ97" s="10"/>
      <c r="CR97" s="41">
        <f t="shared" ref="CR97:CT97" si="844">IF(ISERROR(CR95/CR92),0,CR95/CR92)</f>
        <v>0.14916540228700284</v>
      </c>
      <c r="CS97" s="10"/>
      <c r="CT97" s="41">
        <f t="shared" si="844"/>
        <v>0.16205348345807113</v>
      </c>
      <c r="CU97" s="10"/>
      <c r="CV97" s="41">
        <f t="shared" ref="CV97:CX97" si="845">IF(ISERROR(CV95/CV92),0,CV95/CV92)</f>
        <v>0.16630357503054541</v>
      </c>
      <c r="CW97" s="10"/>
      <c r="CX97" s="41">
        <f t="shared" si="845"/>
        <v>0.16609303402328154</v>
      </c>
      <c r="CY97" s="10"/>
      <c r="CZ97" s="41">
        <f t="shared" ref="CZ97:DB97" si="846">IF(ISERROR(CZ95/CZ92),0,CZ95/CZ92)</f>
        <v>0.16854857817717944</v>
      </c>
      <c r="DA97" s="10"/>
      <c r="DB97" s="41">
        <f t="shared" si="846"/>
        <v>0.16595268400805091</v>
      </c>
      <c r="DC97" s="10"/>
      <c r="DD97" s="41">
        <f t="shared" ref="DD97:DF97" si="847">IF(ISERROR(DD95/DD92),0,DD95/DD92)</f>
        <v>0.16445373647214087</v>
      </c>
      <c r="DE97" s="10"/>
      <c r="DF97" s="41">
        <f t="shared" si="847"/>
        <v>0.1750871785790982</v>
      </c>
      <c r="DG97" s="10"/>
      <c r="DH97" s="41">
        <f t="shared" ref="DH97:DJ97" si="848">IF(ISERROR(DH95/DH92),0,DH95/DH92)</f>
        <v>0.16948801173042549</v>
      </c>
      <c r="DI97" s="10"/>
      <c r="DJ97" s="41">
        <f t="shared" si="848"/>
        <v>0.16750784534140711</v>
      </c>
      <c r="DK97" s="10"/>
      <c r="DL97" s="41">
        <f t="shared" ref="DL97:DN97" si="849">IF(ISERROR(DL95/DL92),0,DL95/DL92)</f>
        <v>0.16488021222082333</v>
      </c>
      <c r="DM97" s="10"/>
      <c r="DN97" s="42">
        <f t="shared" si="849"/>
        <v>0.16827507769527938</v>
      </c>
    </row>
    <row r="98" spans="2:118" x14ac:dyDescent="0.25">
      <c r="J98" s="14"/>
      <c r="L98" s="14"/>
      <c r="N98" s="14"/>
      <c r="P98" s="14"/>
      <c r="R98" s="14"/>
      <c r="T98" s="14"/>
      <c r="V98" s="14"/>
      <c r="X98" s="14"/>
      <c r="Z98" s="14"/>
      <c r="AB98" s="14"/>
      <c r="AD98" s="14"/>
      <c r="AF98" s="14"/>
      <c r="AH98" s="14"/>
      <c r="AJ98" s="14"/>
      <c r="AL98" s="14"/>
      <c r="AN98" s="14"/>
      <c r="AP98" s="14"/>
      <c r="AR98" s="14"/>
      <c r="AT98" s="14"/>
      <c r="AV98" s="14"/>
      <c r="AX98" s="14"/>
      <c r="AZ98" s="14"/>
      <c r="BB98" s="14"/>
      <c r="BD98" s="14"/>
      <c r="BF98" s="14"/>
      <c r="BH98" s="14"/>
      <c r="BJ98" s="14"/>
      <c r="BL98" s="14"/>
      <c r="BN98" s="14"/>
      <c r="BP98" s="14"/>
      <c r="BR98" s="14"/>
      <c r="BT98" s="14"/>
      <c r="BV98" s="14"/>
      <c r="BX98" s="14"/>
      <c r="BZ98" s="14"/>
      <c r="CB98" s="14"/>
      <c r="CD98" s="14"/>
      <c r="CF98" s="14"/>
      <c r="CH98" s="14"/>
      <c r="CJ98" s="14"/>
      <c r="CL98" s="14"/>
      <c r="CN98" s="14"/>
      <c r="CP98" s="14"/>
      <c r="CR98" s="14"/>
      <c r="CT98" s="14"/>
      <c r="CV98" s="14"/>
      <c r="CX98" s="14"/>
      <c r="CZ98" s="14"/>
      <c r="DB98" s="14"/>
      <c r="DD98" s="14"/>
      <c r="DF98" s="14"/>
      <c r="DH98" s="14"/>
      <c r="DJ98" s="14"/>
      <c r="DL98" s="14"/>
      <c r="DN98" s="14"/>
    </row>
    <row r="99" spans="2:118" x14ac:dyDescent="0.25">
      <c r="B99" s="7" t="str">
        <f>$B$34</f>
        <v>Dr. Larkin</v>
      </c>
      <c r="AO99"/>
      <c r="AQ99"/>
    </row>
    <row r="100" spans="2:118" x14ac:dyDescent="0.25">
      <c r="B100" s="4" t="s">
        <v>26</v>
      </c>
      <c r="J100" s="45">
        <v>0</v>
      </c>
      <c r="L100" s="45">
        <v>0</v>
      </c>
      <c r="N100" s="45">
        <v>0</v>
      </c>
      <c r="P100" s="45">
        <v>0</v>
      </c>
      <c r="R100" s="45">
        <v>0</v>
      </c>
      <c r="T100" s="45">
        <v>0</v>
      </c>
      <c r="V100" s="45">
        <v>0</v>
      </c>
      <c r="X100" s="45">
        <v>0</v>
      </c>
      <c r="Z100" s="45">
        <v>0</v>
      </c>
      <c r="AB100" s="45">
        <v>0</v>
      </c>
      <c r="AD100" s="45">
        <v>0</v>
      </c>
      <c r="AF100" s="45">
        <v>0</v>
      </c>
      <c r="AH100" s="95">
        <v>0</v>
      </c>
      <c r="AJ100" s="95">
        <v>0</v>
      </c>
      <c r="AL100" s="95">
        <v>0</v>
      </c>
      <c r="AN100" s="95">
        <v>0</v>
      </c>
      <c r="AO100"/>
      <c r="AP100" s="95">
        <v>0</v>
      </c>
      <c r="AQ100"/>
      <c r="AR100" s="95">
        <v>0</v>
      </c>
      <c r="AT100" s="95">
        <v>0</v>
      </c>
      <c r="AV100" s="45">
        <v>12672</v>
      </c>
      <c r="AX100" s="45">
        <v>11854</v>
      </c>
      <c r="AZ100" s="45">
        <v>0</v>
      </c>
      <c r="BB100" s="45">
        <v>27908.86</v>
      </c>
      <c r="BD100" s="45">
        <v>66079.02</v>
      </c>
      <c r="BF100" s="45">
        <v>55888.05</v>
      </c>
      <c r="BH100" s="45">
        <v>57700.21</v>
      </c>
      <c r="BJ100" s="45">
        <v>51289.54</v>
      </c>
      <c r="BL100" s="45">
        <v>26130.97</v>
      </c>
      <c r="BN100" s="45">
        <v>58371.43</v>
      </c>
      <c r="BP100" s="45">
        <v>58371.43</v>
      </c>
      <c r="BR100" s="45">
        <v>22313.87</v>
      </c>
      <c r="BT100" s="45">
        <v>61723.16</v>
      </c>
      <c r="BV100" s="45">
        <v>14999.52</v>
      </c>
      <c r="BX100" s="45">
        <v>7900.57</v>
      </c>
      <c r="BZ100" s="45">
        <v>16347.68</v>
      </c>
      <c r="CB100" s="45">
        <v>36368.86</v>
      </c>
      <c r="CD100" s="45">
        <v>64996.1</v>
      </c>
      <c r="CF100" s="45">
        <v>64996.1</v>
      </c>
      <c r="CH100" s="45">
        <v>82217.64</v>
      </c>
      <c r="CJ100" s="45">
        <v>84590.31</v>
      </c>
      <c r="CL100" s="45">
        <v>69343.259999999995</v>
      </c>
      <c r="CN100" s="45">
        <v>52158.68</v>
      </c>
      <c r="CP100" s="45">
        <v>1713</v>
      </c>
      <c r="CR100" s="45">
        <v>0</v>
      </c>
      <c r="CT100" s="45">
        <v>0</v>
      </c>
      <c r="CV100" s="45">
        <v>78540.88</v>
      </c>
      <c r="CX100" s="45">
        <v>93942.76</v>
      </c>
      <c r="CZ100" s="45">
        <v>51216.4</v>
      </c>
      <c r="DB100" s="45">
        <v>147414.72</v>
      </c>
      <c r="DD100" s="45">
        <v>129077.31</v>
      </c>
      <c r="DF100" s="45">
        <v>187305.64</v>
      </c>
      <c r="DH100" s="45">
        <v>60559.92</v>
      </c>
      <c r="DJ100" s="45">
        <v>24796</v>
      </c>
      <c r="DL100" s="45">
        <v>103647.31</v>
      </c>
      <c r="DN100" s="45">
        <v>89970</v>
      </c>
    </row>
    <row r="101" spans="2:118" x14ac:dyDescent="0.25">
      <c r="B101" s="9" t="s">
        <v>2</v>
      </c>
      <c r="C101" s="10"/>
      <c r="D101" s="10"/>
      <c r="E101" s="10"/>
      <c r="F101" s="10"/>
      <c r="G101" s="10"/>
      <c r="H101" s="10"/>
      <c r="I101" s="10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0"/>
      <c r="AF101" s="11">
        <f>SUM(J100:AF100)</f>
        <v>0</v>
      </c>
      <c r="AG101" s="10"/>
      <c r="AH101" s="11">
        <f t="shared" ref="AH101" si="850">SUM(L100:AH100)</f>
        <v>0</v>
      </c>
      <c r="AI101" s="10"/>
      <c r="AJ101" s="11">
        <f t="shared" ref="AJ101" si="851">SUM(N100:AJ100)</f>
        <v>0</v>
      </c>
      <c r="AK101" s="10"/>
      <c r="AL101" s="11">
        <f t="shared" ref="AL101" si="852">SUM(P100:AL100)</f>
        <v>0</v>
      </c>
      <c r="AM101" s="10"/>
      <c r="AN101" s="11">
        <f t="shared" ref="AN101" si="853">SUM(R100:AN100)</f>
        <v>0</v>
      </c>
      <c r="AO101" s="10"/>
      <c r="AP101" s="11">
        <f t="shared" ref="AP101" si="854">SUM(T100:AP100)</f>
        <v>0</v>
      </c>
      <c r="AQ101" s="10"/>
      <c r="AR101" s="11">
        <f t="shared" ref="AR101" si="855">SUM(V100:AR100)</f>
        <v>0</v>
      </c>
      <c r="AS101" s="12"/>
      <c r="AT101" s="11">
        <f t="shared" ref="AT101" si="856">SUM(X100:AT100)</f>
        <v>0</v>
      </c>
      <c r="AU101" s="10"/>
      <c r="AV101" s="96">
        <f t="shared" ref="AV101" si="857">SUM(Z100:AV100)</f>
        <v>12672</v>
      </c>
      <c r="AW101" s="96"/>
      <c r="AX101" s="96">
        <f t="shared" ref="AX101" si="858">SUM(AB100:AX100)</f>
        <v>24526</v>
      </c>
      <c r="AY101" s="96"/>
      <c r="AZ101" s="96">
        <f t="shared" ref="AZ101" si="859">SUM(AD100:AZ100)</f>
        <v>24526</v>
      </c>
      <c r="BA101" s="96"/>
      <c r="BB101" s="96">
        <f t="shared" ref="BB101" si="860">SUM(AF100:BB100)</f>
        <v>52434.86</v>
      </c>
      <c r="BC101" s="96"/>
      <c r="BD101" s="96">
        <f t="shared" ref="BD101" si="861">SUM(AH100:BD100)</f>
        <v>118513.88</v>
      </c>
      <c r="BE101" s="96"/>
      <c r="BF101" s="96">
        <f t="shared" ref="BF101" si="862">SUM(AJ100:BF100)</f>
        <v>174401.93</v>
      </c>
      <c r="BG101" s="96"/>
      <c r="BH101" s="96">
        <f t="shared" ref="BH101" si="863">SUM(AL100:BH100)</f>
        <v>232102.13999999998</v>
      </c>
      <c r="BI101" s="96"/>
      <c r="BJ101" s="96">
        <f t="shared" ref="BJ101" si="864">SUM(AN100:BJ100)</f>
        <v>283391.68</v>
      </c>
      <c r="BK101" s="10"/>
      <c r="BL101" s="96">
        <f t="shared" ref="BL101" si="865">SUM(AP100:BL100)</f>
        <v>309522.65000000002</v>
      </c>
      <c r="BM101" s="10"/>
      <c r="BN101" s="96">
        <f t="shared" ref="BN101" si="866">SUM(AR100:BN100)</f>
        <v>367894.08</v>
      </c>
      <c r="BO101" s="10"/>
      <c r="BP101" s="96">
        <f t="shared" ref="BP101" si="867">SUM(AT100:BP100)</f>
        <v>426265.51</v>
      </c>
      <c r="BQ101" s="10"/>
      <c r="BR101" s="96">
        <f t="shared" ref="BR101" si="868">SUM(AV100:BR100)</f>
        <v>448579.38</v>
      </c>
      <c r="BS101" s="10"/>
      <c r="BT101" s="96">
        <f t="shared" ref="BT101" si="869">SUM(AX100:BT100)</f>
        <v>497630.54000000004</v>
      </c>
      <c r="BU101" s="10"/>
      <c r="BV101" s="96">
        <f t="shared" ref="BV101" si="870">SUM(AZ100:BV100)</f>
        <v>500776.06000000006</v>
      </c>
      <c r="BW101" s="10"/>
      <c r="BX101" s="96">
        <f t="shared" ref="BX101" si="871">SUM(BB100:BX100)</f>
        <v>508676.63000000006</v>
      </c>
      <c r="BY101" s="10"/>
      <c r="BZ101" s="96">
        <f t="shared" ref="BZ101" si="872">SUM(BD100:BZ100)</f>
        <v>497115.45000000007</v>
      </c>
      <c r="CA101" s="10"/>
      <c r="CB101" s="96">
        <f t="shared" ref="CB101" si="873">SUM(BF100:CB100)</f>
        <v>467405.29000000004</v>
      </c>
      <c r="CC101" s="10"/>
      <c r="CD101" s="96">
        <f t="shared" ref="CD101" si="874">SUM(BH100:CD100)</f>
        <v>476513.33999999997</v>
      </c>
      <c r="CE101" s="10"/>
      <c r="CF101" s="96">
        <f t="shared" ref="CF101" si="875">SUM(BJ100:CF100)</f>
        <v>483809.23</v>
      </c>
      <c r="CG101" s="10"/>
      <c r="CH101" s="96">
        <f t="shared" ref="CH101" si="876">SUM(BL100:CH100)</f>
        <v>514737.32999999996</v>
      </c>
      <c r="CI101" s="10"/>
      <c r="CJ101" s="96">
        <f t="shared" ref="CJ101" si="877">SUM(BN100:CJ100)</f>
        <v>573196.66999999993</v>
      </c>
      <c r="CK101" s="10"/>
      <c r="CL101" s="96">
        <f t="shared" ref="CL101" si="878">SUM(BP100:CL100)</f>
        <v>584168.5</v>
      </c>
      <c r="CM101" s="10"/>
      <c r="CN101" s="96">
        <f t="shared" ref="CN101" si="879">SUM(BR100:CN100)</f>
        <v>577955.75</v>
      </c>
      <c r="CO101" s="10"/>
      <c r="CP101" s="96">
        <f t="shared" ref="CP101" si="880">SUM(BT100:CP100)</f>
        <v>557354.88</v>
      </c>
      <c r="CQ101" s="10"/>
      <c r="CR101" s="96">
        <f t="shared" ref="CR101" si="881">SUM(BV100:CR100)</f>
        <v>495631.72000000003</v>
      </c>
      <c r="CS101" s="10"/>
      <c r="CT101" s="96">
        <f t="shared" ref="CT101" si="882">SUM(BX100:CT100)</f>
        <v>480632.2</v>
      </c>
      <c r="CU101" s="10"/>
      <c r="CV101" s="96">
        <f t="shared" ref="CV101" si="883">SUM(BZ100:CV100)</f>
        <v>551272.51</v>
      </c>
      <c r="CW101" s="10"/>
      <c r="CX101" s="96">
        <f t="shared" ref="CX101" si="884">SUM(CB100:CX100)</f>
        <v>628867.59000000008</v>
      </c>
      <c r="CY101" s="10"/>
      <c r="CZ101" s="96">
        <f t="shared" ref="CZ101" si="885">SUM(CD100:CZ100)</f>
        <v>643715.13</v>
      </c>
      <c r="DA101" s="10"/>
      <c r="DB101" s="96">
        <f t="shared" ref="DB101" si="886">SUM(CF100:DB100)</f>
        <v>726133.75</v>
      </c>
      <c r="DC101" s="10"/>
      <c r="DD101" s="96">
        <f t="shared" ref="DD101" si="887">SUM(CH100:DD100)</f>
        <v>790214.96</v>
      </c>
      <c r="DE101" s="10"/>
      <c r="DF101" s="96">
        <f t="shared" ref="DF101" si="888">SUM(CJ100:DF100)</f>
        <v>895302.96000000008</v>
      </c>
      <c r="DG101" s="10"/>
      <c r="DH101" s="96">
        <f t="shared" ref="DH101" si="889">SUM(CL100:DH100)</f>
        <v>871272.57000000007</v>
      </c>
      <c r="DI101" s="10"/>
      <c r="DJ101" s="96">
        <f t="shared" ref="DJ101" si="890">SUM(CN100:DJ100)</f>
        <v>826725.31</v>
      </c>
      <c r="DK101" s="10"/>
      <c r="DL101" s="96">
        <f t="shared" ref="DL101" si="891">SUM(CP100:DL100)</f>
        <v>878213.94</v>
      </c>
      <c r="DM101" s="10"/>
      <c r="DN101" s="121">
        <f t="shared" ref="DN101" si="892">SUM(CR100:DN100)</f>
        <v>966470.94</v>
      </c>
    </row>
    <row r="102" spans="2:118" x14ac:dyDescent="0.25">
      <c r="B102" s="50" t="s">
        <v>40</v>
      </c>
      <c r="C102" s="51"/>
      <c r="D102" s="51"/>
      <c r="E102" s="51"/>
      <c r="F102" s="51"/>
      <c r="G102" s="51"/>
      <c r="H102" s="51"/>
      <c r="I102" s="51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1"/>
      <c r="AF102" s="53"/>
      <c r="AG102" s="51"/>
      <c r="AH102" s="97" t="e">
        <f>AH101/AH42</f>
        <v>#DIV/0!</v>
      </c>
      <c r="AI102" s="51"/>
      <c r="AJ102" s="97" t="e">
        <f>AJ101/AJ42</f>
        <v>#DIV/0!</v>
      </c>
      <c r="AK102" s="51"/>
      <c r="AL102" s="97" t="e">
        <f>AL101/AL42</f>
        <v>#DIV/0!</v>
      </c>
      <c r="AM102" s="51"/>
      <c r="AN102" s="97" t="e">
        <f>AN101/AN42</f>
        <v>#DIV/0!</v>
      </c>
      <c r="AO102" s="51"/>
      <c r="AP102" s="97" t="e">
        <f t="shared" ref="AP102" si="893">AP101/AP42</f>
        <v>#DIV/0!</v>
      </c>
      <c r="AQ102" s="51"/>
      <c r="AR102" s="97" t="e">
        <f t="shared" ref="AR102" si="894">AR101/AR42</f>
        <v>#DIV/0!</v>
      </c>
      <c r="AS102" s="51"/>
      <c r="AT102" s="97" t="e">
        <f t="shared" ref="AT102" si="895">AT101/AT42</f>
        <v>#DIV/0!</v>
      </c>
      <c r="AU102" s="51"/>
      <c r="AV102" s="97">
        <f>AV101/AV35</f>
        <v>275.47826086956519</v>
      </c>
      <c r="AW102" s="51"/>
      <c r="AX102" s="97">
        <f>AX101/AX35</f>
        <v>422.86206896551727</v>
      </c>
      <c r="AY102" s="51"/>
      <c r="AZ102" s="97">
        <f>AZ101/AZ35</f>
        <v>981.04</v>
      </c>
      <c r="BA102" s="51"/>
      <c r="BB102" s="97">
        <f>BB101/BB35</f>
        <v>1139.8882608695653</v>
      </c>
      <c r="BC102" s="51"/>
      <c r="BD102" s="97">
        <f>BD101/BD35</f>
        <v>1288.1943478260871</v>
      </c>
      <c r="BE102" s="51"/>
      <c r="BF102" s="97">
        <f>IF(ISERROR(BF101/BF35),0,BF101/BF35)</f>
        <v>1202.7719310344828</v>
      </c>
      <c r="BG102" s="51"/>
      <c r="BH102" s="97">
        <f t="shared" ref="BH102" si="896">IF(ISERROR(BH101/BH35),0,BH101/BH35)</f>
        <v>1282.3322651933702</v>
      </c>
      <c r="BI102" s="51"/>
      <c r="BJ102" s="97">
        <f t="shared" ref="BJ102" si="897">IF(ISERROR(BJ101/BJ35),0,BJ101/BJ35)</f>
        <v>1253.9454867256636</v>
      </c>
      <c r="BK102" s="51"/>
      <c r="BL102" s="97">
        <f t="shared" ref="BL102" si="898">IF(ISERROR(BL101/BL35),0,BL101/BL35)</f>
        <v>1263.357755102041</v>
      </c>
      <c r="BM102" s="51"/>
      <c r="BN102" s="97">
        <f t="shared" ref="BN102" si="899">IF(ISERROR(BN101/BN35),0,BN101/BN35)</f>
        <v>1313.9074285714287</v>
      </c>
      <c r="BO102" s="51"/>
      <c r="BP102" s="97">
        <f t="shared" ref="BP102" si="900">IF(ISERROR(BP101/BP35),0,BP101/BP35)</f>
        <v>1383.9789285714287</v>
      </c>
      <c r="BQ102" s="51"/>
      <c r="BR102" s="97">
        <f t="shared" ref="BR102" si="901">IF(ISERROR(BR101/BR35),0,BR101/BR35)</f>
        <v>1371.8023853211009</v>
      </c>
      <c r="BS102" s="51"/>
      <c r="BT102" s="97">
        <f t="shared" ref="BT102" si="902">IF(ISERROR(BT101/BT35),0,BT101/BT35)</f>
        <v>1397.8385955056181</v>
      </c>
      <c r="BU102" s="51"/>
      <c r="BV102" s="97">
        <f t="shared" ref="BV102" si="903">IF(ISERROR(BV101/BV35),0,BV101/BV35)</f>
        <v>1447.3296531791909</v>
      </c>
      <c r="BW102" s="51"/>
      <c r="BX102" s="97">
        <f t="shared" ref="BX102" si="904">IF(ISERROR(BX101/BX35),0,BX101/BX35)</f>
        <v>1445.1040625000003</v>
      </c>
      <c r="BY102" s="51"/>
      <c r="BZ102" s="97">
        <f t="shared" ref="BZ102" si="905">IF(ISERROR(BZ101/BZ35),0,BZ101/BZ35)</f>
        <v>1488.3696107784433</v>
      </c>
      <c r="CA102" s="51"/>
      <c r="CB102" s="97">
        <f t="shared" ref="CB102" si="906">IF(ISERROR(CB101/CB35),0,CB101/CB35)</f>
        <v>1547.6996357615894</v>
      </c>
      <c r="CC102" s="51"/>
      <c r="CD102" s="97">
        <f t="shared" ref="CD102" si="907">IF(ISERROR(CD101/CD35),0,CD101/CD35)</f>
        <v>1778.0348507462686</v>
      </c>
      <c r="CE102" s="51"/>
      <c r="CF102" s="97">
        <f t="shared" ref="CF102" si="908">IF(ISERROR(CF101/CF35),0,CF101/CF35)</f>
        <v>1927.526812749004</v>
      </c>
      <c r="CG102" s="51"/>
      <c r="CH102" s="97">
        <f t="shared" ref="CH102" si="909">IF(ISERROR(CH101/CH35),0,CH101/CH35)</f>
        <v>2144.738875</v>
      </c>
      <c r="CI102" s="51"/>
      <c r="CJ102" s="97">
        <f t="shared" ref="CJ102" si="910">IF(ISERROR(CJ101/CJ35),0,CJ101/CJ35)</f>
        <v>2221.6925193798447</v>
      </c>
      <c r="CK102" s="51"/>
      <c r="CL102" s="97">
        <f t="shared" ref="CL102" si="911">IF(ISERROR(CL101/CL35),0,CL101/CL35)</f>
        <v>2246.8019230769232</v>
      </c>
      <c r="CM102" s="51"/>
      <c r="CN102" s="97">
        <f t="shared" ref="CN102" si="912">IF(ISERROR(CN101/CN35),0,CN101/CN35)</f>
        <v>2156.5513059701493</v>
      </c>
      <c r="CO102" s="51"/>
      <c r="CP102" s="97">
        <f t="shared" ref="CP102" si="913">IF(ISERROR(CP101/CP35),0,CP101/CP35)</f>
        <v>2160.2902325581395</v>
      </c>
      <c r="CQ102" s="51"/>
      <c r="CR102" s="97">
        <f t="shared" ref="CR102" si="914">IF(ISERROR(CR101/CR35),0,CR101/CR35)</f>
        <v>2164.330655021834</v>
      </c>
      <c r="CS102" s="51"/>
      <c r="CT102" s="97">
        <f t="shared" ref="CT102" si="915">IF(ISERROR(CT101/CT35),0,CT101/CT35)</f>
        <v>2080.6588744588744</v>
      </c>
      <c r="CU102" s="51"/>
      <c r="CV102" s="97">
        <f t="shared" ref="CV102:CX102" si="916">IF(ISERROR(CV101/CV35),0,CV101/CV35)</f>
        <v>2088.1534469696971</v>
      </c>
      <c r="CW102" s="51"/>
      <c r="CX102" s="97">
        <f t="shared" si="916"/>
        <v>2089.2610963455154</v>
      </c>
      <c r="CY102" s="51"/>
      <c r="CZ102" s="97">
        <f t="shared" ref="CZ102:DB102" si="917">IF(ISERROR(CZ101/CZ35),0,CZ101/CZ35)</f>
        <v>1956.58094224924</v>
      </c>
      <c r="DA102" s="51"/>
      <c r="DB102" s="97">
        <f t="shared" si="917"/>
        <v>2028.30656424581</v>
      </c>
      <c r="DC102" s="51"/>
      <c r="DD102" s="97">
        <f t="shared" ref="DD102:DF102" si="918">IF(ISERROR(DD101/DD35),0,DD101/DD35)</f>
        <v>2090.5157671957672</v>
      </c>
      <c r="DE102" s="51"/>
      <c r="DF102" s="97">
        <f t="shared" si="918"/>
        <v>2249.5049246231156</v>
      </c>
      <c r="DG102" s="51"/>
      <c r="DH102" s="97">
        <f t="shared" ref="DH102:DJ102" si="919">IF(ISERROR(DH101/DH35),0,DH101/DH35)</f>
        <v>2228.3185933503837</v>
      </c>
      <c r="DI102" s="51"/>
      <c r="DJ102" s="97">
        <f t="shared" si="919"/>
        <v>2258.8123224043716</v>
      </c>
      <c r="DK102" s="51"/>
      <c r="DL102" s="97">
        <f t="shared" ref="DL102:DN102" si="920">IF(ISERROR(DL101/DL35),0,DL101/DL35)</f>
        <v>2305.0234645669289</v>
      </c>
      <c r="DM102" s="51"/>
      <c r="DN102" s="122">
        <f t="shared" si="920"/>
        <v>2363.0096332518337</v>
      </c>
    </row>
    <row r="103" spans="2:118" x14ac:dyDescent="0.25">
      <c r="B103" s="4" t="s">
        <v>28</v>
      </c>
      <c r="J103" s="45">
        <v>0</v>
      </c>
      <c r="L103" s="45">
        <v>0</v>
      </c>
      <c r="N103" s="45">
        <v>0</v>
      </c>
      <c r="P103" s="45">
        <v>0</v>
      </c>
      <c r="R103" s="45">
        <v>0</v>
      </c>
      <c r="T103" s="45">
        <v>0</v>
      </c>
      <c r="V103" s="45">
        <v>0</v>
      </c>
      <c r="X103" s="45">
        <v>0</v>
      </c>
      <c r="Z103" s="45">
        <v>0</v>
      </c>
      <c r="AB103" s="45">
        <v>0</v>
      </c>
      <c r="AD103" s="45">
        <v>0</v>
      </c>
      <c r="AF103" s="45">
        <v>0</v>
      </c>
      <c r="AH103" s="95">
        <v>0</v>
      </c>
      <c r="AJ103" s="95">
        <v>0</v>
      </c>
      <c r="AL103" s="95">
        <v>0</v>
      </c>
      <c r="AN103" s="95">
        <v>0</v>
      </c>
      <c r="AO103"/>
      <c r="AP103" s="95">
        <v>0</v>
      </c>
      <c r="AQ103"/>
      <c r="AR103" s="95">
        <v>0</v>
      </c>
      <c r="AT103" s="95">
        <v>0</v>
      </c>
      <c r="AV103" s="45">
        <v>591</v>
      </c>
      <c r="AX103" s="45">
        <v>1335</v>
      </c>
      <c r="AZ103" s="45">
        <v>0</v>
      </c>
      <c r="BB103" s="45">
        <v>13801.36</v>
      </c>
      <c r="BD103" s="45">
        <v>13787.69</v>
      </c>
      <c r="BF103" s="45">
        <v>17031.28</v>
      </c>
      <c r="BH103" s="45">
        <v>13368.28</v>
      </c>
      <c r="BJ103" s="45">
        <v>11876.98</v>
      </c>
      <c r="BL103" s="45">
        <v>3790.06</v>
      </c>
      <c r="BN103" s="45">
        <v>14323.85</v>
      </c>
      <c r="BP103" s="45">
        <v>14323.85</v>
      </c>
      <c r="BR103" s="45">
        <v>6822.11</v>
      </c>
      <c r="BT103" s="45">
        <v>9777.18</v>
      </c>
      <c r="BV103" s="45">
        <v>974</v>
      </c>
      <c r="BX103" s="45">
        <v>2051.5700000000002</v>
      </c>
      <c r="BZ103" s="45">
        <v>3507.68</v>
      </c>
      <c r="CB103" s="45">
        <v>10012.86</v>
      </c>
      <c r="CD103" s="45">
        <v>4646.71</v>
      </c>
      <c r="CF103" s="45">
        <v>4646.71</v>
      </c>
      <c r="CH103" s="45">
        <v>21200.71</v>
      </c>
      <c r="CJ103" s="45">
        <v>21902.94</v>
      </c>
      <c r="CL103" s="45">
        <v>17300.68</v>
      </c>
      <c r="CN103" s="45">
        <v>12288</v>
      </c>
      <c r="CP103" s="45">
        <v>1387</v>
      </c>
      <c r="CR103" s="45">
        <v>0</v>
      </c>
      <c r="CT103" s="45">
        <v>0</v>
      </c>
      <c r="CV103" s="45">
        <v>24007</v>
      </c>
      <c r="CX103" s="45">
        <v>10918.1</v>
      </c>
      <c r="CZ103" s="45">
        <v>20437</v>
      </c>
      <c r="DB103" s="45">
        <v>49094.720000000001</v>
      </c>
      <c r="DD103" s="45">
        <v>22504</v>
      </c>
      <c r="DF103" s="45">
        <v>45850.79</v>
      </c>
      <c r="DH103" s="45">
        <v>2037</v>
      </c>
      <c r="DJ103" s="45">
        <v>205</v>
      </c>
      <c r="DL103" s="45">
        <v>8247.24</v>
      </c>
      <c r="DN103" s="45">
        <v>6388</v>
      </c>
    </row>
    <row r="104" spans="2:118" x14ac:dyDescent="0.25">
      <c r="B104" s="9" t="s">
        <v>20</v>
      </c>
      <c r="C104" s="10"/>
      <c r="D104" s="10"/>
      <c r="E104" s="10"/>
      <c r="F104" s="10"/>
      <c r="G104" s="10"/>
      <c r="H104" s="10"/>
      <c r="I104" s="10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0"/>
      <c r="AF104" s="11">
        <f>AF103*12</f>
        <v>0</v>
      </c>
      <c r="AG104" s="10"/>
      <c r="AH104" s="96">
        <f>AH103*12</f>
        <v>0</v>
      </c>
      <c r="AI104" s="10"/>
      <c r="AJ104" s="96">
        <f>AJ103*12</f>
        <v>0</v>
      </c>
      <c r="AK104" s="10"/>
      <c r="AL104" s="96">
        <f>AL103*12</f>
        <v>0</v>
      </c>
      <c r="AM104" s="10"/>
      <c r="AN104" s="96">
        <f>AN103*12</f>
        <v>0</v>
      </c>
      <c r="AO104" s="10"/>
      <c r="AP104" s="96">
        <f>AP103*12</f>
        <v>0</v>
      </c>
      <c r="AQ104" s="10"/>
      <c r="AR104" s="96">
        <f>AR103*12</f>
        <v>0</v>
      </c>
      <c r="AS104" s="12"/>
      <c r="AT104" s="96">
        <f>AT103*12</f>
        <v>0</v>
      </c>
      <c r="AU104" s="10"/>
      <c r="AV104" s="87">
        <f t="shared" ref="AV104:BX104" si="921">SUM(Z103:AV103)</f>
        <v>591</v>
      </c>
      <c r="AW104" s="10"/>
      <c r="AX104" s="87">
        <f t="shared" si="921"/>
        <v>1926</v>
      </c>
      <c r="AY104" s="10"/>
      <c r="AZ104" s="87">
        <f t="shared" si="921"/>
        <v>1926</v>
      </c>
      <c r="BA104" s="10"/>
      <c r="BB104" s="87">
        <f t="shared" si="921"/>
        <v>15727.36</v>
      </c>
      <c r="BC104" s="10"/>
      <c r="BD104" s="87">
        <f t="shared" si="921"/>
        <v>29515.050000000003</v>
      </c>
      <c r="BE104" s="10"/>
      <c r="BF104" s="87">
        <f t="shared" si="921"/>
        <v>46546.33</v>
      </c>
      <c r="BG104" s="10"/>
      <c r="BH104" s="87">
        <f t="shared" si="921"/>
        <v>59914.61</v>
      </c>
      <c r="BI104" s="10"/>
      <c r="BJ104" s="87">
        <f t="shared" si="921"/>
        <v>71791.59</v>
      </c>
      <c r="BK104" s="10"/>
      <c r="BL104" s="87">
        <f t="shared" si="921"/>
        <v>75581.649999999994</v>
      </c>
      <c r="BM104" s="10"/>
      <c r="BN104" s="87">
        <f t="shared" si="921"/>
        <v>89905.5</v>
      </c>
      <c r="BO104" s="10"/>
      <c r="BP104" s="87">
        <f t="shared" si="921"/>
        <v>104229.35</v>
      </c>
      <c r="BQ104" s="10"/>
      <c r="BR104" s="87">
        <f t="shared" si="921"/>
        <v>111051.46</v>
      </c>
      <c r="BS104" s="10"/>
      <c r="BT104" s="87">
        <f t="shared" si="921"/>
        <v>120237.64000000001</v>
      </c>
      <c r="BU104" s="10"/>
      <c r="BV104" s="87">
        <f t="shared" si="921"/>
        <v>119876.64000000001</v>
      </c>
      <c r="BW104" s="10"/>
      <c r="BX104" s="87">
        <f t="shared" si="921"/>
        <v>121928.21000000002</v>
      </c>
      <c r="BY104" s="10"/>
      <c r="BZ104" s="87">
        <f t="shared" ref="BZ104" si="922">SUM(BD103:BZ103)</f>
        <v>111634.53</v>
      </c>
      <c r="CA104" s="10"/>
      <c r="CB104" s="87">
        <f t="shared" ref="CB104" si="923">SUM(BF103:CB103)</f>
        <v>107859.7</v>
      </c>
      <c r="CC104" s="10"/>
      <c r="CD104" s="87">
        <f t="shared" ref="CD104" si="924">SUM(BH103:CD103)</f>
        <v>95475.13</v>
      </c>
      <c r="CE104" s="10"/>
      <c r="CF104" s="87">
        <f t="shared" ref="CF104" si="925">SUM(BJ103:CF103)</f>
        <v>86753.560000000012</v>
      </c>
      <c r="CG104" s="10"/>
      <c r="CH104" s="87">
        <f t="shared" ref="CH104" si="926">SUM(BL103:CH103)</f>
        <v>96077.290000000008</v>
      </c>
      <c r="CI104" s="10"/>
      <c r="CJ104" s="87">
        <f t="shared" ref="CJ104" si="927">SUM(BN103:CJ103)</f>
        <v>114190.17000000001</v>
      </c>
      <c r="CK104" s="10"/>
      <c r="CL104" s="87">
        <f t="shared" ref="CL104" si="928">SUM(BP103:CL103)</f>
        <v>117167</v>
      </c>
      <c r="CM104" s="10"/>
      <c r="CN104" s="87">
        <f t="shared" ref="CN104" si="929">SUM(BR103:CN103)</f>
        <v>115131.15</v>
      </c>
      <c r="CO104" s="10"/>
      <c r="CP104" s="87">
        <f t="shared" ref="CP104" si="930">SUM(BT103:CP103)</f>
        <v>109696.04000000001</v>
      </c>
      <c r="CQ104" s="10"/>
      <c r="CR104" s="87">
        <f t="shared" ref="CR104" si="931">SUM(BV103:CR103)</f>
        <v>99918.859999999986</v>
      </c>
      <c r="CS104" s="10"/>
      <c r="CT104" s="87">
        <f t="shared" ref="CT104" si="932">SUM(BX103:CT103)</f>
        <v>98944.859999999986</v>
      </c>
      <c r="CU104" s="10"/>
      <c r="CV104" s="87">
        <f t="shared" ref="CV104" si="933">SUM(BZ103:CV103)</f>
        <v>120900.29000000001</v>
      </c>
      <c r="CW104" s="10"/>
      <c r="CX104" s="87">
        <f t="shared" ref="CX104" si="934">SUM(CB103:CX103)</f>
        <v>128310.70999999999</v>
      </c>
      <c r="CY104" s="10"/>
      <c r="CZ104" s="87">
        <f t="shared" ref="CZ104" si="935">SUM(CD103:CZ103)</f>
        <v>138734.85</v>
      </c>
      <c r="DA104" s="10"/>
      <c r="DB104" s="87">
        <f t="shared" ref="DB104" si="936">SUM(CF103:DB103)</f>
        <v>183182.86000000002</v>
      </c>
      <c r="DC104" s="10"/>
      <c r="DD104" s="87">
        <f t="shared" ref="DD104" si="937">SUM(CH103:DD103)</f>
        <v>201040.15</v>
      </c>
      <c r="DE104" s="10"/>
      <c r="DF104" s="87">
        <f t="shared" ref="DF104" si="938">SUM(CJ103:DF103)</f>
        <v>225690.23</v>
      </c>
      <c r="DG104" s="10"/>
      <c r="DH104" s="87">
        <f t="shared" ref="DH104" si="939">SUM(CL103:DH103)</f>
        <v>205824.29</v>
      </c>
      <c r="DI104" s="10"/>
      <c r="DJ104" s="87">
        <f t="shared" ref="DJ104" si="940">SUM(CN103:DJ103)</f>
        <v>188728.61000000002</v>
      </c>
      <c r="DK104" s="10"/>
      <c r="DL104" s="87">
        <f t="shared" ref="DL104" si="941">SUM(CP103:DL103)</f>
        <v>184687.85</v>
      </c>
      <c r="DM104" s="10"/>
      <c r="DN104" s="121">
        <f t="shared" ref="DN104" si="942">SUM(CR103:DN103)</f>
        <v>189688.85</v>
      </c>
    </row>
    <row r="105" spans="2:118" x14ac:dyDescent="0.25">
      <c r="B105" s="4" t="s">
        <v>29</v>
      </c>
      <c r="J105" s="15">
        <f>IF(ISERROR(J103/J100),0,J103/J100)</f>
        <v>0</v>
      </c>
      <c r="L105" s="15">
        <f t="shared" ref="L105" si="943">IF(ISERROR(L103/L100),0,L103/L100)</f>
        <v>0</v>
      </c>
      <c r="N105" s="15">
        <f t="shared" ref="N105" si="944">IF(ISERROR(N103/N100),0,N103/N100)</f>
        <v>0</v>
      </c>
      <c r="P105" s="15">
        <f t="shared" ref="P105" si="945">IF(ISERROR(P103/P100),0,P103/P100)</f>
        <v>0</v>
      </c>
      <c r="R105" s="15">
        <f t="shared" ref="R105" si="946">IF(ISERROR(R103/R100),0,R103/R100)</f>
        <v>0</v>
      </c>
      <c r="T105" s="15">
        <f t="shared" ref="T105" si="947">IF(ISERROR(T103/T100),0,T103/T100)</f>
        <v>0</v>
      </c>
      <c r="V105" s="15">
        <f t="shared" ref="V105" si="948">IF(ISERROR(V103/V100),0,V103/V100)</f>
        <v>0</v>
      </c>
      <c r="X105" s="15">
        <f t="shared" ref="X105" si="949">IF(ISERROR(X103/X100),0,X103/X100)</f>
        <v>0</v>
      </c>
      <c r="Z105" s="15">
        <f t="shared" ref="Z105" si="950">IF(ISERROR(Z103/Z100),0,Z103/Z100)</f>
        <v>0</v>
      </c>
      <c r="AB105" s="15">
        <f t="shared" ref="AB105" si="951">IF(ISERROR(AB103/AB100),0,AB103/AB100)</f>
        <v>0</v>
      </c>
      <c r="AD105" s="15">
        <f t="shared" ref="AD105" si="952">IF(ISERROR(AD103/AD100),0,AD103/AD100)</f>
        <v>0</v>
      </c>
      <c r="AF105" s="15">
        <f t="shared" ref="AF105" si="953">IF(ISERROR(AF103/AF100),0,AF103/AF100)</f>
        <v>0</v>
      </c>
      <c r="AH105" s="95">
        <f t="shared" ref="AH105" si="954">IF(ISERROR(AH103/AH100),0,AH103/AH100)</f>
        <v>0</v>
      </c>
      <c r="AJ105" s="95">
        <f t="shared" ref="AJ105" si="955">IF(ISERROR(AJ103/AJ100),0,AJ103/AJ100)</f>
        <v>0</v>
      </c>
      <c r="AL105" s="95">
        <f t="shared" ref="AL105" si="956">IF(ISERROR(AL103/AL100),0,AL103/AL100)</f>
        <v>0</v>
      </c>
      <c r="AN105" s="95">
        <f t="shared" ref="AN105" si="957">IF(ISERROR(AN103/AN100),0,AN103/AN100)</f>
        <v>0</v>
      </c>
      <c r="AO105"/>
      <c r="AP105" s="95">
        <f t="shared" ref="AP105" si="958">IF(ISERROR(AP103/AP100),0,AP103/AP100)</f>
        <v>0</v>
      </c>
      <c r="AQ105"/>
      <c r="AR105" s="95">
        <f t="shared" ref="AR105" si="959">IF(ISERROR(AR103/AR100),0,AR103/AR100)</f>
        <v>0</v>
      </c>
      <c r="AT105" s="95">
        <f t="shared" ref="AT105" si="960">IF(ISERROR(AT103/AT100),0,AT103/AT100)</f>
        <v>0</v>
      </c>
      <c r="AV105" s="15">
        <f>IF(ISERROR(AV103/AV100),0,AV103/AV100)</f>
        <v>4.6638257575757576E-2</v>
      </c>
      <c r="AX105" s="15">
        <f>IF(ISERROR(AX103/AX100),0,AX103/AX100)</f>
        <v>0.1126202125864687</v>
      </c>
      <c r="AZ105" s="15">
        <f>IF(ISERROR(AZ103/AZ100),0,AZ103/AZ100)</f>
        <v>0</v>
      </c>
      <c r="BB105" s="15">
        <f>IF(ISERROR(BB103/BB100),0,BB103/BB100)</f>
        <v>0.49451536178833533</v>
      </c>
      <c r="BD105" s="15">
        <f>IF(ISERROR(BD103/BD100),0,BD103/BD100)</f>
        <v>0.20865457750432739</v>
      </c>
      <c r="BF105" s="15">
        <f>IF(ISERROR(BF103/BF100),0,BF103/BF100)</f>
        <v>0.30473920632407103</v>
      </c>
      <c r="BH105" s="15">
        <f>IF(ISERROR(BH103/BH100),0,BH103/BH100)</f>
        <v>0.23168511865034808</v>
      </c>
      <c r="BJ105" s="15">
        <f>IF(ISERROR(BJ103/BJ100),0,BJ103/BJ100)</f>
        <v>0.23156729422802386</v>
      </c>
      <c r="BL105" s="15">
        <f>IF(ISERROR(BL103/BL100),0,BL103/BL100)</f>
        <v>0.14504092270589267</v>
      </c>
      <c r="BN105" s="15">
        <f>IF(ISERROR(BN103/BN100),0,BN103/BN100)</f>
        <v>0.24539145263359147</v>
      </c>
      <c r="BP105" s="15">
        <f>IF(ISERROR(BP103/BP100),0,BP103/BP100)</f>
        <v>0.24539145263359147</v>
      </c>
      <c r="BR105" s="15">
        <f>IF(ISERROR(BR103/BR100),0,BR103/BR100)</f>
        <v>0.30573405688928007</v>
      </c>
      <c r="BT105" s="15">
        <f>IF(ISERROR(BT103/BT100),0,BT103/BT100)</f>
        <v>0.15840374990522196</v>
      </c>
      <c r="BV105" s="15">
        <f>IF(ISERROR(BV103/BV100),0,BV103/BV100)</f>
        <v>6.4935411266493853E-2</v>
      </c>
      <c r="BX105" s="15">
        <f>IF(ISERROR(BX103/BX100),0,BX103/BX100)</f>
        <v>0.25967366911501327</v>
      </c>
      <c r="BZ105" s="15">
        <f>IF(ISERROR(BZ103/BZ100),0,BZ103/BZ100)</f>
        <v>0.21456744932614291</v>
      </c>
      <c r="CB105" s="15">
        <f>IF(ISERROR(CB103/CB100),0,CB103/CB100)</f>
        <v>0.27531410112937277</v>
      </c>
      <c r="CD105" s="15">
        <f>IF(ISERROR(CD103/CD100),0,CD103/CD100)</f>
        <v>7.1492135681987076E-2</v>
      </c>
      <c r="CF105" s="15">
        <f>IF(ISERROR(CF103/CF100),0,CF103/CF100)</f>
        <v>7.1492135681987076E-2</v>
      </c>
      <c r="CH105" s="15">
        <f>IF(ISERROR(CH103/CH100),0,CH103/CH100)</f>
        <v>0.25786084348808841</v>
      </c>
      <c r="CJ105" s="15">
        <f>IF(ISERROR(CJ103/CJ100),0,CJ103/CJ100)</f>
        <v>0.25892965754588204</v>
      </c>
      <c r="CL105" s="15">
        <f>IF(ISERROR(CL103/CL100),0,CL103/CL100)</f>
        <v>0.24949331773556654</v>
      </c>
      <c r="CN105" s="15">
        <f>IF(ISERROR(CN103/CN100),0,CN103/CN100)</f>
        <v>0.23558878407198955</v>
      </c>
      <c r="CP105" s="15">
        <f>IF(ISERROR(CP103/CP100),0,CP103/CP100)</f>
        <v>0.8096906012842966</v>
      </c>
      <c r="CR105" s="15">
        <f>IF(ISERROR(CR103/CR100),0,CR103/CR100)</f>
        <v>0</v>
      </c>
      <c r="CT105" s="15">
        <f>IF(ISERROR(CT103/CT100),0,CT103/CT100)</f>
        <v>0</v>
      </c>
      <c r="CV105" s="15">
        <f>IF(ISERROR(CV103/CV100),0,CV103/CV100)</f>
        <v>0.30566247793505752</v>
      </c>
      <c r="CX105" s="15">
        <f>IF(ISERROR(CX103/CX100),0,CX103/CX100)</f>
        <v>0.11622077103121094</v>
      </c>
      <c r="CZ105" s="15">
        <f>IF(ISERROR(CZ103/CZ100),0,CZ103/CZ100)</f>
        <v>0.39903234120320835</v>
      </c>
      <c r="DB105" s="15">
        <f>IF(ISERROR(DB103/DB100),0,DB103/DB100)</f>
        <v>0.33303811179779064</v>
      </c>
      <c r="DD105" s="15">
        <f>IF(ISERROR(DD103/DD100),0,DD103/DD100)</f>
        <v>0.17434512696305804</v>
      </c>
      <c r="DF105" s="15">
        <f>IF(ISERROR(DF103/DF100),0,DF103/DF100)</f>
        <v>0.24479129405820346</v>
      </c>
      <c r="DH105" s="15">
        <f>IF(ISERROR(DH103/DH100),0,DH103/DH100)</f>
        <v>3.3636107841621986E-2</v>
      </c>
      <c r="DJ105" s="15">
        <f>IF(ISERROR(DJ103/DJ100),0,DJ103/DJ100)</f>
        <v>8.2674624939506371E-3</v>
      </c>
      <c r="DL105" s="15">
        <f>IF(ISERROR(DL103/DL100),0,DL103/DL100)</f>
        <v>7.9570227148200945E-2</v>
      </c>
      <c r="DN105" s="15">
        <f>IF(ISERROR(DN103/DN100),0,DN103/DN100)</f>
        <v>7.1001444926086468E-2</v>
      </c>
    </row>
    <row r="106" spans="2:118" x14ac:dyDescent="0.25">
      <c r="B106" s="9" t="s">
        <v>2</v>
      </c>
      <c r="C106" s="10"/>
      <c r="D106" s="10"/>
      <c r="E106" s="10"/>
      <c r="F106" s="10"/>
      <c r="G106" s="10"/>
      <c r="H106" s="10"/>
      <c r="I106" s="10"/>
      <c r="J106" s="41"/>
      <c r="K106" s="10"/>
      <c r="L106" s="41"/>
      <c r="M106" s="10"/>
      <c r="N106" s="41"/>
      <c r="O106" s="10"/>
      <c r="P106" s="41"/>
      <c r="Q106" s="10"/>
      <c r="R106" s="41"/>
      <c r="S106" s="10"/>
      <c r="T106" s="41"/>
      <c r="U106" s="10"/>
      <c r="V106" s="41"/>
      <c r="W106" s="10"/>
      <c r="X106" s="41"/>
      <c r="Y106" s="10"/>
      <c r="Z106" s="41"/>
      <c r="AA106" s="10"/>
      <c r="AB106" s="41"/>
      <c r="AC106" s="10"/>
      <c r="AD106" s="41"/>
      <c r="AE106" s="10"/>
      <c r="AF106" s="41">
        <f>IF(ISERROR(AF104/AF101),0,AF104/AF101)</f>
        <v>0</v>
      </c>
      <c r="AG106" s="10"/>
      <c r="AH106" s="96">
        <f>IF(ISERROR(AH104/AH101),0,AH104/AH101)</f>
        <v>0</v>
      </c>
      <c r="AI106" s="10"/>
      <c r="AJ106" s="96">
        <f>IF(ISERROR(AJ104/AJ101),0,AJ104/AJ101)</f>
        <v>0</v>
      </c>
      <c r="AK106" s="10"/>
      <c r="AL106" s="96">
        <f>IF(ISERROR(AL104/AL101),0,AL104/AL101)</f>
        <v>0</v>
      </c>
      <c r="AM106" s="10"/>
      <c r="AN106" s="96">
        <f>IF(ISERROR(AN104/AN101),0,AN104/AN101)</f>
        <v>0</v>
      </c>
      <c r="AO106" s="10"/>
      <c r="AP106" s="96">
        <f>IF(ISERROR(AP104/AP101),0,AP104/AP101)</f>
        <v>0</v>
      </c>
      <c r="AQ106" s="10"/>
      <c r="AR106" s="96">
        <f>IF(ISERROR(AR104/AR101),0,AR104/AR101)</f>
        <v>0</v>
      </c>
      <c r="AS106" s="10"/>
      <c r="AT106" s="96">
        <f>IF(ISERROR(AT104/AT101),0,AT104/AT101)</f>
        <v>0</v>
      </c>
      <c r="AU106" s="10"/>
      <c r="AV106" s="41">
        <f t="shared" ref="AV106" si="961">IF(ISERROR(AV104/AV101),0,AV104/AV101)</f>
        <v>4.6638257575757576E-2</v>
      </c>
      <c r="AW106" s="10"/>
      <c r="AX106" s="41">
        <f t="shared" ref="AX106" si="962">IF(ISERROR(AX104/AX101),0,AX104/AX101)</f>
        <v>7.8528908097529146E-2</v>
      </c>
      <c r="AY106" s="10"/>
      <c r="AZ106" s="41">
        <f t="shared" ref="AZ106" si="963">IF(ISERROR(AZ104/AZ101),0,AZ104/AZ101)</f>
        <v>7.8528908097529146E-2</v>
      </c>
      <c r="BA106" s="10"/>
      <c r="BB106" s="41">
        <f t="shared" ref="BB106" si="964">IF(ISERROR(BB104/BB101),0,BB104/BB101)</f>
        <v>0.29994091716846388</v>
      </c>
      <c r="BC106" s="10"/>
      <c r="BD106" s="41">
        <f t="shared" ref="BD106" si="965">IF(ISERROR(BD104/BD101),0,BD104/BD101)</f>
        <v>0.24904298129468044</v>
      </c>
      <c r="BE106" s="10"/>
      <c r="BF106" s="41">
        <f t="shared" ref="BF106" si="966">IF(ISERROR(BF104/BF101),0,BF104/BF101)</f>
        <v>0.26689114048221829</v>
      </c>
      <c r="BG106" s="10"/>
      <c r="BH106" s="41">
        <f t="shared" ref="BH106" si="967">IF(ISERROR(BH104/BH101),0,BH104/BH101)</f>
        <v>0.25813898139844815</v>
      </c>
      <c r="BI106" s="10"/>
      <c r="BJ106" s="41">
        <f t="shared" ref="BJ106" si="968">IF(ISERROR(BJ104/BJ101),0,BJ104/BJ101)</f>
        <v>0.25332991427271256</v>
      </c>
      <c r="BK106" s="10"/>
      <c r="BL106" s="41">
        <f t="shared" ref="BL106" si="969">IF(ISERROR(BL104/BL101),0,BL104/BL101)</f>
        <v>0.2441877839957754</v>
      </c>
      <c r="BM106" s="10"/>
      <c r="BN106" s="41">
        <f t="shared" ref="BN106" si="970">IF(ISERROR(BN104/BN101),0,BN104/BN101)</f>
        <v>0.24437876249598797</v>
      </c>
      <c r="BO106" s="10"/>
      <c r="BP106" s="41">
        <f t="shared" ref="BP106" si="971">IF(ISERROR(BP104/BP101),0,BP104/BP101)</f>
        <v>0.24451743703120621</v>
      </c>
      <c r="BQ106" s="10"/>
      <c r="BR106" s="41">
        <f t="shared" ref="BR106" si="972">IF(ISERROR(BR104/BR101),0,BR104/BR101)</f>
        <v>0.24756256072225166</v>
      </c>
      <c r="BS106" s="10"/>
      <c r="BT106" s="41">
        <f t="shared" ref="BT106" si="973">IF(ISERROR(BT104/BT101),0,BT104/BT101)</f>
        <v>0.24162029926861001</v>
      </c>
      <c r="BU106" s="10"/>
      <c r="BV106" s="41">
        <f t="shared" ref="BV106:BX106" si="974">IF(ISERROR(BV104/BV101),0,BV104/BV101)</f>
        <v>0.23938173082794734</v>
      </c>
      <c r="BW106" s="10"/>
      <c r="BX106" s="41">
        <f t="shared" si="974"/>
        <v>0.23969689741791364</v>
      </c>
      <c r="BY106" s="10"/>
      <c r="BZ106" s="41">
        <f t="shared" ref="BZ106" si="975">IF(ISERROR(BZ104/BZ101),0,BZ104/BZ101)</f>
        <v>0.2245645956085251</v>
      </c>
      <c r="CA106" s="10"/>
      <c r="CB106" s="41">
        <f t="shared" ref="CB106:CD106" si="976">IF(ISERROR(CB104/CB101),0,CB104/CB101)</f>
        <v>0.23076268563413133</v>
      </c>
      <c r="CC106" s="10"/>
      <c r="CD106" s="41">
        <f t="shared" si="976"/>
        <v>0.20036192480991197</v>
      </c>
      <c r="CE106" s="10"/>
      <c r="CF106" s="41">
        <f t="shared" ref="CF106:CH106" si="977">IF(ISERROR(CF104/CF101),0,CF104/CF101)</f>
        <v>0.17931356952408703</v>
      </c>
      <c r="CG106" s="10"/>
      <c r="CH106" s="41">
        <f t="shared" si="977"/>
        <v>0.18665304496178667</v>
      </c>
      <c r="CI106" s="10"/>
      <c r="CJ106" s="41">
        <f t="shared" ref="CJ106:CL106" si="978">IF(ISERROR(CJ104/CJ101),0,CJ104/CJ101)</f>
        <v>0.19921638763184027</v>
      </c>
      <c r="CK106" s="10"/>
      <c r="CL106" s="41">
        <f t="shared" si="978"/>
        <v>0.20057055455746073</v>
      </c>
      <c r="CM106" s="10"/>
      <c r="CN106" s="41">
        <f t="shared" ref="CN106:CP106" si="979">IF(ISERROR(CN104/CN101),0,CN104/CN101)</f>
        <v>0.19920409131667952</v>
      </c>
      <c r="CO106" s="10"/>
      <c r="CP106" s="41">
        <f t="shared" si="979"/>
        <v>0.19681542933651178</v>
      </c>
      <c r="CQ106" s="10"/>
      <c r="CR106" s="41">
        <f t="shared" ref="CR106:CT106" si="980">IF(ISERROR(CR104/CR101),0,CR104/CR101)</f>
        <v>0.20159900177494688</v>
      </c>
      <c r="CS106" s="10"/>
      <c r="CT106" s="41">
        <f t="shared" si="980"/>
        <v>0.20586398497645389</v>
      </c>
      <c r="CU106" s="10"/>
      <c r="CV106" s="41">
        <f t="shared" ref="CV106:CX106" si="981">IF(ISERROR(CV104/CV101),0,CV104/CV101)</f>
        <v>0.21931129850824596</v>
      </c>
      <c r="CW106" s="10"/>
      <c r="CX106" s="41">
        <f t="shared" si="981"/>
        <v>0.20403454088006026</v>
      </c>
      <c r="CY106" s="10"/>
      <c r="CZ106" s="41">
        <f t="shared" ref="CZ106:DB106" si="982">IF(ISERROR(CZ104/CZ101),0,CZ104/CZ101)</f>
        <v>0.21552212078656596</v>
      </c>
      <c r="DA106" s="10"/>
      <c r="DB106" s="41">
        <f t="shared" si="982"/>
        <v>0.25227151334034537</v>
      </c>
      <c r="DC106" s="10"/>
      <c r="DD106" s="41">
        <f t="shared" ref="DD106:DF106" si="983">IF(ISERROR(DD104/DD101),0,DD104/DD101)</f>
        <v>0.25441197671074212</v>
      </c>
      <c r="DE106" s="10"/>
      <c r="DF106" s="41">
        <f t="shared" si="983"/>
        <v>0.25208252411005094</v>
      </c>
      <c r="DG106" s="10"/>
      <c r="DH106" s="41">
        <f t="shared" ref="DH106:DJ106" si="984">IF(ISERROR(DH104/DH101),0,DH104/DH101)</f>
        <v>0.23623409836028694</v>
      </c>
      <c r="DI106" s="10"/>
      <c r="DJ106" s="41">
        <f t="shared" si="984"/>
        <v>0.2282845435081696</v>
      </c>
      <c r="DK106" s="10"/>
      <c r="DL106" s="41">
        <f t="shared" ref="DL106:DN106" si="985">IF(ISERROR(DL104/DL101),0,DL104/DL101)</f>
        <v>0.21029938331427536</v>
      </c>
      <c r="DM106" s="10"/>
      <c r="DN106" s="42">
        <f t="shared" si="985"/>
        <v>0.19626958468094241</v>
      </c>
    </row>
    <row r="107" spans="2:118" x14ac:dyDescent="0.25">
      <c r="J107" s="15"/>
      <c r="L107" s="15"/>
      <c r="N107" s="15"/>
      <c r="P107" s="15"/>
      <c r="R107" s="15"/>
      <c r="T107" s="15"/>
      <c r="V107" s="15"/>
      <c r="X107" s="15"/>
      <c r="Z107" s="15"/>
      <c r="AB107" s="15"/>
      <c r="AD107" s="15"/>
      <c r="AF107" s="15"/>
      <c r="AH107" s="95"/>
      <c r="AJ107" s="95"/>
      <c r="AL107" s="95"/>
      <c r="AN107" s="95"/>
      <c r="AP107" s="95"/>
      <c r="AR107" s="95"/>
      <c r="AT107" s="95"/>
      <c r="AV107" s="15"/>
      <c r="AX107" s="15"/>
      <c r="AZ107" s="15"/>
      <c r="BB107" s="15"/>
      <c r="BD107" s="15"/>
      <c r="BF107" s="15"/>
      <c r="BH107" s="15"/>
      <c r="BJ107" s="15"/>
      <c r="BL107" s="15"/>
      <c r="BN107" s="15"/>
      <c r="BP107" s="15"/>
      <c r="BR107" s="15"/>
      <c r="BT107" s="15"/>
      <c r="BV107" s="15"/>
      <c r="BX107" s="15"/>
      <c r="BZ107" s="15"/>
      <c r="CB107" s="15"/>
      <c r="CD107" s="15"/>
      <c r="CF107" s="15"/>
      <c r="CH107" s="15"/>
      <c r="CJ107" s="15"/>
      <c r="CL107" s="15"/>
      <c r="CN107" s="15"/>
      <c r="CP107" s="15"/>
      <c r="CR107" s="15"/>
      <c r="CT107" s="15"/>
      <c r="CV107" s="15"/>
      <c r="CX107" s="15"/>
      <c r="CZ107" s="15"/>
      <c r="DB107" s="15"/>
      <c r="DD107" s="15"/>
      <c r="DF107" s="15"/>
      <c r="DH107" s="15"/>
      <c r="DJ107" s="15"/>
      <c r="DL107" s="15"/>
      <c r="DN107" s="95"/>
    </row>
    <row r="108" spans="2:118" x14ac:dyDescent="0.25">
      <c r="B108" s="7" t="str">
        <f>$B$36</f>
        <v>Dr. Pai</v>
      </c>
      <c r="AO108"/>
      <c r="AQ108"/>
    </row>
    <row r="109" spans="2:118" x14ac:dyDescent="0.25">
      <c r="B109" s="4" t="s">
        <v>26</v>
      </c>
      <c r="J109" s="45">
        <v>0</v>
      </c>
      <c r="L109" s="45">
        <v>0</v>
      </c>
      <c r="N109" s="45">
        <v>0</v>
      </c>
      <c r="P109" s="45">
        <v>0</v>
      </c>
      <c r="R109" s="45">
        <v>0</v>
      </c>
      <c r="T109" s="45">
        <v>0</v>
      </c>
      <c r="V109" s="45">
        <v>0</v>
      </c>
      <c r="X109" s="45">
        <v>0</v>
      </c>
      <c r="Z109" s="45">
        <v>0</v>
      </c>
      <c r="AB109" s="45">
        <v>0</v>
      </c>
      <c r="AD109" s="45">
        <v>0</v>
      </c>
      <c r="AF109" s="45">
        <v>0</v>
      </c>
      <c r="AH109" s="95">
        <v>0</v>
      </c>
      <c r="AJ109" s="95">
        <v>0</v>
      </c>
      <c r="AL109" s="95">
        <v>0</v>
      </c>
      <c r="AN109" s="95">
        <v>0</v>
      </c>
      <c r="AO109"/>
      <c r="AP109" s="95">
        <v>0</v>
      </c>
      <c r="AQ109"/>
      <c r="AR109" s="95">
        <v>0</v>
      </c>
      <c r="AT109" s="95">
        <v>0</v>
      </c>
      <c r="AV109" s="95">
        <v>0</v>
      </c>
      <c r="AX109" s="95">
        <v>0</v>
      </c>
      <c r="AZ109" s="95">
        <v>0</v>
      </c>
      <c r="BB109" s="95">
        <v>0</v>
      </c>
      <c r="BD109" s="95">
        <v>0</v>
      </c>
      <c r="BF109" s="45">
        <v>54802.65</v>
      </c>
      <c r="BH109" s="45">
        <v>64813.64</v>
      </c>
      <c r="BJ109" s="45">
        <v>44593.1</v>
      </c>
      <c r="BL109" s="45">
        <v>13258</v>
      </c>
      <c r="BN109" s="45">
        <v>0</v>
      </c>
      <c r="BP109" s="45">
        <v>0</v>
      </c>
      <c r="BR109" s="45">
        <v>352</v>
      </c>
      <c r="BT109" s="45">
        <v>0</v>
      </c>
      <c r="BV109" s="45">
        <v>15079.08</v>
      </c>
      <c r="BX109" s="45">
        <v>0</v>
      </c>
      <c r="BZ109" s="45">
        <v>0</v>
      </c>
      <c r="CB109" s="45">
        <v>0</v>
      </c>
      <c r="CD109" s="45">
        <v>0</v>
      </c>
      <c r="CF109" s="45">
        <v>0</v>
      </c>
      <c r="CH109" s="45">
        <v>0</v>
      </c>
      <c r="CJ109" s="45">
        <v>0</v>
      </c>
      <c r="CL109" s="45">
        <v>0</v>
      </c>
      <c r="CN109" s="45">
        <v>0</v>
      </c>
      <c r="CP109" s="45">
        <v>0</v>
      </c>
      <c r="CR109" s="45">
        <v>0</v>
      </c>
      <c r="CT109" s="45">
        <v>0</v>
      </c>
      <c r="CV109" s="45">
        <v>0</v>
      </c>
      <c r="CX109" s="45">
        <v>0</v>
      </c>
      <c r="CZ109" s="45">
        <v>0</v>
      </c>
      <c r="DB109" s="45">
        <v>0</v>
      </c>
      <c r="DD109" s="45">
        <v>0</v>
      </c>
      <c r="DF109" s="45">
        <v>0</v>
      </c>
      <c r="DH109" s="45">
        <v>0</v>
      </c>
      <c r="DJ109" s="45">
        <v>0</v>
      </c>
      <c r="DL109" s="45">
        <v>0</v>
      </c>
      <c r="DN109" s="45">
        <v>0</v>
      </c>
    </row>
    <row r="110" spans="2:118" x14ac:dyDescent="0.25">
      <c r="B110" s="9" t="s">
        <v>20</v>
      </c>
      <c r="C110" s="10"/>
      <c r="D110" s="10"/>
      <c r="E110" s="10"/>
      <c r="F110" s="10"/>
      <c r="G110" s="10"/>
      <c r="H110" s="10"/>
      <c r="I110" s="10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0"/>
      <c r="AF110" s="11">
        <f>AF109*12</f>
        <v>0</v>
      </c>
      <c r="AG110" s="10"/>
      <c r="AH110" s="96">
        <f>AH109*12</f>
        <v>0</v>
      </c>
      <c r="AI110" s="10"/>
      <c r="AJ110" s="96">
        <f>AJ109*12</f>
        <v>0</v>
      </c>
      <c r="AK110" s="10"/>
      <c r="AL110" s="96">
        <f>AL109*12</f>
        <v>0</v>
      </c>
      <c r="AM110" s="10"/>
      <c r="AN110" s="96">
        <f>AN109*12</f>
        <v>0</v>
      </c>
      <c r="AO110" s="10"/>
      <c r="AP110" s="96">
        <f>AP109*12</f>
        <v>0</v>
      </c>
      <c r="AQ110" s="10"/>
      <c r="AR110" s="96">
        <f>AR109*12</f>
        <v>0</v>
      </c>
      <c r="AS110" s="12"/>
      <c r="AT110" s="96">
        <f>AT109*12</f>
        <v>0</v>
      </c>
      <c r="AU110" s="10"/>
      <c r="AV110" s="96">
        <f>AV109*12</f>
        <v>0</v>
      </c>
      <c r="AW110" s="10"/>
      <c r="AX110" s="96">
        <f>AX109*12</f>
        <v>0</v>
      </c>
      <c r="AY110" s="10"/>
      <c r="AZ110" s="96">
        <f>AZ109*12</f>
        <v>0</v>
      </c>
      <c r="BA110" s="10"/>
      <c r="BB110" s="96">
        <f>BB109*12</f>
        <v>0</v>
      </c>
      <c r="BC110" s="10"/>
      <c r="BD110" s="96">
        <f>BD109*12</f>
        <v>0</v>
      </c>
      <c r="BE110" s="10"/>
      <c r="BF110" s="87" t="s">
        <v>77</v>
      </c>
      <c r="BG110" s="10"/>
      <c r="BH110" s="87" t="s">
        <v>77</v>
      </c>
      <c r="BI110" s="10"/>
      <c r="BJ110" s="87" t="s">
        <v>77</v>
      </c>
      <c r="BK110" s="10"/>
      <c r="BL110" s="87" t="s">
        <v>77</v>
      </c>
      <c r="BM110" s="10"/>
      <c r="BN110" s="87" t="s">
        <v>77</v>
      </c>
      <c r="BO110" s="10"/>
      <c r="BP110" s="87" t="s">
        <v>77</v>
      </c>
      <c r="BQ110" s="10"/>
      <c r="BR110" s="87" t="s">
        <v>77</v>
      </c>
      <c r="BS110" s="10"/>
      <c r="BT110" s="87" t="s">
        <v>77</v>
      </c>
      <c r="BU110" s="10"/>
      <c r="BV110" s="87" t="s">
        <v>77</v>
      </c>
      <c r="BW110" s="10"/>
      <c r="BX110" s="87" t="s">
        <v>77</v>
      </c>
      <c r="BY110" s="10"/>
      <c r="BZ110" s="87" t="s">
        <v>77</v>
      </c>
      <c r="CA110" s="10"/>
      <c r="CB110" s="87" t="s">
        <v>77</v>
      </c>
      <c r="CC110" s="10"/>
      <c r="CD110" s="87" t="s">
        <v>77</v>
      </c>
      <c r="CE110" s="10"/>
      <c r="CF110" s="87" t="s">
        <v>77</v>
      </c>
      <c r="CG110" s="10"/>
      <c r="CH110" s="87" t="s">
        <v>77</v>
      </c>
      <c r="CI110" s="10"/>
      <c r="CJ110" s="87" t="s">
        <v>77</v>
      </c>
      <c r="CK110" s="10"/>
      <c r="CL110" s="87" t="s">
        <v>77</v>
      </c>
      <c r="CM110" s="10"/>
      <c r="CN110" s="87" t="s">
        <v>77</v>
      </c>
      <c r="CO110" s="10"/>
      <c r="CP110" s="87" t="s">
        <v>77</v>
      </c>
      <c r="CQ110" s="10"/>
      <c r="CR110" s="87" t="s">
        <v>77</v>
      </c>
      <c r="CS110" s="10"/>
      <c r="CT110" s="87" t="s">
        <v>77</v>
      </c>
      <c r="CU110" s="10"/>
      <c r="CV110" s="87" t="s">
        <v>77</v>
      </c>
      <c r="CW110" s="10"/>
      <c r="CX110" s="87" t="s">
        <v>77</v>
      </c>
      <c r="CY110" s="10"/>
      <c r="CZ110" s="87" t="s">
        <v>77</v>
      </c>
      <c r="DA110" s="10"/>
      <c r="DB110" s="87" t="s">
        <v>77</v>
      </c>
      <c r="DC110" s="10"/>
      <c r="DD110" s="87" t="s">
        <v>77</v>
      </c>
      <c r="DE110" s="10"/>
      <c r="DF110" s="87" t="s">
        <v>77</v>
      </c>
      <c r="DG110" s="10"/>
      <c r="DH110" s="87" t="s">
        <v>77</v>
      </c>
      <c r="DI110" s="10"/>
      <c r="DJ110" s="87" t="s">
        <v>77</v>
      </c>
      <c r="DK110" s="10"/>
      <c r="DL110" s="87" t="s">
        <v>77</v>
      </c>
      <c r="DM110" s="10"/>
      <c r="DN110" s="110" t="s">
        <v>77</v>
      </c>
    </row>
    <row r="111" spans="2:118" x14ac:dyDescent="0.25">
      <c r="B111" s="50" t="s">
        <v>40</v>
      </c>
      <c r="C111" s="51"/>
      <c r="D111" s="51"/>
      <c r="E111" s="51"/>
      <c r="F111" s="51"/>
      <c r="G111" s="51"/>
      <c r="H111" s="51"/>
      <c r="I111" s="51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1"/>
      <c r="AF111" s="53"/>
      <c r="AG111" s="51"/>
      <c r="AH111" s="97">
        <f>AH110/AH44</f>
        <v>0</v>
      </c>
      <c r="AI111" s="51"/>
      <c r="AJ111" s="97">
        <f>AJ110/AJ44</f>
        <v>0</v>
      </c>
      <c r="AK111" s="51"/>
      <c r="AL111" s="97">
        <f>AL110/AL44</f>
        <v>0</v>
      </c>
      <c r="AM111" s="51"/>
      <c r="AN111" s="97">
        <f>AN110/AN44</f>
        <v>0</v>
      </c>
      <c r="AO111" s="51"/>
      <c r="AP111" s="97">
        <f>AP110/AP44</f>
        <v>0</v>
      </c>
      <c r="AQ111" s="51"/>
      <c r="AR111" s="97">
        <f>AR110/AR44</f>
        <v>0</v>
      </c>
      <c r="AS111" s="52"/>
      <c r="AT111" s="97">
        <f>AT110/AT44</f>
        <v>0</v>
      </c>
      <c r="AU111" s="51"/>
      <c r="AV111" s="97">
        <f>AV110/AV44</f>
        <v>0</v>
      </c>
      <c r="AW111" s="51"/>
      <c r="AX111" s="97">
        <f>AX110/AX44</f>
        <v>0</v>
      </c>
      <c r="AY111" s="51"/>
      <c r="AZ111" s="97">
        <f>AZ110/AZ44</f>
        <v>0</v>
      </c>
      <c r="BA111" s="51"/>
      <c r="BB111" s="97">
        <f>BB110/BB44</f>
        <v>0</v>
      </c>
      <c r="BC111" s="51"/>
      <c r="BD111" s="97">
        <f>BD110/BD44</f>
        <v>0</v>
      </c>
      <c r="BE111" s="51"/>
      <c r="BF111" s="111" t="s">
        <v>77</v>
      </c>
      <c r="BG111" s="112"/>
      <c r="BH111" s="111" t="s">
        <v>77</v>
      </c>
      <c r="BI111" s="112"/>
      <c r="BJ111" s="111" t="s">
        <v>77</v>
      </c>
      <c r="BK111" s="112"/>
      <c r="BL111" s="111" t="s">
        <v>77</v>
      </c>
      <c r="BM111" s="112"/>
      <c r="BN111" s="111" t="s">
        <v>77</v>
      </c>
      <c r="BO111" s="112"/>
      <c r="BP111" s="111" t="s">
        <v>77</v>
      </c>
      <c r="BQ111" s="112"/>
      <c r="BR111" s="111" t="s">
        <v>77</v>
      </c>
      <c r="BS111" s="112"/>
      <c r="BT111" s="111" t="s">
        <v>77</v>
      </c>
      <c r="BU111" s="112"/>
      <c r="BV111" s="111" t="s">
        <v>77</v>
      </c>
      <c r="BW111" s="112"/>
      <c r="BX111" s="111" t="s">
        <v>77</v>
      </c>
      <c r="BY111" s="112"/>
      <c r="BZ111" s="111" t="s">
        <v>77</v>
      </c>
      <c r="CA111" s="112"/>
      <c r="CB111" s="111" t="s">
        <v>77</v>
      </c>
      <c r="CC111" s="112"/>
      <c r="CD111" s="111" t="s">
        <v>77</v>
      </c>
      <c r="CE111" s="112"/>
      <c r="CF111" s="111" t="s">
        <v>77</v>
      </c>
      <c r="CG111" s="112"/>
      <c r="CH111" s="111" t="s">
        <v>77</v>
      </c>
      <c r="CI111" s="112"/>
      <c r="CJ111" s="111" t="s">
        <v>77</v>
      </c>
      <c r="CK111" s="112"/>
      <c r="CL111" s="111" t="s">
        <v>77</v>
      </c>
      <c r="CM111" s="112"/>
      <c r="CN111" s="111" t="s">
        <v>77</v>
      </c>
      <c r="CO111" s="112"/>
      <c r="CP111" s="111" t="s">
        <v>77</v>
      </c>
      <c r="CQ111" s="112"/>
      <c r="CR111" s="111" t="s">
        <v>77</v>
      </c>
      <c r="CS111" s="112"/>
      <c r="CT111" s="111" t="s">
        <v>77</v>
      </c>
      <c r="CU111" s="112"/>
      <c r="CV111" s="111" t="s">
        <v>77</v>
      </c>
      <c r="CW111" s="112"/>
      <c r="CX111" s="111" t="s">
        <v>77</v>
      </c>
      <c r="CY111" s="112"/>
      <c r="CZ111" s="111" t="s">
        <v>77</v>
      </c>
      <c r="DA111" s="112"/>
      <c r="DB111" s="111" t="s">
        <v>77</v>
      </c>
      <c r="DC111" s="112"/>
      <c r="DD111" s="111" t="s">
        <v>77</v>
      </c>
      <c r="DE111" s="112"/>
      <c r="DF111" s="111" t="s">
        <v>77</v>
      </c>
      <c r="DG111" s="112"/>
      <c r="DH111" s="111" t="s">
        <v>77</v>
      </c>
      <c r="DI111" s="112"/>
      <c r="DJ111" s="111" t="s">
        <v>77</v>
      </c>
      <c r="DK111" s="112"/>
      <c r="DL111" s="111" t="s">
        <v>77</v>
      </c>
      <c r="DM111" s="112"/>
      <c r="DN111" s="113" t="s">
        <v>77</v>
      </c>
    </row>
    <row r="112" spans="2:118" x14ac:dyDescent="0.25">
      <c r="B112" s="4" t="s">
        <v>28</v>
      </c>
      <c r="J112" s="45">
        <v>0</v>
      </c>
      <c r="L112" s="45">
        <v>0</v>
      </c>
      <c r="N112" s="45">
        <v>0</v>
      </c>
      <c r="P112" s="45">
        <v>0</v>
      </c>
      <c r="R112" s="45">
        <v>0</v>
      </c>
      <c r="T112" s="45">
        <v>0</v>
      </c>
      <c r="V112" s="45">
        <v>0</v>
      </c>
      <c r="X112" s="45">
        <v>0</v>
      </c>
      <c r="Z112" s="45">
        <v>0</v>
      </c>
      <c r="AB112" s="45">
        <v>0</v>
      </c>
      <c r="AD112" s="45">
        <v>0</v>
      </c>
      <c r="AF112" s="45">
        <v>0</v>
      </c>
      <c r="AH112" s="95">
        <v>0</v>
      </c>
      <c r="AJ112" s="95">
        <v>0</v>
      </c>
      <c r="AL112" s="95">
        <v>0</v>
      </c>
      <c r="AN112" s="95">
        <v>0</v>
      </c>
      <c r="AO112"/>
      <c r="AP112" s="95">
        <v>0</v>
      </c>
      <c r="AQ112"/>
      <c r="AR112" s="95">
        <v>0</v>
      </c>
      <c r="AT112" s="95">
        <v>0</v>
      </c>
      <c r="AV112" s="95">
        <v>0</v>
      </c>
      <c r="AX112" s="95">
        <v>0</v>
      </c>
      <c r="AZ112" s="95">
        <v>0</v>
      </c>
      <c r="BB112" s="95">
        <v>0</v>
      </c>
      <c r="BD112" s="95">
        <v>0</v>
      </c>
      <c r="BF112" s="45">
        <v>14174</v>
      </c>
      <c r="BH112" s="45">
        <v>11491.56</v>
      </c>
      <c r="BJ112" s="45">
        <v>5808.42</v>
      </c>
      <c r="BL112" s="45">
        <v>582</v>
      </c>
      <c r="BN112" s="45">
        <v>0</v>
      </c>
      <c r="BP112" s="45">
        <v>0</v>
      </c>
      <c r="BR112" s="45">
        <v>0</v>
      </c>
      <c r="BT112" s="45">
        <v>0</v>
      </c>
      <c r="BV112" s="45">
        <v>4263.92</v>
      </c>
      <c r="BX112" s="45">
        <v>0</v>
      </c>
      <c r="BZ112" s="45">
        <v>0</v>
      </c>
      <c r="CB112" s="45">
        <v>0</v>
      </c>
      <c r="CD112" s="45">
        <v>0</v>
      </c>
      <c r="CF112" s="45">
        <v>0</v>
      </c>
      <c r="CH112" s="45">
        <v>0</v>
      </c>
      <c r="CJ112" s="45">
        <v>0</v>
      </c>
      <c r="CL112" s="45">
        <v>0</v>
      </c>
      <c r="CN112" s="45">
        <v>0</v>
      </c>
      <c r="CP112" s="45">
        <v>0</v>
      </c>
      <c r="CR112" s="45">
        <v>0</v>
      </c>
      <c r="CT112" s="45">
        <v>0</v>
      </c>
      <c r="CV112" s="45">
        <v>0</v>
      </c>
      <c r="CX112" s="45">
        <v>0</v>
      </c>
      <c r="CZ112" s="45">
        <v>0</v>
      </c>
      <c r="DB112" s="45">
        <v>0</v>
      </c>
      <c r="DD112" s="45">
        <v>0</v>
      </c>
      <c r="DF112" s="45">
        <v>0</v>
      </c>
      <c r="DH112" s="45">
        <v>0</v>
      </c>
      <c r="DJ112" s="45">
        <v>0</v>
      </c>
      <c r="DL112" s="45">
        <v>0</v>
      </c>
      <c r="DN112" s="45">
        <v>0</v>
      </c>
    </row>
    <row r="113" spans="2:118" x14ac:dyDescent="0.25">
      <c r="B113" s="9" t="s">
        <v>20</v>
      </c>
      <c r="C113" s="10"/>
      <c r="D113" s="10"/>
      <c r="E113" s="10"/>
      <c r="F113" s="10"/>
      <c r="G113" s="10"/>
      <c r="H113" s="10"/>
      <c r="I113" s="10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0"/>
      <c r="AF113" s="11">
        <f>AF112*12</f>
        <v>0</v>
      </c>
      <c r="AG113" s="10"/>
      <c r="AH113" s="96">
        <f>AH112*12</f>
        <v>0</v>
      </c>
      <c r="AI113" s="10"/>
      <c r="AJ113" s="96">
        <f>AJ112*12</f>
        <v>0</v>
      </c>
      <c r="AK113" s="10"/>
      <c r="AL113" s="96">
        <f>AL112*12</f>
        <v>0</v>
      </c>
      <c r="AM113" s="10"/>
      <c r="AN113" s="96">
        <f>AN112*12</f>
        <v>0</v>
      </c>
      <c r="AO113" s="10"/>
      <c r="AP113" s="96">
        <f>AP112*12</f>
        <v>0</v>
      </c>
      <c r="AQ113" s="10"/>
      <c r="AR113" s="96">
        <f>AR112*12</f>
        <v>0</v>
      </c>
      <c r="AS113" s="12"/>
      <c r="AT113" s="96">
        <f>AT112*12</f>
        <v>0</v>
      </c>
      <c r="AU113" s="10"/>
      <c r="AV113" s="96">
        <f>AV112*12</f>
        <v>0</v>
      </c>
      <c r="AW113" s="10"/>
      <c r="AX113" s="96">
        <f>AX112*12</f>
        <v>0</v>
      </c>
      <c r="AY113" s="10"/>
      <c r="AZ113" s="96">
        <f>AZ112*12</f>
        <v>0</v>
      </c>
      <c r="BA113" s="10"/>
      <c r="BB113" s="96">
        <f>BB112*12</f>
        <v>0</v>
      </c>
      <c r="BC113" s="10"/>
      <c r="BD113" s="96">
        <f>BD112*12</f>
        <v>0</v>
      </c>
      <c r="BE113" s="10"/>
      <c r="BF113" s="87" t="s">
        <v>77</v>
      </c>
      <c r="BG113" s="10"/>
      <c r="BH113" s="87" t="s">
        <v>77</v>
      </c>
      <c r="BI113" s="10"/>
      <c r="BJ113" s="87" t="s">
        <v>77</v>
      </c>
      <c r="BK113" s="10"/>
      <c r="BL113" s="87" t="s">
        <v>77</v>
      </c>
      <c r="BM113" s="10"/>
      <c r="BN113" s="87" t="s">
        <v>77</v>
      </c>
      <c r="BO113" s="10"/>
      <c r="BP113" s="87" t="s">
        <v>77</v>
      </c>
      <c r="BQ113" s="10"/>
      <c r="BR113" s="87" t="s">
        <v>77</v>
      </c>
      <c r="BS113" s="10"/>
      <c r="BT113" s="87" t="s">
        <v>77</v>
      </c>
      <c r="BU113" s="10"/>
      <c r="BV113" s="87" t="s">
        <v>77</v>
      </c>
      <c r="BW113" s="10"/>
      <c r="BX113" s="87" t="s">
        <v>77</v>
      </c>
      <c r="BY113" s="10"/>
      <c r="BZ113" s="87" t="s">
        <v>77</v>
      </c>
      <c r="CA113" s="10"/>
      <c r="CB113" s="87" t="s">
        <v>77</v>
      </c>
      <c r="CC113" s="10"/>
      <c r="CD113" s="87" t="s">
        <v>77</v>
      </c>
      <c r="CE113" s="10"/>
      <c r="CF113" s="87" t="s">
        <v>77</v>
      </c>
      <c r="CG113" s="10"/>
      <c r="CH113" s="87" t="s">
        <v>77</v>
      </c>
      <c r="CI113" s="10"/>
      <c r="CJ113" s="87" t="s">
        <v>77</v>
      </c>
      <c r="CK113" s="10"/>
      <c r="CL113" s="87" t="s">
        <v>77</v>
      </c>
      <c r="CM113" s="10"/>
      <c r="CN113" s="87" t="s">
        <v>77</v>
      </c>
      <c r="CO113" s="10"/>
      <c r="CP113" s="87" t="s">
        <v>77</v>
      </c>
      <c r="CQ113" s="10"/>
      <c r="CR113" s="87" t="s">
        <v>77</v>
      </c>
      <c r="CS113" s="10"/>
      <c r="CT113" s="87" t="s">
        <v>77</v>
      </c>
      <c r="CU113" s="10"/>
      <c r="CV113" s="87" t="s">
        <v>77</v>
      </c>
      <c r="CW113" s="10"/>
      <c r="CX113" s="87" t="s">
        <v>77</v>
      </c>
      <c r="CY113" s="10"/>
      <c r="CZ113" s="87" t="s">
        <v>77</v>
      </c>
      <c r="DA113" s="10"/>
      <c r="DB113" s="87" t="s">
        <v>77</v>
      </c>
      <c r="DC113" s="10"/>
      <c r="DD113" s="87" t="s">
        <v>77</v>
      </c>
      <c r="DE113" s="10"/>
      <c r="DF113" s="87" t="s">
        <v>77</v>
      </c>
      <c r="DG113" s="10"/>
      <c r="DH113" s="87" t="s">
        <v>77</v>
      </c>
      <c r="DI113" s="10"/>
      <c r="DJ113" s="87" t="s">
        <v>77</v>
      </c>
      <c r="DK113" s="10"/>
      <c r="DL113" s="87" t="s">
        <v>77</v>
      </c>
      <c r="DM113" s="10"/>
      <c r="DN113" s="110" t="s">
        <v>77</v>
      </c>
    </row>
    <row r="114" spans="2:118" x14ac:dyDescent="0.25">
      <c r="B114" s="4" t="s">
        <v>29</v>
      </c>
      <c r="J114" s="15">
        <f>IF(ISERROR(J112/J109),0,J112/J109)</f>
        <v>0</v>
      </c>
      <c r="L114" s="15">
        <f t="shared" ref="L114" si="986">IF(ISERROR(L112/L109),0,L112/L109)</f>
        <v>0</v>
      </c>
      <c r="N114" s="15">
        <f t="shared" ref="N114" si="987">IF(ISERROR(N112/N109),0,N112/N109)</f>
        <v>0</v>
      </c>
      <c r="P114" s="15">
        <f t="shared" ref="P114" si="988">IF(ISERROR(P112/P109),0,P112/P109)</f>
        <v>0</v>
      </c>
      <c r="R114" s="15">
        <f t="shared" ref="R114" si="989">IF(ISERROR(R112/R109),0,R112/R109)</f>
        <v>0</v>
      </c>
      <c r="T114" s="15">
        <f t="shared" ref="T114" si="990">IF(ISERROR(T112/T109),0,T112/T109)</f>
        <v>0</v>
      </c>
      <c r="V114" s="15">
        <f t="shared" ref="V114" si="991">IF(ISERROR(V112/V109),0,V112/V109)</f>
        <v>0</v>
      </c>
      <c r="X114" s="15">
        <f t="shared" ref="X114" si="992">IF(ISERROR(X112/X109),0,X112/X109)</f>
        <v>0</v>
      </c>
      <c r="Z114" s="15">
        <f t="shared" ref="Z114" si="993">IF(ISERROR(Z112/Z109),0,Z112/Z109)</f>
        <v>0</v>
      </c>
      <c r="AB114" s="15">
        <f t="shared" ref="AB114" si="994">IF(ISERROR(AB112/AB109),0,AB112/AB109)</f>
        <v>0</v>
      </c>
      <c r="AD114" s="15">
        <f t="shared" ref="AD114" si="995">IF(ISERROR(AD112/AD109),0,AD112/AD109)</f>
        <v>0</v>
      </c>
      <c r="AF114" s="15">
        <f t="shared" ref="AF114" si="996">IF(ISERROR(AF112/AF109),0,AF112/AF109)</f>
        <v>0</v>
      </c>
      <c r="AH114" s="95">
        <f t="shared" ref="AH114" si="997">IF(ISERROR(AH112/AH109),0,AH112/AH109)</f>
        <v>0</v>
      </c>
      <c r="AJ114" s="95">
        <f t="shared" ref="AJ114" si="998">IF(ISERROR(AJ112/AJ109),0,AJ112/AJ109)</f>
        <v>0</v>
      </c>
      <c r="AL114" s="95">
        <f t="shared" ref="AL114" si="999">IF(ISERROR(AL112/AL109),0,AL112/AL109)</f>
        <v>0</v>
      </c>
      <c r="AN114" s="95">
        <f t="shared" ref="AN114" si="1000">IF(ISERROR(AN112/AN109),0,AN112/AN109)</f>
        <v>0</v>
      </c>
      <c r="AO114"/>
      <c r="AP114" s="95">
        <f t="shared" ref="AP114" si="1001">IF(ISERROR(AP112/AP109),0,AP112/AP109)</f>
        <v>0</v>
      </c>
      <c r="AQ114"/>
      <c r="AR114" s="95">
        <f t="shared" ref="AR114" si="1002">IF(ISERROR(AR112/AR109),0,AR112/AR109)</f>
        <v>0</v>
      </c>
      <c r="AT114" s="95">
        <f t="shared" ref="AT114" si="1003">IF(ISERROR(AT112/AT109),0,AT112/AT109)</f>
        <v>0</v>
      </c>
      <c r="AV114" s="95">
        <v>0</v>
      </c>
      <c r="AX114" s="95">
        <v>0</v>
      </c>
      <c r="AZ114" s="95">
        <v>0</v>
      </c>
      <c r="BB114" s="95">
        <v>0</v>
      </c>
      <c r="BD114" s="95">
        <v>0</v>
      </c>
      <c r="BF114" s="15">
        <f t="shared" ref="BF114:BH114" si="1004">IF(ISERROR(BF112/BF109),0,BF112/BF109)</f>
        <v>0.25863712794910465</v>
      </c>
      <c r="BH114" s="15">
        <f t="shared" si="1004"/>
        <v>0.17730156800327831</v>
      </c>
      <c r="BJ114" s="15">
        <f t="shared" ref="BJ114:BL114" si="1005">IF(ISERROR(BJ112/BJ109),0,BJ112/BJ109)</f>
        <v>0.13025378365711288</v>
      </c>
      <c r="BL114" s="15">
        <f t="shared" si="1005"/>
        <v>4.3898023834665865E-2</v>
      </c>
      <c r="BN114" s="15">
        <f t="shared" ref="BN114:BP114" si="1006">IF(ISERROR(BN112/BN109),0,BN112/BN109)</f>
        <v>0</v>
      </c>
      <c r="BP114" s="15">
        <f t="shared" si="1006"/>
        <v>0</v>
      </c>
      <c r="BR114" s="15">
        <f t="shared" ref="BR114:BT114" si="1007">IF(ISERROR(BR112/BR109),0,BR112/BR109)</f>
        <v>0</v>
      </c>
      <c r="BT114" s="15">
        <f t="shared" si="1007"/>
        <v>0</v>
      </c>
      <c r="BV114" s="15">
        <f t="shared" ref="BV114:BX114" si="1008">IF(ISERROR(BV112/BV109),0,BV112/BV109)</f>
        <v>0.28277056690461222</v>
      </c>
      <c r="BX114" s="15">
        <f t="shared" si="1008"/>
        <v>0</v>
      </c>
      <c r="BZ114" s="15">
        <f t="shared" ref="BZ114" si="1009">IF(ISERROR(BZ112/BZ109),0,BZ112/BZ109)</f>
        <v>0</v>
      </c>
      <c r="CB114" s="15">
        <f t="shared" ref="CB114:CD114" si="1010">IF(ISERROR(CB112/CB109),0,CB112/CB109)</f>
        <v>0</v>
      </c>
      <c r="CD114" s="15">
        <f t="shared" si="1010"/>
        <v>0</v>
      </c>
      <c r="CF114" s="15">
        <f t="shared" ref="CF114:CH114" si="1011">IF(ISERROR(CF112/CF109),0,CF112/CF109)</f>
        <v>0</v>
      </c>
      <c r="CH114" s="15">
        <f t="shared" si="1011"/>
        <v>0</v>
      </c>
      <c r="CJ114" s="15">
        <f t="shared" ref="CJ114:CL114" si="1012">IF(ISERROR(CJ112/CJ109),0,CJ112/CJ109)</f>
        <v>0</v>
      </c>
      <c r="CL114" s="15">
        <f t="shared" si="1012"/>
        <v>0</v>
      </c>
      <c r="CN114" s="15">
        <f t="shared" ref="CN114:CP114" si="1013">IF(ISERROR(CN112/CN109),0,CN112/CN109)</f>
        <v>0</v>
      </c>
      <c r="CP114" s="15">
        <f t="shared" si="1013"/>
        <v>0</v>
      </c>
      <c r="CR114" s="15">
        <f t="shared" ref="CR114:CT114" si="1014">IF(ISERROR(CR112/CR109),0,CR112/CR109)</f>
        <v>0</v>
      </c>
      <c r="CT114" s="15">
        <f t="shared" si="1014"/>
        <v>0</v>
      </c>
      <c r="CV114" s="15">
        <f t="shared" ref="CV114:CX114" si="1015">IF(ISERROR(CV112/CV109),0,CV112/CV109)</f>
        <v>0</v>
      </c>
      <c r="CX114" s="15">
        <f t="shared" si="1015"/>
        <v>0</v>
      </c>
      <c r="CZ114" s="15">
        <f t="shared" ref="CZ114:DB114" si="1016">IF(ISERROR(CZ112/CZ109),0,CZ112/CZ109)</f>
        <v>0</v>
      </c>
      <c r="DB114" s="15">
        <f t="shared" si="1016"/>
        <v>0</v>
      </c>
      <c r="DD114" s="15">
        <f t="shared" ref="DD114:DF114" si="1017">IF(ISERROR(DD112/DD109),0,DD112/DD109)</f>
        <v>0</v>
      </c>
      <c r="DF114" s="15">
        <f t="shared" si="1017"/>
        <v>0</v>
      </c>
      <c r="DH114" s="15">
        <f t="shared" ref="DH114:DJ114" si="1018">IF(ISERROR(DH112/DH109),0,DH112/DH109)</f>
        <v>0</v>
      </c>
      <c r="DJ114" s="15">
        <f t="shared" si="1018"/>
        <v>0</v>
      </c>
      <c r="DL114" s="15">
        <f t="shared" ref="DL114:DN114" si="1019">IF(ISERROR(DL112/DL109),0,DL112/DL109)</f>
        <v>0</v>
      </c>
      <c r="DN114" s="15">
        <f t="shared" si="1019"/>
        <v>0</v>
      </c>
    </row>
    <row r="115" spans="2:118" x14ac:dyDescent="0.25">
      <c r="B115" s="9" t="s">
        <v>2</v>
      </c>
      <c r="C115" s="10"/>
      <c r="D115" s="10"/>
      <c r="E115" s="10"/>
      <c r="F115" s="10"/>
      <c r="G115" s="10"/>
      <c r="H115" s="10"/>
      <c r="I115" s="10"/>
      <c r="J115" s="41"/>
      <c r="K115" s="10"/>
      <c r="L115" s="41"/>
      <c r="M115" s="10"/>
      <c r="N115" s="41"/>
      <c r="O115" s="10"/>
      <c r="P115" s="41"/>
      <c r="Q115" s="10"/>
      <c r="R115" s="41"/>
      <c r="S115" s="10"/>
      <c r="T115" s="41"/>
      <c r="U115" s="10"/>
      <c r="V115" s="41"/>
      <c r="W115" s="10"/>
      <c r="X115" s="41"/>
      <c r="Y115" s="10"/>
      <c r="Z115" s="41"/>
      <c r="AA115" s="10"/>
      <c r="AB115" s="41"/>
      <c r="AC115" s="10"/>
      <c r="AD115" s="41"/>
      <c r="AE115" s="10"/>
      <c r="AF115" s="41">
        <f>IF(ISERROR(AF113/AF110),0,AF113/AF110)</f>
        <v>0</v>
      </c>
      <c r="AG115" s="10"/>
      <c r="AH115" s="96">
        <f>IF(ISERROR(AH113/AH110),0,AH113/AH110)</f>
        <v>0</v>
      </c>
      <c r="AI115" s="10"/>
      <c r="AJ115" s="96">
        <f>IF(ISERROR(AJ113/AJ110),0,AJ113/AJ110)</f>
        <v>0</v>
      </c>
      <c r="AK115" s="10"/>
      <c r="AL115" s="96">
        <f>IF(ISERROR(AL113/AL110),0,AL113/AL110)</f>
        <v>0</v>
      </c>
      <c r="AM115" s="10"/>
      <c r="AN115" s="96">
        <f>IF(ISERROR(AN113/AN110),0,AN113/AN110)</f>
        <v>0</v>
      </c>
      <c r="AO115" s="10"/>
      <c r="AP115" s="96">
        <f>IF(ISERROR(AP113/AP110),0,AP113/AP110)</f>
        <v>0</v>
      </c>
      <c r="AQ115" s="10"/>
      <c r="AR115" s="96">
        <f>IF(ISERROR(AR113/AR110),0,AR113/AR110)</f>
        <v>0</v>
      </c>
      <c r="AS115" s="10"/>
      <c r="AT115" s="96">
        <f>IF(ISERROR(AT113/AT110),0,AT113/AT110)</f>
        <v>0</v>
      </c>
      <c r="AU115" s="10"/>
      <c r="AV115" s="96">
        <f>AV114*12</f>
        <v>0</v>
      </c>
      <c r="AW115" s="10"/>
      <c r="AX115" s="96">
        <f>AX114*12</f>
        <v>0</v>
      </c>
      <c r="AY115" s="10"/>
      <c r="AZ115" s="96">
        <f>AZ114*12</f>
        <v>0</v>
      </c>
      <c r="BA115" s="10"/>
      <c r="BB115" s="96">
        <f>BB114*12</f>
        <v>0</v>
      </c>
      <c r="BC115" s="10"/>
      <c r="BD115" s="96">
        <f>BD114*12</f>
        <v>0</v>
      </c>
      <c r="BE115" s="10"/>
      <c r="BF115" s="87" t="s">
        <v>77</v>
      </c>
      <c r="BG115" s="10"/>
      <c r="BH115" s="87" t="s">
        <v>77</v>
      </c>
      <c r="BI115" s="10"/>
      <c r="BJ115" s="87" t="s">
        <v>77</v>
      </c>
      <c r="BK115" s="10"/>
      <c r="BL115" s="87" t="s">
        <v>77</v>
      </c>
      <c r="BM115" s="10"/>
      <c r="BN115" s="87" t="s">
        <v>77</v>
      </c>
      <c r="BO115" s="10"/>
      <c r="BP115" s="87" t="s">
        <v>77</v>
      </c>
      <c r="BQ115" s="10"/>
      <c r="BR115" s="87" t="s">
        <v>77</v>
      </c>
      <c r="BS115" s="10"/>
      <c r="BT115" s="87" t="s">
        <v>77</v>
      </c>
      <c r="BU115" s="10"/>
      <c r="BV115" s="87" t="s">
        <v>77</v>
      </c>
      <c r="BW115" s="10"/>
      <c r="BX115" s="87" t="s">
        <v>77</v>
      </c>
      <c r="BY115" s="10"/>
      <c r="BZ115" s="87" t="s">
        <v>77</v>
      </c>
      <c r="CA115" s="10"/>
      <c r="CB115" s="87" t="s">
        <v>77</v>
      </c>
      <c r="CC115" s="10"/>
      <c r="CD115" s="87" t="s">
        <v>77</v>
      </c>
      <c r="CE115" s="10"/>
      <c r="CF115" s="87" t="s">
        <v>77</v>
      </c>
      <c r="CG115" s="10"/>
      <c r="CH115" s="87" t="s">
        <v>77</v>
      </c>
      <c r="CI115" s="10"/>
      <c r="CJ115" s="87" t="s">
        <v>77</v>
      </c>
      <c r="CK115" s="10"/>
      <c r="CL115" s="87" t="s">
        <v>77</v>
      </c>
      <c r="CM115" s="10"/>
      <c r="CN115" s="87" t="s">
        <v>77</v>
      </c>
      <c r="CO115" s="10"/>
      <c r="CP115" s="87" t="s">
        <v>77</v>
      </c>
      <c r="CQ115" s="10"/>
      <c r="CR115" s="87" t="s">
        <v>77</v>
      </c>
      <c r="CS115" s="10"/>
      <c r="CT115" s="87" t="s">
        <v>77</v>
      </c>
      <c r="CU115" s="10"/>
      <c r="CV115" s="87" t="s">
        <v>77</v>
      </c>
      <c r="CW115" s="10"/>
      <c r="CX115" s="87" t="s">
        <v>77</v>
      </c>
      <c r="CY115" s="10"/>
      <c r="CZ115" s="87" t="s">
        <v>77</v>
      </c>
      <c r="DA115" s="10"/>
      <c r="DB115" s="87" t="s">
        <v>77</v>
      </c>
      <c r="DC115" s="10"/>
      <c r="DD115" s="87" t="s">
        <v>77</v>
      </c>
      <c r="DE115" s="10"/>
      <c r="DF115" s="87" t="s">
        <v>77</v>
      </c>
      <c r="DG115" s="10"/>
      <c r="DH115" s="87" t="s">
        <v>77</v>
      </c>
      <c r="DI115" s="10"/>
      <c r="DJ115" s="87" t="s">
        <v>77</v>
      </c>
      <c r="DK115" s="10"/>
      <c r="DL115" s="87" t="s">
        <v>77</v>
      </c>
      <c r="DM115" s="10"/>
      <c r="DN115" s="110" t="s">
        <v>77</v>
      </c>
    </row>
    <row r="116" spans="2:118" x14ac:dyDescent="0.25">
      <c r="AO116"/>
      <c r="AQ116"/>
    </row>
    <row r="117" spans="2:118" x14ac:dyDescent="0.25">
      <c r="B117" s="6" t="s">
        <v>25</v>
      </c>
    </row>
    <row r="118" spans="2:118" x14ac:dyDescent="0.25">
      <c r="B118" s="4" t="s">
        <v>10</v>
      </c>
      <c r="J118" s="47">
        <v>24</v>
      </c>
      <c r="L118" s="47">
        <v>19</v>
      </c>
      <c r="N118" s="47">
        <v>27</v>
      </c>
      <c r="P118" s="47">
        <v>37</v>
      </c>
      <c r="R118" s="47">
        <v>19</v>
      </c>
      <c r="T118" s="47">
        <v>25</v>
      </c>
      <c r="V118" s="47">
        <v>24</v>
      </c>
      <c r="X118" s="47">
        <v>27</v>
      </c>
      <c r="Z118" s="47">
        <v>26</v>
      </c>
      <c r="AB118" s="47">
        <v>28</v>
      </c>
      <c r="AD118" s="47">
        <v>23</v>
      </c>
      <c r="AF118" s="47">
        <v>21</v>
      </c>
      <c r="AH118" s="47">
        <v>24</v>
      </c>
      <c r="AJ118" s="47">
        <v>25</v>
      </c>
      <c r="AL118" s="47">
        <v>31</v>
      </c>
      <c r="AN118" s="47">
        <v>20</v>
      </c>
      <c r="AO118"/>
      <c r="AP118" s="47">
        <v>34</v>
      </c>
      <c r="AQ118"/>
      <c r="AR118" s="47">
        <v>51</v>
      </c>
      <c r="AT118" s="47">
        <v>47</v>
      </c>
      <c r="AV118" s="47">
        <v>41</v>
      </c>
      <c r="AX118" s="47">
        <v>24</v>
      </c>
      <c r="AZ118" s="47">
        <v>42</v>
      </c>
      <c r="BB118" s="47">
        <v>32</v>
      </c>
      <c r="BD118" s="47">
        <v>45</v>
      </c>
      <c r="BF118" s="47">
        <v>27</v>
      </c>
      <c r="BH118" s="47">
        <v>29</v>
      </c>
      <c r="BJ118" s="47">
        <v>23</v>
      </c>
      <c r="BL118" s="47">
        <v>27</v>
      </c>
      <c r="BN118" s="47">
        <v>35</v>
      </c>
      <c r="BP118" s="47">
        <v>37</v>
      </c>
      <c r="BR118" s="47">
        <v>28</v>
      </c>
      <c r="BT118" s="47">
        <v>57</v>
      </c>
      <c r="BV118" s="47">
        <v>34</v>
      </c>
      <c r="BX118" s="47">
        <v>40</v>
      </c>
      <c r="BZ118" s="47">
        <v>31</v>
      </c>
      <c r="CB118" s="47">
        <v>26</v>
      </c>
      <c r="CD118" s="47">
        <v>41</v>
      </c>
      <c r="CF118" s="47">
        <v>39</v>
      </c>
      <c r="CH118" s="47">
        <v>58</v>
      </c>
      <c r="CJ118" s="47">
        <v>44</v>
      </c>
      <c r="CL118" s="47">
        <v>52</v>
      </c>
      <c r="CN118" s="47">
        <v>35</v>
      </c>
      <c r="CP118" s="47">
        <v>36</v>
      </c>
      <c r="CR118" s="47">
        <v>54</v>
      </c>
      <c r="CT118" s="47">
        <v>40</v>
      </c>
      <c r="CV118" s="47">
        <v>45</v>
      </c>
      <c r="CX118" s="47">
        <v>44</v>
      </c>
      <c r="CZ118" s="47">
        <v>33</v>
      </c>
      <c r="DB118" s="47">
        <v>35</v>
      </c>
      <c r="DD118" s="47">
        <v>39</v>
      </c>
      <c r="DF118" s="47">
        <v>26</v>
      </c>
      <c r="DH118" s="47">
        <v>34</v>
      </c>
      <c r="DJ118" s="47">
        <v>31</v>
      </c>
      <c r="DL118" s="47">
        <v>25</v>
      </c>
      <c r="DN118" s="47">
        <v>35</v>
      </c>
    </row>
    <row r="119" spans="2:118" x14ac:dyDescent="0.25">
      <c r="B119" s="4" t="s">
        <v>13</v>
      </c>
      <c r="J119" s="21">
        <v>0.57999999999999996</v>
      </c>
      <c r="L119" s="21">
        <v>0.74</v>
      </c>
      <c r="N119" s="21">
        <v>0.48</v>
      </c>
      <c r="P119" s="21">
        <v>0.56999999999999995</v>
      </c>
      <c r="R119" s="21">
        <v>0.53</v>
      </c>
      <c r="T119" s="21">
        <v>0.56000000000000005</v>
      </c>
      <c r="V119" s="21">
        <v>0.71</v>
      </c>
      <c r="X119" s="21">
        <v>0.67</v>
      </c>
      <c r="Z119" s="21">
        <v>0.65</v>
      </c>
      <c r="AB119" s="21">
        <v>0.71</v>
      </c>
      <c r="AD119" s="21">
        <v>0.52</v>
      </c>
      <c r="AF119" s="21">
        <v>0.62</v>
      </c>
      <c r="AH119" s="21">
        <v>0.75</v>
      </c>
      <c r="AJ119" s="21">
        <v>0.52</v>
      </c>
      <c r="AL119" s="21">
        <v>0.65</v>
      </c>
      <c r="AN119" s="21">
        <v>0.7</v>
      </c>
      <c r="AO119"/>
      <c r="AP119" s="21">
        <v>0.38</v>
      </c>
      <c r="AQ119"/>
      <c r="AR119" s="21">
        <v>0.51</v>
      </c>
      <c r="AT119" s="21">
        <v>0.55000000000000004</v>
      </c>
      <c r="AV119" s="21">
        <v>0.63</v>
      </c>
      <c r="AX119" s="21">
        <v>0.67</v>
      </c>
      <c r="AZ119" s="21">
        <v>0.74</v>
      </c>
      <c r="BB119" s="21">
        <v>0.72</v>
      </c>
      <c r="BD119" s="21">
        <v>0.62</v>
      </c>
      <c r="BF119" s="21">
        <v>0.52</v>
      </c>
      <c r="BH119" s="21">
        <v>0.52</v>
      </c>
      <c r="BJ119" s="21">
        <v>0.56999999999999995</v>
      </c>
      <c r="BL119" s="21">
        <v>0.37</v>
      </c>
      <c r="BN119" s="21">
        <v>0.63</v>
      </c>
      <c r="BP119" s="21">
        <v>0.56999999999999995</v>
      </c>
      <c r="BR119" s="21">
        <v>0.5</v>
      </c>
      <c r="BT119" s="21">
        <v>0.54</v>
      </c>
      <c r="BV119" s="21">
        <v>0.56000000000000005</v>
      </c>
      <c r="BX119" s="21">
        <v>0.53</v>
      </c>
      <c r="BZ119" s="21">
        <v>0.45</v>
      </c>
      <c r="CB119" s="21">
        <v>0.5</v>
      </c>
      <c r="CD119" s="21">
        <v>0.61</v>
      </c>
      <c r="CF119" s="21">
        <v>0.59</v>
      </c>
      <c r="CH119" s="21">
        <v>0.52</v>
      </c>
      <c r="CJ119" s="21">
        <v>0.61</v>
      </c>
      <c r="CL119" s="21">
        <v>0.6</v>
      </c>
      <c r="CN119" s="21">
        <v>0.51</v>
      </c>
      <c r="CP119" s="21">
        <v>0.61</v>
      </c>
      <c r="CR119" s="21">
        <v>0.7</v>
      </c>
      <c r="CT119" s="21">
        <v>0.8</v>
      </c>
      <c r="CV119" s="21">
        <v>0.67</v>
      </c>
      <c r="CX119" s="21">
        <v>0.55000000000000004</v>
      </c>
      <c r="CZ119" s="21">
        <v>0.79</v>
      </c>
      <c r="DB119" s="21">
        <v>0.66</v>
      </c>
      <c r="DD119" s="21">
        <v>0.67</v>
      </c>
      <c r="DF119" s="21">
        <v>0.69</v>
      </c>
      <c r="DH119" s="21">
        <v>0.59</v>
      </c>
      <c r="DJ119" s="21">
        <v>0.57999999999999996</v>
      </c>
      <c r="DL119" s="21">
        <v>0.6</v>
      </c>
      <c r="DN119" s="21">
        <v>0.49</v>
      </c>
    </row>
    <row r="120" spans="2:118" x14ac:dyDescent="0.25">
      <c r="AO120"/>
      <c r="AQ120"/>
    </row>
    <row r="121" spans="2:118" x14ac:dyDescent="0.25">
      <c r="B121" s="6" t="s">
        <v>12</v>
      </c>
    </row>
    <row r="122" spans="2:118" x14ac:dyDescent="0.25">
      <c r="B122" s="7" t="s">
        <v>33</v>
      </c>
    </row>
    <row r="123" spans="2:118" x14ac:dyDescent="0.25">
      <c r="B123" s="4" t="s">
        <v>30</v>
      </c>
      <c r="J123" s="4">
        <f>J44</f>
        <v>133</v>
      </c>
      <c r="L123" s="4">
        <f>L44</f>
        <v>137</v>
      </c>
      <c r="N123" s="4">
        <f>N44</f>
        <v>180</v>
      </c>
      <c r="P123" s="4">
        <f>P44</f>
        <v>139</v>
      </c>
      <c r="R123" s="4">
        <f>R44</f>
        <v>104</v>
      </c>
      <c r="T123" s="4">
        <f>T44</f>
        <v>155</v>
      </c>
      <c r="V123" s="4">
        <f>V44</f>
        <v>169</v>
      </c>
      <c r="X123" s="4">
        <f>X44</f>
        <v>171</v>
      </c>
      <c r="Z123" s="4">
        <f>Z44</f>
        <v>150</v>
      </c>
      <c r="AB123" s="4">
        <f>AB44</f>
        <v>149</v>
      </c>
      <c r="AD123" s="4">
        <f>AD44</f>
        <v>132</v>
      </c>
      <c r="AF123" s="4">
        <f>AF44</f>
        <v>147</v>
      </c>
      <c r="AH123" s="4">
        <f>AH44</f>
        <v>140</v>
      </c>
      <c r="AJ123" s="4">
        <f>AJ44</f>
        <v>123</v>
      </c>
      <c r="AL123" s="4">
        <f>AL44</f>
        <v>168</v>
      </c>
      <c r="AN123" s="4">
        <f>AN44</f>
        <v>148</v>
      </c>
      <c r="AP123" s="4">
        <f>AP44</f>
        <v>116</v>
      </c>
      <c r="AR123" s="4">
        <f>AR44</f>
        <v>184</v>
      </c>
      <c r="AT123" s="4">
        <f>AT44</f>
        <v>157</v>
      </c>
      <c r="AV123" s="4">
        <f>AV44</f>
        <v>188</v>
      </c>
      <c r="AX123" s="4">
        <f>AX44</f>
        <v>144</v>
      </c>
      <c r="AZ123" s="4">
        <f>AZ44</f>
        <v>162</v>
      </c>
      <c r="BB123" s="4">
        <f>BB44</f>
        <v>145</v>
      </c>
      <c r="BD123" s="4">
        <f>BD44</f>
        <v>189</v>
      </c>
      <c r="BF123" s="4">
        <f>BF44</f>
        <v>141</v>
      </c>
      <c r="BH123" s="4">
        <f>BH44</f>
        <v>137</v>
      </c>
      <c r="BJ123" s="4">
        <f>BJ44</f>
        <v>167</v>
      </c>
      <c r="BL123" s="4">
        <f>BL44</f>
        <v>140</v>
      </c>
      <c r="BN123" s="4">
        <f>BN44</f>
        <v>194</v>
      </c>
      <c r="BP123" s="4">
        <f>BP44</f>
        <v>170</v>
      </c>
      <c r="BR123" s="4">
        <f>BR44</f>
        <v>141</v>
      </c>
      <c r="BT123" s="4">
        <f>BT44</f>
        <v>141</v>
      </c>
      <c r="BV123" s="4">
        <f>BV44</f>
        <v>144</v>
      </c>
      <c r="BX123" s="4">
        <f>BX44</f>
        <v>155</v>
      </c>
      <c r="BZ123" s="4">
        <f>BZ44</f>
        <v>156</v>
      </c>
      <c r="CB123" s="4">
        <f>CB44</f>
        <v>165</v>
      </c>
      <c r="CD123" s="4">
        <f>CD44</f>
        <v>166</v>
      </c>
      <c r="CF123" s="4">
        <f>CF44</f>
        <v>208</v>
      </c>
      <c r="CH123" s="4">
        <f>CH44</f>
        <v>187</v>
      </c>
      <c r="CJ123" s="4">
        <f>CJ44</f>
        <v>215</v>
      </c>
      <c r="CL123" s="4">
        <f>CL44</f>
        <v>215</v>
      </c>
      <c r="CN123" s="4">
        <f>CN44</f>
        <v>214</v>
      </c>
      <c r="CP123" s="4">
        <f>CP44</f>
        <v>231</v>
      </c>
      <c r="CR123" s="4">
        <f>CR44</f>
        <v>271</v>
      </c>
      <c r="CT123" s="4">
        <f>CT44</f>
        <v>218</v>
      </c>
      <c r="CV123" s="4">
        <f>CV44</f>
        <v>218</v>
      </c>
      <c r="CX123" s="4">
        <f>CX44</f>
        <v>188</v>
      </c>
      <c r="CZ123" s="4">
        <f>CZ44</f>
        <v>188</v>
      </c>
      <c r="DB123" s="4">
        <f>DB44</f>
        <v>226</v>
      </c>
      <c r="DD123" s="4">
        <f>DD44</f>
        <v>127</v>
      </c>
      <c r="DF123" s="4">
        <f>DF44</f>
        <v>237</v>
      </c>
      <c r="DH123" s="4">
        <f>DH44</f>
        <v>235</v>
      </c>
      <c r="DJ123" s="4">
        <f>DJ44</f>
        <v>213</v>
      </c>
      <c r="DL123" s="4">
        <f>DL44</f>
        <v>217</v>
      </c>
      <c r="DN123" s="4">
        <f>DN44</f>
        <v>222</v>
      </c>
    </row>
    <row r="124" spans="2:118" x14ac:dyDescent="0.25">
      <c r="B124" s="4" t="s">
        <v>32</v>
      </c>
      <c r="J124" s="16">
        <f>L124</f>
        <v>276</v>
      </c>
      <c r="L124" s="16">
        <f>N124</f>
        <v>276</v>
      </c>
      <c r="N124" s="16">
        <f>P124</f>
        <v>276</v>
      </c>
      <c r="P124" s="16">
        <f>R124</f>
        <v>276</v>
      </c>
      <c r="R124" s="16">
        <f>T124</f>
        <v>276</v>
      </c>
      <c r="T124" s="16">
        <f>V124</f>
        <v>276</v>
      </c>
      <c r="V124" s="16">
        <f>X124</f>
        <v>276</v>
      </c>
      <c r="X124" s="16">
        <f>Z124</f>
        <v>276</v>
      </c>
      <c r="Z124" s="16">
        <f>AB124</f>
        <v>276</v>
      </c>
      <c r="AB124" s="16">
        <f>AD124</f>
        <v>276</v>
      </c>
      <c r="AD124" s="16">
        <f>AF124</f>
        <v>276</v>
      </c>
      <c r="AF124" s="16">
        <f>AH124</f>
        <v>276</v>
      </c>
      <c r="AH124" s="17">
        <f>((8*4+5)+(8*4))*4</f>
        <v>276</v>
      </c>
      <c r="AJ124" s="17">
        <f>AH124</f>
        <v>276</v>
      </c>
      <c r="AK124" s="17"/>
      <c r="AL124" s="17">
        <f>AJ124</f>
        <v>276</v>
      </c>
      <c r="AM124" s="17"/>
      <c r="AN124" s="17">
        <f>AL124</f>
        <v>276</v>
      </c>
      <c r="AO124" s="17"/>
      <c r="AP124" s="17">
        <f>AN124</f>
        <v>276</v>
      </c>
      <c r="AQ124" s="17"/>
      <c r="AR124" s="17">
        <f>AP124</f>
        <v>276</v>
      </c>
      <c r="AS124" s="17"/>
      <c r="AT124" s="17">
        <f>AR124</f>
        <v>276</v>
      </c>
      <c r="AU124" s="17"/>
      <c r="AV124" s="17">
        <f>AT124</f>
        <v>276</v>
      </c>
      <c r="AW124" s="17"/>
      <c r="AX124" s="17">
        <f>AV124</f>
        <v>276</v>
      </c>
      <c r="AY124" s="17"/>
      <c r="AZ124" s="17">
        <f>AX124</f>
        <v>276</v>
      </c>
      <c r="BA124" s="17"/>
      <c r="BB124" s="17">
        <f>AZ124</f>
        <v>276</v>
      </c>
      <c r="BC124" s="17"/>
      <c r="BD124" s="17">
        <f>BB124</f>
        <v>276</v>
      </c>
      <c r="BE124" s="17"/>
      <c r="BF124" s="17">
        <f>(16*3+5)*4</f>
        <v>212</v>
      </c>
      <c r="BG124" s="17"/>
      <c r="BH124" s="17">
        <f>BF124</f>
        <v>212</v>
      </c>
      <c r="BI124" s="17"/>
      <c r="BJ124" s="17">
        <f>BH124</f>
        <v>212</v>
      </c>
      <c r="BK124" s="17"/>
      <c r="BL124" s="17">
        <f>(8*2+8*2+8*2+5)*4</f>
        <v>212</v>
      </c>
      <c r="BM124" s="17"/>
      <c r="BN124" s="17">
        <f>(8*2+8*2+8*2+5)*4</f>
        <v>212</v>
      </c>
      <c r="BO124" s="17"/>
      <c r="BP124" s="17">
        <f>(8*2+8*2+8*2+5)*4</f>
        <v>212</v>
      </c>
      <c r="BQ124" s="17"/>
      <c r="BR124" s="17">
        <f>(8*2+8*2+8*2+5)*4</f>
        <v>212</v>
      </c>
      <c r="BS124" s="17"/>
      <c r="BT124" s="17">
        <f>(8*2+8*2+8*2+5)*4</f>
        <v>212</v>
      </c>
      <c r="BU124" s="17"/>
      <c r="BV124" s="17">
        <f>(8*2+8*2+8*2+5)*4</f>
        <v>212</v>
      </c>
      <c r="BW124" s="17"/>
      <c r="BX124" s="17">
        <f>(8*2+8*2+8*2+5)*4</f>
        <v>212</v>
      </c>
      <c r="BY124" s="17"/>
      <c r="BZ124" s="17">
        <f>(8*2+8*2+8*2+5)*4</f>
        <v>212</v>
      </c>
      <c r="CA124" s="17"/>
      <c r="CB124" s="17">
        <f>(8+8*2+8*2+8*2+5*2)*4</f>
        <v>264</v>
      </c>
      <c r="CC124" s="17"/>
      <c r="CD124" s="17">
        <f>(8+8*2+8*2+8*2+5*2)*4</f>
        <v>264</v>
      </c>
      <c r="CE124" s="17"/>
      <c r="CF124" s="17">
        <f>(8+8*2+8*2+8*2+5*2)*4</f>
        <v>264</v>
      </c>
      <c r="CG124" s="17"/>
      <c r="CH124" s="17">
        <f>(8+8*2+8*2+8*2+5*2)*4</f>
        <v>264</v>
      </c>
      <c r="CI124" s="17"/>
      <c r="CJ124" s="17">
        <f>(8+8*2+8*2+8*2+5*2)*4</f>
        <v>264</v>
      </c>
      <c r="CK124" s="17"/>
      <c r="CL124" s="17">
        <f>(8+8*2+8*2+8*2+5*2)*4</f>
        <v>264</v>
      </c>
      <c r="CM124" s="17"/>
      <c r="CN124" s="17">
        <f>(8+8*2+8*2+8*2+5*2)*4</f>
        <v>264</v>
      </c>
      <c r="CO124" s="17"/>
      <c r="CP124" s="17">
        <f>(8*2+8*2+8*2+8*2+5*2)*4</f>
        <v>296</v>
      </c>
      <c r="CQ124" s="17"/>
      <c r="CR124" s="17">
        <f>(8*2+8*2+8*2+8*2+5*2)*4</f>
        <v>296</v>
      </c>
      <c r="CS124" s="17"/>
      <c r="CT124" s="17">
        <f>(8*2+8*2+8*2+8*2+5*2)*4</f>
        <v>296</v>
      </c>
      <c r="CU124" s="17"/>
      <c r="CV124" s="17">
        <f>(8*2+8*2+8*2+8*2+5*2)*4</f>
        <v>296</v>
      </c>
      <c r="CW124" s="17"/>
      <c r="CX124" s="17">
        <f>(8*2+8*2+8*2+8*2+5*2)*4</f>
        <v>296</v>
      </c>
      <c r="CY124" s="17"/>
      <c r="CZ124" s="17">
        <f>(8*2+8*2+8*2+8*2+5*2)*4</f>
        <v>296</v>
      </c>
      <c r="DA124" s="17"/>
      <c r="DB124" s="17">
        <f>(8*2+8*2+8*2+8*2+5*2)*4</f>
        <v>296</v>
      </c>
      <c r="DC124" s="17"/>
      <c r="DD124" s="17">
        <f>(8*2+8*2+8*2+8*2+5*2)*4</f>
        <v>296</v>
      </c>
      <c r="DE124" s="17"/>
      <c r="DF124" s="17">
        <f>(8*2+8*2+8*2+8*2+5*2)*4</f>
        <v>296</v>
      </c>
      <c r="DG124" s="17"/>
      <c r="DH124" s="17">
        <f>(8*2+8*2+8*2+8*2+5*2)*4</f>
        <v>296</v>
      </c>
      <c r="DI124" s="17"/>
      <c r="DJ124" s="17">
        <f>(8*2+8*2+8*2+8*2+5*2)*4</f>
        <v>296</v>
      </c>
      <c r="DK124" s="17"/>
      <c r="DL124" s="17">
        <f>(8*2+8*2+8*2+8*2+5*2)*4</f>
        <v>296</v>
      </c>
      <c r="DM124" s="17"/>
      <c r="DN124" s="17">
        <f>(8*2+8*2+8*2+8*2+5*2)*4</f>
        <v>296</v>
      </c>
    </row>
    <row r="125" spans="2:118" x14ac:dyDescent="0.25">
      <c r="B125" s="4" t="s">
        <v>31</v>
      </c>
      <c r="J125" s="43">
        <f>J123/J124</f>
        <v>0.48188405797101447</v>
      </c>
      <c r="L125" s="43">
        <f>L123/L124</f>
        <v>0.49637681159420288</v>
      </c>
      <c r="N125" s="43">
        <f>N123/N124</f>
        <v>0.65217391304347827</v>
      </c>
      <c r="P125" s="43">
        <f>P123/P124</f>
        <v>0.50362318840579712</v>
      </c>
      <c r="R125" s="43">
        <f>R123/R124</f>
        <v>0.37681159420289856</v>
      </c>
      <c r="T125" s="43">
        <f>T123/T124</f>
        <v>0.56159420289855078</v>
      </c>
      <c r="V125" s="43">
        <f>V123/V124</f>
        <v>0.6123188405797102</v>
      </c>
      <c r="X125" s="43">
        <f>X123/X124</f>
        <v>0.61956521739130432</v>
      </c>
      <c r="Z125" s="43">
        <f>Z123/Z124</f>
        <v>0.54347826086956519</v>
      </c>
      <c r="AB125" s="43">
        <f>AB123/AB124</f>
        <v>0.53985507246376807</v>
      </c>
      <c r="AD125" s="43">
        <f>AD123/AD124</f>
        <v>0.47826086956521741</v>
      </c>
      <c r="AF125" s="43">
        <f>AF123/AF124</f>
        <v>0.53260869565217395</v>
      </c>
      <c r="AH125" s="43">
        <f>AH123/AH124</f>
        <v>0.50724637681159424</v>
      </c>
      <c r="AJ125" s="43">
        <f>AJ123/AJ124</f>
        <v>0.44565217391304346</v>
      </c>
      <c r="AL125" s="43">
        <f>AL123/AL124</f>
        <v>0.60869565217391308</v>
      </c>
      <c r="AN125" s="43">
        <f>AN123/AN124</f>
        <v>0.53623188405797106</v>
      </c>
      <c r="AP125" s="43">
        <f>AP123/AP124</f>
        <v>0.42028985507246375</v>
      </c>
      <c r="AR125" s="43">
        <f>AR123/AR124</f>
        <v>0.66666666666666663</v>
      </c>
      <c r="AT125" s="43">
        <f>AT123/AT124</f>
        <v>0.5688405797101449</v>
      </c>
      <c r="AV125" s="43">
        <f>AV123/AV124</f>
        <v>0.6811594202898551</v>
      </c>
      <c r="AX125" s="43">
        <f>AX123/AX124</f>
        <v>0.52173913043478259</v>
      </c>
      <c r="AZ125" s="43">
        <f>AZ123/AZ124</f>
        <v>0.58695652173913049</v>
      </c>
      <c r="BB125" s="43">
        <f>BB123/BB124</f>
        <v>0.52536231884057971</v>
      </c>
      <c r="BD125" s="43">
        <f>BD123/BD124</f>
        <v>0.68478260869565222</v>
      </c>
      <c r="BF125" s="43">
        <f>BF123/BF124</f>
        <v>0.66509433962264153</v>
      </c>
      <c r="BH125" s="43">
        <f>BH123/BH124</f>
        <v>0.64622641509433965</v>
      </c>
      <c r="BJ125" s="43">
        <f>BJ123/BJ124</f>
        <v>0.78773584905660377</v>
      </c>
      <c r="BL125" s="43">
        <f>BL123/BL124</f>
        <v>0.660377358490566</v>
      </c>
      <c r="BN125" s="43">
        <f>BN123/BN124</f>
        <v>0.91509433962264153</v>
      </c>
      <c r="BP125" s="43">
        <f>BP123/BP124</f>
        <v>0.80188679245283023</v>
      </c>
      <c r="BR125" s="43">
        <f>BR123/BR124</f>
        <v>0.66509433962264153</v>
      </c>
      <c r="BT125" s="43">
        <f>BT123/BT124</f>
        <v>0.66509433962264153</v>
      </c>
      <c r="BV125" s="43">
        <f>BV123/BV124</f>
        <v>0.67924528301886788</v>
      </c>
      <c r="BX125" s="43">
        <f>BX123/BX124</f>
        <v>0.73113207547169812</v>
      </c>
      <c r="BZ125" s="43">
        <f>BZ123/BZ124</f>
        <v>0.73584905660377353</v>
      </c>
      <c r="CB125" s="43">
        <f>CB123/CB124</f>
        <v>0.625</v>
      </c>
      <c r="CD125" s="43">
        <f>CD123/CD124</f>
        <v>0.62878787878787878</v>
      </c>
      <c r="CF125" s="43">
        <f>CF123/CF124</f>
        <v>0.78787878787878785</v>
      </c>
      <c r="CH125" s="43">
        <f>CH123/CH124</f>
        <v>0.70833333333333337</v>
      </c>
      <c r="CJ125" s="43">
        <f>CJ123/CJ124</f>
        <v>0.81439393939393945</v>
      </c>
      <c r="CL125" s="43">
        <f>CL123/CL124</f>
        <v>0.81439393939393945</v>
      </c>
      <c r="CN125" s="43">
        <f>CN123/CN124</f>
        <v>0.81060606060606055</v>
      </c>
      <c r="CP125" s="43">
        <f>CP123/CP124</f>
        <v>0.78040540540540537</v>
      </c>
      <c r="CR125" s="43">
        <f>CR123/CR124</f>
        <v>0.91554054054054057</v>
      </c>
      <c r="CT125" s="43">
        <f>CT123/CT124</f>
        <v>0.73648648648648651</v>
      </c>
      <c r="CV125" s="43">
        <f>CV123/CV124</f>
        <v>0.73648648648648651</v>
      </c>
      <c r="CX125" s="43">
        <f>CX123/CX124</f>
        <v>0.63513513513513509</v>
      </c>
      <c r="CZ125" s="43">
        <f>CZ123/CZ124</f>
        <v>0.63513513513513509</v>
      </c>
      <c r="DB125" s="43">
        <f>DB123/DB124</f>
        <v>0.76351351351351349</v>
      </c>
      <c r="DD125" s="43">
        <f>DD123/DD124</f>
        <v>0.42905405405405406</v>
      </c>
      <c r="DF125" s="43">
        <f>DF123/DF124</f>
        <v>0.80067567567567566</v>
      </c>
      <c r="DH125" s="43">
        <f>DH123/DH124</f>
        <v>0.79391891891891897</v>
      </c>
      <c r="DJ125" s="43">
        <f>DJ123/DJ124</f>
        <v>0.71959459459459463</v>
      </c>
      <c r="DL125" s="43">
        <f>DL123/DL124</f>
        <v>0.73310810810810811</v>
      </c>
      <c r="DN125" s="43">
        <f>DN123/DN124</f>
        <v>0.75</v>
      </c>
    </row>
    <row r="126" spans="2:118" ht="6" customHeight="1" x14ac:dyDescent="0.25">
      <c r="J126" s="43"/>
      <c r="L126" s="43"/>
      <c r="N126" s="43"/>
      <c r="P126" s="43"/>
      <c r="R126" s="43"/>
      <c r="T126" s="43"/>
      <c r="V126" s="43"/>
      <c r="X126" s="43"/>
      <c r="Z126" s="43"/>
      <c r="AB126" s="43"/>
      <c r="AD126" s="43"/>
      <c r="AF126" s="43"/>
      <c r="AH126" s="43"/>
      <c r="AJ126" s="43"/>
      <c r="AL126" s="43"/>
      <c r="AN126" s="43"/>
      <c r="AP126" s="43"/>
      <c r="AR126" s="43"/>
      <c r="AT126" s="43"/>
      <c r="AV126" s="43"/>
      <c r="AX126" s="43"/>
      <c r="AZ126" s="43"/>
      <c r="BB126" s="43"/>
      <c r="BD126" s="43"/>
      <c r="BF126" s="43"/>
      <c r="BH126" s="43"/>
      <c r="BJ126" s="43"/>
      <c r="BL126" s="43"/>
      <c r="BN126" s="43"/>
      <c r="BP126" s="43"/>
      <c r="BR126" s="43"/>
      <c r="BT126" s="43"/>
      <c r="BV126" s="43"/>
      <c r="BX126" s="43"/>
      <c r="BZ126" s="43"/>
      <c r="CB126" s="43"/>
      <c r="CD126" s="43"/>
      <c r="CF126" s="43"/>
      <c r="CH126" s="43"/>
      <c r="CJ126" s="43"/>
      <c r="CL126" s="43"/>
      <c r="CN126" s="43"/>
      <c r="CP126" s="43"/>
      <c r="CR126" s="43"/>
      <c r="CT126" s="43"/>
      <c r="CV126" s="43"/>
      <c r="CX126" s="43"/>
      <c r="CZ126" s="43"/>
      <c r="DB126" s="43"/>
      <c r="DD126" s="43"/>
      <c r="DF126" s="43"/>
      <c r="DH126" s="43"/>
      <c r="DJ126" s="43"/>
      <c r="DL126" s="43"/>
      <c r="DN126" s="43"/>
    </row>
    <row r="127" spans="2:118" x14ac:dyDescent="0.25">
      <c r="B127" s="7" t="s">
        <v>13</v>
      </c>
      <c r="J127" s="21">
        <v>0.81</v>
      </c>
      <c r="L127" s="21">
        <v>0.8</v>
      </c>
      <c r="N127" s="21">
        <v>0.8</v>
      </c>
      <c r="P127" s="21">
        <v>0.71</v>
      </c>
      <c r="R127" s="21">
        <v>0.69</v>
      </c>
      <c r="T127" s="21">
        <v>0.79</v>
      </c>
      <c r="V127" s="21">
        <v>0.82</v>
      </c>
      <c r="X127" s="21">
        <v>0.82</v>
      </c>
      <c r="Z127" s="21">
        <v>0.76</v>
      </c>
      <c r="AB127" s="21">
        <v>0.84</v>
      </c>
      <c r="AD127" s="21">
        <v>0.89</v>
      </c>
      <c r="AF127" s="21">
        <v>0.84</v>
      </c>
      <c r="AH127" s="21">
        <v>0.81</v>
      </c>
      <c r="AJ127" s="21">
        <v>0.9</v>
      </c>
      <c r="AL127" s="21">
        <v>0.9</v>
      </c>
      <c r="AN127" s="21">
        <v>0.77</v>
      </c>
      <c r="AO127"/>
      <c r="AP127" s="21">
        <v>0.73</v>
      </c>
      <c r="AQ127"/>
      <c r="AR127" s="21">
        <v>0.66</v>
      </c>
      <c r="AT127" s="21">
        <v>0.73</v>
      </c>
      <c r="AV127" s="21">
        <v>0.8</v>
      </c>
      <c r="AX127" s="21">
        <v>0.85</v>
      </c>
      <c r="AZ127" s="21">
        <v>0.86</v>
      </c>
      <c r="BB127" s="21">
        <v>0.89</v>
      </c>
      <c r="BD127" s="21">
        <v>0.79</v>
      </c>
      <c r="BF127" s="21">
        <v>0.76</v>
      </c>
      <c r="BH127" s="21">
        <v>0.86</v>
      </c>
      <c r="BJ127" s="21">
        <v>0.81</v>
      </c>
      <c r="BL127" s="21">
        <v>0.75</v>
      </c>
      <c r="BN127" s="21">
        <v>0.81</v>
      </c>
      <c r="BP127" s="21">
        <v>0.74</v>
      </c>
      <c r="BR127" s="21">
        <v>0.76</v>
      </c>
      <c r="BT127" s="21">
        <v>0.65</v>
      </c>
      <c r="BV127" s="21">
        <v>0.75</v>
      </c>
      <c r="BX127" s="21">
        <v>0.77</v>
      </c>
      <c r="BZ127" s="21">
        <v>0.8</v>
      </c>
      <c r="CB127" s="21">
        <v>0.81</v>
      </c>
      <c r="CD127" s="21">
        <v>0.82</v>
      </c>
      <c r="CF127" s="21">
        <v>0.78</v>
      </c>
      <c r="CH127" s="21">
        <v>0.78</v>
      </c>
      <c r="CJ127" s="21">
        <v>0.81</v>
      </c>
      <c r="CL127" s="21">
        <v>0.81</v>
      </c>
      <c r="CN127" s="21">
        <v>0.77</v>
      </c>
      <c r="CP127" s="21">
        <v>0.76</v>
      </c>
      <c r="CR127" s="21">
        <v>0.81</v>
      </c>
      <c r="CT127" s="21">
        <v>0.85</v>
      </c>
      <c r="CV127" s="21">
        <v>0.85</v>
      </c>
      <c r="CX127" s="21">
        <v>0.77</v>
      </c>
      <c r="CZ127" s="21">
        <v>0.83</v>
      </c>
      <c r="DB127" s="21">
        <v>0.83</v>
      </c>
      <c r="DD127" s="21">
        <v>0.78</v>
      </c>
      <c r="DF127" s="21">
        <v>0.91</v>
      </c>
      <c r="DH127" s="21">
        <v>0.74</v>
      </c>
      <c r="DJ127" s="21">
        <v>0.79</v>
      </c>
      <c r="DL127" s="21">
        <v>0.75</v>
      </c>
      <c r="DN127" s="21">
        <v>0.77</v>
      </c>
    </row>
    <row r="128" spans="2:118" ht="6" customHeight="1" x14ac:dyDescent="0.25">
      <c r="AO128"/>
      <c r="AQ128"/>
    </row>
    <row r="129" spans="2:118" x14ac:dyDescent="0.25">
      <c r="B129" s="7" t="s">
        <v>34</v>
      </c>
      <c r="AO129"/>
      <c r="AQ129"/>
    </row>
    <row r="130" spans="2:118" x14ac:dyDescent="0.25">
      <c r="B130" s="4" t="s">
        <v>37</v>
      </c>
      <c r="J130" s="19">
        <f>J11</f>
        <v>15109.26</v>
      </c>
      <c r="L130" s="19">
        <f>L11</f>
        <v>25138.080000000002</v>
      </c>
      <c r="N130" s="19">
        <f>N11</f>
        <v>24113.859999999997</v>
      </c>
      <c r="P130" s="19">
        <f>P11</f>
        <v>25707.45</v>
      </c>
      <c r="R130" s="19">
        <f>R11</f>
        <v>20117.629999999997</v>
      </c>
      <c r="T130" s="19">
        <f>T11</f>
        <v>36252.980000000003</v>
      </c>
      <c r="V130" s="19">
        <f>V11</f>
        <v>28603.62</v>
      </c>
      <c r="X130" s="19">
        <f>X11</f>
        <v>35837.190000000017</v>
      </c>
      <c r="Z130" s="19">
        <f>Z11</f>
        <v>28633.720000000008</v>
      </c>
      <c r="AB130" s="19">
        <f>AB11</f>
        <v>27066.98000000001</v>
      </c>
      <c r="AD130" s="19">
        <f>AD11</f>
        <v>23892.43</v>
      </c>
      <c r="AF130" s="19">
        <f>AF11</f>
        <v>22790.659999999985</v>
      </c>
      <c r="AH130" s="19">
        <f>AH11</f>
        <v>19711.41</v>
      </c>
      <c r="AJ130" s="19">
        <f>AJ11</f>
        <v>16233.75</v>
      </c>
      <c r="AL130" s="19">
        <f>AL11</f>
        <v>25342.76</v>
      </c>
      <c r="AN130" s="19">
        <f>AN11</f>
        <v>25832.92</v>
      </c>
      <c r="AO130"/>
      <c r="AP130" s="19">
        <f>AP11</f>
        <v>18792.580000000002</v>
      </c>
      <c r="AQ130"/>
      <c r="AR130" s="19">
        <f>AR11</f>
        <v>24730.62</v>
      </c>
      <c r="AT130" s="19">
        <f>AT11</f>
        <v>23439.56</v>
      </c>
      <c r="AV130" s="19">
        <f>AV11</f>
        <v>24050.37</v>
      </c>
      <c r="AX130" s="19">
        <f>AX11</f>
        <v>19808.53</v>
      </c>
      <c r="AZ130" s="19">
        <f>AZ11</f>
        <v>23628.62</v>
      </c>
      <c r="BB130" s="19">
        <f>BB11</f>
        <v>24415</v>
      </c>
      <c r="BD130" s="19">
        <f>BD11</f>
        <v>25037.35</v>
      </c>
      <c r="BF130" s="19">
        <f>BF11</f>
        <v>43516.55</v>
      </c>
      <c r="BH130" s="19">
        <f>BH11</f>
        <v>20287.91</v>
      </c>
      <c r="BJ130" s="19">
        <f>BJ11</f>
        <v>33890.9</v>
      </c>
      <c r="BL130" s="19">
        <f>BL11</f>
        <v>23150.33</v>
      </c>
      <c r="BN130" s="19">
        <f>BN11</f>
        <v>37402.99</v>
      </c>
      <c r="BP130" s="19">
        <f>BP11</f>
        <v>32930.79</v>
      </c>
      <c r="BR130" s="19">
        <f>BR11</f>
        <v>25689.84</v>
      </c>
      <c r="BT130" s="19">
        <f>BT11</f>
        <v>41137.01</v>
      </c>
      <c r="BV130" s="19">
        <f>BV11</f>
        <v>29341.51</v>
      </c>
      <c r="BX130" s="19">
        <f>BX11</f>
        <v>30151.96</v>
      </c>
      <c r="BZ130" s="19">
        <f>BZ11</f>
        <v>29039.06</v>
      </c>
      <c r="CB130" s="19">
        <f>CB11</f>
        <v>29012.05</v>
      </c>
      <c r="CD130" s="19">
        <f>CD11</f>
        <v>28213.91</v>
      </c>
      <c r="CF130" s="19">
        <f>CF11</f>
        <v>17401.77</v>
      </c>
      <c r="CH130" s="19">
        <f>CH11</f>
        <v>10872.47</v>
      </c>
      <c r="CJ130" s="19">
        <f>CJ11</f>
        <v>40896.39</v>
      </c>
      <c r="CL130" s="19">
        <f>CL11</f>
        <v>49450.07</v>
      </c>
      <c r="CN130" s="19">
        <f>CN11</f>
        <v>41175.279999999999</v>
      </c>
      <c r="CP130" s="19">
        <f>CP11</f>
        <v>55040.66</v>
      </c>
      <c r="CR130" s="19">
        <f>CR11</f>
        <v>86334.76</v>
      </c>
      <c r="CT130" s="19">
        <f>CT11</f>
        <v>41073.699999999997</v>
      </c>
      <c r="CV130" s="19">
        <f>CV11</f>
        <v>48445.18</v>
      </c>
      <c r="CX130" s="19">
        <f>CX11</f>
        <v>36870.959999999999</v>
      </c>
      <c r="CZ130" s="19">
        <f>CZ11</f>
        <v>34940.74</v>
      </c>
      <c r="DB130" s="19">
        <f>DB11</f>
        <v>41972.67</v>
      </c>
      <c r="DD130" s="19">
        <f>DD11</f>
        <v>20715.330000000002</v>
      </c>
      <c r="DF130" s="19">
        <f>DF11</f>
        <v>47270.67</v>
      </c>
      <c r="DH130" s="19">
        <f>DH11</f>
        <v>53319.43</v>
      </c>
      <c r="DJ130" s="19">
        <f>DJ11</f>
        <v>42451.5</v>
      </c>
      <c r="DL130" s="19">
        <f>DL11</f>
        <v>49022.35</v>
      </c>
      <c r="DN130" s="19">
        <f>DN11</f>
        <v>48695.43</v>
      </c>
    </row>
    <row r="131" spans="2:118" x14ac:dyDescent="0.25">
      <c r="B131" s="4" t="s">
        <v>35</v>
      </c>
      <c r="J131" s="70" t="s">
        <v>77</v>
      </c>
      <c r="L131" s="70" t="s">
        <v>77</v>
      </c>
      <c r="N131" s="70" t="s">
        <v>77</v>
      </c>
      <c r="P131" s="70" t="s">
        <v>77</v>
      </c>
      <c r="R131" s="70" t="s">
        <v>77</v>
      </c>
      <c r="T131" s="70" t="s">
        <v>77</v>
      </c>
      <c r="V131" s="70" t="s">
        <v>77</v>
      </c>
      <c r="X131" s="8">
        <f>SUM('[19]Profit and Loss'!B30,'[19]Profit and Loss'!B35,'[19]Profit and Loss'!B38)</f>
        <v>12768.19</v>
      </c>
      <c r="Z131" s="8">
        <f>SUM('[19]Profit and Loss'!D30,'[19]Profit and Loss'!D35,'[19]Profit and Loss'!D38)</f>
        <v>19129.12</v>
      </c>
      <c r="AB131" s="8">
        <f>SUM('[19]Profit and Loss'!F30,'[19]Profit and Loss'!F35,'[19]Profit and Loss'!F38)</f>
        <v>20400.95</v>
      </c>
      <c r="AD131" s="8">
        <f>SUM('[19]Profit and Loss'!H30,'[19]Profit and Loss'!H35,'[19]Profit and Loss'!H38)</f>
        <v>18063.45</v>
      </c>
      <c r="AF131" s="8">
        <f>SUM('[19]Profit and Loss'!J30,'[19]Profit and Loss'!J35,'[19]Profit and Loss'!J38)</f>
        <v>16641.34</v>
      </c>
      <c r="AH131" s="8">
        <f>SUM('[19]Profit and Loss'!L30,'[19]Profit and Loss'!L35,'[19]Profit and Loss'!L38)</f>
        <v>14265.55</v>
      </c>
      <c r="AJ131" s="8">
        <f>SUM('[19]Profit and Loss'!N30,'[19]Profit and Loss'!N35,'[19]Profit and Loss'!N38)</f>
        <v>8951.2000000000007</v>
      </c>
      <c r="AL131" s="8">
        <f>SUM('[19]Profit and Loss'!P30,'[19]Profit and Loss'!P35,'[19]Profit and Loss'!P38)</f>
        <v>14851.85</v>
      </c>
      <c r="AN131" s="8">
        <f>SUM('[19]Profit and Loss'!R30,'[19]Profit and Loss'!R35,'[19]Profit and Loss'!R38)</f>
        <v>11882.19</v>
      </c>
      <c r="AP131" s="8">
        <f>SUM('[19]Profit and Loss'!T30,'[19]Profit and Loss'!T35,'[19]Profit and Loss'!T38)</f>
        <v>11211.27</v>
      </c>
      <c r="AR131" s="8">
        <f>SUM('[19]Profit and Loss'!V30,'[19]Profit and Loss'!V35,'[19]Profit and Loss'!V38)</f>
        <v>13784.75</v>
      </c>
      <c r="AT131" s="8">
        <f>SUM('[19]Profit and Loss'!X30,'[19]Profit and Loss'!X35,'[19]Profit and Loss'!X38)</f>
        <v>12708.74</v>
      </c>
      <c r="AV131" s="8">
        <f>SUM('[19]Profit and Loss'!Z30,'[19]Profit and Loss'!Z35,'[19]Profit and Loss'!Z38)</f>
        <v>16250.01</v>
      </c>
      <c r="AX131" s="8">
        <f>SUM('[19]Profit and Loss'!AB30,'[19]Profit and Loss'!AB35,'[19]Profit and Loss'!AB38)</f>
        <v>11881.62</v>
      </c>
      <c r="AZ131" s="8">
        <v>10746.41</v>
      </c>
      <c r="BB131" s="8">
        <v>10146.92</v>
      </c>
      <c r="BD131" s="8">
        <v>20059.09</v>
      </c>
      <c r="BF131" s="8">
        <v>14405.37</v>
      </c>
      <c r="BH131" s="8">
        <v>13746.03</v>
      </c>
      <c r="BJ131" s="8">
        <v>16182.93</v>
      </c>
      <c r="BL131" s="8">
        <v>11337.23</v>
      </c>
      <c r="BN131" s="8">
        <v>20369.990000000002</v>
      </c>
      <c r="BP131" s="8">
        <v>12841.7</v>
      </c>
      <c r="BR131" s="8">
        <v>13994.03</v>
      </c>
      <c r="BT131" s="8">
        <v>14725.72</v>
      </c>
      <c r="BV131" s="8">
        <v>19467.62</v>
      </c>
      <c r="BX131" s="8">
        <v>17331.84</v>
      </c>
      <c r="BZ131" s="8">
        <v>13345.52</v>
      </c>
      <c r="CB131" s="8">
        <v>17054.16</v>
      </c>
      <c r="CD131" s="8">
        <v>17902.86</v>
      </c>
      <c r="CF131" s="8">
        <v>21106.92</v>
      </c>
      <c r="CH131" s="8">
        <v>16979.23</v>
      </c>
      <c r="CJ131" s="8">
        <v>17905.5</v>
      </c>
      <c r="CL131" s="8">
        <v>18237.12</v>
      </c>
      <c r="CN131" s="8">
        <v>34793.5</v>
      </c>
      <c r="CP131" s="8">
        <v>18694.080000000002</v>
      </c>
      <c r="CR131" s="8">
        <v>19144.73</v>
      </c>
      <c r="CT131" s="8">
        <v>21332.87</v>
      </c>
      <c r="CV131" s="8">
        <v>22168.54</v>
      </c>
      <c r="CX131" s="8">
        <v>17787.13</v>
      </c>
      <c r="CZ131" s="8">
        <v>18980.060000000001</v>
      </c>
      <c r="DB131" s="8">
        <v>17986.03</v>
      </c>
      <c r="DD131" s="8">
        <v>19255.12</v>
      </c>
      <c r="DF131" s="8">
        <v>19865.759999999998</v>
      </c>
      <c r="DH131" s="8">
        <v>19298.37</v>
      </c>
      <c r="DJ131" s="8">
        <v>20559.189999999999</v>
      </c>
      <c r="DL131" s="8">
        <v>22165.3</v>
      </c>
      <c r="DN131" s="8">
        <v>18488</v>
      </c>
    </row>
    <row r="132" spans="2:118" x14ac:dyDescent="0.25">
      <c r="B132" s="4" t="s">
        <v>36</v>
      </c>
      <c r="J132" s="69" t="s">
        <v>77</v>
      </c>
      <c r="L132" s="69" t="s">
        <v>77</v>
      </c>
      <c r="N132" s="69" t="s">
        <v>77</v>
      </c>
      <c r="P132" s="69" t="s">
        <v>77</v>
      </c>
      <c r="R132" s="69" t="s">
        <v>77</v>
      </c>
      <c r="T132" s="69" t="s">
        <v>77</v>
      </c>
      <c r="V132" s="69" t="s">
        <v>77</v>
      </c>
      <c r="X132" s="44">
        <f>X130/X131</f>
        <v>2.8067556952081709</v>
      </c>
      <c r="Z132" s="44">
        <f>Z130/Z131</f>
        <v>1.4968655118479057</v>
      </c>
      <c r="AB132" s="44">
        <f>AB130/AB131</f>
        <v>1.3267509601268572</v>
      </c>
      <c r="AD132" s="44">
        <f>AD130/AD131</f>
        <v>1.3226947233225104</v>
      </c>
      <c r="AF132" s="44">
        <f>AF130/AF131</f>
        <v>1.3695207236917211</v>
      </c>
      <c r="AH132" s="44">
        <f>AH130/AH131</f>
        <v>1.3817490387682214</v>
      </c>
      <c r="AJ132" s="44">
        <f>AJ130/AJ131</f>
        <v>1.8135836535883456</v>
      </c>
      <c r="AL132" s="44">
        <f>AL130/AL131</f>
        <v>1.70637058682925</v>
      </c>
      <c r="AN132" s="44">
        <f>AN130/AN131</f>
        <v>2.1740874367435632</v>
      </c>
      <c r="AO132"/>
      <c r="AP132" s="44">
        <f>AP130/AP131</f>
        <v>1.6762222299525389</v>
      </c>
      <c r="AQ132"/>
      <c r="AR132" s="44">
        <f>AR130/AR131</f>
        <v>1.7940564754529462</v>
      </c>
      <c r="AT132" s="44">
        <f>AT130/AT131</f>
        <v>1.8443653737506631</v>
      </c>
      <c r="AV132" s="44">
        <f>AV130/AV131</f>
        <v>1.4800218584480871</v>
      </c>
      <c r="AX132" s="44">
        <f>AX130/AX131</f>
        <v>1.6671573404973394</v>
      </c>
      <c r="AZ132" s="44">
        <f>AZ130/AZ131</f>
        <v>2.1987454415009289</v>
      </c>
      <c r="BB132" s="44">
        <f>BB130/BB131</f>
        <v>2.4061488609351409</v>
      </c>
      <c r="BD132" s="44">
        <f>BD130/BD131</f>
        <v>1.2481797529199978</v>
      </c>
      <c r="BF132" s="44">
        <f>BF130/BF131</f>
        <v>3.0208561112973844</v>
      </c>
      <c r="BH132" s="44">
        <f>BH130/BH131</f>
        <v>1.4759104992496015</v>
      </c>
      <c r="BJ132" s="44">
        <f>BJ130/BJ131</f>
        <v>2.0942375700815612</v>
      </c>
      <c r="BL132" s="44">
        <f>BL130/BL131</f>
        <v>2.0419740977293399</v>
      </c>
      <c r="BN132" s="44">
        <f>BN130/BN131</f>
        <v>1.8361810683264939</v>
      </c>
      <c r="BP132" s="44">
        <f>BP130/BP131</f>
        <v>2.5643637524626799</v>
      </c>
      <c r="BR132" s="44">
        <f>BR130/BR131</f>
        <v>1.8357713968027793</v>
      </c>
      <c r="BT132" s="44">
        <f>BT130/BT131</f>
        <v>2.7935482950918531</v>
      </c>
      <c r="BV132" s="44">
        <f>BV130/BV131</f>
        <v>1.5071955380267337</v>
      </c>
      <c r="BX132" s="44">
        <f>BX130/BX131</f>
        <v>1.7396860344891252</v>
      </c>
      <c r="BZ132" s="44">
        <f>BZ130/BZ131</f>
        <v>2.1759406902091487</v>
      </c>
      <c r="CB132" s="44">
        <f>CB130/CB131</f>
        <v>1.7011714443865895</v>
      </c>
      <c r="CD132" s="44">
        <f>CD130/CD131</f>
        <v>1.5759442904653223</v>
      </c>
      <c r="CF132" s="44">
        <f>CF130/CF131</f>
        <v>0.82445804503925735</v>
      </c>
      <c r="CH132" s="44">
        <f>CH130/CH131</f>
        <v>0.6403394029057855</v>
      </c>
      <c r="CJ132" s="44">
        <f>CJ130/CJ131</f>
        <v>2.2840127335176343</v>
      </c>
      <c r="CL132" s="44">
        <f>CL130/CL131</f>
        <v>2.7115065317330806</v>
      </c>
      <c r="CN132" s="44">
        <f>CN130/CN131</f>
        <v>1.1834187420064093</v>
      </c>
      <c r="CP132" s="44">
        <f>CP130/CP131</f>
        <v>2.9442828959756242</v>
      </c>
      <c r="CR132" s="44">
        <f>CR130/CR131</f>
        <v>4.50958357730822</v>
      </c>
      <c r="CT132" s="44">
        <f>CT130/CT131</f>
        <v>1.925371504162356</v>
      </c>
      <c r="CV132" s="44">
        <f>CV130/CV131</f>
        <v>2.1853121585814854</v>
      </c>
      <c r="CX132" s="44">
        <f>CX130/CX131</f>
        <v>2.0729010245047963</v>
      </c>
      <c r="CZ132" s="44">
        <f>CZ130/CZ131</f>
        <v>1.8409183111117666</v>
      </c>
      <c r="DB132" s="44">
        <f>DB130/DB131</f>
        <v>2.3336261531866676</v>
      </c>
      <c r="DD132" s="44">
        <f>DD130/DD131</f>
        <v>1.0758348948227798</v>
      </c>
      <c r="DF132" s="44">
        <f>DF130/DF131</f>
        <v>2.3795047357865999</v>
      </c>
      <c r="DH132" s="44">
        <f>DH130/DH131</f>
        <v>2.7628981100476362</v>
      </c>
      <c r="DJ132" s="44">
        <f>DJ130/DJ131</f>
        <v>2.0648430215392728</v>
      </c>
      <c r="DL132" s="44">
        <f>DL130/DL131</f>
        <v>2.21167094512594</v>
      </c>
      <c r="DN132" s="44">
        <f>DN130/DN131</f>
        <v>2.6338938771094766</v>
      </c>
    </row>
    <row r="133" spans="2:118" x14ac:dyDescent="0.25">
      <c r="AO133"/>
      <c r="AQ133"/>
    </row>
    <row r="134" spans="2:118" x14ac:dyDescent="0.25">
      <c r="AO134"/>
      <c r="AQ134"/>
    </row>
  </sheetData>
  <pageMargins left="0.45" right="0.45" top="0.5" bottom="0.5" header="0.3" footer="0.3"/>
  <pageSetup scale="34" orientation="portrait" horizontalDpi="1200" verticalDpi="1200" r:id="rId1"/>
  <ignoredErrors>
    <ignoredError sqref="AF38 AH38 AJ38 BL38 BJ38" formula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BB3-DEC2-41CB-97E5-B2CF7F3D2FB8}">
  <dimension ref="A3:EF114"/>
  <sheetViews>
    <sheetView showGridLines="0" view="pageBreakPreview" zoomScaleNormal="100" zoomScaleSheetLayoutView="100" workbookViewId="0">
      <selection activeCell="DN19" sqref="DN19"/>
    </sheetView>
  </sheetViews>
  <sheetFormatPr defaultColWidth="8.85546875" defaultRowHeight="15" outlineLevelCol="2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0.85546875" style="4" hidden="1" customWidth="1" outlineLevel="1"/>
    <col min="11" max="11" width="1.85546875" style="4" hidden="1" customWidth="1" outlineLevel="1"/>
    <col min="12" max="12" width="10.85546875" style="4" hidden="1" customWidth="1" outlineLevel="1"/>
    <col min="13" max="13" width="1.85546875" style="4" hidden="1" customWidth="1" outlineLevel="1"/>
    <col min="14" max="14" width="10.85546875" style="4" hidden="1" customWidth="1" outlineLevel="1"/>
    <col min="15" max="15" width="1.85546875" style="4" hidden="1" customWidth="1" outlineLevel="1"/>
    <col min="16" max="16" width="10.85546875" style="4" hidden="1" customWidth="1" outlineLevel="1"/>
    <col min="17" max="17" width="1.85546875" style="4" hidden="1" customWidth="1" outlineLevel="1"/>
    <col min="18" max="18" width="10.85546875" style="4" hidden="1" customWidth="1" outlineLevel="1"/>
    <col min="19" max="19" width="1.85546875" style="4" hidden="1" customWidth="1" outlineLevel="1"/>
    <col min="20" max="20" width="10.85546875" style="4" hidden="1" customWidth="1" outlineLevel="1"/>
    <col min="21" max="21" width="1.85546875" style="4" hidden="1" customWidth="1" outlineLevel="1"/>
    <col min="22" max="22" width="10.85546875" style="4" hidden="1" customWidth="1" outlineLevel="1"/>
    <col min="23" max="23" width="1.85546875" style="4" hidden="1" customWidth="1" outlineLevel="1"/>
    <col min="24" max="24" width="10.85546875" style="4" hidden="1" customWidth="1" outlineLevel="1"/>
    <col min="25" max="25" width="1.85546875" style="4" hidden="1" customWidth="1" outlineLevel="1"/>
    <col min="26" max="26" width="10.85546875" style="4" hidden="1" customWidth="1" outlineLevel="1"/>
    <col min="27" max="27" width="1.85546875" style="4" hidden="1" customWidth="1" outlineLevel="1"/>
    <col min="28" max="28" width="10.85546875" style="4" hidden="1" customWidth="1" outlineLevel="1"/>
    <col min="29" max="29" width="1.85546875" style="4" hidden="1" customWidth="1" outlineLevel="1"/>
    <col min="30" max="30" width="10.85546875" style="4" hidden="1" customWidth="1" outlineLevel="1"/>
    <col min="31" max="31" width="1.85546875" style="4" hidden="1" customWidth="1" outlineLevel="1"/>
    <col min="32" max="32" width="11.28515625" style="4" hidden="1" customWidth="1" outlineLevel="1"/>
    <col min="33" max="33" width="1.85546875" style="4" hidden="1" customWidth="1" outlineLevel="1"/>
    <col min="34" max="34" width="11.28515625" style="4" hidden="1" customWidth="1" outlineLevel="1"/>
    <col min="35" max="35" width="1.85546875" style="4" hidden="1" customWidth="1" outlineLevel="1"/>
    <col min="36" max="36" width="11.28515625" style="4" hidden="1" customWidth="1" outlineLevel="1"/>
    <col min="37" max="37" width="1.85546875" style="4" hidden="1" customWidth="1" outlineLevel="1"/>
    <col min="38" max="38" width="11.28515625" style="4" hidden="1" customWidth="1" outlineLevel="1"/>
    <col min="39" max="39" width="1.85546875" style="4" hidden="1" customWidth="1" outlineLevel="1"/>
    <col min="40" max="40" width="11.28515625" style="4" hidden="1" customWidth="1" outlineLevel="1"/>
    <col min="41" max="41" width="1.85546875" style="4" hidden="1" customWidth="1" outlineLevel="1"/>
    <col min="42" max="42" width="11.28515625" style="4" hidden="1" customWidth="1" outlineLevel="1"/>
    <col min="43" max="43" width="1.85546875" style="4" hidden="1" customWidth="1" outlineLevel="1"/>
    <col min="44" max="44" width="11.28515625" style="4" hidden="1" customWidth="1" outlineLevel="1"/>
    <col min="45" max="45" width="1.85546875" style="4" hidden="1" customWidth="1" outlineLevel="1"/>
    <col min="46" max="46" width="11.28515625" style="4" hidden="1" customWidth="1" outlineLevel="1"/>
    <col min="47" max="47" width="1.85546875" style="4" hidden="1" customWidth="1" outlineLevel="1"/>
    <col min="48" max="48" width="11.28515625" style="4" hidden="1" customWidth="1" outlineLevel="1"/>
    <col min="49" max="49" width="1.85546875" style="4" hidden="1" customWidth="1" outlineLevel="1"/>
    <col min="50" max="50" width="11.28515625" style="4" hidden="1" customWidth="1" outlineLevel="1"/>
    <col min="51" max="51" width="1.85546875" style="4" hidden="1" customWidth="1" outlineLevel="1"/>
    <col min="52" max="52" width="11.28515625" style="4" hidden="1" customWidth="1" outlineLevel="1"/>
    <col min="53" max="53" width="1.85546875" style="4" hidden="1" customWidth="1" outlineLevel="1"/>
    <col min="54" max="54" width="11.28515625" style="4" hidden="1" customWidth="1" outlineLevel="1"/>
    <col min="55" max="55" width="1.85546875" style="4" hidden="1" customWidth="1" outlineLevel="1"/>
    <col min="56" max="56" width="11.28515625" style="4" hidden="1" customWidth="1" outlineLevel="1"/>
    <col min="57" max="57" width="1.85546875" style="4" hidden="1" customWidth="1" outlineLevel="1" collapsed="1"/>
    <col min="58" max="58" width="11.28515625" style="4" hidden="1" customWidth="1" outlineLevel="2"/>
    <col min="59" max="59" width="1.85546875" style="4" hidden="1" customWidth="1" outlineLevel="2"/>
    <col min="60" max="60" width="11.28515625" style="4" hidden="1" customWidth="1" outlineLevel="2"/>
    <col min="61" max="61" width="1.85546875" style="4" hidden="1" customWidth="1" outlineLevel="2"/>
    <col min="62" max="62" width="11.28515625" style="4" hidden="1" customWidth="1" outlineLevel="2"/>
    <col min="63" max="63" width="1.85546875" style="4" hidden="1" customWidth="1" outlineLevel="2"/>
    <col min="64" max="64" width="11.28515625" style="4" hidden="1" customWidth="1" outlineLevel="2"/>
    <col min="65" max="65" width="1.85546875" style="4" hidden="1" customWidth="1" outlineLevel="2"/>
    <col min="66" max="66" width="11.28515625" style="4" hidden="1" customWidth="1" outlineLevel="2"/>
    <col min="67" max="67" width="1.85546875" style="4" hidden="1" customWidth="1" outlineLevel="2"/>
    <col min="68" max="68" width="11.28515625" style="4" hidden="1" customWidth="1" outlineLevel="2"/>
    <col min="69" max="69" width="1.85546875" style="4" hidden="1" customWidth="1" outlineLevel="2"/>
    <col min="70" max="70" width="11.28515625" style="4" hidden="1" customWidth="1" outlineLevel="2"/>
    <col min="71" max="71" width="1.85546875" style="4" hidden="1" customWidth="1" outlineLevel="2"/>
    <col min="72" max="72" width="11.28515625" style="4" hidden="1" customWidth="1" outlineLevel="2"/>
    <col min="73" max="73" width="1.85546875" style="4" hidden="1" customWidth="1" outlineLevel="2"/>
    <col min="74" max="74" width="11.28515625" style="4" hidden="1" customWidth="1" outlineLevel="2"/>
    <col min="75" max="75" width="1.85546875" style="4" hidden="1" customWidth="1" outlineLevel="2"/>
    <col min="76" max="76" width="11.28515625" style="4" hidden="1" customWidth="1" outlineLevel="2"/>
    <col min="77" max="77" width="1.85546875" style="4" hidden="1" customWidth="1" outlineLevel="2"/>
    <col min="78" max="78" width="11.28515625" style="4" hidden="1" customWidth="1" outlineLevel="2"/>
    <col min="79" max="79" width="1.85546875" style="4" hidden="1" customWidth="1" outlineLevel="2"/>
    <col min="80" max="80" width="11.28515625" style="4" hidden="1" customWidth="1" outlineLevel="2"/>
    <col min="81" max="81" width="1.85546875" style="4" hidden="1" customWidth="1" outlineLevel="1" collapsed="1"/>
    <col min="82" max="82" width="11.28515625" style="4" hidden="1" customWidth="1" outlineLevel="1"/>
    <col min="83" max="83" width="1.85546875" style="4" hidden="1" customWidth="1" outlineLevel="1"/>
    <col min="84" max="84" width="11.28515625" style="4" hidden="1" customWidth="1" outlineLevel="1"/>
    <col min="85" max="85" width="1.85546875" style="4" hidden="1" customWidth="1" outlineLevel="1"/>
    <col min="86" max="86" width="11.28515625" style="4" hidden="1" customWidth="1" outlineLevel="1"/>
    <col min="87" max="87" width="1.85546875" style="4" hidden="1" customWidth="1" outlineLevel="1"/>
    <col min="88" max="88" width="11.28515625" style="4" hidden="1" customWidth="1" outlineLevel="1"/>
    <col min="89" max="89" width="1.85546875" style="4" hidden="1" customWidth="1" outlineLevel="1"/>
    <col min="90" max="90" width="11.28515625" style="4" hidden="1" customWidth="1" outlineLevel="1"/>
    <col min="91" max="91" width="1.85546875" style="4" hidden="1" customWidth="1" outlineLevel="1"/>
    <col min="92" max="92" width="11.28515625" style="4" hidden="1" customWidth="1" outlineLevel="1"/>
    <col min="93" max="93" width="1.85546875" style="4" hidden="1" customWidth="1" outlineLevel="1"/>
    <col min="94" max="94" width="11.28515625" style="4" hidden="1" customWidth="1" outlineLevel="1"/>
    <col min="95" max="95" width="1.85546875" style="4" hidden="1" customWidth="1" outlineLevel="1"/>
    <col min="96" max="96" width="11.28515625" style="4" hidden="1" customWidth="1" outlineLevel="1"/>
    <col min="97" max="97" width="1.85546875" style="4" hidden="1" customWidth="1" outlineLevel="1"/>
    <col min="98" max="98" width="11.28515625" style="4" hidden="1" customWidth="1" outlineLevel="1"/>
    <col min="99" max="99" width="1.85546875" style="4" hidden="1" customWidth="1" outlineLevel="1"/>
    <col min="100" max="100" width="11.28515625" style="4" hidden="1" customWidth="1" outlineLevel="1"/>
    <col min="101" max="101" width="1.85546875" style="4" hidden="1" customWidth="1" outlineLevel="1"/>
    <col min="102" max="102" width="11.28515625" style="4" hidden="1" customWidth="1" outlineLevel="1"/>
    <col min="103" max="103" width="1.85546875" style="4" hidden="1" customWidth="1" outlineLevel="1"/>
    <col min="104" max="104" width="11.28515625" style="4" hidden="1" customWidth="1" outlineLevel="1"/>
    <col min="105" max="105" width="1.85546875" style="4" hidden="1" customWidth="1" outlineLevel="1"/>
    <col min="106" max="106" width="11.28515625" style="4" bestFit="1" customWidth="1" collapsed="1"/>
    <col min="107" max="107" width="1.85546875" style="4" customWidth="1"/>
    <col min="108" max="108" width="11.28515625" style="4" bestFit="1" customWidth="1"/>
    <col min="109" max="109" width="1.85546875" style="4" customWidth="1"/>
    <col min="110" max="110" width="11.28515625" style="4" bestFit="1" customWidth="1"/>
    <col min="111" max="111" width="1.85546875" style="4" customWidth="1"/>
    <col min="112" max="112" width="11.28515625" style="4" bestFit="1" customWidth="1"/>
    <col min="113" max="113" width="1.85546875" style="4" customWidth="1"/>
    <col min="114" max="114" width="11.28515625" style="4" bestFit="1" customWidth="1"/>
    <col min="115" max="115" width="1.85546875" style="4" customWidth="1"/>
    <col min="116" max="116" width="11.28515625" style="4" bestFit="1" customWidth="1"/>
    <col min="117" max="117" width="1.85546875" style="4" customWidth="1"/>
    <col min="118" max="118" width="11.28515625" style="4" bestFit="1" customWidth="1"/>
    <col min="119" max="119" width="1.85546875" style="4" customWidth="1"/>
    <col min="120" max="120" width="8.85546875" style="4"/>
    <col min="121" max="121" width="9.85546875" style="4" bestFit="1" customWidth="1"/>
    <col min="122" max="16384" width="8.85546875" style="4"/>
  </cols>
  <sheetData>
    <row r="3" spans="1:136" customFormat="1" ht="34.5" thickBot="1" x14ac:dyDescent="0.55000000000000004">
      <c r="A3" s="1" t="s">
        <v>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136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spans="1:136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DQ5" s="65" t="s">
        <v>45</v>
      </c>
      <c r="DR5" s="64"/>
      <c r="DS5" s="64"/>
    </row>
    <row r="6" spans="1:136" x14ac:dyDescent="0.25">
      <c r="J6" s="5">
        <f>L6-30</f>
        <v>44219</v>
      </c>
      <c r="L6" s="5">
        <f>N6-30</f>
        <v>44249</v>
      </c>
      <c r="N6" s="5">
        <f>P6-30</f>
        <v>44279</v>
      </c>
      <c r="P6" s="5">
        <f>R6-30</f>
        <v>44309</v>
      </c>
      <c r="R6" s="5">
        <f>T6-30</f>
        <v>44339</v>
      </c>
      <c r="T6" s="5">
        <f>V6-30</f>
        <v>44369</v>
      </c>
      <c r="V6" s="5">
        <f>X6-30</f>
        <v>44399</v>
      </c>
      <c r="X6" s="5">
        <f>Z6-30</f>
        <v>44429</v>
      </c>
      <c r="Z6" s="5">
        <f>AB6-30</f>
        <v>44459</v>
      </c>
      <c r="AB6" s="5">
        <f>AD6-30</f>
        <v>44489</v>
      </c>
      <c r="AD6" s="5">
        <f>AF6-30</f>
        <v>44519</v>
      </c>
      <c r="AF6" s="5">
        <f>AH6-30</f>
        <v>44549</v>
      </c>
      <c r="AH6" s="5">
        <f>AJ6-30</f>
        <v>44579</v>
      </c>
      <c r="AJ6" s="5">
        <f>AL6-30</f>
        <v>44609</v>
      </c>
      <c r="AL6" s="5">
        <f>AN6-30</f>
        <v>44639</v>
      </c>
      <c r="AN6" s="5">
        <f>AP6-30</f>
        <v>44669</v>
      </c>
      <c r="AP6" s="5">
        <f>AR6-30</f>
        <v>44699</v>
      </c>
      <c r="AR6" s="5">
        <f>AT6-30</f>
        <v>44729</v>
      </c>
      <c r="AT6" s="5">
        <f>AV6-30</f>
        <v>44759</v>
      </c>
      <c r="AV6" s="5">
        <f>AX6-30</f>
        <v>44789</v>
      </c>
      <c r="AX6" s="5">
        <v>44819</v>
      </c>
      <c r="AZ6" s="5">
        <v>44849</v>
      </c>
      <c r="BB6" s="5">
        <v>44880</v>
      </c>
      <c r="BD6" s="5">
        <v>44910</v>
      </c>
      <c r="BF6" s="5">
        <v>44941</v>
      </c>
      <c r="BH6" s="5">
        <v>44972</v>
      </c>
      <c r="BJ6" s="5">
        <v>45000</v>
      </c>
      <c r="BL6" s="5">
        <v>45031</v>
      </c>
      <c r="BN6" s="5">
        <v>45061</v>
      </c>
      <c r="BP6" s="5">
        <v>45092</v>
      </c>
      <c r="BR6" s="5">
        <v>45122</v>
      </c>
      <c r="BT6" s="5">
        <v>45153</v>
      </c>
      <c r="BV6" s="5">
        <v>45184</v>
      </c>
      <c r="BX6" s="5">
        <v>45214</v>
      </c>
      <c r="BZ6" s="5">
        <v>45245</v>
      </c>
      <c r="CB6" s="5">
        <v>45275</v>
      </c>
      <c r="CD6" s="5">
        <v>45306</v>
      </c>
      <c r="CF6" s="5">
        <v>45337</v>
      </c>
      <c r="CH6" s="5">
        <v>45366</v>
      </c>
      <c r="CJ6" s="5">
        <v>45397</v>
      </c>
      <c r="CL6" s="5">
        <v>45427</v>
      </c>
      <c r="CN6" s="5">
        <v>45458</v>
      </c>
      <c r="CP6" s="5">
        <v>45488</v>
      </c>
      <c r="CR6" s="5">
        <v>45519</v>
      </c>
      <c r="CT6" s="5">
        <v>45550</v>
      </c>
      <c r="CV6" s="5">
        <v>45580</v>
      </c>
      <c r="CX6" s="5">
        <v>45611</v>
      </c>
      <c r="CZ6" s="5">
        <v>45641</v>
      </c>
      <c r="DB6" s="5">
        <v>45672</v>
      </c>
      <c r="DD6" s="5">
        <v>45703</v>
      </c>
      <c r="DF6" s="5">
        <v>45731</v>
      </c>
      <c r="DH6" s="5">
        <v>45762</v>
      </c>
      <c r="DJ6" s="5">
        <v>45792</v>
      </c>
      <c r="DL6" s="5">
        <v>45823</v>
      </c>
      <c r="DN6" s="5">
        <v>45853</v>
      </c>
      <c r="DQ6" s="55" t="s">
        <v>7</v>
      </c>
      <c r="DR6" s="56"/>
      <c r="DS6" s="57"/>
    </row>
    <row r="7" spans="1:136" x14ac:dyDescent="0.25">
      <c r="B7" s="6" t="s">
        <v>0</v>
      </c>
      <c r="DQ7" s="58" t="s">
        <v>65</v>
      </c>
      <c r="DR7"/>
      <c r="DS7" s="59" t="s">
        <v>66</v>
      </c>
    </row>
    <row r="8" spans="1:136" x14ac:dyDescent="0.25">
      <c r="B8" s="7" t="s">
        <v>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s="58"/>
      <c r="DR8"/>
      <c r="DS8" s="60"/>
      <c r="DT8"/>
      <c r="DU8"/>
      <c r="DV8"/>
      <c r="DW8"/>
      <c r="DX8"/>
      <c r="DY8"/>
      <c r="DZ8"/>
      <c r="EA8"/>
      <c r="EB8"/>
      <c r="EC8"/>
      <c r="ED8"/>
      <c r="EE8"/>
      <c r="EF8"/>
    </row>
    <row r="9" spans="1:136" x14ac:dyDescent="0.25">
      <c r="B9" s="4" t="s">
        <v>17</v>
      </c>
      <c r="J9" s="45">
        <v>105038.00805519368</v>
      </c>
      <c r="L9" s="45">
        <v>146402.64548373307</v>
      </c>
      <c r="N9" s="45">
        <v>144122.72398779268</v>
      </c>
      <c r="P9" s="45">
        <v>143887.81495011313</v>
      </c>
      <c r="R9" s="45">
        <v>111281.02522236989</v>
      </c>
      <c r="T9" s="45">
        <v>155420.75260437562</v>
      </c>
      <c r="V9" s="45">
        <v>116064.09006708063</v>
      </c>
      <c r="X9" s="45">
        <v>144240.43184156419</v>
      </c>
      <c r="Z9" s="45">
        <v>140041.70935034228</v>
      </c>
      <c r="AB9" s="45">
        <v>143930.96633348154</v>
      </c>
      <c r="AD9" s="45">
        <v>135018.28032242248</v>
      </c>
      <c r="AE9"/>
      <c r="AF9" s="45">
        <v>134932.55178153087</v>
      </c>
      <c r="AH9" s="45">
        <v>162571</v>
      </c>
      <c r="AJ9" s="45">
        <v>129944</v>
      </c>
      <c r="AL9" s="45">
        <v>123182.5</v>
      </c>
      <c r="AN9" s="45">
        <v>119543</v>
      </c>
      <c r="AO9"/>
      <c r="AP9" s="45">
        <v>180824.44</v>
      </c>
      <c r="AQ9"/>
      <c r="AR9" s="45">
        <v>191631</v>
      </c>
      <c r="AT9" s="45">
        <v>120630.9</v>
      </c>
      <c r="AV9" s="45">
        <v>137546</v>
      </c>
      <c r="AX9" s="45">
        <v>172708</v>
      </c>
      <c r="AZ9" s="45">
        <v>126371.75</v>
      </c>
      <c r="BB9" s="45">
        <v>171322</v>
      </c>
      <c r="BD9" s="45">
        <v>111878</v>
      </c>
      <c r="BF9" s="45">
        <v>207056.5</v>
      </c>
      <c r="BH9" s="45">
        <v>89205</v>
      </c>
      <c r="BJ9" s="45">
        <v>149742</v>
      </c>
      <c r="BL9" s="45">
        <v>129749</v>
      </c>
      <c r="BN9" s="45">
        <v>177815.98</v>
      </c>
      <c r="BP9" s="45">
        <v>155690.56</v>
      </c>
      <c r="BR9" s="45">
        <v>171515.62</v>
      </c>
      <c r="BT9" s="45">
        <v>123207</v>
      </c>
      <c r="BV9" s="45">
        <v>151066</v>
      </c>
      <c r="BX9" s="45">
        <v>120172.88</v>
      </c>
      <c r="BZ9" s="45">
        <v>155872.54</v>
      </c>
      <c r="CB9" s="45">
        <v>126807</v>
      </c>
      <c r="CD9" s="45">
        <v>171696.2</v>
      </c>
      <c r="CF9" s="45">
        <v>193612</v>
      </c>
      <c r="CH9" s="45">
        <v>146135.53</v>
      </c>
      <c r="CJ9" s="45">
        <v>163616.56</v>
      </c>
      <c r="CL9" s="45">
        <v>139604</v>
      </c>
      <c r="CN9" s="45">
        <v>128218</v>
      </c>
      <c r="CP9" s="45">
        <v>94604</v>
      </c>
      <c r="CR9" s="45">
        <v>84012</v>
      </c>
      <c r="CT9" s="45">
        <v>200889.60000000001</v>
      </c>
      <c r="CV9" s="45">
        <v>147270.04999999999</v>
      </c>
      <c r="CX9" s="45">
        <f>160811.54-19781</f>
        <v>141030.54</v>
      </c>
      <c r="CZ9" s="45">
        <f>172133.75-14836</f>
        <v>157297.75</v>
      </c>
      <c r="DB9" s="45">
        <f>195127-16561</f>
        <v>178566</v>
      </c>
      <c r="DD9" s="45">
        <f>126475-25205</f>
        <v>101270</v>
      </c>
      <c r="DF9" s="45">
        <f>162986-21249</f>
        <v>141737</v>
      </c>
      <c r="DH9" s="45">
        <f>204395-6319</f>
        <v>198076</v>
      </c>
      <c r="DJ9" s="45">
        <v>125756.95</v>
      </c>
      <c r="DL9" s="45">
        <v>136671.06</v>
      </c>
      <c r="DN9" s="45">
        <v>113276.25</v>
      </c>
      <c r="DQ9" s="61" t="s">
        <v>8</v>
      </c>
      <c r="DS9" s="59"/>
    </row>
    <row r="10" spans="1:136" x14ac:dyDescent="0.25">
      <c r="B10" s="4" t="s">
        <v>18</v>
      </c>
      <c r="J10" s="45">
        <v>5076.0971011003285</v>
      </c>
      <c r="L10" s="45">
        <v>7075.0965111876076</v>
      </c>
      <c r="N10" s="45">
        <v>6964.9163667755183</v>
      </c>
      <c r="P10" s="45">
        <v>6953.5640848038265</v>
      </c>
      <c r="R10" s="45">
        <v>5377.7989510418347</v>
      </c>
      <c r="T10" s="45">
        <v>7510.9081593716792</v>
      </c>
      <c r="V10" s="45">
        <v>5608.9467235686434</v>
      </c>
      <c r="X10" s="45">
        <v>6970.6047504984117</v>
      </c>
      <c r="Z10" s="45">
        <v>6767.6960752423365</v>
      </c>
      <c r="AB10" s="45">
        <v>6955.6494310140251</v>
      </c>
      <c r="AD10" s="45">
        <v>6524.9323938061088</v>
      </c>
      <c r="AE10"/>
      <c r="AF10" s="45">
        <v>6520.7894515896787</v>
      </c>
      <c r="AH10" s="45">
        <v>2876</v>
      </c>
      <c r="AJ10" s="45">
        <v>11051</v>
      </c>
      <c r="AL10" s="45">
        <v>7032</v>
      </c>
      <c r="AN10" s="45">
        <v>19895</v>
      </c>
      <c r="AO10"/>
      <c r="AP10" s="45">
        <v>5958</v>
      </c>
      <c r="AQ10"/>
      <c r="AR10" s="45">
        <v>1508</v>
      </c>
      <c r="AT10" s="45">
        <v>1645</v>
      </c>
      <c r="AV10" s="73">
        <v>0</v>
      </c>
      <c r="AX10" s="45">
        <v>10896</v>
      </c>
      <c r="AZ10" s="45">
        <v>4453</v>
      </c>
      <c r="BB10" s="45">
        <v>10652</v>
      </c>
      <c r="BD10" s="45">
        <v>0</v>
      </c>
      <c r="BF10" s="45">
        <v>6013</v>
      </c>
      <c r="BH10" s="45">
        <v>886</v>
      </c>
      <c r="BJ10" s="45">
        <v>5560</v>
      </c>
      <c r="BL10" s="45">
        <v>826</v>
      </c>
      <c r="BN10" s="45">
        <v>1898</v>
      </c>
      <c r="BP10" s="45">
        <v>8739</v>
      </c>
      <c r="BR10" s="45">
        <v>3636</v>
      </c>
      <c r="BT10" s="45">
        <v>10332</v>
      </c>
      <c r="BV10" s="45">
        <v>9343</v>
      </c>
      <c r="BX10" s="45">
        <v>2320</v>
      </c>
      <c r="BZ10" s="45">
        <v>13978</v>
      </c>
      <c r="CB10" s="45">
        <v>5689</v>
      </c>
      <c r="CD10" s="45">
        <v>5823</v>
      </c>
      <c r="CF10" s="45">
        <v>17912</v>
      </c>
      <c r="CH10" s="45">
        <v>10393</v>
      </c>
      <c r="CJ10" s="45">
        <v>37087</v>
      </c>
      <c r="CL10" s="45">
        <v>0</v>
      </c>
      <c r="CN10" s="45">
        <v>0</v>
      </c>
      <c r="CP10" s="45">
        <v>0</v>
      </c>
      <c r="CR10" s="45">
        <v>0</v>
      </c>
      <c r="CT10" s="45">
        <v>0</v>
      </c>
      <c r="CV10" s="45">
        <v>0</v>
      </c>
      <c r="CX10" s="45">
        <v>19781</v>
      </c>
      <c r="CZ10" s="45">
        <v>14836</v>
      </c>
      <c r="DB10" s="45">
        <v>16561</v>
      </c>
      <c r="DD10" s="45">
        <v>25205</v>
      </c>
      <c r="DF10" s="45">
        <v>21249</v>
      </c>
      <c r="DH10" s="45">
        <v>6319</v>
      </c>
      <c r="DJ10" s="45">
        <v>3131</v>
      </c>
      <c r="DL10" s="45">
        <v>3212</v>
      </c>
      <c r="DN10" s="45">
        <v>22652</v>
      </c>
      <c r="DQ10" s="58" t="s">
        <v>67</v>
      </c>
      <c r="DS10" s="59"/>
    </row>
    <row r="11" spans="1:136" x14ac:dyDescent="0.25">
      <c r="B11" s="4" t="s">
        <v>19</v>
      </c>
      <c r="J11" s="46">
        <v>21466.08194583208</v>
      </c>
      <c r="L11" s="46">
        <v>29919.561911237372</v>
      </c>
      <c r="N11" s="46">
        <v>29453.625984156537</v>
      </c>
      <c r="P11" s="46">
        <v>29405.618822310931</v>
      </c>
      <c r="R11" s="46">
        <v>22741.93552094388</v>
      </c>
      <c r="T11" s="46">
        <v>31762.546465421638</v>
      </c>
      <c r="V11" s="46">
        <v>23719.426086595486</v>
      </c>
      <c r="X11" s="46">
        <v>29477.681337847174</v>
      </c>
      <c r="Z11" s="46">
        <v>28619.609838461751</v>
      </c>
      <c r="AB11" s="46">
        <v>29414.437450430531</v>
      </c>
      <c r="AD11" s="46">
        <v>27592.997270697371</v>
      </c>
      <c r="AE11"/>
      <c r="AF11" s="46">
        <v>27575.477366065239</v>
      </c>
      <c r="AH11" s="46">
        <v>33550.999999999985</v>
      </c>
      <c r="AJ11" s="46">
        <v>31198</v>
      </c>
      <c r="AL11" s="46">
        <v>33022</v>
      </c>
      <c r="AN11" s="46">
        <v>26139</v>
      </c>
      <c r="AO11"/>
      <c r="AP11" s="46">
        <v>29950</v>
      </c>
      <c r="AQ11"/>
      <c r="AR11" s="46">
        <v>31016</v>
      </c>
      <c r="AT11" s="46">
        <v>25924</v>
      </c>
      <c r="AV11" s="46">
        <v>30376</v>
      </c>
      <c r="AX11" s="46">
        <v>32912</v>
      </c>
      <c r="AZ11" s="46">
        <v>36230</v>
      </c>
      <c r="BB11" s="46">
        <v>35919</v>
      </c>
      <c r="BD11" s="46">
        <v>46639</v>
      </c>
      <c r="BF11" s="46">
        <v>36426</v>
      </c>
      <c r="BH11" s="46">
        <v>36827</v>
      </c>
      <c r="BJ11" s="46">
        <v>27602</v>
      </c>
      <c r="BL11" s="46">
        <v>34749</v>
      </c>
      <c r="BN11" s="46">
        <v>37672</v>
      </c>
      <c r="BP11" s="46">
        <v>42114</v>
      </c>
      <c r="BR11" s="46">
        <v>36741</v>
      </c>
      <c r="BT11" s="46">
        <v>35857</v>
      </c>
      <c r="BV11" s="46">
        <v>34871</v>
      </c>
      <c r="BX11" s="46">
        <v>23832</v>
      </c>
      <c r="BZ11" s="46">
        <v>34284</v>
      </c>
      <c r="CB11" s="46">
        <v>27931</v>
      </c>
      <c r="CD11" s="46">
        <v>39566.1</v>
      </c>
      <c r="CF11" s="46">
        <v>44001.7</v>
      </c>
      <c r="CH11" s="46">
        <v>33059</v>
      </c>
      <c r="CJ11" s="46">
        <v>37314</v>
      </c>
      <c r="CL11" s="46">
        <v>38237</v>
      </c>
      <c r="CN11" s="46">
        <v>32611</v>
      </c>
      <c r="CP11" s="46">
        <v>46748</v>
      </c>
      <c r="CR11" s="46">
        <v>45760</v>
      </c>
      <c r="CT11" s="46">
        <v>40534</v>
      </c>
      <c r="CV11" s="46">
        <v>38753</v>
      </c>
      <c r="CX11" s="46">
        <v>32724</v>
      </c>
      <c r="CZ11" s="46">
        <v>25929</v>
      </c>
      <c r="DB11" s="46">
        <v>35707</v>
      </c>
      <c r="DD11" s="46">
        <v>40581</v>
      </c>
      <c r="DF11" s="46">
        <v>34722</v>
      </c>
      <c r="DH11" s="46">
        <v>38556</v>
      </c>
      <c r="DJ11" s="46">
        <v>31787.83</v>
      </c>
      <c r="DL11" s="46">
        <v>32798.660000000003</v>
      </c>
      <c r="DN11" s="46">
        <v>39412</v>
      </c>
      <c r="DQ11" s="58" t="s">
        <v>118</v>
      </c>
      <c r="DS11" s="59"/>
    </row>
    <row r="12" spans="1:136" x14ac:dyDescent="0.25">
      <c r="B12" s="4" t="s">
        <v>10</v>
      </c>
      <c r="J12" s="14">
        <f>SUM(J9:J11)</f>
        <v>131580.1871021261</v>
      </c>
      <c r="L12" s="14">
        <f>SUM(L9:L11)</f>
        <v>183397.30390615805</v>
      </c>
      <c r="N12" s="14">
        <f>SUM(N9:N11)</f>
        <v>180541.26633872473</v>
      </c>
      <c r="P12" s="14">
        <f>SUM(P9:P11)</f>
        <v>180246.99785722789</v>
      </c>
      <c r="R12" s="14">
        <f>SUM(R9:R11)</f>
        <v>139400.7596943556</v>
      </c>
      <c r="T12" s="14">
        <f>SUM(T9:T11)</f>
        <v>194694.20722916894</v>
      </c>
      <c r="V12" s="14">
        <f>SUM(V9:V11)</f>
        <v>145392.46287724475</v>
      </c>
      <c r="X12" s="14">
        <f>SUM(X9:X11)</f>
        <v>180688.71792990976</v>
      </c>
      <c r="Z12" s="14">
        <f>SUM(Z9:Z11)</f>
        <v>175429.01526404638</v>
      </c>
      <c r="AB12" s="14">
        <f>SUM(AB9:AB11)</f>
        <v>180301.0532149261</v>
      </c>
      <c r="AD12" s="14">
        <f>SUM(AD9:AD11)</f>
        <v>169136.20998692597</v>
      </c>
      <c r="AF12" s="14">
        <f>SUM(AF9:AF11)</f>
        <v>169028.81859918579</v>
      </c>
      <c r="AH12" s="14">
        <f>SUM(AH9:AH11)</f>
        <v>198998</v>
      </c>
      <c r="AJ12" s="14">
        <f>SUM(AJ9:AJ11)</f>
        <v>172193</v>
      </c>
      <c r="AL12" s="14">
        <f>SUM(AL9:AL11)</f>
        <v>163236.5</v>
      </c>
      <c r="AN12" s="14">
        <f>SUM(AN9:AN11)</f>
        <v>165577</v>
      </c>
      <c r="AO12"/>
      <c r="AP12" s="14">
        <f>SUM(AP9:AP11)</f>
        <v>216732.44</v>
      </c>
      <c r="AQ12"/>
      <c r="AR12" s="14">
        <f>SUM(AR9:AR11)</f>
        <v>224155</v>
      </c>
      <c r="AT12" s="14">
        <f>SUM(AT9:AT11)</f>
        <v>148199.9</v>
      </c>
      <c r="AV12" s="14">
        <f>SUM(AV9:AV11)</f>
        <v>167922</v>
      </c>
      <c r="AX12" s="14">
        <f>SUM(AX9:AX11)</f>
        <v>216516</v>
      </c>
      <c r="AZ12" s="14">
        <f>SUM(AZ9:AZ11)</f>
        <v>167054.75</v>
      </c>
      <c r="BB12" s="14">
        <f>SUM(BB9:BB11)</f>
        <v>217893</v>
      </c>
      <c r="BD12" s="14">
        <f>SUM(BD9:BD11)</f>
        <v>158517</v>
      </c>
      <c r="BF12" s="14">
        <f>SUM(BF9:BF11)</f>
        <v>249495.5</v>
      </c>
      <c r="BH12" s="14">
        <f>SUM(BH9:BH11)</f>
        <v>126918</v>
      </c>
      <c r="BJ12" s="14">
        <f>SUM(BJ9:BJ11)</f>
        <v>182904</v>
      </c>
      <c r="BL12" s="14">
        <f>SUM(BL9:BL11)</f>
        <v>165324</v>
      </c>
      <c r="BN12" s="14">
        <f>SUM(BN9:BN11)</f>
        <v>217385.98</v>
      </c>
      <c r="BP12" s="14">
        <f>SUM(BP9:BP11)</f>
        <v>206543.56</v>
      </c>
      <c r="BR12" s="14">
        <f>SUM(BR9:BR11)</f>
        <v>211892.62</v>
      </c>
      <c r="BT12" s="14">
        <f>SUM(BT9:BT11)</f>
        <v>169396</v>
      </c>
      <c r="BV12" s="14">
        <f>SUM(BV9:BV11)</f>
        <v>195280</v>
      </c>
      <c r="BX12" s="14">
        <f>SUM(BX9:BX11)</f>
        <v>146324.88</v>
      </c>
      <c r="BZ12" s="14">
        <f>SUM(BZ9:BZ11)</f>
        <v>204134.54</v>
      </c>
      <c r="CB12" s="14">
        <f>SUM(CB9:CB11)</f>
        <v>160427</v>
      </c>
      <c r="CD12" s="14">
        <f>SUM(CD9:CD11)</f>
        <v>217085.30000000002</v>
      </c>
      <c r="CF12" s="14">
        <f>SUM(CF9:CF11)</f>
        <v>255525.7</v>
      </c>
      <c r="CH12" s="14">
        <f>SUM(CH9:CH11)</f>
        <v>189587.53</v>
      </c>
      <c r="CJ12" s="14">
        <f>SUM(CJ9:CJ11)</f>
        <v>238017.56</v>
      </c>
      <c r="CL12" s="14">
        <f>SUM(CL9:CL11)</f>
        <v>177841</v>
      </c>
      <c r="CN12" s="14">
        <f>SUM(CN9:CN11)</f>
        <v>160829</v>
      </c>
      <c r="CP12" s="14">
        <f>SUM(CP9:CP11)</f>
        <v>141352</v>
      </c>
      <c r="CR12" s="14">
        <f>SUM(CR9:CR11)</f>
        <v>129772</v>
      </c>
      <c r="CT12" s="14">
        <f>SUM(CT9:CT11)</f>
        <v>241423.6</v>
      </c>
      <c r="CV12" s="14">
        <f>SUM(CV9:CV11)</f>
        <v>186023.05</v>
      </c>
      <c r="CX12" s="14">
        <f>SUM(CX9:CX11)</f>
        <v>193535.54</v>
      </c>
      <c r="CZ12" s="14">
        <f>SUM(CZ9:CZ11)</f>
        <v>198062.75</v>
      </c>
      <c r="DB12" s="14">
        <f>SUM(DB9:DB11)</f>
        <v>230834</v>
      </c>
      <c r="DD12" s="14">
        <f>SUM(DD9:DD11)</f>
        <v>167056</v>
      </c>
      <c r="DF12" s="14">
        <f>SUM(DF9:DF11)</f>
        <v>197708</v>
      </c>
      <c r="DH12" s="14">
        <f>SUM(DH9:DH11)</f>
        <v>242951</v>
      </c>
      <c r="DJ12" s="14">
        <f>SUM(DJ9:DJ11)</f>
        <v>160675.78</v>
      </c>
      <c r="DL12" s="14">
        <f>SUM(DL9:DL11)</f>
        <v>172681.72</v>
      </c>
      <c r="DN12" s="14">
        <f>SUM(DN9:DN11)</f>
        <v>175340.25</v>
      </c>
      <c r="DQ12" s="61" t="s">
        <v>9</v>
      </c>
      <c r="DS12" s="59"/>
    </row>
    <row r="13" spans="1:136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7">
        <f>SUM(J9:AF9)</f>
        <v>1620381.0000000002</v>
      </c>
      <c r="AG13" s="25"/>
      <c r="AH13" s="27">
        <f>SUM(L9:AH9)</f>
        <v>1677913.9919448064</v>
      </c>
      <c r="AI13" s="25"/>
      <c r="AJ13" s="27">
        <f>SUM(N9:AJ9)</f>
        <v>1661455.3464610735</v>
      </c>
      <c r="AK13" s="25"/>
      <c r="AL13" s="27">
        <f>SUM(P9:AL9)</f>
        <v>1640515.1224732806</v>
      </c>
      <c r="AM13" s="25"/>
      <c r="AN13" s="27">
        <f>SUM(R9:AN9)</f>
        <v>1616170.3075231677</v>
      </c>
      <c r="AO13" s="26"/>
      <c r="AP13" s="27">
        <f>SUM(T9:AP9)</f>
        <v>1685713.7223007977</v>
      </c>
      <c r="AQ13" s="26"/>
      <c r="AR13" s="27">
        <f>SUM(V9:AR9)</f>
        <v>1721923.9696964221</v>
      </c>
      <c r="AS13" s="25"/>
      <c r="AT13" s="27">
        <f>SUM(X9:AT9)</f>
        <v>1726490.7796293413</v>
      </c>
      <c r="AU13" s="25"/>
      <c r="AV13" s="27">
        <f>SUM(Z9:AV9)</f>
        <v>1719796.347787777</v>
      </c>
      <c r="AW13" s="25"/>
      <c r="AX13" s="27">
        <f>SUM(AB9:AX9)</f>
        <v>1752462.6384374348</v>
      </c>
      <c r="AY13" s="25"/>
      <c r="AZ13" s="27">
        <f>SUM(AD9:AZ9)</f>
        <v>1734903.4221039533</v>
      </c>
      <c r="BA13" s="25"/>
      <c r="BB13" s="27">
        <f>SUM(AF9:BB9)</f>
        <v>1771207.1417815308</v>
      </c>
      <c r="BC13" s="25"/>
      <c r="BD13" s="27">
        <f>SUM(AH9:BD9)</f>
        <v>1748152.5899999999</v>
      </c>
      <c r="BE13" s="25"/>
      <c r="BF13" s="27">
        <f>SUM(AJ9:BF9)</f>
        <v>1792638.0899999999</v>
      </c>
      <c r="BG13" s="25"/>
      <c r="BH13" s="27">
        <f>SUM(AL9:BH9)</f>
        <v>1751899.0899999999</v>
      </c>
      <c r="BI13" s="25"/>
      <c r="BJ13" s="27">
        <f>SUM(AN9:BJ9)</f>
        <v>1778458.5899999999</v>
      </c>
      <c r="BK13" s="25"/>
      <c r="BL13" s="27">
        <f>SUM(AP9:BL9)</f>
        <v>1788664.5899999999</v>
      </c>
      <c r="BM13" s="25"/>
      <c r="BN13" s="27">
        <f>SUM(AR9:BN9)</f>
        <v>1785656.13</v>
      </c>
      <c r="BO13" s="25"/>
      <c r="BP13" s="27">
        <f>SUM(AT9:BP9)</f>
        <v>1749715.69</v>
      </c>
      <c r="BQ13" s="25"/>
      <c r="BR13" s="27">
        <f>SUM(AV9:BR9)</f>
        <v>1800600.4100000001</v>
      </c>
      <c r="BS13" s="25"/>
      <c r="BT13" s="27">
        <f>SUM(AX9:BT9)</f>
        <v>1786261.4100000001</v>
      </c>
      <c r="BU13" s="25"/>
      <c r="BV13" s="27">
        <f>SUM(AZ9:BV9)</f>
        <v>1764619.4100000001</v>
      </c>
      <c r="BW13" s="25"/>
      <c r="BX13" s="27">
        <f>SUM(BB9:BX9)</f>
        <v>1758420.54</v>
      </c>
      <c r="BY13" s="25"/>
      <c r="BZ13" s="27">
        <f>SUM(BD9:BZ9)</f>
        <v>1742971.08</v>
      </c>
      <c r="CA13" s="25"/>
      <c r="CB13" s="27">
        <f>SUM(BF9:CB9)</f>
        <v>1757900.08</v>
      </c>
      <c r="CC13" s="25"/>
      <c r="CD13" s="27">
        <f>SUM(BH9:CD9)</f>
        <v>1722539.78</v>
      </c>
      <c r="CE13" s="25"/>
      <c r="CF13" s="27">
        <f>SUM(BJ9:CF9)</f>
        <v>1826946.78</v>
      </c>
      <c r="CG13" s="25"/>
      <c r="CH13" s="27">
        <f>SUM(BL9:CH9)</f>
        <v>1823340.3099999998</v>
      </c>
      <c r="CI13" s="25"/>
      <c r="CJ13" s="27">
        <f>SUM(BN9:CJ9)</f>
        <v>1857207.87</v>
      </c>
      <c r="CK13" s="25"/>
      <c r="CL13" s="27">
        <f>SUM(BP9:CL9)</f>
        <v>1818995.8900000001</v>
      </c>
      <c r="CM13" s="25"/>
      <c r="CN13" s="27">
        <f>SUM(BR9:CN9)</f>
        <v>1791523.33</v>
      </c>
      <c r="CO13" s="25"/>
      <c r="CP13" s="27">
        <f>SUM(BT9:CP9)</f>
        <v>1714611.7100000002</v>
      </c>
      <c r="CQ13" s="25"/>
      <c r="CR13" s="27">
        <f>SUM(BV9:CR9)</f>
        <v>1675416.7100000002</v>
      </c>
      <c r="CS13" s="25"/>
      <c r="CT13" s="27">
        <f>SUM(BX9:CT9)</f>
        <v>1725240.3100000003</v>
      </c>
      <c r="CU13" s="25"/>
      <c r="CV13" s="27">
        <f>SUM(BZ9:CV9)</f>
        <v>1752337.4800000002</v>
      </c>
      <c r="CW13" s="25"/>
      <c r="CX13" s="27">
        <f>SUM(CB9:CX9)</f>
        <v>1737495.4800000002</v>
      </c>
      <c r="CY13" s="25"/>
      <c r="CZ13" s="27">
        <f>SUM(CD9:CZ9)</f>
        <v>1767986.2300000002</v>
      </c>
      <c r="DA13" s="25"/>
      <c r="DB13" s="27">
        <f>SUM(CF9:DB9)</f>
        <v>1774856.0300000003</v>
      </c>
      <c r="DC13" s="25"/>
      <c r="DD13" s="27">
        <f>SUM(CH9:DD9)</f>
        <v>1682514.03</v>
      </c>
      <c r="DE13" s="25"/>
      <c r="DF13" s="27">
        <f>SUM(CJ9:DF9)</f>
        <v>1678115.5</v>
      </c>
      <c r="DG13" s="25"/>
      <c r="DH13" s="27">
        <f>SUM(CL9:DH9)</f>
        <v>1712574.94</v>
      </c>
      <c r="DI13" s="25"/>
      <c r="DJ13" s="27">
        <f>SUM(CN9:DJ9)</f>
        <v>1698727.89</v>
      </c>
      <c r="DK13" s="25"/>
      <c r="DL13" s="27">
        <f>SUM(CP9:DL9)</f>
        <v>1707180.95</v>
      </c>
      <c r="DM13" s="25"/>
      <c r="DN13" s="28">
        <f>SUM(CR9:DN9)</f>
        <v>1725853.2</v>
      </c>
      <c r="DQ13" s="58" t="s">
        <v>68</v>
      </c>
      <c r="DR13" s="4" t="s">
        <v>63</v>
      </c>
      <c r="DS13" s="59" t="s">
        <v>60</v>
      </c>
    </row>
    <row r="14" spans="1:136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30">
        <f t="shared" ref="AF14:AZ15" si="0">SUM(J10:AF10)</f>
        <v>78307</v>
      </c>
      <c r="AG14" s="22"/>
      <c r="AH14" s="30">
        <f t="shared" si="0"/>
        <v>76106.902898899672</v>
      </c>
      <c r="AI14" s="22"/>
      <c r="AJ14" s="30">
        <f t="shared" si="0"/>
        <v>80082.806387712058</v>
      </c>
      <c r="AK14" s="22"/>
      <c r="AL14" s="30">
        <f t="shared" si="0"/>
        <v>80149.890020936553</v>
      </c>
      <c r="AM14" s="22"/>
      <c r="AN14" s="30">
        <f t="shared" si="0"/>
        <v>93091.325936132722</v>
      </c>
      <c r="AO14" s="23"/>
      <c r="AP14" s="30">
        <f t="shared" si="0"/>
        <v>93671.526985090881</v>
      </c>
      <c r="AQ14" s="23"/>
      <c r="AR14" s="30">
        <f t="shared" si="0"/>
        <v>87668.618825719197</v>
      </c>
      <c r="AS14" s="22"/>
      <c r="AT14" s="30">
        <f t="shared" si="0"/>
        <v>83704.672102150565</v>
      </c>
      <c r="AU14" s="22"/>
      <c r="AV14" s="30">
        <f t="shared" si="0"/>
        <v>76734.067351652149</v>
      </c>
      <c r="AW14" s="22"/>
      <c r="AX14" s="30">
        <f t="shared" si="0"/>
        <v>80862.371276409816</v>
      </c>
      <c r="AY14" s="22"/>
      <c r="AZ14" s="30">
        <f t="shared" si="0"/>
        <v>78359.72184539579</v>
      </c>
      <c r="BA14" s="22"/>
      <c r="BB14" s="30">
        <f t="shared" ref="BB14:BB15" si="1">SUM(AF10:BB10)</f>
        <v>82486.789451589677</v>
      </c>
      <c r="BC14" s="22"/>
      <c r="BD14" s="30">
        <f t="shared" ref="BD14:BD15" si="2">SUM(AH10:BD10)</f>
        <v>75966</v>
      </c>
      <c r="BE14" s="22"/>
      <c r="BF14" s="30">
        <f t="shared" ref="BF14:BF15" si="3">SUM(AJ10:BF10)</f>
        <v>79103</v>
      </c>
      <c r="BG14" s="22"/>
      <c r="BH14" s="30">
        <f t="shared" ref="BH14:BH15" si="4">SUM(AL10:BH10)</f>
        <v>68938</v>
      </c>
      <c r="BI14" s="22"/>
      <c r="BJ14" s="30">
        <f t="shared" ref="BJ14:BJ15" si="5">SUM(AN10:BJ10)</f>
        <v>67466</v>
      </c>
      <c r="BK14" s="22"/>
      <c r="BL14" s="30">
        <f t="shared" ref="BL14:BL15" si="6">SUM(AP10:BL10)</f>
        <v>48397</v>
      </c>
      <c r="BM14" s="22"/>
      <c r="BN14" s="30">
        <f t="shared" ref="BN14:BN15" si="7">SUM(AR10:BN10)</f>
        <v>44337</v>
      </c>
      <c r="BO14" s="22"/>
      <c r="BP14" s="30">
        <f t="shared" ref="BP14:BP15" si="8">SUM(AT10:BP10)</f>
        <v>51568</v>
      </c>
      <c r="BQ14" s="22"/>
      <c r="BR14" s="30">
        <f t="shared" ref="BR14:BR15" si="9">SUM(AV10:BR10)</f>
        <v>53559</v>
      </c>
      <c r="BS14" s="22"/>
      <c r="BT14" s="30">
        <f t="shared" ref="BT14:BT15" si="10">SUM(AX10:BT10)</f>
        <v>63891</v>
      </c>
      <c r="BU14" s="22"/>
      <c r="BV14" s="30">
        <f t="shared" ref="BV14:BV15" si="11">SUM(AZ10:BV10)</f>
        <v>62338</v>
      </c>
      <c r="BW14" s="22"/>
      <c r="BX14" s="30">
        <f t="shared" ref="BX14:BX15" si="12">SUM(BB10:BX10)</f>
        <v>60205</v>
      </c>
      <c r="BY14" s="22"/>
      <c r="BZ14" s="30">
        <f t="shared" ref="BZ14:BZ15" si="13">SUM(BD10:BZ10)</f>
        <v>63531</v>
      </c>
      <c r="CA14" s="22"/>
      <c r="CB14" s="30">
        <f t="shared" ref="CB14:CB15" si="14">SUM(BF10:CB10)</f>
        <v>69220</v>
      </c>
      <c r="CC14" s="22"/>
      <c r="CD14" s="30">
        <f t="shared" ref="CD14:CD15" si="15">SUM(BH10:CD10)</f>
        <v>69030</v>
      </c>
      <c r="CE14" s="22"/>
      <c r="CF14" s="30">
        <f t="shared" ref="CF14:CF15" si="16">SUM(BJ10:CF10)</f>
        <v>86056</v>
      </c>
      <c r="CG14" s="22"/>
      <c r="CH14" s="30">
        <f t="shared" ref="CH14:CH15" si="17">SUM(BL10:CH10)</f>
        <v>90889</v>
      </c>
      <c r="CI14" s="22"/>
      <c r="CJ14" s="30">
        <f t="shared" ref="CJ14:CJ15" si="18">SUM(BN10:CJ10)</f>
        <v>127150</v>
      </c>
      <c r="CK14" s="22"/>
      <c r="CL14" s="30">
        <f t="shared" ref="CL14:CL15" si="19">SUM(BP10:CL10)</f>
        <v>125252</v>
      </c>
      <c r="CM14" s="22"/>
      <c r="CN14" s="30">
        <f t="shared" ref="CN14:CN15" si="20">SUM(BR10:CN10)</f>
        <v>116513</v>
      </c>
      <c r="CO14" s="22"/>
      <c r="CP14" s="30">
        <f t="shared" ref="CP14:CP15" si="21">SUM(BT10:CP10)</f>
        <v>112877</v>
      </c>
      <c r="CQ14" s="22"/>
      <c r="CR14" s="30">
        <f t="shared" ref="CR14:CR15" si="22">SUM(BV10:CR10)</f>
        <v>102545</v>
      </c>
      <c r="CS14" s="22"/>
      <c r="CT14" s="30">
        <f t="shared" ref="CT14:CT15" si="23">SUM(BX10:CT10)</f>
        <v>93202</v>
      </c>
      <c r="CU14" s="22"/>
      <c r="CV14" s="30">
        <f t="shared" ref="CV14:CV15" si="24">SUM(BZ10:CV10)</f>
        <v>90882</v>
      </c>
      <c r="CW14" s="22"/>
      <c r="CX14" s="30">
        <f t="shared" ref="CX14:CX15" si="25">SUM(CB10:CX10)</f>
        <v>96685</v>
      </c>
      <c r="CY14" s="22"/>
      <c r="CZ14" s="30">
        <f t="shared" ref="CZ14:CZ15" si="26">SUM(CD10:CZ10)</f>
        <v>105832</v>
      </c>
      <c r="DA14" s="22"/>
      <c r="DB14" s="30">
        <f t="shared" ref="DB14:DB15" si="27">SUM(CF10:DB10)</f>
        <v>116570</v>
      </c>
      <c r="DC14" s="22"/>
      <c r="DD14" s="30">
        <f t="shared" ref="DD14:DD15" si="28">SUM(CH10:DD10)</f>
        <v>123863</v>
      </c>
      <c r="DE14" s="22"/>
      <c r="DF14" s="30">
        <f t="shared" ref="DF14:DF15" si="29">SUM(CJ10:DF10)</f>
        <v>134719</v>
      </c>
      <c r="DG14" s="22"/>
      <c r="DH14" s="30">
        <f t="shared" ref="DH14:DH15" si="30">SUM(CL10:DH10)</f>
        <v>103951</v>
      </c>
      <c r="DI14" s="22"/>
      <c r="DJ14" s="30">
        <f t="shared" ref="DJ14:DJ15" si="31">SUM(CN10:DJ10)</f>
        <v>107082</v>
      </c>
      <c r="DK14" s="22"/>
      <c r="DL14" s="30">
        <f t="shared" ref="DL14:DL15" si="32">SUM(CP10:DL10)</f>
        <v>110294</v>
      </c>
      <c r="DM14" s="22"/>
      <c r="DN14" s="31">
        <f t="shared" ref="DN14:DN15" si="33">SUM(CR10:DN10)</f>
        <v>132946</v>
      </c>
      <c r="DQ14" s="62" t="s">
        <v>69</v>
      </c>
      <c r="DR14" s="18" t="s">
        <v>70</v>
      </c>
      <c r="DS14" s="63"/>
    </row>
    <row r="15" spans="1:136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35">
        <f t="shared" si="0"/>
        <v>331149.00000000006</v>
      </c>
      <c r="AG15" s="22"/>
      <c r="AH15" s="35">
        <f t="shared" si="0"/>
        <v>343233.91805416794</v>
      </c>
      <c r="AI15" s="22"/>
      <c r="AJ15" s="35">
        <f t="shared" si="0"/>
        <v>344512.35614293057</v>
      </c>
      <c r="AK15" s="22"/>
      <c r="AL15" s="35">
        <f t="shared" si="0"/>
        <v>348080.73015877395</v>
      </c>
      <c r="AM15" s="22"/>
      <c r="AN15" s="35">
        <f t="shared" si="0"/>
        <v>344814.11133646301</v>
      </c>
      <c r="AO15" s="23"/>
      <c r="AP15" s="35">
        <f t="shared" si="0"/>
        <v>352022.17581551918</v>
      </c>
      <c r="AQ15" s="23"/>
      <c r="AR15" s="35">
        <f t="shared" si="0"/>
        <v>351275.6293500975</v>
      </c>
      <c r="AS15" s="22"/>
      <c r="AT15" s="35">
        <f t="shared" si="0"/>
        <v>353480.20326350204</v>
      </c>
      <c r="AU15" s="22"/>
      <c r="AV15" s="35">
        <f t="shared" si="0"/>
        <v>354378.52192565484</v>
      </c>
      <c r="AW15" s="22"/>
      <c r="AX15" s="35">
        <f t="shared" si="0"/>
        <v>358670.91208719311</v>
      </c>
      <c r="AY15" s="22"/>
      <c r="AZ15" s="35">
        <f t="shared" si="0"/>
        <v>365486.47463676258</v>
      </c>
      <c r="BA15" s="22"/>
      <c r="BB15" s="35">
        <f t="shared" si="1"/>
        <v>373812.47736606526</v>
      </c>
      <c r="BC15" s="22"/>
      <c r="BD15" s="35">
        <f t="shared" si="2"/>
        <v>392876</v>
      </c>
      <c r="BE15" s="22"/>
      <c r="BF15" s="35">
        <f t="shared" si="3"/>
        <v>395751</v>
      </c>
      <c r="BG15" s="22"/>
      <c r="BH15" s="35">
        <f t="shared" si="4"/>
        <v>401380</v>
      </c>
      <c r="BI15" s="22"/>
      <c r="BJ15" s="35">
        <f t="shared" si="5"/>
        <v>395960</v>
      </c>
      <c r="BK15" s="22"/>
      <c r="BL15" s="35">
        <f t="shared" si="6"/>
        <v>404570</v>
      </c>
      <c r="BM15" s="22"/>
      <c r="BN15" s="35">
        <f t="shared" si="7"/>
        <v>412292</v>
      </c>
      <c r="BO15" s="22"/>
      <c r="BP15" s="35">
        <f t="shared" si="8"/>
        <v>423390</v>
      </c>
      <c r="BQ15" s="22"/>
      <c r="BR15" s="35">
        <f t="shared" si="9"/>
        <v>434207</v>
      </c>
      <c r="BS15" s="22"/>
      <c r="BT15" s="35">
        <f t="shared" si="10"/>
        <v>439688</v>
      </c>
      <c r="BU15" s="22"/>
      <c r="BV15" s="35">
        <f t="shared" si="11"/>
        <v>441647</v>
      </c>
      <c r="BW15" s="22"/>
      <c r="BX15" s="35">
        <f t="shared" si="12"/>
        <v>429249</v>
      </c>
      <c r="BY15" s="22"/>
      <c r="BZ15" s="35">
        <f t="shared" si="13"/>
        <v>427614</v>
      </c>
      <c r="CA15" s="22"/>
      <c r="CB15" s="35">
        <f t="shared" si="14"/>
        <v>408906</v>
      </c>
      <c r="CC15" s="22"/>
      <c r="CD15" s="35">
        <f t="shared" si="15"/>
        <v>412046.1</v>
      </c>
      <c r="CE15" s="22"/>
      <c r="CF15" s="35">
        <f t="shared" si="16"/>
        <v>419220.8</v>
      </c>
      <c r="CG15" s="22"/>
      <c r="CH15" s="35">
        <f t="shared" si="17"/>
        <v>424677.8</v>
      </c>
      <c r="CI15" s="22"/>
      <c r="CJ15" s="35">
        <f t="shared" si="18"/>
        <v>427242.8</v>
      </c>
      <c r="CK15" s="22"/>
      <c r="CL15" s="35">
        <f t="shared" si="19"/>
        <v>427807.8</v>
      </c>
      <c r="CM15" s="22"/>
      <c r="CN15" s="35">
        <f t="shared" si="20"/>
        <v>418304.8</v>
      </c>
      <c r="CO15" s="22"/>
      <c r="CP15" s="35">
        <f t="shared" si="21"/>
        <v>428311.8</v>
      </c>
      <c r="CQ15" s="22"/>
      <c r="CR15" s="35">
        <f t="shared" si="22"/>
        <v>438214.8</v>
      </c>
      <c r="CS15" s="22"/>
      <c r="CT15" s="35">
        <f t="shared" si="23"/>
        <v>443877.8</v>
      </c>
      <c r="CU15" s="22"/>
      <c r="CV15" s="35">
        <f t="shared" si="24"/>
        <v>458798.8</v>
      </c>
      <c r="CW15" s="22"/>
      <c r="CX15" s="35">
        <f t="shared" si="25"/>
        <v>457238.8</v>
      </c>
      <c r="CY15" s="22"/>
      <c r="CZ15" s="35">
        <f t="shared" si="26"/>
        <v>455236.8</v>
      </c>
      <c r="DA15" s="22"/>
      <c r="DB15" s="35">
        <f t="shared" si="27"/>
        <v>451377.7</v>
      </c>
      <c r="DC15" s="22"/>
      <c r="DD15" s="35">
        <f t="shared" si="28"/>
        <v>447957</v>
      </c>
      <c r="DE15" s="22"/>
      <c r="DF15" s="35">
        <f t="shared" si="29"/>
        <v>449620</v>
      </c>
      <c r="DG15" s="22"/>
      <c r="DH15" s="35">
        <f t="shared" si="30"/>
        <v>450862</v>
      </c>
      <c r="DI15" s="22"/>
      <c r="DJ15" s="35">
        <f t="shared" si="31"/>
        <v>444412.83</v>
      </c>
      <c r="DK15" s="22"/>
      <c r="DL15" s="35">
        <f t="shared" si="32"/>
        <v>444600.49</v>
      </c>
      <c r="DM15" s="22"/>
      <c r="DN15" s="36">
        <f t="shared" si="33"/>
        <v>437264.49</v>
      </c>
    </row>
    <row r="16" spans="1:136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5">
        <f>SUM(AF13:AF15)</f>
        <v>2029837.0000000002</v>
      </c>
      <c r="AG16" s="33"/>
      <c r="AH16" s="35">
        <f>SUM(AH13:AH15)</f>
        <v>2097254.812897874</v>
      </c>
      <c r="AI16" s="33"/>
      <c r="AJ16" s="35">
        <f>SUM(AJ13:AJ15)</f>
        <v>2086050.508991716</v>
      </c>
      <c r="AK16" s="33"/>
      <c r="AL16" s="35">
        <f>SUM(AL13:AL15)</f>
        <v>2068745.7426529911</v>
      </c>
      <c r="AM16" s="33"/>
      <c r="AN16" s="35">
        <f>SUM(AN13:AN15)</f>
        <v>2054075.7447957634</v>
      </c>
      <c r="AO16" s="34"/>
      <c r="AP16" s="35">
        <f>SUM(AP13:AP15)</f>
        <v>2131407.4251014078</v>
      </c>
      <c r="AQ16" s="34"/>
      <c r="AR16" s="35">
        <f>SUM(AR13:AR15)</f>
        <v>2160868.2178722387</v>
      </c>
      <c r="AS16" s="33"/>
      <c r="AT16" s="35">
        <f>SUM(AT13:AT15)</f>
        <v>2163675.6549949939</v>
      </c>
      <c r="AU16" s="33"/>
      <c r="AV16" s="35">
        <f>SUM(AV13:AV15)</f>
        <v>2150908.937065084</v>
      </c>
      <c r="AW16" s="33"/>
      <c r="AX16" s="35">
        <f>SUM(AX13:AX15)</f>
        <v>2191995.9218010376</v>
      </c>
      <c r="AY16" s="33"/>
      <c r="AZ16" s="35">
        <f>SUM(AZ13:AZ15)</f>
        <v>2178749.6185861118</v>
      </c>
      <c r="BA16" s="33"/>
      <c r="BB16" s="35">
        <f>SUM(BB13:BB15)</f>
        <v>2227506.4085991858</v>
      </c>
      <c r="BC16" s="33"/>
      <c r="BD16" s="35">
        <f>SUM(BD13:BD15)</f>
        <v>2216994.59</v>
      </c>
      <c r="BE16" s="33"/>
      <c r="BF16" s="35">
        <f>SUM(BF13:BF15)</f>
        <v>2267492.09</v>
      </c>
      <c r="BG16" s="33"/>
      <c r="BH16" s="35">
        <f>SUM(BH13:BH15)</f>
        <v>2222217.09</v>
      </c>
      <c r="BI16" s="33"/>
      <c r="BJ16" s="35">
        <f>SUM(BJ13:BJ15)</f>
        <v>2241884.59</v>
      </c>
      <c r="BK16" s="33"/>
      <c r="BL16" s="35">
        <f>SUM(BL13:BL15)</f>
        <v>2241631.59</v>
      </c>
      <c r="BM16" s="33"/>
      <c r="BN16" s="35">
        <f>SUM(BN13:BN15)</f>
        <v>2242285.13</v>
      </c>
      <c r="BO16" s="33"/>
      <c r="BP16" s="35">
        <f>SUM(BP13:BP15)</f>
        <v>2224673.69</v>
      </c>
      <c r="BQ16" s="33"/>
      <c r="BR16" s="35">
        <f>SUM(BR13:BR15)</f>
        <v>2288366.41</v>
      </c>
      <c r="BS16" s="33"/>
      <c r="BT16" s="35">
        <f>SUM(BT13:BT15)</f>
        <v>2289840.41</v>
      </c>
      <c r="BU16" s="33"/>
      <c r="BV16" s="35">
        <f>SUM(BV13:BV15)</f>
        <v>2268604.41</v>
      </c>
      <c r="BW16" s="33"/>
      <c r="BX16" s="35">
        <f>SUM(BX13:BX15)</f>
        <v>2247874.54</v>
      </c>
      <c r="BY16" s="33"/>
      <c r="BZ16" s="35">
        <f>SUM(BZ13:BZ15)</f>
        <v>2234116.08</v>
      </c>
      <c r="CA16" s="33"/>
      <c r="CB16" s="35">
        <f>SUM(CB13:CB15)</f>
        <v>2236026.08</v>
      </c>
      <c r="CC16" s="33"/>
      <c r="CD16" s="35">
        <f>SUM(CD13:CD15)</f>
        <v>2203615.88</v>
      </c>
      <c r="CE16" s="33"/>
      <c r="CF16" s="35">
        <f>SUM(CF13:CF15)</f>
        <v>2332223.58</v>
      </c>
      <c r="CG16" s="33"/>
      <c r="CH16" s="35">
        <f>SUM(CH13:CH15)</f>
        <v>2338907.11</v>
      </c>
      <c r="CI16" s="33"/>
      <c r="CJ16" s="35">
        <f>SUM(CJ13:CJ15)</f>
        <v>2411600.67</v>
      </c>
      <c r="CK16" s="33"/>
      <c r="CL16" s="35">
        <f>SUM(CL13:CL15)</f>
        <v>2372055.69</v>
      </c>
      <c r="CM16" s="33"/>
      <c r="CN16" s="35">
        <f>SUM(CN13:CN15)</f>
        <v>2326341.13</v>
      </c>
      <c r="CO16" s="33"/>
      <c r="CP16" s="35">
        <f>SUM(CP13:CP15)</f>
        <v>2255800.5100000002</v>
      </c>
      <c r="CQ16" s="33"/>
      <c r="CR16" s="35">
        <f>SUM(CR13:CR15)</f>
        <v>2216176.5100000002</v>
      </c>
      <c r="CS16" s="33"/>
      <c r="CT16" s="35">
        <f>SUM(CT13:CT15)</f>
        <v>2262320.1100000003</v>
      </c>
      <c r="CU16" s="33"/>
      <c r="CV16" s="35">
        <f>SUM(CV13:CV15)</f>
        <v>2302018.2800000003</v>
      </c>
      <c r="CW16" s="33"/>
      <c r="CX16" s="35">
        <f>SUM(CX13:CX15)</f>
        <v>2291419.2800000003</v>
      </c>
      <c r="CY16" s="33"/>
      <c r="CZ16" s="35">
        <f>SUM(CZ13:CZ15)</f>
        <v>2329055.0300000003</v>
      </c>
      <c r="DA16" s="33"/>
      <c r="DB16" s="35">
        <f>SUM(DB13:DB15)</f>
        <v>2342803.7300000004</v>
      </c>
      <c r="DC16" s="33"/>
      <c r="DD16" s="35">
        <f>SUM(DD13:DD15)</f>
        <v>2254334.0300000003</v>
      </c>
      <c r="DE16" s="33"/>
      <c r="DF16" s="35">
        <f>SUM(DF13:DF15)</f>
        <v>2262454.5</v>
      </c>
      <c r="DG16" s="33"/>
      <c r="DH16" s="35">
        <f>SUM(DH13:DH15)</f>
        <v>2267387.94</v>
      </c>
      <c r="DI16" s="33"/>
      <c r="DJ16" s="35">
        <f>SUM(DJ13:DJ15)</f>
        <v>2250222.7199999997</v>
      </c>
      <c r="DK16" s="33"/>
      <c r="DL16" s="35">
        <f>SUM(DL13:DL15)</f>
        <v>2262075.44</v>
      </c>
      <c r="DM16" s="33"/>
      <c r="DN16" s="36">
        <f>SUM(DN13:DN15)</f>
        <v>2296063.69</v>
      </c>
    </row>
    <row r="17" spans="2:118" ht="6" customHeight="1" x14ac:dyDescent="0.25">
      <c r="B17" s="7"/>
      <c r="AO17"/>
      <c r="AQ17"/>
    </row>
    <row r="18" spans="2:118" x14ac:dyDescent="0.25">
      <c r="B18" s="7" t="s">
        <v>3</v>
      </c>
      <c r="J18" s="45">
        <v>124386.33</v>
      </c>
      <c r="L18" s="45">
        <v>173370.46</v>
      </c>
      <c r="N18" s="45">
        <v>170670.57</v>
      </c>
      <c r="P18" s="45">
        <v>170392.39</v>
      </c>
      <c r="R18" s="45">
        <v>131779.32999999999</v>
      </c>
      <c r="T18" s="45">
        <v>184049.73</v>
      </c>
      <c r="V18" s="45">
        <v>137443.45000000001</v>
      </c>
      <c r="X18" s="45">
        <v>170809.96</v>
      </c>
      <c r="Z18" s="45">
        <v>165837.82</v>
      </c>
      <c r="AB18" s="45">
        <v>170443.49</v>
      </c>
      <c r="AD18" s="45">
        <v>159889.06</v>
      </c>
      <c r="AF18" s="45">
        <v>159787.54</v>
      </c>
      <c r="AH18" s="45">
        <v>194589.16999999998</v>
      </c>
      <c r="AJ18" s="45">
        <v>163323.76</v>
      </c>
      <c r="AL18" s="45">
        <v>145938.62</v>
      </c>
      <c r="AN18" s="45">
        <v>159423.79999999999</v>
      </c>
      <c r="AP18" s="45">
        <v>187477.43</v>
      </c>
      <c r="AR18" s="45">
        <v>220878.2</v>
      </c>
      <c r="AT18" s="45">
        <v>144698.20000000001</v>
      </c>
      <c r="AV18" s="45">
        <v>167256.09</v>
      </c>
      <c r="AX18" s="45">
        <v>212265.86000000004</v>
      </c>
      <c r="AZ18" s="45">
        <v>161503.35999999999</v>
      </c>
      <c r="BB18" s="45">
        <v>210385.4</v>
      </c>
      <c r="BD18" s="45">
        <v>141488.9</v>
      </c>
      <c r="BF18" s="45">
        <v>228777.86</v>
      </c>
      <c r="BH18" s="45">
        <v>133797.20000000001</v>
      </c>
      <c r="BJ18" s="45">
        <v>191033.5</v>
      </c>
      <c r="BL18" s="45">
        <v>161631.42000000001</v>
      </c>
      <c r="BN18" s="45">
        <v>215005.18</v>
      </c>
      <c r="BP18" s="45">
        <v>202320.31</v>
      </c>
      <c r="BR18" s="45">
        <f>212978.07-10810.82+987.57</f>
        <v>203154.82</v>
      </c>
      <c r="BT18" s="45">
        <f>169396-3550.15+3157</f>
        <v>169002.85</v>
      </c>
      <c r="BV18" s="45">
        <f>195280-5045.5+1181.14</f>
        <v>191415.64</v>
      </c>
      <c r="BX18" s="45">
        <f>159459.88-17535.45+2801.2</f>
        <v>144725.63</v>
      </c>
      <c r="BZ18" s="45">
        <f>207030.54-16953.24+310.8</f>
        <v>190388.1</v>
      </c>
      <c r="CA18" s="45"/>
      <c r="CB18" s="45">
        <f>160427-3803+530.6</f>
        <v>157154.6</v>
      </c>
      <c r="CC18" s="45"/>
      <c r="CD18" s="45">
        <f>216985.3-6990.15+7997.75</f>
        <v>217992.9</v>
      </c>
      <c r="CE18" s="45"/>
      <c r="CF18" s="45">
        <f>256425.7-11693.95+1884.04</f>
        <v>246615.79</v>
      </c>
      <c r="CG18" s="45"/>
      <c r="CH18" s="45">
        <f>193163.53-8279.45+2667.3</f>
        <v>187551.37999999998</v>
      </c>
      <c r="CI18" s="45"/>
      <c r="CJ18" s="45">
        <f>238157.56-10527.99+4597.1</f>
        <v>232226.67</v>
      </c>
      <c r="CK18" s="45"/>
      <c r="CL18" s="45">
        <f>177864-9200+8225.83</f>
        <v>176889.83</v>
      </c>
      <c r="CM18" s="45"/>
      <c r="CN18" s="45">
        <v>165870.03</v>
      </c>
      <c r="CO18" s="45"/>
      <c r="CP18" s="45">
        <v>136264.81</v>
      </c>
      <c r="CQ18" s="45"/>
      <c r="CR18" s="45">
        <v>124687.7</v>
      </c>
      <c r="CS18" s="45"/>
      <c r="CT18" s="45">
        <v>269288.27</v>
      </c>
      <c r="CU18" s="45"/>
      <c r="CV18" s="45">
        <v>197486.4</v>
      </c>
      <c r="CW18" s="45"/>
      <c r="CX18" s="45">
        <v>206338.65</v>
      </c>
      <c r="CY18" s="45"/>
      <c r="CZ18" s="45">
        <v>211648.23</v>
      </c>
      <c r="DA18" s="45"/>
      <c r="DB18" s="45">
        <v>222532.46</v>
      </c>
      <c r="DC18" s="45"/>
      <c r="DD18" s="45">
        <v>154904.25</v>
      </c>
      <c r="DE18" s="45"/>
      <c r="DF18" s="45">
        <v>188653.83</v>
      </c>
      <c r="DG18" s="45"/>
      <c r="DH18" s="45">
        <v>268417.57</v>
      </c>
      <c r="DI18" s="45"/>
      <c r="DJ18" s="45">
        <v>149530.68</v>
      </c>
      <c r="DK18" s="45"/>
      <c r="DL18" s="45">
        <v>168717.91</v>
      </c>
      <c r="DM18" s="45"/>
      <c r="DN18" s="45">
        <v>171463.05</v>
      </c>
    </row>
    <row r="19" spans="2:118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0"/>
      <c r="AF19" s="11">
        <f>SUM(J18:AF18)</f>
        <v>1918860.1300000001</v>
      </c>
      <c r="AG19" s="10"/>
      <c r="AH19" s="11">
        <f>SUM(L18:AH18)</f>
        <v>1989062.97</v>
      </c>
      <c r="AI19" s="10"/>
      <c r="AJ19" s="11">
        <f>SUM(N18:AJ18)</f>
        <v>1979016.27</v>
      </c>
      <c r="AK19" s="10"/>
      <c r="AL19" s="11">
        <f>SUM(P18:AL18)</f>
        <v>1954284.3199999998</v>
      </c>
      <c r="AM19" s="10"/>
      <c r="AN19" s="11">
        <f>SUM(R18:AN18)</f>
        <v>1943315.7300000002</v>
      </c>
      <c r="AO19" s="10"/>
      <c r="AP19" s="11">
        <f>SUM(T18:AP18)</f>
        <v>1999013.83</v>
      </c>
      <c r="AQ19" s="10"/>
      <c r="AR19" s="11">
        <f>SUM(V18:AR18)</f>
        <v>2035842.3</v>
      </c>
      <c r="AS19" s="12"/>
      <c r="AT19" s="11">
        <f>SUM(X18:AT18)</f>
        <v>2043097.0499999998</v>
      </c>
      <c r="AU19" s="10"/>
      <c r="AV19" s="11">
        <f>SUM(Z18:AV18)</f>
        <v>2039543.18</v>
      </c>
      <c r="AW19" s="10"/>
      <c r="AX19" s="11">
        <f>SUM(AB18:AX18)</f>
        <v>2085971.22</v>
      </c>
      <c r="AY19" s="10"/>
      <c r="AZ19" s="11">
        <f>SUM(AD18:AZ18)</f>
        <v>2077031.0899999999</v>
      </c>
      <c r="BA19" s="10"/>
      <c r="BB19" s="11">
        <f>SUM(AF18:BB18)</f>
        <v>2127527.4299999997</v>
      </c>
      <c r="BC19" s="10"/>
      <c r="BD19" s="11">
        <f>SUM(AH18:BD18)</f>
        <v>2109228.79</v>
      </c>
      <c r="BE19" s="10"/>
      <c r="BF19" s="11">
        <f>SUM(AJ18:BF18)</f>
        <v>2143417.48</v>
      </c>
      <c r="BG19" s="10"/>
      <c r="BH19" s="11">
        <f>SUM(AL18:BH18)</f>
        <v>2113890.92</v>
      </c>
      <c r="BI19" s="10"/>
      <c r="BJ19" s="11">
        <f>SUM(AN18:BJ18)</f>
        <v>2158985.7999999998</v>
      </c>
      <c r="BK19" s="10"/>
      <c r="BL19" s="11">
        <f>SUM(AP18:BL18)</f>
        <v>2161193.42</v>
      </c>
      <c r="BM19" s="10"/>
      <c r="BN19" s="11">
        <f>SUM(AR18:BN18)</f>
        <v>2188721.17</v>
      </c>
      <c r="BO19" s="10"/>
      <c r="BP19" s="11">
        <f>SUM(AT18:BP18)</f>
        <v>2170163.2799999998</v>
      </c>
      <c r="BQ19" s="10"/>
      <c r="BR19" s="11">
        <f>SUM(AV18:BR18)</f>
        <v>2228619.9</v>
      </c>
      <c r="BS19" s="10"/>
      <c r="BT19" s="11">
        <f>SUM(AX18:BT18)</f>
        <v>2230366.66</v>
      </c>
      <c r="BU19" s="10"/>
      <c r="BV19" s="11">
        <f>SUM(AZ18:BV18)</f>
        <v>2209516.44</v>
      </c>
      <c r="BW19" s="10"/>
      <c r="BX19" s="11">
        <f>SUM(BB18:BX18)</f>
        <v>2192738.71</v>
      </c>
      <c r="BY19" s="10"/>
      <c r="BZ19" s="11">
        <f>SUM(BD18:BZ18)</f>
        <v>2172741.41</v>
      </c>
      <c r="CA19" s="10"/>
      <c r="CB19" s="11">
        <f>SUM(BF18:CB18)</f>
        <v>2188407.1100000003</v>
      </c>
      <c r="CC19" s="10"/>
      <c r="CD19" s="11">
        <f>SUM(BH18:CD18)</f>
        <v>2177622.1500000004</v>
      </c>
      <c r="CE19" s="10"/>
      <c r="CF19" s="11">
        <f>SUM(BJ18:CF18)</f>
        <v>2290440.7400000002</v>
      </c>
      <c r="CG19" s="10"/>
      <c r="CH19" s="11">
        <f>SUM(BL18:CH18)</f>
        <v>2286958.62</v>
      </c>
      <c r="CI19" s="10"/>
      <c r="CJ19" s="11">
        <f>SUM(BN18:CJ18)</f>
        <v>2357553.87</v>
      </c>
      <c r="CK19" s="10"/>
      <c r="CL19" s="11">
        <f>SUM(BP18:CL18)</f>
        <v>2319438.52</v>
      </c>
      <c r="CM19" s="10"/>
      <c r="CN19" s="11">
        <f>SUM(BR18:CN18)</f>
        <v>2282988.2399999998</v>
      </c>
      <c r="CO19" s="10"/>
      <c r="CP19" s="11">
        <f>SUM(BT18:CP18)</f>
        <v>2216098.23</v>
      </c>
      <c r="CQ19" s="10"/>
      <c r="CR19" s="11">
        <f>SUM(BV18:CR18)</f>
        <v>2171783.08</v>
      </c>
      <c r="CS19" s="10"/>
      <c r="CT19" s="11">
        <f>SUM(BX18:CT18)</f>
        <v>2249655.71</v>
      </c>
      <c r="CU19" s="10"/>
      <c r="CV19" s="11">
        <f>SUM(BZ18:CV18)</f>
        <v>2302416.48</v>
      </c>
      <c r="CW19" s="10"/>
      <c r="CX19" s="11">
        <f>SUM(CB18:CX18)</f>
        <v>2318367.0300000003</v>
      </c>
      <c r="CY19" s="10"/>
      <c r="CZ19" s="11">
        <f>SUM(CD18:CZ18)</f>
        <v>2372860.66</v>
      </c>
      <c r="DA19" s="10"/>
      <c r="DB19" s="11">
        <f>SUM(CF18:DB18)</f>
        <v>2377400.2199999997</v>
      </c>
      <c r="DC19" s="10"/>
      <c r="DD19" s="11">
        <f>SUM(CH18:DD18)</f>
        <v>2285688.6799999997</v>
      </c>
      <c r="DE19" s="10"/>
      <c r="DF19" s="11">
        <f>SUM(CJ18:DF18)</f>
        <v>2286791.13</v>
      </c>
      <c r="DG19" s="10"/>
      <c r="DH19" s="11">
        <f>SUM(CL18:DH18)</f>
        <v>2322982.0299999998</v>
      </c>
      <c r="DI19" s="10"/>
      <c r="DJ19" s="11">
        <f>SUM(CN18:DJ18)</f>
        <v>2295622.8800000004</v>
      </c>
      <c r="DK19" s="10"/>
      <c r="DL19" s="11">
        <f>SUM(CP18:DL18)</f>
        <v>2298470.7600000002</v>
      </c>
      <c r="DM19" s="10"/>
      <c r="DN19" s="13">
        <f>SUM(CR18:DN18)</f>
        <v>2333669</v>
      </c>
    </row>
    <row r="20" spans="2:118" x14ac:dyDescent="0.25">
      <c r="B20" s="4" t="s">
        <v>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F20" s="15">
        <f>AF19/AF16</f>
        <v>0.94532720114964897</v>
      </c>
      <c r="AH20" s="15">
        <f>AH19/AH16</f>
        <v>0.94841263816275123</v>
      </c>
      <c r="AJ20" s="15">
        <f>AJ19/AJ16</f>
        <v>0.94869048542671652</v>
      </c>
      <c r="AL20" s="15">
        <f>AL19/AL16</f>
        <v>0.94467110177290126</v>
      </c>
      <c r="AN20" s="15">
        <f>AN19/AN16</f>
        <v>0.94607793063309065</v>
      </c>
      <c r="AO20"/>
      <c r="AP20" s="15">
        <f>AP19/AP16</f>
        <v>0.93788442625177182</v>
      </c>
      <c r="AQ20"/>
      <c r="AR20" s="15">
        <f>AR19/AR16</f>
        <v>0.94214088724237466</v>
      </c>
      <c r="AT20" s="15">
        <f>AT19/AT16</f>
        <v>0.94427140467351001</v>
      </c>
      <c r="AV20" s="15">
        <f>AV19/AV16</f>
        <v>0.94822386241184031</v>
      </c>
      <c r="AX20" s="15">
        <f>AX19/AX16</f>
        <v>0.95163097670641505</v>
      </c>
      <c r="AZ20" s="15">
        <f>AZ19/AZ16</f>
        <v>0.95331334646331611</v>
      </c>
      <c r="BB20" s="15">
        <f>BB19/BB16</f>
        <v>0.9551161881226371</v>
      </c>
      <c r="BD20" s="15">
        <f>BD19/BD16</f>
        <v>0.95139104060691471</v>
      </c>
      <c r="BF20" s="15">
        <f>BF19/BF16</f>
        <v>0.94528112775026263</v>
      </c>
      <c r="BH20" s="15">
        <f>BH19/BH16</f>
        <v>0.95125311091905973</v>
      </c>
      <c r="BJ20" s="15">
        <f>BJ19/BJ16</f>
        <v>0.96302272187882787</v>
      </c>
      <c r="BL20" s="15">
        <f>BL19/BL16</f>
        <v>0.96411623999285279</v>
      </c>
      <c r="BN20" s="15">
        <f>BN19/BN16</f>
        <v>0.97611188725137732</v>
      </c>
      <c r="BP20" s="15">
        <f>BP19/BP16</f>
        <v>0.9754973458601921</v>
      </c>
      <c r="BR20" s="15">
        <f>BR19/BR16</f>
        <v>0.97389119603446717</v>
      </c>
      <c r="BT20" s="15">
        <f>BT19/BT16</f>
        <v>0.9740271200821371</v>
      </c>
      <c r="BV20" s="15">
        <f>BV19/BV16</f>
        <v>0.97395404428399213</v>
      </c>
      <c r="BX20" s="15">
        <f>BX19/BX16</f>
        <v>0.97547201633415004</v>
      </c>
      <c r="BZ20" s="15">
        <f>BZ19/BZ16</f>
        <v>0.97252843281088608</v>
      </c>
      <c r="CB20" s="15">
        <f>CB19/CB16</f>
        <v>0.97870375018166167</v>
      </c>
      <c r="CD20" s="15">
        <f>CD19/CD16</f>
        <v>0.98820405578126458</v>
      </c>
      <c r="CF20" s="15">
        <f>CF19/CF16</f>
        <v>0.98208454782881505</v>
      </c>
      <c r="CH20" s="15">
        <f>CH19/CH16</f>
        <v>0.97778941721204149</v>
      </c>
      <c r="CJ20" s="15">
        <f>CJ19/CJ16</f>
        <v>0.97758882692630877</v>
      </c>
      <c r="CL20" s="15">
        <f>CL19/CL16</f>
        <v>0.97781790274915514</v>
      </c>
      <c r="CN20" s="15">
        <f>CN19/CN16</f>
        <v>0.98136434530562588</v>
      </c>
      <c r="CP20" s="15">
        <f>CP19/CP16</f>
        <v>0.98239991531875293</v>
      </c>
      <c r="CR20" s="15">
        <f>CR19/CR16</f>
        <v>0.97996845928125098</v>
      </c>
      <c r="CT20" s="15">
        <f>CT19/CT16</f>
        <v>0.99440203004693251</v>
      </c>
      <c r="CV20" s="15">
        <f>CV19/CV16</f>
        <v>1.0001729786437663</v>
      </c>
      <c r="CX20" s="15">
        <f>CX19/CX16</f>
        <v>1.0117602877112912</v>
      </c>
      <c r="CZ20" s="15">
        <f>CZ19/CZ16</f>
        <v>1.0188083275988544</v>
      </c>
      <c r="DB20" s="15">
        <f>DB19/DB16</f>
        <v>1.0147671311757727</v>
      </c>
      <c r="DD20" s="15">
        <f>DD19/DD16</f>
        <v>1.01390860874331</v>
      </c>
      <c r="DF20" s="15">
        <f>DF19/DF16</f>
        <v>1.0107567378703084</v>
      </c>
      <c r="DH20" s="15">
        <f>DH19/DH16</f>
        <v>1.0245190022489048</v>
      </c>
      <c r="DJ20" s="15">
        <f>DJ19/DJ16</f>
        <v>1.0201758517485775</v>
      </c>
      <c r="DL20" s="15">
        <f>DL19/DL16</f>
        <v>1.0160893484613405</v>
      </c>
      <c r="DN20" s="15">
        <f>DN19/DN16</f>
        <v>1.0163781650151003</v>
      </c>
    </row>
    <row r="21" spans="2:118" ht="6" customHeight="1" x14ac:dyDescent="0.25">
      <c r="B21" s="7"/>
      <c r="AO21"/>
      <c r="AQ21"/>
    </row>
    <row r="22" spans="2:118" ht="14.45" customHeight="1" x14ac:dyDescent="0.25">
      <c r="B22" s="7" t="s">
        <v>5</v>
      </c>
      <c r="J22" s="45">
        <v>124035</v>
      </c>
      <c r="L22" s="45">
        <v>174749</v>
      </c>
      <c r="N22" s="45">
        <v>170722</v>
      </c>
      <c r="P22" s="45">
        <v>173290</v>
      </c>
      <c r="R22" s="45">
        <v>135276</v>
      </c>
      <c r="T22" s="45">
        <v>182452</v>
      </c>
      <c r="V22" s="45">
        <v>146708</v>
      </c>
      <c r="X22" s="45">
        <v>172974</v>
      </c>
      <c r="Z22" s="45">
        <v>170326</v>
      </c>
      <c r="AB22" s="45">
        <v>170234</v>
      </c>
      <c r="AD22" s="45">
        <v>160974</v>
      </c>
      <c r="AF22" s="45">
        <v>148942</v>
      </c>
      <c r="AH22" s="45">
        <v>192150</v>
      </c>
      <c r="AJ22" s="45">
        <v>198290</v>
      </c>
      <c r="AL22" s="45">
        <v>142179</v>
      </c>
      <c r="AN22" s="45">
        <v>201659</v>
      </c>
      <c r="AO22"/>
      <c r="AP22" s="45">
        <v>158049</v>
      </c>
      <c r="AQ22"/>
      <c r="AR22" s="45">
        <v>226316</v>
      </c>
      <c r="AT22" s="45">
        <v>136858</v>
      </c>
      <c r="AV22" s="45">
        <v>192727</v>
      </c>
      <c r="AX22" s="45">
        <v>191885</v>
      </c>
      <c r="AZ22" s="45">
        <v>145402</v>
      </c>
      <c r="BB22" s="45">
        <v>195027</v>
      </c>
      <c r="BD22" s="45">
        <v>173102</v>
      </c>
      <c r="BF22" s="45">
        <v>221187</v>
      </c>
      <c r="BH22" s="45">
        <v>124640</v>
      </c>
      <c r="BJ22" s="45">
        <v>191524</v>
      </c>
      <c r="BL22" s="45">
        <v>151539</v>
      </c>
      <c r="BN22" s="45">
        <v>202299</v>
      </c>
      <c r="BP22" s="45">
        <v>206697</v>
      </c>
      <c r="BR22" s="45">
        <v>178238</v>
      </c>
      <c r="BT22" s="45">
        <v>169873</v>
      </c>
      <c r="BV22" s="45">
        <v>156742</v>
      </c>
      <c r="BX22" s="45">
        <v>186218</v>
      </c>
      <c r="BZ22" s="45">
        <v>209563</v>
      </c>
      <c r="CB22" s="45">
        <v>118185</v>
      </c>
      <c r="CD22" s="45">
        <v>224309</v>
      </c>
      <c r="CF22" s="45">
        <v>247749</v>
      </c>
      <c r="CH22" s="45">
        <v>195645</v>
      </c>
      <c r="CJ22" s="45">
        <v>242380</v>
      </c>
      <c r="CL22" s="45">
        <v>184814</v>
      </c>
      <c r="CN22" s="45">
        <v>143667</v>
      </c>
      <c r="CP22" s="45">
        <v>124907</v>
      </c>
      <c r="CR22" s="45">
        <v>129097</v>
      </c>
      <c r="CT22" s="45">
        <v>253972</v>
      </c>
      <c r="CV22" s="45">
        <v>199228</v>
      </c>
      <c r="CX22" s="45">
        <v>187799</v>
      </c>
      <c r="CZ22" s="45">
        <v>192214</v>
      </c>
      <c r="DB22" s="45">
        <v>206633</v>
      </c>
      <c r="DD22" s="45">
        <v>193933</v>
      </c>
      <c r="DF22" s="45">
        <v>182432</v>
      </c>
      <c r="DH22" s="45">
        <v>280555</v>
      </c>
      <c r="DJ22" s="45">
        <v>157076</v>
      </c>
      <c r="DL22" s="45">
        <v>158150.51</v>
      </c>
      <c r="DN22" s="45">
        <v>168674</v>
      </c>
    </row>
    <row r="23" spans="2:118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0"/>
      <c r="AF23" s="11">
        <f>SUM(J22:AF22)</f>
        <v>1930682</v>
      </c>
      <c r="AG23" s="10"/>
      <c r="AH23" s="11">
        <f>SUM(L22:AH22)</f>
        <v>1998797</v>
      </c>
      <c r="AI23" s="10"/>
      <c r="AJ23" s="11">
        <f>SUM(N22:AJ22)</f>
        <v>2022338</v>
      </c>
      <c r="AK23" s="10"/>
      <c r="AL23" s="11">
        <f>SUM(P22:AL22)</f>
        <v>1993795</v>
      </c>
      <c r="AM23" s="10"/>
      <c r="AN23" s="11">
        <f>SUM(R22:AN22)</f>
        <v>2022164</v>
      </c>
      <c r="AO23" s="10"/>
      <c r="AP23" s="11">
        <f>SUM(T22:AP22)</f>
        <v>2044937</v>
      </c>
      <c r="AQ23" s="10"/>
      <c r="AR23" s="11">
        <f>SUM(V22:AR22)</f>
        <v>2088801</v>
      </c>
      <c r="AS23" s="12"/>
      <c r="AT23" s="11">
        <f>SUM(X22:AT22)</f>
        <v>2078951</v>
      </c>
      <c r="AU23" s="10"/>
      <c r="AV23" s="11">
        <f>SUM(Z22:AV22)</f>
        <v>2098704</v>
      </c>
      <c r="AW23" s="10"/>
      <c r="AX23" s="11">
        <f>SUM(AB22:AX22)</f>
        <v>2120263</v>
      </c>
      <c r="AY23" s="10"/>
      <c r="AZ23" s="11">
        <f>SUM(AD22:AZ22)</f>
        <v>2095431</v>
      </c>
      <c r="BA23" s="10"/>
      <c r="BB23" s="11">
        <f>SUM(AF22:BB22)</f>
        <v>2129484</v>
      </c>
      <c r="BC23" s="10"/>
      <c r="BD23" s="11">
        <f>SUM(AH22:BD22)</f>
        <v>2153644</v>
      </c>
      <c r="BE23" s="10"/>
      <c r="BF23" s="11">
        <f>SUM(AJ22:BF22)</f>
        <v>2182681</v>
      </c>
      <c r="BG23" s="10"/>
      <c r="BH23" s="11">
        <f>SUM(AL22:BH22)</f>
        <v>2109031</v>
      </c>
      <c r="BI23" s="10"/>
      <c r="BJ23" s="11">
        <f>SUM(AN22:BJ22)</f>
        <v>2158376</v>
      </c>
      <c r="BK23" s="10"/>
      <c r="BL23" s="11">
        <f>SUM(AP22:BL22)</f>
        <v>2108256</v>
      </c>
      <c r="BM23" s="10"/>
      <c r="BN23" s="11">
        <f>SUM(AR22:BN22)</f>
        <v>2152506</v>
      </c>
      <c r="BO23" s="10"/>
      <c r="BP23" s="11">
        <f>SUM(AT22:BP22)</f>
        <v>2132887</v>
      </c>
      <c r="BQ23" s="10"/>
      <c r="BR23" s="11">
        <f>SUM(AV22:BR22)</f>
        <v>2174267</v>
      </c>
      <c r="BS23" s="10"/>
      <c r="BT23" s="11">
        <f>SUM(AX22:BT22)</f>
        <v>2151413</v>
      </c>
      <c r="BU23" s="10"/>
      <c r="BV23" s="11">
        <f>SUM(AZ22:BV22)</f>
        <v>2116270</v>
      </c>
      <c r="BW23" s="10"/>
      <c r="BX23" s="11">
        <f>SUM(BB22:BX22)</f>
        <v>2157086</v>
      </c>
      <c r="BY23" s="10"/>
      <c r="BZ23" s="11">
        <f>SUM(BD22:BZ22)</f>
        <v>2171622</v>
      </c>
      <c r="CA23" s="10"/>
      <c r="CB23" s="11">
        <f>SUM(BF22:CB22)</f>
        <v>2116705</v>
      </c>
      <c r="CC23" s="10"/>
      <c r="CD23" s="11">
        <f>SUM(BH22:CD22)</f>
        <v>2119827</v>
      </c>
      <c r="CE23" s="10"/>
      <c r="CF23" s="11">
        <f>SUM(BJ22:CF22)</f>
        <v>2242936</v>
      </c>
      <c r="CG23" s="10"/>
      <c r="CH23" s="11">
        <f>SUM(BL22:CH22)</f>
        <v>2247057</v>
      </c>
      <c r="CI23" s="10"/>
      <c r="CJ23" s="11">
        <f>SUM(BN22:CJ22)</f>
        <v>2337898</v>
      </c>
      <c r="CK23" s="10"/>
      <c r="CL23" s="11">
        <f>SUM(BP22:CL22)</f>
        <v>2320413</v>
      </c>
      <c r="CM23" s="10"/>
      <c r="CN23" s="11">
        <f>SUM(BR22:CN22)</f>
        <v>2257383</v>
      </c>
      <c r="CO23" s="10"/>
      <c r="CP23" s="11">
        <f>SUM(BT22:CP22)</f>
        <v>2204052</v>
      </c>
      <c r="CQ23" s="10"/>
      <c r="CR23" s="11">
        <f>SUM(BV22:CR22)</f>
        <v>2163276</v>
      </c>
      <c r="CS23" s="10"/>
      <c r="CT23" s="11">
        <f>SUM(BX22:CT22)</f>
        <v>2260506</v>
      </c>
      <c r="CU23" s="10"/>
      <c r="CV23" s="11">
        <f>SUM(BZ22:CV22)</f>
        <v>2273516</v>
      </c>
      <c r="CW23" s="10"/>
      <c r="CX23" s="11">
        <f>SUM(CB22:CX22)</f>
        <v>2251752</v>
      </c>
      <c r="CY23" s="10"/>
      <c r="CZ23" s="11">
        <f>SUM(CD22:CZ22)</f>
        <v>2325781</v>
      </c>
      <c r="DA23" s="10"/>
      <c r="DB23" s="11">
        <f>SUM(CF22:DB22)</f>
        <v>2308105</v>
      </c>
      <c r="DC23" s="10"/>
      <c r="DD23" s="11">
        <f>SUM(CH22:DD22)</f>
        <v>2254289</v>
      </c>
      <c r="DE23" s="10"/>
      <c r="DF23" s="11">
        <f>SUM(CJ22:DF22)</f>
        <v>2241076</v>
      </c>
      <c r="DG23" s="10"/>
      <c r="DH23" s="11">
        <f>SUM(CL22:DH22)</f>
        <v>2279251</v>
      </c>
      <c r="DI23" s="10"/>
      <c r="DJ23" s="11">
        <f>SUM(CN22:DJ22)</f>
        <v>2251513</v>
      </c>
      <c r="DK23" s="10"/>
      <c r="DL23" s="11">
        <f>SUM(CP22:DL22)</f>
        <v>2265996.5099999998</v>
      </c>
      <c r="DM23" s="10"/>
      <c r="DN23" s="13">
        <f>SUM(CR22:DN22)</f>
        <v>2309763.5099999998</v>
      </c>
    </row>
    <row r="24" spans="2:118" x14ac:dyDescent="0.25">
      <c r="B24" s="4" t="s">
        <v>6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F24" s="15">
        <f>AF23/AF19</f>
        <v>1.0061608815646192</v>
      </c>
      <c r="AH24" s="15">
        <f>AH23/AH19</f>
        <v>1.0048937766912427</v>
      </c>
      <c r="AJ24" s="15">
        <f>AJ23/AJ19</f>
        <v>1.0218905375649083</v>
      </c>
      <c r="AL24" s="15">
        <f>AL23/AL19</f>
        <v>1.0202174676405324</v>
      </c>
      <c r="AN24" s="15">
        <f>AN23/AN19</f>
        <v>1.0405740913752599</v>
      </c>
      <c r="AO24"/>
      <c r="AP24" s="15">
        <f>AP23/AP19</f>
        <v>1.0229729125986087</v>
      </c>
      <c r="AQ24"/>
      <c r="AR24" s="15">
        <f>AR23/AR19</f>
        <v>1.026013164182707</v>
      </c>
      <c r="AT24" s="15">
        <f>AT23/AT19</f>
        <v>1.0175488237330674</v>
      </c>
      <c r="AV24" s="15">
        <f>AV23/AV19</f>
        <v>1.0290068975151583</v>
      </c>
      <c r="AX24" s="15">
        <f>AX23/AX19</f>
        <v>1.016439239271959</v>
      </c>
      <c r="AZ24" s="15">
        <f>AZ23/AZ19</f>
        <v>1.0088587552148776</v>
      </c>
      <c r="BB24" s="15">
        <f>BB23/BB19</f>
        <v>1.0009196450172209</v>
      </c>
      <c r="BD24" s="15">
        <f>BD23/BD19</f>
        <v>1.0210575591470092</v>
      </c>
      <c r="BF24" s="15">
        <f>BF23/BF19</f>
        <v>1.0183181859653399</v>
      </c>
      <c r="BH24" s="15">
        <f>BH23/BH19</f>
        <v>0.99770095989626562</v>
      </c>
      <c r="BJ24" s="15">
        <f>BJ23/BJ19</f>
        <v>0.99971755256565387</v>
      </c>
      <c r="BL24" s="15">
        <f>BL23/BL19</f>
        <v>0.97550546864056253</v>
      </c>
      <c r="BN24" s="15">
        <f>BN23/BN19</f>
        <v>0.98345373065496511</v>
      </c>
      <c r="BP24" s="15">
        <f>BP23/BP19</f>
        <v>0.98282328323240276</v>
      </c>
      <c r="BR24" s="15">
        <f>BR23/BR19</f>
        <v>0.97561140865698992</v>
      </c>
      <c r="BT24" s="15">
        <f>BT23/BT19</f>
        <v>0.96460059172512913</v>
      </c>
      <c r="BV24" s="15">
        <f>BV23/BV19</f>
        <v>0.95779780665492587</v>
      </c>
      <c r="BX24" s="15">
        <f>BX23/BX19</f>
        <v>0.98374055703153074</v>
      </c>
      <c r="BZ24" s="15">
        <f>BZ23/BZ19</f>
        <v>0.99948479372885879</v>
      </c>
      <c r="CB24" s="15">
        <f>CB23/CB19</f>
        <v>0.96723547932541665</v>
      </c>
      <c r="CD24" s="15">
        <f>CD23/CD19</f>
        <v>0.97345951408512243</v>
      </c>
      <c r="CF24" s="15">
        <f>CF23/CF19</f>
        <v>0.97925956381652546</v>
      </c>
      <c r="CH24" s="15">
        <f>CH23/CH19</f>
        <v>0.98255253958202349</v>
      </c>
      <c r="CJ24" s="15">
        <f>CJ23/CJ19</f>
        <v>0.99166259984549154</v>
      </c>
      <c r="CL24" s="15">
        <f>CL23/CL19</f>
        <v>1.0004201361629537</v>
      </c>
      <c r="CN24" s="15">
        <f>CN23/CN19</f>
        <v>0.9887843311886706</v>
      </c>
      <c r="CP24" s="15">
        <f>CP23/CP19</f>
        <v>0.99456421658709593</v>
      </c>
      <c r="CR24" s="15">
        <f>CR23/CR19</f>
        <v>0.99608290529641663</v>
      </c>
      <c r="CT24" s="15">
        <f>CT23/CT19</f>
        <v>1.0048230891294918</v>
      </c>
      <c r="CV24" s="15">
        <f>CV23/CV19</f>
        <v>0.98744776184020366</v>
      </c>
      <c r="CX24" s="15">
        <f>CX23/CX19</f>
        <v>0.97126640038527456</v>
      </c>
      <c r="CZ24" s="15">
        <f>CZ23/CZ19</f>
        <v>0.98015911309347592</v>
      </c>
      <c r="DB24" s="15">
        <f>DB23/DB19</f>
        <v>0.9708525222564337</v>
      </c>
      <c r="DD24" s="15">
        <f>DD23/DD19</f>
        <v>0.98626248610550071</v>
      </c>
      <c r="DF24" s="15">
        <f>DF23/DF19</f>
        <v>0.98000904874945882</v>
      </c>
      <c r="DH24" s="15">
        <f>DH23/DH19</f>
        <v>0.98117461545752904</v>
      </c>
      <c r="DJ24" s="15">
        <f>DJ23/DJ19</f>
        <v>0.98078522374720345</v>
      </c>
      <c r="DL24" s="15">
        <f>DL23/DL19</f>
        <v>0.98587136692572042</v>
      </c>
      <c r="DN24" s="15">
        <f>DN23/DN19</f>
        <v>0.98975626363464564</v>
      </c>
    </row>
    <row r="25" spans="2:118" ht="6" customHeight="1" x14ac:dyDescent="0.25">
      <c r="AO25"/>
      <c r="AQ25"/>
    </row>
    <row r="26" spans="2:118" x14ac:dyDescent="0.25">
      <c r="B26" s="6" t="s">
        <v>38</v>
      </c>
      <c r="AO26"/>
      <c r="AQ26"/>
    </row>
    <row r="27" spans="2:118" x14ac:dyDescent="0.25">
      <c r="B27" s="7" t="s">
        <v>7</v>
      </c>
      <c r="AO27"/>
      <c r="AQ27"/>
    </row>
    <row r="28" spans="2:118" x14ac:dyDescent="0.25">
      <c r="B28" s="16" t="s">
        <v>65</v>
      </c>
      <c r="J28" s="47">
        <v>120</v>
      </c>
      <c r="L28" s="47">
        <v>126</v>
      </c>
      <c r="N28" s="47">
        <v>146</v>
      </c>
      <c r="P28" s="47">
        <v>116</v>
      </c>
      <c r="R28" s="47">
        <v>112</v>
      </c>
      <c r="T28" s="47">
        <v>160</v>
      </c>
      <c r="V28" s="47">
        <v>132</v>
      </c>
      <c r="X28" s="47">
        <v>146</v>
      </c>
      <c r="Z28" s="47">
        <v>126</v>
      </c>
      <c r="AB28" s="47">
        <v>120</v>
      </c>
      <c r="AD28" s="47">
        <v>136</v>
      </c>
      <c r="AF28" s="47">
        <v>114</v>
      </c>
      <c r="AH28" s="47">
        <v>130</v>
      </c>
      <c r="AJ28" s="47">
        <v>127</v>
      </c>
      <c r="AL28" s="47">
        <v>140</v>
      </c>
      <c r="AN28" s="47">
        <v>97</v>
      </c>
      <c r="AO28"/>
      <c r="AP28" s="47">
        <v>123</v>
      </c>
      <c r="AQ28"/>
      <c r="AR28" s="47">
        <v>139</v>
      </c>
      <c r="AT28" s="47">
        <v>114</v>
      </c>
      <c r="AV28" s="47">
        <v>145</v>
      </c>
      <c r="AX28" s="47">
        <v>120</v>
      </c>
      <c r="AZ28" s="47">
        <v>122</v>
      </c>
      <c r="BB28" s="47">
        <v>128</v>
      </c>
      <c r="BD28" s="47">
        <v>94</v>
      </c>
      <c r="BF28" s="47">
        <v>126</v>
      </c>
      <c r="BH28" s="47">
        <v>114</v>
      </c>
      <c r="BJ28" s="47">
        <v>114</v>
      </c>
      <c r="BL28" s="47">
        <v>105</v>
      </c>
      <c r="BN28" s="47">
        <v>140</v>
      </c>
      <c r="BP28" s="47">
        <v>120</v>
      </c>
      <c r="BR28" s="47">
        <v>119</v>
      </c>
      <c r="BT28" s="47">
        <v>90</v>
      </c>
      <c r="BV28" s="47">
        <v>104</v>
      </c>
      <c r="BX28" s="47">
        <v>159</v>
      </c>
      <c r="BZ28" s="47">
        <v>110</v>
      </c>
      <c r="CB28" s="47">
        <v>93</v>
      </c>
      <c r="CD28" s="47">
        <v>113</v>
      </c>
      <c r="CF28" s="47">
        <v>85</v>
      </c>
      <c r="CH28" s="47">
        <v>87</v>
      </c>
      <c r="CJ28" s="47">
        <v>103</v>
      </c>
      <c r="CL28" s="47">
        <v>99</v>
      </c>
      <c r="CN28" s="47">
        <v>96</v>
      </c>
      <c r="CP28" s="47">
        <v>120</v>
      </c>
      <c r="CR28" s="47">
        <v>89</v>
      </c>
      <c r="CT28" s="47">
        <v>90</v>
      </c>
      <c r="CV28" s="47">
        <v>128</v>
      </c>
      <c r="CX28" s="47">
        <v>83</v>
      </c>
      <c r="CZ28" s="47">
        <v>72</v>
      </c>
      <c r="DB28" s="47">
        <v>100</v>
      </c>
      <c r="DD28" s="47">
        <v>73</v>
      </c>
      <c r="DF28" s="47">
        <v>97</v>
      </c>
      <c r="DH28" s="47">
        <v>79</v>
      </c>
      <c r="DJ28" s="47">
        <v>72</v>
      </c>
      <c r="DL28" s="47">
        <v>93</v>
      </c>
      <c r="DN28" s="47">
        <v>110</v>
      </c>
    </row>
    <row r="29" spans="2:118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37"/>
      <c r="K29" s="10"/>
      <c r="L29" s="37"/>
      <c r="M29" s="10"/>
      <c r="N29" s="37"/>
      <c r="O29" s="10"/>
      <c r="P29" s="37"/>
      <c r="Q29" s="10"/>
      <c r="R29" s="37"/>
      <c r="S29" s="10"/>
      <c r="T29" s="37"/>
      <c r="U29" s="10"/>
      <c r="V29" s="37"/>
      <c r="W29" s="10"/>
      <c r="X29" s="37"/>
      <c r="Y29" s="10"/>
      <c r="Z29" s="37"/>
      <c r="AA29" s="10"/>
      <c r="AB29" s="37"/>
      <c r="AC29" s="10"/>
      <c r="AD29" s="37"/>
      <c r="AE29" s="10"/>
      <c r="AF29" s="37">
        <f>SUM(J28:AF28)</f>
        <v>1554</v>
      </c>
      <c r="AG29" s="10"/>
      <c r="AH29" s="37">
        <f>SUM(L28:AH28)</f>
        <v>1564</v>
      </c>
      <c r="AI29" s="10"/>
      <c r="AJ29" s="37">
        <f>SUM(N28:AJ28)</f>
        <v>1565</v>
      </c>
      <c r="AK29" s="10"/>
      <c r="AL29" s="37">
        <f>SUM(P28:AL28)</f>
        <v>1559</v>
      </c>
      <c r="AM29" s="10"/>
      <c r="AN29" s="37">
        <f>SUM(R28:AN28)</f>
        <v>1540</v>
      </c>
      <c r="AO29" s="10"/>
      <c r="AP29" s="37">
        <f>SUM(T28:AP28)</f>
        <v>1551</v>
      </c>
      <c r="AQ29" s="10"/>
      <c r="AR29" s="37">
        <f>SUM(V28:AR28)</f>
        <v>1530</v>
      </c>
      <c r="AS29" s="10"/>
      <c r="AT29" s="37">
        <f>SUM(X28:AT28)</f>
        <v>1512</v>
      </c>
      <c r="AU29" s="10"/>
      <c r="AV29" s="37">
        <f>SUM(Z28:AV28)</f>
        <v>1511</v>
      </c>
      <c r="AW29" s="10"/>
      <c r="AX29" s="37">
        <f>SUM(AB28:AX28)</f>
        <v>1505</v>
      </c>
      <c r="AY29" s="10"/>
      <c r="AZ29" s="37">
        <f>SUM(AD28:AZ28)</f>
        <v>1507</v>
      </c>
      <c r="BA29" s="10"/>
      <c r="BB29" s="37">
        <f>SUM(AF28:BB28)</f>
        <v>1499</v>
      </c>
      <c r="BC29" s="10"/>
      <c r="BD29" s="37">
        <f>SUM(AH28:BD28)</f>
        <v>1479</v>
      </c>
      <c r="BE29" s="10"/>
      <c r="BF29" s="37">
        <f>SUM(AJ28:BF28)</f>
        <v>1475</v>
      </c>
      <c r="BG29" s="10"/>
      <c r="BH29" s="37">
        <f>SUM(AL28:BH28)</f>
        <v>1462</v>
      </c>
      <c r="BI29" s="10"/>
      <c r="BJ29" s="37">
        <f>SUM(AN28:BJ28)</f>
        <v>1436</v>
      </c>
      <c r="BK29" s="10"/>
      <c r="BL29" s="37">
        <f>SUM(AP28:BL28)</f>
        <v>1444</v>
      </c>
      <c r="BM29" s="10"/>
      <c r="BN29" s="37">
        <f>SUM(AR28:BN28)</f>
        <v>1461</v>
      </c>
      <c r="BO29" s="10"/>
      <c r="BP29" s="37">
        <f>SUM(AT28:BP28)</f>
        <v>1442</v>
      </c>
      <c r="BQ29" s="10"/>
      <c r="BR29" s="37">
        <f>SUM(AV28:BR28)</f>
        <v>1447</v>
      </c>
      <c r="BS29" s="10"/>
      <c r="BT29" s="37">
        <f>SUM(AX28:BT28)</f>
        <v>1392</v>
      </c>
      <c r="BU29" s="10"/>
      <c r="BV29" s="37">
        <f>SUM(AZ28:BV28)</f>
        <v>1376</v>
      </c>
      <c r="BW29" s="10"/>
      <c r="BX29" s="37">
        <f>SUM(BB28:BX28)</f>
        <v>1413</v>
      </c>
      <c r="BY29" s="10"/>
      <c r="BZ29" s="37">
        <f>SUM(BD28:BZ28)</f>
        <v>1395</v>
      </c>
      <c r="CA29" s="10"/>
      <c r="CB29" s="37">
        <f>SUM(BF28:CB28)</f>
        <v>1394</v>
      </c>
      <c r="CC29" s="10"/>
      <c r="CD29" s="37">
        <f>SUM(BH28:CD28)</f>
        <v>1381</v>
      </c>
      <c r="CE29" s="10"/>
      <c r="CF29" s="37">
        <f>SUM(BJ28:CF28)</f>
        <v>1352</v>
      </c>
      <c r="CG29" s="10"/>
      <c r="CH29" s="37">
        <f>SUM(BL28:CH28)</f>
        <v>1325</v>
      </c>
      <c r="CI29" s="10"/>
      <c r="CJ29" s="37">
        <f>SUM(BN28:CJ28)</f>
        <v>1323</v>
      </c>
      <c r="CK29" s="10"/>
      <c r="CL29" s="37">
        <f>SUM(BP28:CL28)</f>
        <v>1282</v>
      </c>
      <c r="CM29" s="10"/>
      <c r="CN29" s="37">
        <f>SUM(BR28:CN28)</f>
        <v>1258</v>
      </c>
      <c r="CO29" s="10"/>
      <c r="CP29" s="37">
        <f>SUM(BT28:CP28)</f>
        <v>1259</v>
      </c>
      <c r="CQ29" s="10"/>
      <c r="CR29" s="37">
        <f>SUM(BV28:CR28)</f>
        <v>1258</v>
      </c>
      <c r="CS29" s="10"/>
      <c r="CT29" s="37">
        <f>SUM(BX28:CT28)</f>
        <v>1244</v>
      </c>
      <c r="CU29" s="10"/>
      <c r="CV29" s="37">
        <f>SUM(BZ28:CV28)</f>
        <v>1213</v>
      </c>
      <c r="CW29" s="10"/>
      <c r="CX29" s="37">
        <f>SUM(CB28:CX28)</f>
        <v>1186</v>
      </c>
      <c r="CY29" s="10"/>
      <c r="CZ29" s="37">
        <f>SUM(CD28:CZ28)</f>
        <v>1165</v>
      </c>
      <c r="DA29" s="10"/>
      <c r="DB29" s="37">
        <f>SUM(CF28:DB28)</f>
        <v>1152</v>
      </c>
      <c r="DC29" s="10"/>
      <c r="DD29" s="37">
        <f>SUM(CH28:DD28)</f>
        <v>1140</v>
      </c>
      <c r="DE29" s="10"/>
      <c r="DF29" s="37">
        <f>SUM(CJ28:DF28)</f>
        <v>1150</v>
      </c>
      <c r="DG29" s="10"/>
      <c r="DH29" s="37">
        <f>SUM(CL28:DH28)</f>
        <v>1126</v>
      </c>
      <c r="DI29" s="10"/>
      <c r="DJ29" s="37">
        <f>SUM(CN28:DJ28)</f>
        <v>1099</v>
      </c>
      <c r="DK29" s="10"/>
      <c r="DL29" s="37">
        <f>SUM(CP28:DL28)</f>
        <v>1096</v>
      </c>
      <c r="DM29" s="10"/>
      <c r="DN29" s="38">
        <f>SUM(CR28:DN28)</f>
        <v>1086</v>
      </c>
    </row>
    <row r="30" spans="2:118" x14ac:dyDescent="0.25">
      <c r="B30" s="16" t="s">
        <v>66</v>
      </c>
      <c r="J30" s="47">
        <v>0</v>
      </c>
      <c r="L30" s="47">
        <v>0</v>
      </c>
      <c r="N30" s="47">
        <v>0</v>
      </c>
      <c r="P30" s="47">
        <v>0</v>
      </c>
      <c r="R30" s="47">
        <v>0</v>
      </c>
      <c r="T30" s="47">
        <v>0</v>
      </c>
      <c r="V30" s="47">
        <v>0</v>
      </c>
      <c r="X30" s="47">
        <v>0</v>
      </c>
      <c r="Z30" s="47">
        <v>0</v>
      </c>
      <c r="AB30" s="47">
        <v>0</v>
      </c>
      <c r="AD30" s="47">
        <v>0</v>
      </c>
      <c r="AF30" s="73">
        <v>0</v>
      </c>
      <c r="AH30" s="73">
        <v>0</v>
      </c>
      <c r="AJ30" s="73">
        <v>0</v>
      </c>
      <c r="AL30" s="73">
        <v>0</v>
      </c>
      <c r="AN30" s="73">
        <v>0</v>
      </c>
      <c r="AO30"/>
      <c r="AP30" s="73">
        <v>0</v>
      </c>
      <c r="AQ30"/>
      <c r="AR30" s="47">
        <v>6</v>
      </c>
      <c r="AT30" s="47">
        <v>18</v>
      </c>
      <c r="AV30" s="47">
        <v>20</v>
      </c>
      <c r="AX30" s="47">
        <v>18</v>
      </c>
      <c r="AZ30" s="47">
        <v>11</v>
      </c>
      <c r="BB30" s="47">
        <v>32</v>
      </c>
      <c r="BD30" s="47">
        <v>22</v>
      </c>
      <c r="BF30" s="47">
        <v>38</v>
      </c>
      <c r="BH30" s="47">
        <v>27</v>
      </c>
      <c r="BJ30" s="47">
        <v>13</v>
      </c>
      <c r="BL30" s="47">
        <v>29</v>
      </c>
      <c r="BN30" s="47">
        <v>24</v>
      </c>
      <c r="BP30" s="47">
        <v>26</v>
      </c>
      <c r="BR30" s="47">
        <v>23</v>
      </c>
      <c r="BT30" s="47">
        <v>30</v>
      </c>
      <c r="BV30" s="47">
        <v>24</v>
      </c>
      <c r="BX30" s="47">
        <v>19</v>
      </c>
      <c r="BZ30" s="47">
        <v>39</v>
      </c>
      <c r="CB30" s="47">
        <v>30</v>
      </c>
      <c r="CD30" s="47">
        <v>35</v>
      </c>
      <c r="CF30" s="47">
        <v>41</v>
      </c>
      <c r="CH30" s="47">
        <v>34</v>
      </c>
      <c r="CJ30" s="47">
        <v>34</v>
      </c>
      <c r="CL30" s="47">
        <v>66</v>
      </c>
      <c r="CN30" s="47">
        <v>48</v>
      </c>
      <c r="CP30" s="47">
        <v>10</v>
      </c>
      <c r="CR30" s="47">
        <v>0</v>
      </c>
      <c r="CT30" s="47">
        <v>1</v>
      </c>
      <c r="CV30" s="47">
        <v>0</v>
      </c>
      <c r="CX30" s="47">
        <v>43</v>
      </c>
      <c r="CZ30" s="47">
        <v>41</v>
      </c>
      <c r="DB30" s="47">
        <v>34</v>
      </c>
      <c r="DD30" s="47">
        <v>19</v>
      </c>
      <c r="DF30" s="47">
        <v>33</v>
      </c>
      <c r="DH30" s="47">
        <v>19</v>
      </c>
      <c r="DJ30" s="47">
        <v>30</v>
      </c>
      <c r="DL30" s="47">
        <v>29</v>
      </c>
      <c r="DN30" s="47">
        <v>44</v>
      </c>
    </row>
    <row r="31" spans="2:118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37"/>
      <c r="K31" s="10"/>
      <c r="L31" s="37"/>
      <c r="M31" s="10"/>
      <c r="N31" s="37"/>
      <c r="O31" s="10"/>
      <c r="P31" s="37"/>
      <c r="Q31" s="10"/>
      <c r="R31" s="37"/>
      <c r="S31" s="10"/>
      <c r="T31" s="37"/>
      <c r="U31" s="10"/>
      <c r="V31" s="37"/>
      <c r="W31" s="10"/>
      <c r="X31" s="37"/>
      <c r="Y31" s="10"/>
      <c r="Z31" s="37"/>
      <c r="AA31" s="10"/>
      <c r="AB31" s="37"/>
      <c r="AC31" s="10"/>
      <c r="AD31" s="37"/>
      <c r="AE31" s="10"/>
      <c r="AF31" s="83">
        <f>SUM(J30:AF30)</f>
        <v>0</v>
      </c>
      <c r="AG31" s="10"/>
      <c r="AH31" s="83">
        <f>SUM(L30:AH30)</f>
        <v>0</v>
      </c>
      <c r="AI31" s="10"/>
      <c r="AJ31" s="83">
        <f>SUM(N30:AJ30)</f>
        <v>0</v>
      </c>
      <c r="AK31" s="10"/>
      <c r="AL31" s="83">
        <f>SUM(P30:AL30)</f>
        <v>0</v>
      </c>
      <c r="AM31" s="10"/>
      <c r="AN31" s="83">
        <f>SUM(R30:AN30)</f>
        <v>0</v>
      </c>
      <c r="AO31" s="10"/>
      <c r="AP31" s="83">
        <f>SUM(T30:AP30)</f>
        <v>0</v>
      </c>
      <c r="AQ31" s="10"/>
      <c r="AR31" s="37">
        <f>SUM(V30:AR30)</f>
        <v>6</v>
      </c>
      <c r="AS31" s="10"/>
      <c r="AT31" s="37">
        <f>SUM(X30:AT30)</f>
        <v>24</v>
      </c>
      <c r="AU31" s="10"/>
      <c r="AV31" s="37">
        <f>SUM(Z30:AV30)</f>
        <v>44</v>
      </c>
      <c r="AW31" s="10"/>
      <c r="AX31" s="37">
        <f>SUM(AB30:AX30)</f>
        <v>62</v>
      </c>
      <c r="AY31" s="10"/>
      <c r="AZ31" s="37">
        <f>SUM(AD30:AZ30)</f>
        <v>73</v>
      </c>
      <c r="BA31" s="10"/>
      <c r="BB31" s="37">
        <f>SUM(AF30:BB30)</f>
        <v>105</v>
      </c>
      <c r="BC31" s="10"/>
      <c r="BD31" s="37">
        <f>SUM(AH30:BD30)</f>
        <v>127</v>
      </c>
      <c r="BE31" s="10"/>
      <c r="BF31" s="37">
        <f>SUM(AJ30:BF30)</f>
        <v>165</v>
      </c>
      <c r="BG31" s="10"/>
      <c r="BH31" s="37">
        <f>SUM(AL30:BH30)</f>
        <v>192</v>
      </c>
      <c r="BI31" s="10"/>
      <c r="BJ31" s="37">
        <f>SUM(AN30:BJ30)</f>
        <v>205</v>
      </c>
      <c r="BK31" s="10"/>
      <c r="BL31" s="37">
        <f>SUM(AP30:BL30)</f>
        <v>234</v>
      </c>
      <c r="BM31" s="10"/>
      <c r="BN31" s="37">
        <f>SUM(AR30:BN30)</f>
        <v>258</v>
      </c>
      <c r="BO31" s="10"/>
      <c r="BP31" s="37">
        <f>SUM(AT30:BP30)</f>
        <v>278</v>
      </c>
      <c r="BQ31" s="10"/>
      <c r="BR31" s="37">
        <f>SUM(AV30:BR30)</f>
        <v>283</v>
      </c>
      <c r="BS31" s="10"/>
      <c r="BT31" s="37">
        <f>SUM(AX30:BT30)</f>
        <v>293</v>
      </c>
      <c r="BU31" s="10"/>
      <c r="BV31" s="37">
        <f>SUM(AZ30:BV30)</f>
        <v>299</v>
      </c>
      <c r="BW31" s="10"/>
      <c r="BX31" s="37">
        <f>SUM(BB30:BX30)</f>
        <v>307</v>
      </c>
      <c r="BY31" s="10"/>
      <c r="BZ31" s="37">
        <f>SUM(BD30:BZ30)</f>
        <v>314</v>
      </c>
      <c r="CA31" s="10"/>
      <c r="CB31" s="37">
        <f>SUM(BF30:CB30)</f>
        <v>322</v>
      </c>
      <c r="CC31" s="10"/>
      <c r="CD31" s="37">
        <f>SUM(BH30:CD30)</f>
        <v>319</v>
      </c>
      <c r="CE31" s="10"/>
      <c r="CF31" s="37">
        <f>SUM(BJ30:CF30)</f>
        <v>333</v>
      </c>
      <c r="CG31" s="10"/>
      <c r="CH31" s="37">
        <f>SUM(BL30:CH30)</f>
        <v>354</v>
      </c>
      <c r="CI31" s="10"/>
      <c r="CJ31" s="37">
        <f>SUM(BN30:CJ30)</f>
        <v>359</v>
      </c>
      <c r="CK31" s="10"/>
      <c r="CL31" s="37">
        <f>SUM(BP30:CL30)</f>
        <v>401</v>
      </c>
      <c r="CM31" s="10"/>
      <c r="CN31" s="37">
        <f>SUM(BR30:CN30)</f>
        <v>423</v>
      </c>
      <c r="CO31" s="10"/>
      <c r="CP31" s="37">
        <f>SUM(BT30:CP30)</f>
        <v>410</v>
      </c>
      <c r="CQ31" s="10"/>
      <c r="CR31" s="37">
        <f>SUM(BV30:CR30)</f>
        <v>380</v>
      </c>
      <c r="CS31" s="10"/>
      <c r="CT31" s="37">
        <f>SUM(BX30:CT30)</f>
        <v>357</v>
      </c>
      <c r="CU31" s="10"/>
      <c r="CV31" s="37">
        <f>SUM(BZ30:CV30)</f>
        <v>338</v>
      </c>
      <c r="CW31" s="10"/>
      <c r="CX31" s="37">
        <f>SUM(CB30:CX30)</f>
        <v>342</v>
      </c>
      <c r="CY31" s="10"/>
      <c r="CZ31" s="37">
        <f>SUM(CD30:CZ30)</f>
        <v>353</v>
      </c>
      <c r="DA31" s="10"/>
      <c r="DB31" s="37">
        <f>SUM(CF30:DB30)</f>
        <v>352</v>
      </c>
      <c r="DC31" s="10"/>
      <c r="DD31" s="37">
        <f>SUM(CH30:DD30)</f>
        <v>330</v>
      </c>
      <c r="DE31" s="10"/>
      <c r="DF31" s="37">
        <f>SUM(CJ30:DF30)</f>
        <v>329</v>
      </c>
      <c r="DG31" s="10"/>
      <c r="DH31" s="37">
        <f>SUM(CL30:DH30)</f>
        <v>314</v>
      </c>
      <c r="DI31" s="10"/>
      <c r="DJ31" s="37">
        <f>SUM(CN30:DJ30)</f>
        <v>278</v>
      </c>
      <c r="DK31" s="10"/>
      <c r="DL31" s="37">
        <f>SUM(CP30:DL30)</f>
        <v>259</v>
      </c>
      <c r="DM31" s="10"/>
      <c r="DN31" s="38">
        <f>SUM(CR30:DN30)</f>
        <v>293</v>
      </c>
    </row>
    <row r="32" spans="2:118" x14ac:dyDescent="0.25">
      <c r="B32" s="16" t="s">
        <v>78</v>
      </c>
      <c r="J32" s="47">
        <v>22</v>
      </c>
      <c r="L32" s="47">
        <v>20</v>
      </c>
      <c r="N32" s="47">
        <v>21</v>
      </c>
      <c r="P32" s="47">
        <v>28</v>
      </c>
      <c r="R32" s="47">
        <v>42</v>
      </c>
      <c r="T32" s="47">
        <v>34</v>
      </c>
      <c r="V32" s="47">
        <v>41</v>
      </c>
      <c r="X32" s="47">
        <v>38</v>
      </c>
      <c r="Z32" s="47">
        <v>22</v>
      </c>
      <c r="AB32" s="47">
        <v>33</v>
      </c>
      <c r="AD32" s="47">
        <v>31</v>
      </c>
      <c r="AF32" s="47">
        <v>30</v>
      </c>
      <c r="AH32" s="47">
        <v>37</v>
      </c>
      <c r="AJ32" s="47">
        <v>30</v>
      </c>
      <c r="AL32" s="47">
        <v>32</v>
      </c>
      <c r="AN32" s="47">
        <v>37</v>
      </c>
      <c r="AO32"/>
      <c r="AP32" s="47">
        <v>37</v>
      </c>
      <c r="AQ32"/>
      <c r="AR32" s="47">
        <v>18</v>
      </c>
      <c r="AT32" s="47">
        <v>8</v>
      </c>
      <c r="AV32" s="47">
        <v>0</v>
      </c>
      <c r="AW32" s="47"/>
      <c r="AX32" s="47">
        <v>0</v>
      </c>
      <c r="AY32" s="47"/>
      <c r="AZ32" s="47">
        <v>0</v>
      </c>
      <c r="BA32" s="47"/>
      <c r="BB32" s="47">
        <v>0</v>
      </c>
      <c r="BC32" s="47"/>
      <c r="BD32" s="47">
        <v>0</v>
      </c>
      <c r="BE32" s="47"/>
      <c r="BF32" s="47">
        <v>1</v>
      </c>
      <c r="BG32" s="47"/>
      <c r="BH32" s="47">
        <v>2</v>
      </c>
      <c r="BI32" s="47"/>
      <c r="BJ32" s="47">
        <v>5</v>
      </c>
      <c r="BK32" s="47"/>
      <c r="BL32" s="47">
        <v>1</v>
      </c>
      <c r="BM32" s="47"/>
      <c r="BN32" s="47">
        <v>0</v>
      </c>
      <c r="BO32" s="47"/>
      <c r="BP32" s="47">
        <v>0</v>
      </c>
      <c r="BQ32" s="47"/>
      <c r="BR32" s="47">
        <v>0</v>
      </c>
      <c r="BS32" s="47"/>
      <c r="BT32" s="47">
        <v>0</v>
      </c>
      <c r="BU32" s="47"/>
      <c r="BV32" s="47">
        <v>0</v>
      </c>
      <c r="BW32" s="47"/>
      <c r="BX32" s="47">
        <v>1</v>
      </c>
      <c r="BY32" s="47"/>
      <c r="BZ32" s="47">
        <v>0</v>
      </c>
      <c r="CA32" s="47"/>
      <c r="CB32" s="47">
        <v>0</v>
      </c>
      <c r="CC32" s="47"/>
      <c r="CD32" s="47">
        <v>1</v>
      </c>
      <c r="CE32" s="47"/>
      <c r="CF32" s="47">
        <v>0</v>
      </c>
      <c r="CG32" s="47"/>
      <c r="CH32" s="47">
        <v>0</v>
      </c>
      <c r="CI32" s="47"/>
      <c r="CJ32" s="47">
        <v>0</v>
      </c>
      <c r="CK32" s="47"/>
      <c r="CL32" s="47">
        <v>0</v>
      </c>
      <c r="CM32" s="47"/>
      <c r="CN32" s="47">
        <v>0</v>
      </c>
      <c r="CO32" s="47"/>
      <c r="CP32" s="47">
        <v>0</v>
      </c>
      <c r="CQ32" s="47"/>
      <c r="CR32" s="47">
        <v>0</v>
      </c>
      <c r="CS32" s="47"/>
      <c r="CT32" s="47">
        <v>0</v>
      </c>
      <c r="CU32" s="47"/>
      <c r="CV32" s="47">
        <v>0</v>
      </c>
      <c r="CW32" s="47"/>
      <c r="CX32" s="47">
        <v>0</v>
      </c>
      <c r="CY32" s="47"/>
      <c r="CZ32" s="47">
        <v>0</v>
      </c>
      <c r="DA32" s="47"/>
      <c r="DB32" s="47">
        <v>0</v>
      </c>
      <c r="DC32" s="47"/>
      <c r="DD32" s="47">
        <v>0</v>
      </c>
      <c r="DE32" s="47"/>
      <c r="DF32" s="47">
        <v>0</v>
      </c>
      <c r="DG32" s="47"/>
      <c r="DH32" s="47">
        <v>0</v>
      </c>
      <c r="DI32" s="47"/>
      <c r="DJ32" s="47">
        <v>0</v>
      </c>
      <c r="DK32" s="47"/>
      <c r="DL32" s="47">
        <v>0</v>
      </c>
      <c r="DM32" s="47"/>
      <c r="DN32" s="47">
        <v>0</v>
      </c>
    </row>
    <row r="33" spans="2:118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37"/>
      <c r="K33" s="10"/>
      <c r="L33" s="37"/>
      <c r="M33" s="10"/>
      <c r="N33" s="37"/>
      <c r="O33" s="10"/>
      <c r="P33" s="37"/>
      <c r="Q33" s="10"/>
      <c r="R33" s="37"/>
      <c r="S33" s="10"/>
      <c r="T33" s="37"/>
      <c r="U33" s="10"/>
      <c r="V33" s="37"/>
      <c r="W33" s="10"/>
      <c r="X33" s="37"/>
      <c r="Y33" s="10"/>
      <c r="Z33" s="37"/>
      <c r="AA33" s="10"/>
      <c r="AB33" s="37"/>
      <c r="AC33" s="10"/>
      <c r="AD33" s="37"/>
      <c r="AE33" s="10"/>
      <c r="AF33" s="37">
        <f>SUM(J32:AF32)</f>
        <v>362</v>
      </c>
      <c r="AG33" s="10"/>
      <c r="AH33" s="37">
        <f>SUM(L32:AH32)</f>
        <v>377</v>
      </c>
      <c r="AI33" s="10"/>
      <c r="AJ33" s="37">
        <f>SUM(N32:AJ32)</f>
        <v>387</v>
      </c>
      <c r="AK33" s="10"/>
      <c r="AL33" s="37">
        <f>SUM(P32:AL32)</f>
        <v>398</v>
      </c>
      <c r="AM33" s="10"/>
      <c r="AN33" s="37">
        <f>SUM(R32:AN32)</f>
        <v>407</v>
      </c>
      <c r="AO33" s="10"/>
      <c r="AP33" s="37">
        <f>SUM(T32:AP32)</f>
        <v>402</v>
      </c>
      <c r="AQ33" s="10"/>
      <c r="AR33" s="37">
        <f>SUM(V32:AR32)</f>
        <v>386</v>
      </c>
      <c r="AS33" s="10"/>
      <c r="AT33" s="37">
        <f>SUM(X32:AT32)</f>
        <v>353</v>
      </c>
      <c r="AU33" s="10"/>
      <c r="AV33" s="37">
        <f>SUM(Z32:AV32)</f>
        <v>315</v>
      </c>
      <c r="AW33" s="10"/>
      <c r="AX33" s="37">
        <f>SUM(AB32:AX32)</f>
        <v>293</v>
      </c>
      <c r="AY33" s="10"/>
      <c r="AZ33" s="37">
        <f>SUM(AD32:AZ32)</f>
        <v>260</v>
      </c>
      <c r="BA33" s="10"/>
      <c r="BB33" s="37">
        <f>SUM(AF32:BB32)</f>
        <v>229</v>
      </c>
      <c r="BC33" s="10"/>
      <c r="BD33" s="37">
        <f>SUM(AH32:BD32)</f>
        <v>199</v>
      </c>
      <c r="BE33" s="10"/>
      <c r="BF33" s="37">
        <f>SUM(AJ32:BF32)</f>
        <v>163</v>
      </c>
      <c r="BG33" s="10"/>
      <c r="BH33" s="37">
        <f>SUM(AL32:BH32)</f>
        <v>135</v>
      </c>
      <c r="BI33" s="10"/>
      <c r="BJ33" s="37">
        <f>SUM(AN32:BJ32)</f>
        <v>108</v>
      </c>
      <c r="BK33" s="10"/>
      <c r="BL33" s="37">
        <f>SUM(AP32:BL32)</f>
        <v>72</v>
      </c>
      <c r="BM33" s="10"/>
      <c r="BN33" s="37">
        <f>SUM(AR32:BN32)</f>
        <v>35</v>
      </c>
      <c r="BO33" s="10"/>
      <c r="BP33" s="37">
        <f>SUM(AT32:BP32)</f>
        <v>17</v>
      </c>
      <c r="BQ33" s="10"/>
      <c r="BR33" s="37">
        <f>SUM(AV32:BR32)</f>
        <v>9</v>
      </c>
      <c r="BS33" s="10"/>
      <c r="BT33" s="37">
        <f>SUM(AX32:BT32)</f>
        <v>9</v>
      </c>
      <c r="BU33" s="10"/>
      <c r="BV33" s="37">
        <f>SUM(AZ32:BV32)</f>
        <v>9</v>
      </c>
      <c r="BW33" s="10"/>
      <c r="BX33" s="37">
        <f>SUM(BB32:BX32)</f>
        <v>10</v>
      </c>
      <c r="BY33" s="10"/>
      <c r="BZ33" s="37">
        <f>SUM(BD32:BZ32)</f>
        <v>10</v>
      </c>
      <c r="CA33" s="10"/>
      <c r="CB33" s="37">
        <f>SUM(BF32:CB32)</f>
        <v>10</v>
      </c>
      <c r="CC33" s="10"/>
      <c r="CD33" s="37">
        <f>SUM(BH32:CD32)</f>
        <v>10</v>
      </c>
      <c r="CE33" s="10"/>
      <c r="CF33" s="37">
        <f>SUM(BJ32:CF32)</f>
        <v>8</v>
      </c>
      <c r="CG33" s="10"/>
      <c r="CH33" s="37">
        <f>SUM(BL32:CH32)</f>
        <v>3</v>
      </c>
      <c r="CI33" s="10"/>
      <c r="CJ33" s="37">
        <f>SUM(BN32:CJ32)</f>
        <v>2</v>
      </c>
      <c r="CK33" s="10"/>
      <c r="CL33" s="37">
        <f>SUM(BP32:CL32)</f>
        <v>2</v>
      </c>
      <c r="CM33" s="10"/>
      <c r="CN33" s="37">
        <f>SUM(BR32:CN32)</f>
        <v>2</v>
      </c>
      <c r="CO33" s="10"/>
      <c r="CP33" s="37">
        <f>SUM(BT32:CP32)</f>
        <v>2</v>
      </c>
      <c r="CQ33" s="10"/>
      <c r="CR33" s="37">
        <f>SUM(BV32:CR32)</f>
        <v>2</v>
      </c>
      <c r="CS33" s="10"/>
      <c r="CT33" s="37">
        <f>SUM(BX32:CT32)</f>
        <v>2</v>
      </c>
      <c r="CU33" s="10"/>
      <c r="CV33" s="37">
        <f>SUM(BZ32:CV32)</f>
        <v>1</v>
      </c>
      <c r="CW33" s="10"/>
      <c r="CX33" s="37">
        <f>SUM(CB32:CX32)</f>
        <v>1</v>
      </c>
      <c r="CY33" s="10"/>
      <c r="CZ33" s="37">
        <f>SUM(CD32:CZ32)</f>
        <v>1</v>
      </c>
      <c r="DA33" s="10"/>
      <c r="DB33" s="37">
        <f>SUM(CF32:DB32)</f>
        <v>0</v>
      </c>
      <c r="DC33" s="10"/>
      <c r="DD33" s="37">
        <f>SUM(CH32:DD32)</f>
        <v>0</v>
      </c>
      <c r="DE33" s="10"/>
      <c r="DF33" s="37">
        <f>SUM(CJ32:DF32)</f>
        <v>0</v>
      </c>
      <c r="DG33" s="10"/>
      <c r="DH33" s="37">
        <f>SUM(CL32:DH32)</f>
        <v>0</v>
      </c>
      <c r="DI33" s="10"/>
      <c r="DJ33" s="37">
        <f>SUM(CN32:DJ32)</f>
        <v>0</v>
      </c>
      <c r="DK33" s="10"/>
      <c r="DL33" s="37">
        <f>SUM(CP32:DL32)</f>
        <v>0</v>
      </c>
      <c r="DM33" s="10"/>
      <c r="DN33" s="38">
        <f>SUM(CR32:DN32)</f>
        <v>0</v>
      </c>
    </row>
    <row r="34" spans="2:118" x14ac:dyDescent="0.25">
      <c r="B34" s="4" t="s">
        <v>10</v>
      </c>
      <c r="J34" s="17">
        <f>J28+J30+J32</f>
        <v>142</v>
      </c>
      <c r="L34" s="17">
        <f t="shared" ref="L34" si="34">L28+L30+L32</f>
        <v>146</v>
      </c>
      <c r="N34" s="17">
        <f t="shared" ref="N34" si="35">N28+N30+N32</f>
        <v>167</v>
      </c>
      <c r="P34" s="17">
        <f t="shared" ref="P34" si="36">P28+P30+P32</f>
        <v>144</v>
      </c>
      <c r="R34" s="17">
        <f t="shared" ref="R34" si="37">R28+R30+R32</f>
        <v>154</v>
      </c>
      <c r="T34" s="17">
        <f t="shared" ref="T34" si="38">T28+T30+T32</f>
        <v>194</v>
      </c>
      <c r="V34" s="17">
        <f t="shared" ref="V34" si="39">V28+V30+V32</f>
        <v>173</v>
      </c>
      <c r="X34" s="17">
        <f t="shared" ref="X34" si="40">X28+X30+X32</f>
        <v>184</v>
      </c>
      <c r="Z34" s="17">
        <f t="shared" ref="Z34" si="41">Z28+Z30+Z32</f>
        <v>148</v>
      </c>
      <c r="AB34" s="17">
        <f t="shared" ref="AB34" si="42">AB28+AB30+AB32</f>
        <v>153</v>
      </c>
      <c r="AD34" s="17">
        <f t="shared" ref="AD34" si="43">AD28+AD30+AD32</f>
        <v>167</v>
      </c>
      <c r="AF34" s="17">
        <f t="shared" ref="AF34" si="44">AF28+AF30+AF32</f>
        <v>144</v>
      </c>
      <c r="AH34" s="17">
        <f t="shared" ref="AH34" si="45">AH28+AH30+AH32</f>
        <v>167</v>
      </c>
      <c r="AJ34" s="17">
        <f t="shared" ref="AJ34" si="46">AJ28+AJ30+AJ32</f>
        <v>157</v>
      </c>
      <c r="AL34" s="17">
        <f t="shared" ref="AL34" si="47">AL28+AL30+AL32</f>
        <v>172</v>
      </c>
      <c r="AN34" s="17">
        <f t="shared" ref="AN34" si="48">AN28+AN30+AN32</f>
        <v>134</v>
      </c>
      <c r="AO34"/>
      <c r="AP34" s="17">
        <f t="shared" ref="AP34" si="49">AP28+AP30+AP32</f>
        <v>160</v>
      </c>
      <c r="AQ34"/>
      <c r="AR34" s="17">
        <f t="shared" ref="AR34" si="50">AR28+AR30+AR32</f>
        <v>163</v>
      </c>
      <c r="AT34" s="17">
        <f t="shared" ref="AT34" si="51">AT28+AT30+AT32</f>
        <v>140</v>
      </c>
      <c r="AV34" s="17">
        <f t="shared" ref="AV34" si="52">AV28+AV30+AV32</f>
        <v>165</v>
      </c>
      <c r="AX34" s="17">
        <f t="shared" ref="AX34" si="53">AX28+AX30+AX32</f>
        <v>138</v>
      </c>
      <c r="AZ34" s="17">
        <f t="shared" ref="AZ34:BB34" si="54">AZ28+AZ30+AZ32</f>
        <v>133</v>
      </c>
      <c r="BB34" s="17">
        <f t="shared" si="54"/>
        <v>160</v>
      </c>
      <c r="BD34" s="17">
        <f t="shared" ref="BD34:BF34" si="55">BD28+BD30+BD32</f>
        <v>116</v>
      </c>
      <c r="BF34" s="17">
        <f t="shared" si="55"/>
        <v>165</v>
      </c>
      <c r="BH34" s="17">
        <f t="shared" ref="BH34:BJ34" si="56">BH28+BH30+BH32</f>
        <v>143</v>
      </c>
      <c r="BJ34" s="17">
        <f t="shared" si="56"/>
        <v>132</v>
      </c>
      <c r="BL34" s="17">
        <f t="shared" ref="BL34:BN34" si="57">BL28+BL30+BL32</f>
        <v>135</v>
      </c>
      <c r="BN34" s="17">
        <f t="shared" si="57"/>
        <v>164</v>
      </c>
      <c r="BP34" s="17">
        <f t="shared" ref="BP34:BR34" si="58">BP28+BP30+BP32</f>
        <v>146</v>
      </c>
      <c r="BR34" s="17">
        <f t="shared" si="58"/>
        <v>142</v>
      </c>
      <c r="BT34" s="17">
        <f t="shared" ref="BT34:BV34" si="59">BT28+BT30+BT32</f>
        <v>120</v>
      </c>
      <c r="BV34" s="17">
        <f t="shared" si="59"/>
        <v>128</v>
      </c>
      <c r="BX34" s="17">
        <f t="shared" ref="BX34" si="60">BX28+BX30+BX32</f>
        <v>179</v>
      </c>
      <c r="BZ34" s="17">
        <f t="shared" ref="BZ34" si="61">BZ28+BZ30+BZ32</f>
        <v>149</v>
      </c>
      <c r="CB34" s="17">
        <f t="shared" ref="CB34:CD34" si="62">CB28+CB30+CB32</f>
        <v>123</v>
      </c>
      <c r="CD34" s="17">
        <f t="shared" si="62"/>
        <v>149</v>
      </c>
      <c r="CF34" s="17">
        <f t="shared" ref="CF34:CH34" si="63">CF28+CF30+CF32</f>
        <v>126</v>
      </c>
      <c r="CH34" s="17">
        <f t="shared" si="63"/>
        <v>121</v>
      </c>
      <c r="CJ34" s="17">
        <f t="shared" ref="CJ34:CL34" si="64">CJ28+CJ30+CJ32</f>
        <v>137</v>
      </c>
      <c r="CL34" s="17">
        <f t="shared" si="64"/>
        <v>165</v>
      </c>
      <c r="CN34" s="17">
        <f t="shared" ref="CN34:CP34" si="65">CN28+CN30+CN32</f>
        <v>144</v>
      </c>
      <c r="CP34" s="17">
        <f t="shared" si="65"/>
        <v>130</v>
      </c>
      <c r="CR34" s="17">
        <f t="shared" ref="CR34:CT34" si="66">CR28+CR30+CR32</f>
        <v>89</v>
      </c>
      <c r="CT34" s="17">
        <f t="shared" si="66"/>
        <v>91</v>
      </c>
      <c r="CV34" s="17">
        <f t="shared" ref="CV34:CX34" si="67">CV28+CV30+CV32</f>
        <v>128</v>
      </c>
      <c r="CX34" s="17">
        <f t="shared" si="67"/>
        <v>126</v>
      </c>
      <c r="CZ34" s="17">
        <f t="shared" ref="CZ34:DB34" si="68">CZ28+CZ30+CZ32</f>
        <v>113</v>
      </c>
      <c r="DB34" s="17">
        <f t="shared" si="68"/>
        <v>134</v>
      </c>
      <c r="DD34" s="17">
        <f t="shared" ref="DD34:DF34" si="69">DD28+DD30+DD32</f>
        <v>92</v>
      </c>
      <c r="DF34" s="17">
        <f t="shared" si="69"/>
        <v>130</v>
      </c>
      <c r="DH34" s="17">
        <f t="shared" ref="DH34:DJ34" si="70">DH28+DH30+DH32</f>
        <v>98</v>
      </c>
      <c r="DJ34" s="17">
        <f t="shared" si="70"/>
        <v>102</v>
      </c>
      <c r="DL34" s="17">
        <f t="shared" ref="DL34:DN34" si="71">DL28+DL30+DL32</f>
        <v>122</v>
      </c>
      <c r="DN34" s="17">
        <f t="shared" si="71"/>
        <v>154</v>
      </c>
    </row>
    <row r="35" spans="2:118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37"/>
      <c r="K35" s="10"/>
      <c r="L35" s="37"/>
      <c r="M35" s="10"/>
      <c r="N35" s="37"/>
      <c r="O35" s="10"/>
      <c r="P35" s="37"/>
      <c r="Q35" s="10"/>
      <c r="R35" s="37"/>
      <c r="S35" s="10"/>
      <c r="T35" s="37"/>
      <c r="U35" s="10"/>
      <c r="V35" s="37"/>
      <c r="W35" s="10"/>
      <c r="X35" s="37"/>
      <c r="Y35" s="10"/>
      <c r="Z35" s="37"/>
      <c r="AA35" s="10"/>
      <c r="AB35" s="37"/>
      <c r="AC35" s="10"/>
      <c r="AD35" s="37"/>
      <c r="AE35" s="10"/>
      <c r="AF35" s="37">
        <f>SUM(J34:AF34)</f>
        <v>1916</v>
      </c>
      <c r="AG35" s="10"/>
      <c r="AH35" s="37">
        <f>SUM(L34:AH34)</f>
        <v>1941</v>
      </c>
      <c r="AI35" s="10"/>
      <c r="AJ35" s="37">
        <f>SUM(N34:AJ34)</f>
        <v>1952</v>
      </c>
      <c r="AK35" s="10"/>
      <c r="AL35" s="37">
        <f>SUM(P34:AL34)</f>
        <v>1957</v>
      </c>
      <c r="AM35" s="10"/>
      <c r="AN35" s="37">
        <f>SUM(R34:AN34)</f>
        <v>1947</v>
      </c>
      <c r="AO35" s="10"/>
      <c r="AP35" s="37">
        <f>SUM(T34:AP34)</f>
        <v>1953</v>
      </c>
      <c r="AQ35" s="10"/>
      <c r="AR35" s="37">
        <f>SUM(V34:AR34)</f>
        <v>1922</v>
      </c>
      <c r="AS35" s="10"/>
      <c r="AT35" s="37">
        <f>SUM(X34:AT34)</f>
        <v>1889</v>
      </c>
      <c r="AU35" s="10"/>
      <c r="AV35" s="37">
        <f>SUM(Z34:AV34)</f>
        <v>1870</v>
      </c>
      <c r="AW35" s="10"/>
      <c r="AX35" s="37">
        <f>SUM(AB34:AX34)</f>
        <v>1860</v>
      </c>
      <c r="AY35" s="10"/>
      <c r="AZ35" s="37">
        <f>SUM(AD34:AZ34)</f>
        <v>1840</v>
      </c>
      <c r="BA35" s="10"/>
      <c r="BB35" s="37">
        <f>SUM(AF34:BB34)</f>
        <v>1833</v>
      </c>
      <c r="BC35" s="10"/>
      <c r="BD35" s="37">
        <f>SUM(AH34:BD34)</f>
        <v>1805</v>
      </c>
      <c r="BE35" s="10"/>
      <c r="BF35" s="37">
        <f>SUM(AJ34:BF34)</f>
        <v>1803</v>
      </c>
      <c r="BG35" s="10"/>
      <c r="BH35" s="37">
        <f>SUM(AL34:BH34)</f>
        <v>1789</v>
      </c>
      <c r="BI35" s="10"/>
      <c r="BJ35" s="37">
        <f>SUM(AN34:BJ34)</f>
        <v>1749</v>
      </c>
      <c r="BK35" s="10"/>
      <c r="BL35" s="37">
        <f>SUM(AP34:BL34)</f>
        <v>1750</v>
      </c>
      <c r="BM35" s="10"/>
      <c r="BN35" s="37">
        <f>SUM(AR34:BN34)</f>
        <v>1754</v>
      </c>
      <c r="BO35" s="10"/>
      <c r="BP35" s="37">
        <f>SUM(AT34:BP34)</f>
        <v>1737</v>
      </c>
      <c r="BQ35" s="10"/>
      <c r="BR35" s="37">
        <f>SUM(AV34:BR34)</f>
        <v>1739</v>
      </c>
      <c r="BS35" s="10"/>
      <c r="BT35" s="37">
        <f>SUM(AX34:BT34)</f>
        <v>1694</v>
      </c>
      <c r="BU35" s="10"/>
      <c r="BV35" s="37">
        <f>SUM(AZ34:BV34)</f>
        <v>1684</v>
      </c>
      <c r="BW35" s="10"/>
      <c r="BX35" s="37">
        <f>SUM(BB34:BX34)</f>
        <v>1730</v>
      </c>
      <c r="BY35" s="10"/>
      <c r="BZ35" s="37">
        <f>SUM(BD34:BZ34)</f>
        <v>1719</v>
      </c>
      <c r="CA35" s="10"/>
      <c r="CB35" s="37">
        <f>SUM(BF34:CB34)</f>
        <v>1726</v>
      </c>
      <c r="CC35" s="10"/>
      <c r="CD35" s="37">
        <f>SUM(BH34:CD34)</f>
        <v>1710</v>
      </c>
      <c r="CE35" s="10"/>
      <c r="CF35" s="37">
        <f>SUM(BJ34:CF34)</f>
        <v>1693</v>
      </c>
      <c r="CG35" s="10"/>
      <c r="CH35" s="37">
        <f>SUM(BL34:CH34)</f>
        <v>1682</v>
      </c>
      <c r="CI35" s="10"/>
      <c r="CJ35" s="37">
        <f>SUM(BN34:CJ34)</f>
        <v>1684</v>
      </c>
      <c r="CK35" s="10"/>
      <c r="CL35" s="37">
        <f>SUM(BP34:CL34)</f>
        <v>1685</v>
      </c>
      <c r="CM35" s="10"/>
      <c r="CN35" s="37">
        <f>SUM(BR34:CN34)</f>
        <v>1683</v>
      </c>
      <c r="CO35" s="10"/>
      <c r="CP35" s="37">
        <f>SUM(BT34:CP34)</f>
        <v>1671</v>
      </c>
      <c r="CQ35" s="10"/>
      <c r="CR35" s="37">
        <f>SUM(BV34:CR34)</f>
        <v>1640</v>
      </c>
      <c r="CS35" s="10"/>
      <c r="CT35" s="37">
        <f>SUM(BX34:CT34)</f>
        <v>1603</v>
      </c>
      <c r="CU35" s="10"/>
      <c r="CV35" s="37">
        <f>SUM(BZ34:CV34)</f>
        <v>1552</v>
      </c>
      <c r="CW35" s="10"/>
      <c r="CX35" s="37">
        <f>SUM(CB34:CX34)</f>
        <v>1529</v>
      </c>
      <c r="CY35" s="10"/>
      <c r="CZ35" s="37">
        <f>SUM(CD34:CZ34)</f>
        <v>1519</v>
      </c>
      <c r="DA35" s="10"/>
      <c r="DB35" s="37">
        <f>SUM(CF34:DB34)</f>
        <v>1504</v>
      </c>
      <c r="DC35" s="10"/>
      <c r="DD35" s="37">
        <f>SUM(CH34:DD34)</f>
        <v>1470</v>
      </c>
      <c r="DE35" s="10"/>
      <c r="DF35" s="37">
        <f>SUM(CJ34:DF34)</f>
        <v>1479</v>
      </c>
      <c r="DG35" s="10"/>
      <c r="DH35" s="37">
        <f>SUM(CL34:DH34)</f>
        <v>1440</v>
      </c>
      <c r="DI35" s="10"/>
      <c r="DJ35" s="37">
        <f>SUM(CN34:DJ34)</f>
        <v>1377</v>
      </c>
      <c r="DK35" s="10"/>
      <c r="DL35" s="37">
        <f>SUM(CP34:DL34)</f>
        <v>1355</v>
      </c>
      <c r="DM35" s="10"/>
      <c r="DN35" s="38">
        <f>SUM(CR34:DN34)</f>
        <v>1379</v>
      </c>
    </row>
    <row r="36" spans="2:118" ht="6" customHeight="1" x14ac:dyDescent="0.25">
      <c r="AO36"/>
      <c r="AQ36"/>
    </row>
    <row r="37" spans="2:118" x14ac:dyDescent="0.25">
      <c r="B37" s="7" t="s">
        <v>8</v>
      </c>
      <c r="J37" s="47">
        <v>3</v>
      </c>
      <c r="L37" s="47">
        <v>9</v>
      </c>
      <c r="N37" s="47">
        <v>6</v>
      </c>
      <c r="P37" s="47">
        <v>3</v>
      </c>
      <c r="R37" s="47">
        <v>1</v>
      </c>
      <c r="T37" s="47">
        <v>5</v>
      </c>
      <c r="V37" s="47">
        <v>3</v>
      </c>
      <c r="X37" s="47">
        <v>6</v>
      </c>
      <c r="Z37" s="47">
        <v>6</v>
      </c>
      <c r="AB37" s="47">
        <v>5</v>
      </c>
      <c r="AD37" s="47">
        <v>6</v>
      </c>
      <c r="AF37" s="47">
        <v>5</v>
      </c>
      <c r="AH37" s="47">
        <v>3</v>
      </c>
      <c r="AJ37" s="47">
        <v>4</v>
      </c>
      <c r="AL37" s="47">
        <v>4</v>
      </c>
      <c r="AN37" s="47">
        <v>5</v>
      </c>
      <c r="AO37"/>
      <c r="AP37" s="47">
        <v>3</v>
      </c>
      <c r="AQ37"/>
      <c r="AR37" s="47">
        <v>2</v>
      </c>
      <c r="AT37" s="47">
        <v>2</v>
      </c>
      <c r="AV37" s="47">
        <v>2</v>
      </c>
      <c r="AX37" s="47">
        <v>4</v>
      </c>
      <c r="AZ37" s="47">
        <v>4</v>
      </c>
      <c r="BB37" s="47">
        <v>5</v>
      </c>
      <c r="BD37" s="47">
        <v>0</v>
      </c>
      <c r="BF37" s="47">
        <v>4</v>
      </c>
      <c r="BH37" s="47">
        <v>2</v>
      </c>
      <c r="BJ37" s="47">
        <v>3</v>
      </c>
      <c r="BL37" s="47">
        <v>1</v>
      </c>
      <c r="BN37" s="47">
        <v>1</v>
      </c>
      <c r="BP37" s="47">
        <v>5</v>
      </c>
      <c r="BR37" s="47">
        <v>5</v>
      </c>
      <c r="BT37" s="47">
        <v>6</v>
      </c>
      <c r="BV37" s="47">
        <v>6</v>
      </c>
      <c r="BX37" s="47">
        <v>1</v>
      </c>
      <c r="BZ37" s="47">
        <v>6</v>
      </c>
      <c r="CB37" s="47">
        <v>3</v>
      </c>
      <c r="CD37" s="47">
        <v>3</v>
      </c>
      <c r="CF37" s="47">
        <v>5</v>
      </c>
      <c r="CH37" s="47">
        <v>3</v>
      </c>
      <c r="CJ37" s="47">
        <v>6</v>
      </c>
      <c r="CL37" s="47">
        <v>6</v>
      </c>
      <c r="CN37" s="47">
        <v>0</v>
      </c>
      <c r="CP37" s="47">
        <v>0</v>
      </c>
      <c r="CR37" s="47">
        <v>0</v>
      </c>
      <c r="CT37" s="47">
        <v>0</v>
      </c>
      <c r="CV37" s="47">
        <v>0</v>
      </c>
      <c r="CX37" s="47">
        <v>0</v>
      </c>
      <c r="CZ37" s="47">
        <v>0</v>
      </c>
      <c r="DB37" s="47">
        <v>0</v>
      </c>
      <c r="DD37" s="47">
        <v>0</v>
      </c>
      <c r="DF37" s="47">
        <v>0</v>
      </c>
      <c r="DH37" s="47">
        <v>0</v>
      </c>
      <c r="DJ37" s="47">
        <v>0</v>
      </c>
      <c r="DL37" s="47">
        <v>6</v>
      </c>
      <c r="DN37" s="47">
        <v>18</v>
      </c>
    </row>
    <row r="38" spans="2:118" x14ac:dyDescent="0.25">
      <c r="B38" s="9" t="s">
        <v>2</v>
      </c>
      <c r="C38" s="10"/>
      <c r="D38" s="10"/>
      <c r="E38" s="10"/>
      <c r="F38" s="10"/>
      <c r="G38" s="10"/>
      <c r="H38" s="10"/>
      <c r="I38" s="10"/>
      <c r="J38" s="37"/>
      <c r="K38" s="10"/>
      <c r="L38" s="37"/>
      <c r="M38" s="10"/>
      <c r="N38" s="37"/>
      <c r="O38" s="10"/>
      <c r="P38" s="37"/>
      <c r="Q38" s="10"/>
      <c r="R38" s="37"/>
      <c r="S38" s="10"/>
      <c r="T38" s="37"/>
      <c r="U38" s="10"/>
      <c r="V38" s="37"/>
      <c r="W38" s="10"/>
      <c r="X38" s="37"/>
      <c r="Y38" s="10"/>
      <c r="Z38" s="37"/>
      <c r="AA38" s="10"/>
      <c r="AB38" s="37"/>
      <c r="AC38" s="10"/>
      <c r="AD38" s="37"/>
      <c r="AE38" s="10"/>
      <c r="AF38" s="37">
        <f>SUM(J37:AF37)</f>
        <v>58</v>
      </c>
      <c r="AG38" s="10"/>
      <c r="AH38" s="37">
        <f>SUM(L37:AH37)</f>
        <v>58</v>
      </c>
      <c r="AI38" s="10"/>
      <c r="AJ38" s="37">
        <f>SUM(N37:AJ37)</f>
        <v>53</v>
      </c>
      <c r="AK38" s="10"/>
      <c r="AL38" s="37">
        <f>SUM(P37:AL37)</f>
        <v>51</v>
      </c>
      <c r="AM38" s="10"/>
      <c r="AN38" s="37">
        <f>SUM(R37:AN37)</f>
        <v>53</v>
      </c>
      <c r="AO38" s="10"/>
      <c r="AP38" s="37">
        <f>SUM(T37:AP37)</f>
        <v>55</v>
      </c>
      <c r="AQ38" s="10"/>
      <c r="AR38" s="37">
        <f>SUM(V37:AR37)</f>
        <v>52</v>
      </c>
      <c r="AS38" s="10"/>
      <c r="AT38" s="37">
        <f>SUM(X37:AT37)</f>
        <v>51</v>
      </c>
      <c r="AU38" s="10"/>
      <c r="AV38" s="37">
        <f>SUM(Z37:AV37)</f>
        <v>47</v>
      </c>
      <c r="AW38" s="10"/>
      <c r="AX38" s="37">
        <f>SUM(AB37:AX37)</f>
        <v>45</v>
      </c>
      <c r="AY38" s="10"/>
      <c r="AZ38" s="37">
        <f>SUM(AD37:AZ37)</f>
        <v>44</v>
      </c>
      <c r="BA38" s="10"/>
      <c r="BB38" s="37">
        <f>SUM(AF37:BB37)</f>
        <v>43</v>
      </c>
      <c r="BC38" s="10"/>
      <c r="BD38" s="37">
        <f>SUM(AH37:BD37)</f>
        <v>38</v>
      </c>
      <c r="BE38" s="10"/>
      <c r="BF38" s="37">
        <f>SUM(AJ37:BF37)</f>
        <v>39</v>
      </c>
      <c r="BG38" s="10"/>
      <c r="BH38" s="37">
        <f>SUM(AL37:BH37)</f>
        <v>37</v>
      </c>
      <c r="BI38" s="10"/>
      <c r="BJ38" s="37">
        <f>SUM(AN37:BJ37)</f>
        <v>36</v>
      </c>
      <c r="BK38" s="10"/>
      <c r="BL38" s="37">
        <f>SUM(AP37:BL37)</f>
        <v>32</v>
      </c>
      <c r="BM38" s="10"/>
      <c r="BN38" s="37">
        <f>SUM(AR37:BN37)</f>
        <v>30</v>
      </c>
      <c r="BO38" s="10"/>
      <c r="BP38" s="37">
        <f>SUM(AT37:BP37)</f>
        <v>33</v>
      </c>
      <c r="BQ38" s="10"/>
      <c r="BR38" s="37">
        <f>SUM(AV37:BR37)</f>
        <v>36</v>
      </c>
      <c r="BS38" s="10"/>
      <c r="BT38" s="37">
        <f>SUM(AX37:BT37)</f>
        <v>40</v>
      </c>
      <c r="BU38" s="10"/>
      <c r="BV38" s="37">
        <f>SUM(AZ37:BV37)</f>
        <v>42</v>
      </c>
      <c r="BW38" s="10"/>
      <c r="BX38" s="37">
        <f>SUM(BB37:BX37)</f>
        <v>39</v>
      </c>
      <c r="BY38" s="10"/>
      <c r="BZ38" s="37">
        <f>SUM(BD37:BZ37)</f>
        <v>40</v>
      </c>
      <c r="CA38" s="10"/>
      <c r="CB38" s="37">
        <f>SUM(BF37:CB37)</f>
        <v>43</v>
      </c>
      <c r="CC38" s="10"/>
      <c r="CD38" s="37">
        <f>SUM(BH37:CD37)</f>
        <v>42</v>
      </c>
      <c r="CE38" s="10"/>
      <c r="CF38" s="37">
        <f>SUM(BJ37:CF37)</f>
        <v>45</v>
      </c>
      <c r="CG38" s="10"/>
      <c r="CH38" s="37">
        <f>SUM(BL37:CH37)</f>
        <v>45</v>
      </c>
      <c r="CI38" s="10"/>
      <c r="CJ38" s="37">
        <f>SUM(BN37:CJ37)</f>
        <v>50</v>
      </c>
      <c r="CK38" s="10"/>
      <c r="CL38" s="37">
        <f>SUM(BP37:CL37)</f>
        <v>55</v>
      </c>
      <c r="CM38" s="10"/>
      <c r="CN38" s="37">
        <f>SUM(BR37:CN37)</f>
        <v>50</v>
      </c>
      <c r="CO38" s="10"/>
      <c r="CP38" s="37">
        <f>SUM(BT37:CP37)</f>
        <v>45</v>
      </c>
      <c r="CQ38" s="10"/>
      <c r="CR38" s="37">
        <f>SUM(BV37:CR37)</f>
        <v>39</v>
      </c>
      <c r="CS38" s="10"/>
      <c r="CT38" s="37">
        <f>SUM(BX37:CT37)</f>
        <v>33</v>
      </c>
      <c r="CU38" s="10"/>
      <c r="CV38" s="37">
        <f>SUM(BZ37:CV37)</f>
        <v>32</v>
      </c>
      <c r="CW38" s="10"/>
      <c r="CX38" s="37">
        <f>SUM(CB37:CX37)</f>
        <v>26</v>
      </c>
      <c r="CY38" s="10"/>
      <c r="CZ38" s="37">
        <f>SUM(CD37:CZ37)</f>
        <v>23</v>
      </c>
      <c r="DA38" s="10"/>
      <c r="DB38" s="37">
        <f>SUM(CF37:DB37)</f>
        <v>20</v>
      </c>
      <c r="DC38" s="10"/>
      <c r="DD38" s="37">
        <f>SUM(CH37:DD37)</f>
        <v>15</v>
      </c>
      <c r="DE38" s="10"/>
      <c r="DF38" s="37">
        <f>SUM(CJ37:DF37)</f>
        <v>12</v>
      </c>
      <c r="DG38" s="10"/>
      <c r="DH38" s="37">
        <f>SUM(CL37:DH37)</f>
        <v>6</v>
      </c>
      <c r="DI38" s="10"/>
      <c r="DJ38" s="37">
        <f>SUM(CN37:DJ37)</f>
        <v>0</v>
      </c>
      <c r="DK38" s="10"/>
      <c r="DL38" s="37">
        <f>SUM(CP37:DL37)</f>
        <v>6</v>
      </c>
      <c r="DM38" s="10"/>
      <c r="DN38" s="38">
        <f>SUM(CR37:DN37)</f>
        <v>24</v>
      </c>
    </row>
    <row r="39" spans="2:118" ht="6" customHeight="1" x14ac:dyDescent="0.25">
      <c r="AO39"/>
      <c r="AQ39"/>
    </row>
    <row r="40" spans="2:118" x14ac:dyDescent="0.25">
      <c r="B40" s="7" t="s">
        <v>9</v>
      </c>
      <c r="J40" s="47">
        <v>151</v>
      </c>
      <c r="L40" s="47">
        <v>153</v>
      </c>
      <c r="N40" s="47">
        <v>201</v>
      </c>
      <c r="P40" s="47">
        <v>137</v>
      </c>
      <c r="R40" s="47">
        <v>162</v>
      </c>
      <c r="T40" s="47">
        <v>185</v>
      </c>
      <c r="V40" s="47">
        <v>165</v>
      </c>
      <c r="X40" s="47">
        <v>173</v>
      </c>
      <c r="Z40" s="47">
        <v>118</v>
      </c>
      <c r="AB40" s="47">
        <v>175</v>
      </c>
      <c r="AD40" s="47">
        <v>173</v>
      </c>
      <c r="AF40" s="47">
        <v>144</v>
      </c>
      <c r="AH40" s="47">
        <v>182</v>
      </c>
      <c r="AJ40" s="47">
        <v>166</v>
      </c>
      <c r="AL40" s="47">
        <v>188</v>
      </c>
      <c r="AN40" s="47">
        <v>186</v>
      </c>
      <c r="AO40"/>
      <c r="AP40" s="47">
        <v>160</v>
      </c>
      <c r="AQ40"/>
      <c r="AR40" s="47">
        <v>176</v>
      </c>
      <c r="AT40" s="47">
        <v>153</v>
      </c>
      <c r="AV40" s="47">
        <v>201</v>
      </c>
      <c r="AX40" s="47">
        <v>178</v>
      </c>
      <c r="AZ40" s="47">
        <v>169</v>
      </c>
      <c r="BB40" s="47">
        <v>175</v>
      </c>
      <c r="BD40" s="47">
        <v>166</v>
      </c>
      <c r="BF40" s="47">
        <v>172</v>
      </c>
      <c r="BH40" s="47">
        <v>189</v>
      </c>
      <c r="BJ40" s="47">
        <v>191</v>
      </c>
      <c r="BL40" s="47">
        <v>155</v>
      </c>
      <c r="BN40" s="47">
        <v>178</v>
      </c>
      <c r="BP40" s="47">
        <v>198</v>
      </c>
      <c r="BR40" s="47">
        <v>165</v>
      </c>
      <c r="BT40" s="47">
        <v>179</v>
      </c>
      <c r="BV40" s="47">
        <v>166</v>
      </c>
      <c r="BX40" s="47">
        <v>166</v>
      </c>
      <c r="BZ40" s="47">
        <v>155</v>
      </c>
      <c r="CB40" s="47">
        <v>144</v>
      </c>
      <c r="CD40" s="47">
        <f>104+85</f>
        <v>189</v>
      </c>
      <c r="CF40" s="47">
        <v>201</v>
      </c>
      <c r="CH40" s="47">
        <v>163</v>
      </c>
      <c r="CJ40" s="47">
        <v>170</v>
      </c>
      <c r="CL40" s="47">
        <v>178</v>
      </c>
      <c r="CN40" s="47">
        <v>168</v>
      </c>
      <c r="CP40" s="47">
        <v>200</v>
      </c>
      <c r="CR40" s="47">
        <v>199</v>
      </c>
      <c r="CT40" s="47">
        <v>170</v>
      </c>
      <c r="CV40" s="47">
        <v>196</v>
      </c>
      <c r="CX40" s="47">
        <v>153</v>
      </c>
      <c r="CZ40" s="47">
        <v>147</v>
      </c>
      <c r="DB40" s="47">
        <v>185</v>
      </c>
      <c r="DD40" s="47">
        <v>158</v>
      </c>
      <c r="DF40" s="47">
        <v>170</v>
      </c>
      <c r="DH40" s="47">
        <v>192</v>
      </c>
      <c r="DJ40" s="47">
        <v>164</v>
      </c>
      <c r="DL40" s="47">
        <v>177</v>
      </c>
      <c r="DN40" s="47">
        <v>189</v>
      </c>
    </row>
    <row r="41" spans="2:118" x14ac:dyDescent="0.25">
      <c r="B41" s="9" t="s">
        <v>2</v>
      </c>
      <c r="C41" s="10"/>
      <c r="D41" s="10"/>
      <c r="E41" s="10"/>
      <c r="F41" s="10"/>
      <c r="G41" s="10"/>
      <c r="H41" s="10"/>
      <c r="I41" s="10"/>
      <c r="J41" s="37"/>
      <c r="K41" s="10"/>
      <c r="L41" s="37"/>
      <c r="M41" s="10"/>
      <c r="N41" s="37"/>
      <c r="O41" s="10"/>
      <c r="P41" s="37"/>
      <c r="Q41" s="10"/>
      <c r="R41" s="37"/>
      <c r="S41" s="10"/>
      <c r="T41" s="37"/>
      <c r="U41" s="10"/>
      <c r="V41" s="37"/>
      <c r="W41" s="10"/>
      <c r="X41" s="37"/>
      <c r="Y41" s="10"/>
      <c r="Z41" s="37"/>
      <c r="AA41" s="10"/>
      <c r="AB41" s="37"/>
      <c r="AC41" s="10"/>
      <c r="AD41" s="37"/>
      <c r="AE41" s="10"/>
      <c r="AF41" s="37">
        <f>SUM(J40:AF40)</f>
        <v>1937</v>
      </c>
      <c r="AG41" s="10"/>
      <c r="AH41" s="37">
        <f>SUM(L40:AH40)</f>
        <v>1968</v>
      </c>
      <c r="AI41" s="10"/>
      <c r="AJ41" s="37">
        <f>SUM(N40:AJ40)</f>
        <v>1981</v>
      </c>
      <c r="AK41" s="10"/>
      <c r="AL41" s="37">
        <f>SUM(P40:AL40)</f>
        <v>1968</v>
      </c>
      <c r="AM41" s="10"/>
      <c r="AN41" s="37">
        <f>SUM(R40:AN40)</f>
        <v>2017</v>
      </c>
      <c r="AO41" s="10"/>
      <c r="AP41" s="37">
        <f>SUM(T40:AP40)</f>
        <v>2015</v>
      </c>
      <c r="AQ41" s="10"/>
      <c r="AR41" s="37">
        <f>SUM(V40:AR40)</f>
        <v>2006</v>
      </c>
      <c r="AS41" s="10"/>
      <c r="AT41" s="37">
        <f>SUM(X40:AT40)</f>
        <v>1994</v>
      </c>
      <c r="AU41" s="10"/>
      <c r="AV41" s="37">
        <f>SUM(Z40:AV40)</f>
        <v>2022</v>
      </c>
      <c r="AW41" s="10"/>
      <c r="AX41" s="37">
        <f>SUM(AB40:AX40)</f>
        <v>2082</v>
      </c>
      <c r="AY41" s="10"/>
      <c r="AZ41" s="37">
        <f>SUM(AD40:AZ40)</f>
        <v>2076</v>
      </c>
      <c r="BA41" s="10"/>
      <c r="BB41" s="37">
        <f>SUM(AF40:BB40)</f>
        <v>2078</v>
      </c>
      <c r="BC41" s="10"/>
      <c r="BD41" s="37">
        <f>SUM(AH40:BD40)</f>
        <v>2100</v>
      </c>
      <c r="BE41" s="10"/>
      <c r="BF41" s="37">
        <f>SUM(AJ40:BF40)</f>
        <v>2090</v>
      </c>
      <c r="BG41" s="10"/>
      <c r="BH41" s="37">
        <f>SUM(AL40:BH40)</f>
        <v>2113</v>
      </c>
      <c r="BI41" s="10"/>
      <c r="BJ41" s="37">
        <f>SUM(AN40:BJ40)</f>
        <v>2116</v>
      </c>
      <c r="BK41" s="10"/>
      <c r="BL41" s="37">
        <f>SUM(AP40:BL40)</f>
        <v>2085</v>
      </c>
      <c r="BM41" s="10"/>
      <c r="BN41" s="37">
        <f>SUM(AR40:BN40)</f>
        <v>2103</v>
      </c>
      <c r="BO41" s="10"/>
      <c r="BP41" s="37">
        <f>SUM(AT40:BP40)</f>
        <v>2125</v>
      </c>
      <c r="BQ41" s="10"/>
      <c r="BR41" s="37">
        <f>SUM(AV40:BR40)</f>
        <v>2137</v>
      </c>
      <c r="BS41" s="10"/>
      <c r="BT41" s="37">
        <f>SUM(AX40:BT40)</f>
        <v>2115</v>
      </c>
      <c r="BU41" s="10"/>
      <c r="BV41" s="37">
        <f>SUM(AZ40:BV40)</f>
        <v>2103</v>
      </c>
      <c r="BW41" s="10"/>
      <c r="BX41" s="37">
        <f>SUM(BB40:BX40)</f>
        <v>2100</v>
      </c>
      <c r="BY41" s="10"/>
      <c r="BZ41" s="37">
        <f>SUM(BD40:BZ40)</f>
        <v>2080</v>
      </c>
      <c r="CA41" s="10"/>
      <c r="CB41" s="37">
        <f>SUM(BF40:CB40)</f>
        <v>2058</v>
      </c>
      <c r="CC41" s="10"/>
      <c r="CD41" s="37">
        <f>SUM(BH40:CD40)</f>
        <v>2075</v>
      </c>
      <c r="CE41" s="10"/>
      <c r="CF41" s="37">
        <f>SUM(BJ40:CF40)</f>
        <v>2087</v>
      </c>
      <c r="CG41" s="10"/>
      <c r="CH41" s="37">
        <f>SUM(BL40:CH40)</f>
        <v>2059</v>
      </c>
      <c r="CI41" s="10"/>
      <c r="CJ41" s="37">
        <f>SUM(BN40:CJ40)</f>
        <v>2074</v>
      </c>
      <c r="CK41" s="10"/>
      <c r="CL41" s="37">
        <f>SUM(BP40:CL40)</f>
        <v>2074</v>
      </c>
      <c r="CM41" s="10"/>
      <c r="CN41" s="37">
        <f>SUM(BR40:CN40)</f>
        <v>2044</v>
      </c>
      <c r="CO41" s="10"/>
      <c r="CP41" s="37">
        <f>SUM(BT40:CP40)</f>
        <v>2079</v>
      </c>
      <c r="CQ41" s="10"/>
      <c r="CR41" s="37">
        <f>SUM(BV40:CR40)</f>
        <v>2099</v>
      </c>
      <c r="CS41" s="10"/>
      <c r="CT41" s="37">
        <f>SUM(BX40:CT40)</f>
        <v>2103</v>
      </c>
      <c r="CU41" s="10"/>
      <c r="CV41" s="37">
        <f>SUM(BZ40:CV40)</f>
        <v>2133</v>
      </c>
      <c r="CW41" s="10"/>
      <c r="CX41" s="37">
        <f>SUM(CB40:CX40)</f>
        <v>2131</v>
      </c>
      <c r="CY41" s="10"/>
      <c r="CZ41" s="37">
        <f>SUM(CD40:CZ40)</f>
        <v>2134</v>
      </c>
      <c r="DA41" s="10"/>
      <c r="DB41" s="37">
        <f>SUM(CF40:DB40)</f>
        <v>2130</v>
      </c>
      <c r="DC41" s="10"/>
      <c r="DD41" s="37">
        <f>SUM(CH40:DD40)</f>
        <v>2087</v>
      </c>
      <c r="DE41" s="10"/>
      <c r="DF41" s="37">
        <f>SUM(CJ40:DF40)</f>
        <v>2094</v>
      </c>
      <c r="DG41" s="10"/>
      <c r="DH41" s="37">
        <f>SUM(CL40:DH40)</f>
        <v>2116</v>
      </c>
      <c r="DI41" s="10"/>
      <c r="DJ41" s="37">
        <f>SUM(CN40:DJ40)</f>
        <v>2102</v>
      </c>
      <c r="DK41" s="10"/>
      <c r="DL41" s="37">
        <f>SUM(CP40:DL40)</f>
        <v>2111</v>
      </c>
      <c r="DM41" s="10"/>
      <c r="DN41" s="38">
        <f>SUM(CR40:DN40)</f>
        <v>2100</v>
      </c>
    </row>
    <row r="42" spans="2:118" ht="6" customHeight="1" x14ac:dyDescent="0.25">
      <c r="J42" s="18"/>
      <c r="L42" s="18"/>
      <c r="N42" s="18"/>
      <c r="P42" s="18"/>
      <c r="R42" s="18"/>
      <c r="T42" s="18"/>
      <c r="V42" s="18"/>
      <c r="X42" s="18"/>
      <c r="Z42" s="18"/>
      <c r="AB42" s="18"/>
      <c r="AD42" s="18"/>
      <c r="AF42" s="18"/>
      <c r="AH42" s="18"/>
      <c r="AJ42" s="18"/>
      <c r="AL42" s="18"/>
      <c r="AN42" s="18"/>
      <c r="AO42"/>
      <c r="AP42" s="18"/>
      <c r="AQ42"/>
      <c r="AR42" s="18"/>
      <c r="AT42" s="18"/>
      <c r="AV42" s="18"/>
      <c r="AX42" s="18"/>
      <c r="AZ42" s="18"/>
      <c r="BB42" s="18"/>
      <c r="BD42" s="18"/>
      <c r="BF42" s="18"/>
      <c r="BH42" s="18"/>
      <c r="BJ42" s="18"/>
      <c r="BL42" s="18"/>
      <c r="BN42" s="18"/>
      <c r="BP42" s="18"/>
      <c r="BR42" s="18"/>
      <c r="BT42" s="18"/>
      <c r="BV42" s="18"/>
      <c r="BX42" s="18"/>
      <c r="BZ42" s="18"/>
      <c r="CB42" s="18"/>
      <c r="CD42" s="18"/>
      <c r="CF42" s="18"/>
      <c r="CH42" s="18"/>
      <c r="CJ42" s="18"/>
      <c r="CL42" s="18"/>
      <c r="CN42" s="18"/>
      <c r="CP42" s="18"/>
      <c r="CR42" s="18"/>
      <c r="CT42" s="18"/>
      <c r="CV42" s="18"/>
      <c r="CX42" s="18"/>
      <c r="CZ42" s="18"/>
      <c r="DB42" s="18"/>
      <c r="DD42" s="18"/>
      <c r="DF42" s="18"/>
      <c r="DH42" s="18"/>
      <c r="DJ42" s="18"/>
      <c r="DL42" s="18"/>
      <c r="DN42" s="18"/>
    </row>
    <row r="43" spans="2:118" x14ac:dyDescent="0.25">
      <c r="B43" s="7" t="s">
        <v>10</v>
      </c>
      <c r="J43" s="17">
        <f>J34+J37+J40</f>
        <v>296</v>
      </c>
      <c r="L43" s="17">
        <f>L34+L37+L40</f>
        <v>308</v>
      </c>
      <c r="N43" s="17">
        <f>N34+N37+N40</f>
        <v>374</v>
      </c>
      <c r="P43" s="17">
        <f>P34+P37+P40</f>
        <v>284</v>
      </c>
      <c r="R43" s="17">
        <f>R34+R37+R40</f>
        <v>317</v>
      </c>
      <c r="T43" s="17">
        <f>T34+T37+T40</f>
        <v>384</v>
      </c>
      <c r="V43" s="17">
        <f>V34+V37+V40</f>
        <v>341</v>
      </c>
      <c r="X43" s="17">
        <f>X34+X37+X40</f>
        <v>363</v>
      </c>
      <c r="Z43" s="17">
        <f>Z34+Z37+Z40</f>
        <v>272</v>
      </c>
      <c r="AB43" s="17">
        <f>AB34+AB37+AB40</f>
        <v>333</v>
      </c>
      <c r="AD43" s="17">
        <f>AD34+AD37+AD40</f>
        <v>346</v>
      </c>
      <c r="AF43" s="17">
        <f>AF34+AF37+AF40</f>
        <v>293</v>
      </c>
      <c r="AH43" s="17">
        <f>AH34+AH37+AH40</f>
        <v>352</v>
      </c>
      <c r="AJ43" s="17">
        <f>AJ34+AJ37+AJ40</f>
        <v>327</v>
      </c>
      <c r="AL43" s="17">
        <f>AL34+AL37+AL40</f>
        <v>364</v>
      </c>
      <c r="AN43" s="17">
        <f>AN34+AN37+AN40</f>
        <v>325</v>
      </c>
      <c r="AO43"/>
      <c r="AP43" s="17">
        <f>AP34+AP37+AP40</f>
        <v>323</v>
      </c>
      <c r="AQ43"/>
      <c r="AR43" s="17">
        <f>AR34+AR37+AR40</f>
        <v>341</v>
      </c>
      <c r="AT43" s="17">
        <f>AT34+AT37+AT40</f>
        <v>295</v>
      </c>
      <c r="AV43" s="17">
        <f>AV34+AV37+AV40</f>
        <v>368</v>
      </c>
      <c r="AX43" s="17">
        <f>AX34+AX37+AX40</f>
        <v>320</v>
      </c>
      <c r="AZ43" s="17">
        <f>AZ34+AZ37+AZ40</f>
        <v>306</v>
      </c>
      <c r="BB43" s="17">
        <f>BB34+BB37+BB40</f>
        <v>340</v>
      </c>
      <c r="BD43" s="17">
        <f>BD34+BD37+BD40</f>
        <v>282</v>
      </c>
      <c r="BF43" s="17">
        <f>BF34+BF37+BF40</f>
        <v>341</v>
      </c>
      <c r="BH43" s="17">
        <f>BH34+BH37+BH40</f>
        <v>334</v>
      </c>
      <c r="BJ43" s="17">
        <f>BJ34+BJ37+BJ40</f>
        <v>326</v>
      </c>
      <c r="BL43" s="17">
        <f>BL34+BL37+BL40</f>
        <v>291</v>
      </c>
      <c r="BN43" s="17">
        <f>BN34+BN37+BN40</f>
        <v>343</v>
      </c>
      <c r="BP43" s="17">
        <f>BP34+BP37+BP40</f>
        <v>349</v>
      </c>
      <c r="BR43" s="17">
        <f>BR34+BR37+BR40</f>
        <v>312</v>
      </c>
      <c r="BT43" s="17">
        <f>BT34+BT37+BT40</f>
        <v>305</v>
      </c>
      <c r="BV43" s="17">
        <f>BV34+BV37+BV40</f>
        <v>300</v>
      </c>
      <c r="BX43" s="17">
        <f>BX34+BX37+BX40</f>
        <v>346</v>
      </c>
      <c r="BZ43" s="17">
        <f>BZ34+BZ37+BZ40</f>
        <v>310</v>
      </c>
      <c r="CB43" s="17">
        <f>CB34+CB37+CB40</f>
        <v>270</v>
      </c>
      <c r="CD43" s="17">
        <f>CD34+CD37+CD40</f>
        <v>341</v>
      </c>
      <c r="CF43" s="17">
        <f>CF34+CF37+CF40</f>
        <v>332</v>
      </c>
      <c r="CH43" s="17">
        <f>CH34+CH37+CH40</f>
        <v>287</v>
      </c>
      <c r="CJ43" s="17">
        <f>CJ34+CJ37+CJ40</f>
        <v>313</v>
      </c>
      <c r="CL43" s="17">
        <f>CL34+CL37+CL40</f>
        <v>349</v>
      </c>
      <c r="CN43" s="17">
        <f>CN34+CN37+CN40</f>
        <v>312</v>
      </c>
      <c r="CP43" s="17">
        <f>CP34+CP37+CP40</f>
        <v>330</v>
      </c>
      <c r="CR43" s="17">
        <f>CR34+CR37+CR40</f>
        <v>288</v>
      </c>
      <c r="CT43" s="17">
        <f>CT34+CT37+CT40</f>
        <v>261</v>
      </c>
      <c r="CV43" s="17">
        <f>CV34+CV37+CV40</f>
        <v>324</v>
      </c>
      <c r="CX43" s="17">
        <f>CX34+CX37+CX40</f>
        <v>279</v>
      </c>
      <c r="CZ43" s="17">
        <f>CZ34+CZ37+CZ40</f>
        <v>260</v>
      </c>
      <c r="DB43" s="17">
        <f>DB34+DB37+DB40</f>
        <v>319</v>
      </c>
      <c r="DD43" s="17">
        <f>DD34+DD37+DD40</f>
        <v>250</v>
      </c>
      <c r="DF43" s="17">
        <f>DF34+DF37+DF40</f>
        <v>300</v>
      </c>
      <c r="DH43" s="17">
        <f>DH34+DH37+DH40</f>
        <v>290</v>
      </c>
      <c r="DJ43" s="17">
        <f>DJ34+DJ37+DJ40</f>
        <v>266</v>
      </c>
      <c r="DL43" s="17">
        <f>DL34+DL37+DL40</f>
        <v>305</v>
      </c>
      <c r="DN43" s="17">
        <f>DN34+DN37+DN40</f>
        <v>361</v>
      </c>
    </row>
    <row r="44" spans="2:118" x14ac:dyDescent="0.25">
      <c r="B44" s="9" t="s">
        <v>2</v>
      </c>
      <c r="C44" s="10"/>
      <c r="D44" s="10"/>
      <c r="E44" s="10"/>
      <c r="F44" s="10"/>
      <c r="G44" s="10"/>
      <c r="H44" s="10"/>
      <c r="I44" s="10"/>
      <c r="J44" s="37"/>
      <c r="K44" s="10"/>
      <c r="L44" s="37"/>
      <c r="M44" s="10"/>
      <c r="N44" s="37"/>
      <c r="O44" s="10"/>
      <c r="P44" s="37"/>
      <c r="Q44" s="10"/>
      <c r="R44" s="37"/>
      <c r="S44" s="10"/>
      <c r="T44" s="37"/>
      <c r="U44" s="10"/>
      <c r="V44" s="37"/>
      <c r="W44" s="10"/>
      <c r="X44" s="37"/>
      <c r="Y44" s="10"/>
      <c r="Z44" s="37"/>
      <c r="AA44" s="10"/>
      <c r="AB44" s="37"/>
      <c r="AC44" s="10"/>
      <c r="AD44" s="37"/>
      <c r="AE44" s="10"/>
      <c r="AF44" s="37">
        <f>SUM(J43:AF43)</f>
        <v>3911</v>
      </c>
      <c r="AG44" s="10"/>
      <c r="AH44" s="37">
        <f>SUM(L43:AH43)</f>
        <v>3967</v>
      </c>
      <c r="AI44" s="10"/>
      <c r="AJ44" s="37">
        <f>SUM(N43:AJ43)</f>
        <v>3986</v>
      </c>
      <c r="AK44" s="10"/>
      <c r="AL44" s="37">
        <f>SUM(P43:AL43)</f>
        <v>3976</v>
      </c>
      <c r="AM44" s="10"/>
      <c r="AN44" s="37">
        <f>SUM(R43:AN43)</f>
        <v>4017</v>
      </c>
      <c r="AO44" s="10"/>
      <c r="AP44" s="37">
        <f>SUM(T43:AP43)</f>
        <v>4023</v>
      </c>
      <c r="AQ44" s="10"/>
      <c r="AR44" s="37">
        <f>SUM(V43:AR43)</f>
        <v>3980</v>
      </c>
      <c r="AS44" s="10"/>
      <c r="AT44" s="37">
        <f>SUM(X43:AT43)</f>
        <v>3934</v>
      </c>
      <c r="AU44" s="10"/>
      <c r="AV44" s="37">
        <f>SUM(Z43:AV43)</f>
        <v>3939</v>
      </c>
      <c r="AW44" s="10"/>
      <c r="AX44" s="37">
        <f>SUM(AB43:AX43)</f>
        <v>3987</v>
      </c>
      <c r="AY44" s="10"/>
      <c r="AZ44" s="37">
        <f>SUM(AD43:AZ43)</f>
        <v>3960</v>
      </c>
      <c r="BA44" s="10"/>
      <c r="BB44" s="37">
        <f>SUM(AF43:BB43)</f>
        <v>3954</v>
      </c>
      <c r="BC44" s="10"/>
      <c r="BD44" s="37">
        <f>SUM(AH43:BD43)</f>
        <v>3943</v>
      </c>
      <c r="BE44" s="10"/>
      <c r="BF44" s="37">
        <f>SUM(AJ43:BF43)</f>
        <v>3932</v>
      </c>
      <c r="BG44" s="10"/>
      <c r="BH44" s="37">
        <f>SUM(AL43:BH43)</f>
        <v>3939</v>
      </c>
      <c r="BI44" s="10"/>
      <c r="BJ44" s="37">
        <f>SUM(AN43:BJ43)</f>
        <v>3901</v>
      </c>
      <c r="BK44" s="10"/>
      <c r="BL44" s="37">
        <f>SUM(AP43:BL43)</f>
        <v>3867</v>
      </c>
      <c r="BM44" s="10"/>
      <c r="BN44" s="37">
        <f>SUM(AR43:BN43)</f>
        <v>3887</v>
      </c>
      <c r="BO44" s="10"/>
      <c r="BP44" s="37">
        <f>SUM(AT43:BP43)</f>
        <v>3895</v>
      </c>
      <c r="BQ44" s="10"/>
      <c r="BR44" s="37">
        <f>SUM(AV43:BR43)</f>
        <v>3912</v>
      </c>
      <c r="BS44" s="10"/>
      <c r="BT44" s="37">
        <f>SUM(AX43:BT43)</f>
        <v>3849</v>
      </c>
      <c r="BU44" s="10"/>
      <c r="BV44" s="37">
        <f>SUM(AZ43:BV43)</f>
        <v>3829</v>
      </c>
      <c r="BW44" s="10"/>
      <c r="BX44" s="37">
        <f>SUM(BB43:BX43)</f>
        <v>3869</v>
      </c>
      <c r="BY44" s="10"/>
      <c r="BZ44" s="37">
        <f>SUM(BD43:BZ43)</f>
        <v>3839</v>
      </c>
      <c r="CA44" s="10"/>
      <c r="CB44" s="37">
        <f>SUM(BF43:CB43)</f>
        <v>3827</v>
      </c>
      <c r="CC44" s="10"/>
      <c r="CD44" s="37">
        <f>SUM(BH43:CD43)</f>
        <v>3827</v>
      </c>
      <c r="CE44" s="10"/>
      <c r="CF44" s="37">
        <f>SUM(BJ43:CF43)</f>
        <v>3825</v>
      </c>
      <c r="CG44" s="10"/>
      <c r="CH44" s="37">
        <f>SUM(BL43:CH43)</f>
        <v>3786</v>
      </c>
      <c r="CI44" s="10"/>
      <c r="CJ44" s="37">
        <f>SUM(BN43:CJ43)</f>
        <v>3808</v>
      </c>
      <c r="CK44" s="10"/>
      <c r="CL44" s="37">
        <f>SUM(BP43:CL43)</f>
        <v>3814</v>
      </c>
      <c r="CM44" s="10"/>
      <c r="CN44" s="37">
        <f>SUM(BR43:CN43)</f>
        <v>3777</v>
      </c>
      <c r="CO44" s="10"/>
      <c r="CP44" s="37">
        <f>SUM(BT43:CP43)</f>
        <v>3795</v>
      </c>
      <c r="CQ44" s="10"/>
      <c r="CR44" s="37">
        <f>SUM(BV43:CR43)</f>
        <v>3778</v>
      </c>
      <c r="CS44" s="10"/>
      <c r="CT44" s="37">
        <f>SUM(BX43:CT43)</f>
        <v>3739</v>
      </c>
      <c r="CU44" s="10"/>
      <c r="CV44" s="37">
        <f>SUM(BZ43:CV43)</f>
        <v>3717</v>
      </c>
      <c r="CW44" s="10"/>
      <c r="CX44" s="37">
        <f>SUM(CB43:CX43)</f>
        <v>3686</v>
      </c>
      <c r="CY44" s="10"/>
      <c r="CZ44" s="37">
        <f>SUM(CD43:CZ43)</f>
        <v>3676</v>
      </c>
      <c r="DA44" s="10"/>
      <c r="DB44" s="37">
        <f>SUM(CF43:DB43)</f>
        <v>3654</v>
      </c>
      <c r="DC44" s="10"/>
      <c r="DD44" s="37">
        <f>SUM(CH43:DD43)</f>
        <v>3572</v>
      </c>
      <c r="DE44" s="10"/>
      <c r="DF44" s="37">
        <f>SUM(CJ43:DF43)</f>
        <v>3585</v>
      </c>
      <c r="DG44" s="10"/>
      <c r="DH44" s="37">
        <f>SUM(CL43:DH43)</f>
        <v>3562</v>
      </c>
      <c r="DI44" s="10"/>
      <c r="DJ44" s="37">
        <f>SUM(CN43:DJ43)</f>
        <v>3479</v>
      </c>
      <c r="DK44" s="10"/>
      <c r="DL44" s="37">
        <f>SUM(CP43:DL43)</f>
        <v>3472</v>
      </c>
      <c r="DM44" s="10"/>
      <c r="DN44" s="38">
        <f>SUM(CR43:DN43)</f>
        <v>3503</v>
      </c>
    </row>
    <row r="45" spans="2:118" x14ac:dyDescent="0.25">
      <c r="AO45"/>
      <c r="AQ45"/>
    </row>
    <row r="46" spans="2:118" x14ac:dyDescent="0.25">
      <c r="B46" s="6" t="s">
        <v>11</v>
      </c>
      <c r="AO46"/>
      <c r="AQ46"/>
    </row>
    <row r="47" spans="2:118" x14ac:dyDescent="0.25">
      <c r="B47" s="7" t="s">
        <v>7</v>
      </c>
      <c r="AO47"/>
      <c r="AQ47"/>
    </row>
    <row r="48" spans="2:118" x14ac:dyDescent="0.25">
      <c r="B48" s="4" t="str">
        <f>$B$28</f>
        <v>Dr. Abelar</v>
      </c>
      <c r="J48" s="45">
        <v>51003</v>
      </c>
      <c r="L48" s="45">
        <v>124156</v>
      </c>
      <c r="N48" s="45">
        <v>101234</v>
      </c>
      <c r="P48" s="45">
        <v>120572</v>
      </c>
      <c r="R48" s="45">
        <v>76822</v>
      </c>
      <c r="T48" s="45">
        <v>144197</v>
      </c>
      <c r="V48" s="45">
        <v>104414</v>
      </c>
      <c r="X48" s="45">
        <v>117125</v>
      </c>
      <c r="Z48" s="45">
        <v>138900</v>
      </c>
      <c r="AB48" s="45">
        <v>125142</v>
      </c>
      <c r="AD48" s="45">
        <v>94527</v>
      </c>
      <c r="AF48" s="45">
        <v>132755</v>
      </c>
      <c r="AH48" s="45">
        <v>115956</v>
      </c>
      <c r="AJ48" s="45">
        <v>114726</v>
      </c>
      <c r="AL48" s="45">
        <v>107374.5</v>
      </c>
      <c r="AN48" s="45">
        <v>98173</v>
      </c>
      <c r="AO48"/>
      <c r="AP48" s="45">
        <v>154482.44</v>
      </c>
      <c r="AQ48"/>
      <c r="AR48" s="45">
        <v>176786</v>
      </c>
      <c r="AT48" s="45">
        <v>109854.9</v>
      </c>
      <c r="AV48" s="45">
        <v>129187</v>
      </c>
      <c r="AX48" s="45">
        <v>158950</v>
      </c>
      <c r="AZ48" s="45">
        <v>110931.75</v>
      </c>
      <c r="BB48" s="45">
        <v>140129</v>
      </c>
      <c r="BD48" s="45">
        <v>100244</v>
      </c>
      <c r="BF48" s="45">
        <v>165047.5</v>
      </c>
      <c r="BH48" s="45">
        <v>79966</v>
      </c>
      <c r="BJ48" s="45">
        <v>144297</v>
      </c>
      <c r="BL48" s="45">
        <v>110882</v>
      </c>
      <c r="BN48" s="45">
        <v>157298.98000000001</v>
      </c>
      <c r="BP48" s="45">
        <v>140387.56</v>
      </c>
      <c r="BR48" s="45">
        <v>164279.46</v>
      </c>
      <c r="BT48" s="45">
        <v>100064</v>
      </c>
      <c r="BV48" s="45">
        <v>130833</v>
      </c>
      <c r="BX48" s="45">
        <v>97554.880000000005</v>
      </c>
      <c r="BZ48" s="45">
        <v>133868.54</v>
      </c>
      <c r="CB48" s="45">
        <v>101017</v>
      </c>
      <c r="CD48" s="45">
        <v>130326.3</v>
      </c>
      <c r="CF48" s="45">
        <v>157879</v>
      </c>
      <c r="CH48" s="45">
        <v>108859.98</v>
      </c>
      <c r="CJ48" s="45">
        <v>126009.56</v>
      </c>
      <c r="CL48" s="45">
        <v>96759</v>
      </c>
      <c r="CN48" s="45">
        <v>100783</v>
      </c>
      <c r="CP48" s="45">
        <v>85119</v>
      </c>
      <c r="CR48" s="45">
        <v>64222</v>
      </c>
      <c r="CT48" s="45">
        <v>200839.6</v>
      </c>
      <c r="CV48" s="45">
        <v>147270.04999999999</v>
      </c>
      <c r="CX48" s="45">
        <v>126022</v>
      </c>
      <c r="CZ48" s="45">
        <v>138136</v>
      </c>
      <c r="DB48" s="45">
        <v>139722.5</v>
      </c>
      <c r="DD48" s="45">
        <v>80404</v>
      </c>
      <c r="DF48" s="45">
        <v>108356.33</v>
      </c>
      <c r="DH48" s="45">
        <v>171867</v>
      </c>
      <c r="DJ48" s="45">
        <v>99882.45</v>
      </c>
      <c r="DL48" s="45">
        <v>118629.06</v>
      </c>
      <c r="DN48" s="45">
        <v>87820.25</v>
      </c>
    </row>
    <row r="49" spans="2:123" x14ac:dyDescent="0.25">
      <c r="B49" s="9" t="s">
        <v>20</v>
      </c>
      <c r="C49" s="10"/>
      <c r="D49" s="10"/>
      <c r="E49" s="10"/>
      <c r="F49" s="10"/>
      <c r="G49" s="10"/>
      <c r="H49" s="10"/>
      <c r="I49" s="10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0"/>
      <c r="AF49" s="11">
        <f>SUM(J48:AF48)</f>
        <v>1330847</v>
      </c>
      <c r="AG49" s="10"/>
      <c r="AH49" s="11">
        <f>SUM(L48:AH48)</f>
        <v>1395800</v>
      </c>
      <c r="AI49" s="10"/>
      <c r="AJ49" s="11">
        <f>SUM(N48:AJ48)</f>
        <v>1386370</v>
      </c>
      <c r="AK49" s="10"/>
      <c r="AL49" s="11">
        <f>SUM(P48:AL48)</f>
        <v>1392510.5</v>
      </c>
      <c r="AM49" s="10"/>
      <c r="AN49" s="11">
        <f>SUM(R48:AN48)</f>
        <v>1370111.5</v>
      </c>
      <c r="AO49" s="10"/>
      <c r="AP49" s="11">
        <f>SUM(T48:AP48)</f>
        <v>1447771.94</v>
      </c>
      <c r="AQ49" s="10"/>
      <c r="AR49" s="11">
        <f>SUM(V48:AR48)</f>
        <v>1480360.94</v>
      </c>
      <c r="AS49" s="12"/>
      <c r="AT49" s="11">
        <f>SUM(X48:AT48)</f>
        <v>1485801.8399999999</v>
      </c>
      <c r="AU49" s="10"/>
      <c r="AV49" s="11">
        <f>SUM(Z48:AV48)</f>
        <v>1497863.8399999999</v>
      </c>
      <c r="AW49" s="10"/>
      <c r="AX49" s="11">
        <f>SUM(AB48:AX48)</f>
        <v>1517913.8399999999</v>
      </c>
      <c r="AY49" s="10"/>
      <c r="AZ49" s="11">
        <f>SUM(AD48:AZ48)</f>
        <v>1503703.5899999999</v>
      </c>
      <c r="BA49" s="10"/>
      <c r="BB49" s="11">
        <f>SUM(AF48:BB48)</f>
        <v>1549305.5899999999</v>
      </c>
      <c r="BC49" s="10"/>
      <c r="BD49" s="11">
        <f>SUM(AH48:BD48)</f>
        <v>1516794.5899999999</v>
      </c>
      <c r="BE49" s="10"/>
      <c r="BF49" s="11">
        <f>SUM(AJ48:BF48)</f>
        <v>1565886.0899999999</v>
      </c>
      <c r="BG49" s="10"/>
      <c r="BH49" s="11">
        <f>SUM(AL48:BH48)</f>
        <v>1531126.0899999999</v>
      </c>
      <c r="BI49" s="10"/>
      <c r="BJ49" s="11">
        <f>SUM(AN48:BJ48)</f>
        <v>1568048.5899999999</v>
      </c>
      <c r="BK49" s="10"/>
      <c r="BL49" s="11">
        <f>SUM(AP48:BL48)</f>
        <v>1580757.5899999999</v>
      </c>
      <c r="BM49" s="10"/>
      <c r="BN49" s="11">
        <f>SUM(AR48:BN48)</f>
        <v>1583574.13</v>
      </c>
      <c r="BO49" s="10"/>
      <c r="BP49" s="11">
        <f>SUM(AT48:BP48)</f>
        <v>1547175.69</v>
      </c>
      <c r="BQ49" s="10"/>
      <c r="BR49" s="11">
        <f>SUM(AV48:BR48)</f>
        <v>1601600.25</v>
      </c>
      <c r="BS49" s="10"/>
      <c r="BT49" s="11">
        <f>SUM(AX48:BT48)</f>
        <v>1572477.25</v>
      </c>
      <c r="BU49" s="10"/>
      <c r="BV49" s="11">
        <f>SUM(AZ48:BV48)</f>
        <v>1544360.25</v>
      </c>
      <c r="BW49" s="10"/>
      <c r="BX49" s="11">
        <f>SUM(BB48:BX48)</f>
        <v>1530983.38</v>
      </c>
      <c r="BY49" s="10"/>
      <c r="BZ49" s="11">
        <f>SUM(BD48:BZ48)</f>
        <v>1524722.92</v>
      </c>
      <c r="CA49" s="10"/>
      <c r="CB49" s="11">
        <f>SUM(BF48:CB48)</f>
        <v>1525495.92</v>
      </c>
      <c r="CC49" s="10"/>
      <c r="CD49" s="11">
        <f>SUM(BH48:CD48)</f>
        <v>1490774.72</v>
      </c>
      <c r="CE49" s="10"/>
      <c r="CF49" s="11">
        <f>SUM(BJ48:CF48)</f>
        <v>1568687.72</v>
      </c>
      <c r="CG49" s="10"/>
      <c r="CH49" s="11">
        <f>SUM(BL48:CH48)</f>
        <v>1533250.7</v>
      </c>
      <c r="CI49" s="10"/>
      <c r="CJ49" s="11">
        <f>SUM(BN48:CJ48)</f>
        <v>1548378.26</v>
      </c>
      <c r="CK49" s="10"/>
      <c r="CL49" s="11">
        <f>SUM(BP48:CL48)</f>
        <v>1487838.2800000003</v>
      </c>
      <c r="CM49" s="10"/>
      <c r="CN49" s="11">
        <f>SUM(BR48:CN48)</f>
        <v>1448233.7200000002</v>
      </c>
      <c r="CO49" s="10"/>
      <c r="CP49" s="11">
        <f>SUM(BT48:CP48)</f>
        <v>1369073.26</v>
      </c>
      <c r="CQ49" s="10"/>
      <c r="CR49" s="11">
        <f>SUM(BV48:CR48)</f>
        <v>1333231.26</v>
      </c>
      <c r="CS49" s="10"/>
      <c r="CT49" s="11">
        <f>SUM(BX48:CT48)</f>
        <v>1403237.86</v>
      </c>
      <c r="CU49" s="10"/>
      <c r="CV49" s="11">
        <f>SUM(BZ48:CV48)</f>
        <v>1452953.0300000003</v>
      </c>
      <c r="CW49" s="10"/>
      <c r="CX49" s="11">
        <f>SUM(CB48:CX48)</f>
        <v>1445106.49</v>
      </c>
      <c r="CY49" s="10"/>
      <c r="CZ49" s="11">
        <f>SUM(CD48:CZ48)</f>
        <v>1482225.49</v>
      </c>
      <c r="DA49" s="10"/>
      <c r="DB49" s="11">
        <f>SUM(CF48:DB48)</f>
        <v>1491621.69</v>
      </c>
      <c r="DC49" s="10"/>
      <c r="DD49" s="11">
        <f>SUM(CH48:DD48)</f>
        <v>1414146.69</v>
      </c>
      <c r="DE49" s="10"/>
      <c r="DF49" s="11">
        <f>SUM(CJ48:DF48)</f>
        <v>1413643.04</v>
      </c>
      <c r="DG49" s="10"/>
      <c r="DH49" s="11">
        <f>SUM(CL48:DH48)</f>
        <v>1459500.48</v>
      </c>
      <c r="DI49" s="10"/>
      <c r="DJ49" s="11">
        <f>SUM(CN48:DJ48)</f>
        <v>1462623.93</v>
      </c>
      <c r="DK49" s="10"/>
      <c r="DL49" s="11">
        <f>SUM(CP48:DL48)</f>
        <v>1480469.99</v>
      </c>
      <c r="DM49" s="10"/>
      <c r="DN49" s="13">
        <f>SUM(CR48:DN48)</f>
        <v>1483171.24</v>
      </c>
    </row>
    <row r="50" spans="2:123" x14ac:dyDescent="0.25">
      <c r="B50" s="4" t="str">
        <f>$B$30</f>
        <v>Dr. Hasso</v>
      </c>
      <c r="J50" s="46">
        <v>0</v>
      </c>
      <c r="L50" s="46">
        <v>0</v>
      </c>
      <c r="N50" s="46">
        <v>0</v>
      </c>
      <c r="P50" s="46">
        <v>0</v>
      </c>
      <c r="R50" s="46">
        <v>0</v>
      </c>
      <c r="T50" s="46">
        <v>0</v>
      </c>
      <c r="V50" s="46">
        <v>0</v>
      </c>
      <c r="X50" s="46">
        <v>0</v>
      </c>
      <c r="Z50" s="46">
        <v>0</v>
      </c>
      <c r="AB50" s="46">
        <v>0</v>
      </c>
      <c r="AD50" s="46">
        <v>0</v>
      </c>
      <c r="AF50" s="73">
        <v>0</v>
      </c>
      <c r="AH50" s="73">
        <v>0</v>
      </c>
      <c r="AJ50" s="73">
        <v>0</v>
      </c>
      <c r="AL50" s="73">
        <v>0</v>
      </c>
      <c r="AN50" s="73">
        <v>0</v>
      </c>
      <c r="AO50"/>
      <c r="AP50" s="73">
        <v>0</v>
      </c>
      <c r="AQ50"/>
      <c r="AR50" s="46">
        <v>2375</v>
      </c>
      <c r="AT50" s="46">
        <v>8446</v>
      </c>
      <c r="AV50" s="46">
        <v>8359</v>
      </c>
      <c r="AX50" s="46">
        <v>13758</v>
      </c>
      <c r="AZ50" s="46">
        <v>1401.99</v>
      </c>
      <c r="BB50" s="46">
        <v>31193</v>
      </c>
      <c r="BD50" s="46">
        <v>141634</v>
      </c>
      <c r="BF50" s="46">
        <v>41098</v>
      </c>
      <c r="BH50" s="46">
        <v>9092</v>
      </c>
      <c r="BJ50" s="46">
        <v>5445</v>
      </c>
      <c r="BL50" s="46">
        <v>18867</v>
      </c>
      <c r="BN50" s="46">
        <v>20517</v>
      </c>
      <c r="BP50" s="46">
        <v>15303</v>
      </c>
      <c r="BR50" s="46">
        <v>7236.16</v>
      </c>
      <c r="BT50" s="46">
        <v>23143</v>
      </c>
      <c r="BV50" s="46">
        <v>20233</v>
      </c>
      <c r="BX50" s="46">
        <v>22618</v>
      </c>
      <c r="BZ50" s="46">
        <v>22004</v>
      </c>
      <c r="CB50" s="46">
        <v>25790</v>
      </c>
      <c r="CD50" s="46">
        <v>41369.9</v>
      </c>
      <c r="CF50" s="46">
        <v>35733</v>
      </c>
      <c r="CH50" s="46">
        <v>37275.550000000003</v>
      </c>
      <c r="CJ50" s="46">
        <v>37607</v>
      </c>
      <c r="CL50" s="46">
        <v>42845</v>
      </c>
      <c r="CN50" s="46">
        <v>27435</v>
      </c>
      <c r="CP50" s="46">
        <v>4377</v>
      </c>
      <c r="CR50" s="46">
        <v>0</v>
      </c>
      <c r="CT50" s="46">
        <v>50</v>
      </c>
      <c r="CV50" s="46">
        <v>0</v>
      </c>
      <c r="CX50" s="46">
        <v>34789.54</v>
      </c>
      <c r="CZ50" s="46">
        <v>33997.75</v>
      </c>
      <c r="DB50" s="46">
        <v>38843</v>
      </c>
      <c r="DD50" s="46">
        <v>20866</v>
      </c>
      <c r="DF50" s="46">
        <v>33380.5</v>
      </c>
      <c r="DH50" s="46">
        <v>11431</v>
      </c>
      <c r="DJ50" s="46">
        <v>22507.5</v>
      </c>
      <c r="DL50" s="46">
        <v>18042</v>
      </c>
      <c r="DN50" s="46">
        <v>25456</v>
      </c>
    </row>
    <row r="51" spans="2:123" x14ac:dyDescent="0.25">
      <c r="B51" s="9" t="s">
        <v>20</v>
      </c>
      <c r="C51" s="10"/>
      <c r="D51" s="10"/>
      <c r="E51" s="10"/>
      <c r="F51" s="10"/>
      <c r="G51" s="10"/>
      <c r="H51" s="10"/>
      <c r="I51" s="10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0"/>
      <c r="AF51" s="83">
        <f>SUM(J50:AF50)</f>
        <v>0</v>
      </c>
      <c r="AG51" s="10"/>
      <c r="AH51" s="83">
        <f>SUM(L50:AH50)</f>
        <v>0</v>
      </c>
      <c r="AI51" s="10"/>
      <c r="AJ51" s="83">
        <f>SUM(N50:AJ50)</f>
        <v>0</v>
      </c>
      <c r="AK51" s="10"/>
      <c r="AL51" s="83">
        <f>SUM(P50:AL50)</f>
        <v>0</v>
      </c>
      <c r="AM51" s="10"/>
      <c r="AN51" s="83">
        <f>SUM(R50:AN50)</f>
        <v>0</v>
      </c>
      <c r="AO51" s="10"/>
      <c r="AP51" s="83">
        <f>SUM(T50:AP50)</f>
        <v>0</v>
      </c>
      <c r="AQ51" s="10"/>
      <c r="AR51" s="11">
        <f>SUM(V50:AR50)</f>
        <v>2375</v>
      </c>
      <c r="AS51" s="12"/>
      <c r="AT51" s="11">
        <f>SUM(X50:AT50)</f>
        <v>10821</v>
      </c>
      <c r="AU51" s="10"/>
      <c r="AV51" s="11">
        <f>SUM(Z50:AV50)</f>
        <v>19180</v>
      </c>
      <c r="AW51" s="10"/>
      <c r="AX51" s="11">
        <f>SUM(AB50:AX50)</f>
        <v>32938</v>
      </c>
      <c r="AY51" s="10"/>
      <c r="AZ51" s="11">
        <f>SUM(AD50:AZ50)</f>
        <v>34339.99</v>
      </c>
      <c r="BA51" s="10"/>
      <c r="BB51" s="11">
        <f>SUM(AF50:BB50)</f>
        <v>65532.99</v>
      </c>
      <c r="BC51" s="10"/>
      <c r="BD51" s="11">
        <f>SUM(AH50:BD50)</f>
        <v>207166.99</v>
      </c>
      <c r="BE51" s="10"/>
      <c r="BF51" s="11">
        <f>SUM(AJ50:BF50)</f>
        <v>248264.99</v>
      </c>
      <c r="BG51" s="10"/>
      <c r="BH51" s="11">
        <f>SUM(AL50:BH50)</f>
        <v>257356.99</v>
      </c>
      <c r="BI51" s="10"/>
      <c r="BJ51" s="11">
        <f>SUM(AN50:BJ50)</f>
        <v>262801.99</v>
      </c>
      <c r="BK51" s="10"/>
      <c r="BL51" s="11">
        <f>SUM(AP50:BL50)</f>
        <v>281668.99</v>
      </c>
      <c r="BM51" s="10"/>
      <c r="BN51" s="11">
        <f>SUM(AR50:BN50)</f>
        <v>302185.99</v>
      </c>
      <c r="BO51" s="10"/>
      <c r="BP51" s="11">
        <f>SUM(AT50:BP50)</f>
        <v>315113.99</v>
      </c>
      <c r="BQ51" s="10"/>
      <c r="BR51" s="11">
        <f>SUM(AV50:BR50)</f>
        <v>313904.14999999997</v>
      </c>
      <c r="BS51" s="10"/>
      <c r="BT51" s="11">
        <f>SUM(AX50:BT50)</f>
        <v>328688.14999999997</v>
      </c>
      <c r="BU51" s="10"/>
      <c r="BV51" s="11">
        <f>SUM(AZ50:BV50)</f>
        <v>335163.14999999997</v>
      </c>
      <c r="BW51" s="10"/>
      <c r="BX51" s="11">
        <f>SUM(BB50:BX50)</f>
        <v>356379.16</v>
      </c>
      <c r="BY51" s="10"/>
      <c r="BZ51" s="11">
        <f>SUM(BD50:BZ50)</f>
        <v>347190.16000000003</v>
      </c>
      <c r="CA51" s="10"/>
      <c r="CB51" s="11">
        <f>SUM(BF50:CB50)</f>
        <v>231346.16</v>
      </c>
      <c r="CC51" s="10"/>
      <c r="CD51" s="11">
        <f>SUM(BH50:CD50)</f>
        <v>231618.06</v>
      </c>
      <c r="CE51" s="10"/>
      <c r="CF51" s="11">
        <f>SUM(BJ50:CF50)</f>
        <v>258259.06</v>
      </c>
      <c r="CG51" s="10"/>
      <c r="CH51" s="11">
        <f>SUM(BL50:CH50)</f>
        <v>290089.61</v>
      </c>
      <c r="CI51" s="10"/>
      <c r="CJ51" s="11">
        <f>SUM(BN50:CJ50)</f>
        <v>308829.61</v>
      </c>
      <c r="CK51" s="10"/>
      <c r="CL51" s="11">
        <f>SUM(BP50:CL50)</f>
        <v>331157.61</v>
      </c>
      <c r="CM51" s="10"/>
      <c r="CN51" s="11">
        <f>SUM(BR50:CN50)</f>
        <v>343289.61</v>
      </c>
      <c r="CO51" s="10"/>
      <c r="CP51" s="11">
        <f>SUM(BT50:CP50)</f>
        <v>340430.45</v>
      </c>
      <c r="CQ51" s="10"/>
      <c r="CR51" s="11">
        <f>SUM(BV50:CR50)</f>
        <v>317287.45</v>
      </c>
      <c r="CS51" s="10"/>
      <c r="CT51" s="11">
        <f>SUM(BX50:CT50)</f>
        <v>297104.45</v>
      </c>
      <c r="CU51" s="10"/>
      <c r="CV51" s="11">
        <f>SUM(BZ50:CV50)</f>
        <v>274486.45</v>
      </c>
      <c r="CW51" s="10"/>
      <c r="CX51" s="11">
        <f>SUM(CB50:CX50)</f>
        <v>287271.99</v>
      </c>
      <c r="CY51" s="10"/>
      <c r="CZ51" s="11">
        <f>SUM(CD50:CZ50)</f>
        <v>295479.74</v>
      </c>
      <c r="DA51" s="10"/>
      <c r="DB51" s="11">
        <f>SUM(CF50:DB50)</f>
        <v>292952.83999999997</v>
      </c>
      <c r="DC51" s="10"/>
      <c r="DD51" s="11">
        <f>SUM(CH50:DD50)</f>
        <v>278085.83999999997</v>
      </c>
      <c r="DE51" s="10"/>
      <c r="DF51" s="11">
        <f>SUM(CJ50:DF50)</f>
        <v>274190.79000000004</v>
      </c>
      <c r="DG51" s="10"/>
      <c r="DH51" s="11">
        <f>SUM(CL50:DH50)</f>
        <v>248014.79</v>
      </c>
      <c r="DI51" s="10"/>
      <c r="DJ51" s="11">
        <f>SUM(CN50:DJ50)</f>
        <v>227677.29</v>
      </c>
      <c r="DK51" s="10"/>
      <c r="DL51" s="11">
        <f>SUM(CP50:DL50)</f>
        <v>218284.29</v>
      </c>
      <c r="DM51" s="10"/>
      <c r="DN51" s="13">
        <f>SUM(CR50:DN50)</f>
        <v>239363.29</v>
      </c>
    </row>
    <row r="52" spans="2:123" x14ac:dyDescent="0.25">
      <c r="B52" s="4" t="str">
        <f>$B$32</f>
        <v>Dr. Oleksy</v>
      </c>
      <c r="J52" s="46">
        <v>9352</v>
      </c>
      <c r="L52" s="46">
        <v>25372</v>
      </c>
      <c r="N52" s="46">
        <v>12804</v>
      </c>
      <c r="P52" s="46">
        <v>22286</v>
      </c>
      <c r="R52" s="46">
        <v>22416</v>
      </c>
      <c r="T52" s="46">
        <v>15925</v>
      </c>
      <c r="V52" s="46">
        <v>24235</v>
      </c>
      <c r="X52" s="46">
        <v>21201</v>
      </c>
      <c r="Z52" s="46">
        <v>12208</v>
      </c>
      <c r="AB52" s="46">
        <v>25114</v>
      </c>
      <c r="AD52" s="46">
        <v>25037</v>
      </c>
      <c r="AF52" s="46">
        <v>19889</v>
      </c>
      <c r="AH52" s="46">
        <v>42112</v>
      </c>
      <c r="AJ52" s="46">
        <v>15218</v>
      </c>
      <c r="AL52" s="46">
        <v>15808</v>
      </c>
      <c r="AN52" s="46">
        <v>19863</v>
      </c>
      <c r="AO52"/>
      <c r="AP52" s="46">
        <v>26342</v>
      </c>
      <c r="AQ52"/>
      <c r="AR52" s="46">
        <v>12470</v>
      </c>
      <c r="AT52" s="46">
        <v>2330</v>
      </c>
      <c r="AV52" s="73">
        <v>0</v>
      </c>
      <c r="AX52" s="73">
        <v>0</v>
      </c>
      <c r="AZ52" s="73">
        <v>0</v>
      </c>
      <c r="BB52" s="73">
        <v>0</v>
      </c>
      <c r="BD52" s="73">
        <v>0</v>
      </c>
      <c r="BF52" s="46">
        <v>911</v>
      </c>
      <c r="BH52" s="46">
        <v>147</v>
      </c>
      <c r="BJ52" s="46">
        <v>255</v>
      </c>
      <c r="BL52" s="46">
        <v>0</v>
      </c>
      <c r="BN52" s="46">
        <v>24</v>
      </c>
      <c r="BP52" s="46">
        <v>0</v>
      </c>
      <c r="BR52" s="46">
        <v>0</v>
      </c>
      <c r="BT52" s="46">
        <v>76</v>
      </c>
      <c r="BV52" s="46">
        <v>0</v>
      </c>
      <c r="BX52" s="46">
        <v>0</v>
      </c>
      <c r="BZ52" s="46">
        <v>0</v>
      </c>
      <c r="CB52" s="46">
        <v>0</v>
      </c>
      <c r="CD52" s="46">
        <v>23</v>
      </c>
      <c r="CF52" s="46">
        <v>0</v>
      </c>
      <c r="CH52" s="46">
        <v>0</v>
      </c>
      <c r="CJ52" s="46">
        <v>0</v>
      </c>
      <c r="CL52" s="46">
        <v>23</v>
      </c>
      <c r="CN52" s="46">
        <v>0</v>
      </c>
      <c r="CP52" s="46">
        <v>0</v>
      </c>
      <c r="CR52" s="46">
        <v>0</v>
      </c>
      <c r="CT52" s="46">
        <v>0</v>
      </c>
      <c r="CV52" s="46">
        <v>0</v>
      </c>
      <c r="CX52" s="46">
        <v>0</v>
      </c>
      <c r="CZ52" s="46">
        <v>0</v>
      </c>
      <c r="DB52" s="46">
        <v>0</v>
      </c>
      <c r="DD52" s="46">
        <v>0</v>
      </c>
      <c r="DF52" s="46">
        <v>0</v>
      </c>
      <c r="DH52" s="46">
        <v>0</v>
      </c>
      <c r="DJ52" s="46">
        <v>0</v>
      </c>
      <c r="DL52" s="46">
        <v>0</v>
      </c>
      <c r="DN52" s="46">
        <v>0</v>
      </c>
    </row>
    <row r="53" spans="2:123" x14ac:dyDescent="0.25">
      <c r="B53" s="9" t="s">
        <v>20</v>
      </c>
      <c r="C53" s="10"/>
      <c r="D53" s="10"/>
      <c r="E53" s="10"/>
      <c r="F53" s="10"/>
      <c r="G53" s="10"/>
      <c r="H53" s="10"/>
      <c r="I53" s="10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0"/>
      <c r="AF53" s="11">
        <f>SUM(J52:AF52)</f>
        <v>235839</v>
      </c>
      <c r="AG53" s="10"/>
      <c r="AH53" s="11">
        <f>SUM(L52:AH52)</f>
        <v>268599</v>
      </c>
      <c r="AI53" s="10"/>
      <c r="AJ53" s="11">
        <f>SUM(N52:AJ52)</f>
        <v>258445</v>
      </c>
      <c r="AK53" s="10"/>
      <c r="AL53" s="11">
        <f>SUM(P52:AL52)</f>
        <v>261449</v>
      </c>
      <c r="AM53" s="10"/>
      <c r="AN53" s="11">
        <f>SUM(R52:AN52)</f>
        <v>259026</v>
      </c>
      <c r="AO53" s="10"/>
      <c r="AP53" s="11">
        <f>SUM(T52:AP52)</f>
        <v>262952</v>
      </c>
      <c r="AQ53" s="10"/>
      <c r="AR53" s="11">
        <f>SUM(V52:AR52)</f>
        <v>259497</v>
      </c>
      <c r="AS53" s="12"/>
      <c r="AT53" s="11">
        <f>SUM(X52:AT52)</f>
        <v>237592</v>
      </c>
      <c r="AU53" s="10"/>
      <c r="AV53" s="11">
        <f>SUM(Z52:AV52)</f>
        <v>216391</v>
      </c>
      <c r="AW53" s="10"/>
      <c r="AX53" s="11">
        <f>SUM(AB52:AX52)</f>
        <v>204183</v>
      </c>
      <c r="AY53" s="10"/>
      <c r="AZ53" s="11">
        <f>SUM(AD52:AZ52)</f>
        <v>179069</v>
      </c>
      <c r="BA53" s="10"/>
      <c r="BB53" s="11">
        <f>SUM(AF52:BB52)</f>
        <v>154032</v>
      </c>
      <c r="BC53" s="10"/>
      <c r="BD53" s="11">
        <f>SUM(AH52:BD52)</f>
        <v>134143</v>
      </c>
      <c r="BE53" s="10"/>
      <c r="BF53" s="11">
        <f>SUM(AJ52:BF52)</f>
        <v>92942</v>
      </c>
      <c r="BG53" s="10"/>
      <c r="BH53" s="11">
        <f>SUM(AL52:BH52)</f>
        <v>77871</v>
      </c>
      <c r="BI53" s="10"/>
      <c r="BJ53" s="11">
        <f>SUM(AN52:BJ52)</f>
        <v>62318</v>
      </c>
      <c r="BK53" s="10"/>
      <c r="BL53" s="11">
        <f>SUM(AP52:BL52)</f>
        <v>42455</v>
      </c>
      <c r="BM53" s="10"/>
      <c r="BN53" s="11">
        <f>SUM(AR52:BN52)</f>
        <v>16137</v>
      </c>
      <c r="BO53" s="10"/>
      <c r="BP53" s="11">
        <f>SUM(AT52:BP52)</f>
        <v>3667</v>
      </c>
      <c r="BQ53" s="10"/>
      <c r="BR53" s="11">
        <f>SUM(AV52:BR52)</f>
        <v>1337</v>
      </c>
      <c r="BS53" s="10"/>
      <c r="BT53" s="11">
        <f>SUM(AX52:BT52)</f>
        <v>1413</v>
      </c>
      <c r="BU53" s="10"/>
      <c r="BV53" s="11">
        <f>SUM(AZ52:BV52)</f>
        <v>1413</v>
      </c>
      <c r="BW53" s="10"/>
      <c r="BX53" s="11">
        <f>SUM(BB52:BX52)</f>
        <v>1413</v>
      </c>
      <c r="BY53" s="10"/>
      <c r="BZ53" s="11">
        <f>SUM(BD52:BZ52)</f>
        <v>1413</v>
      </c>
      <c r="CA53" s="10"/>
      <c r="CB53" s="11">
        <f>SUM(BF52:CB52)</f>
        <v>1413</v>
      </c>
      <c r="CC53" s="10"/>
      <c r="CD53" s="11">
        <f>SUM(BH52:CD52)</f>
        <v>525</v>
      </c>
      <c r="CE53" s="10"/>
      <c r="CF53" s="11">
        <f>SUM(BJ52:CF52)</f>
        <v>378</v>
      </c>
      <c r="CG53" s="10"/>
      <c r="CH53" s="11">
        <f>SUM(BL52:CH52)</f>
        <v>123</v>
      </c>
      <c r="CI53" s="10"/>
      <c r="CJ53" s="11">
        <f>SUM(BN52:CJ52)</f>
        <v>123</v>
      </c>
      <c r="CK53" s="10"/>
      <c r="CL53" s="11">
        <f>SUM(BP52:CL52)</f>
        <v>122</v>
      </c>
      <c r="CM53" s="10"/>
      <c r="CN53" s="11">
        <f>SUM(BR52:CN52)</f>
        <v>122</v>
      </c>
      <c r="CO53" s="10"/>
      <c r="CP53" s="11">
        <f>SUM(BT52:CP52)</f>
        <v>122</v>
      </c>
      <c r="CQ53" s="10"/>
      <c r="CR53" s="11">
        <f>SUM(BV52:CR52)</f>
        <v>46</v>
      </c>
      <c r="CS53" s="10"/>
      <c r="CT53" s="11">
        <f>SUM(BX52:CT52)</f>
        <v>46</v>
      </c>
      <c r="CU53" s="10"/>
      <c r="CV53" s="11">
        <f>SUM(BZ52:CV52)</f>
        <v>46</v>
      </c>
      <c r="CW53" s="10"/>
      <c r="CX53" s="11">
        <f>SUM(CB52:CX52)</f>
        <v>46</v>
      </c>
      <c r="CY53" s="10"/>
      <c r="CZ53" s="11">
        <f>SUM(CD52:CZ52)</f>
        <v>46</v>
      </c>
      <c r="DA53" s="10"/>
      <c r="DB53" s="11">
        <f>SUM(CF52:DB52)</f>
        <v>23</v>
      </c>
      <c r="DC53" s="10"/>
      <c r="DD53" s="11">
        <f>SUM(CH52:DD52)</f>
        <v>23</v>
      </c>
      <c r="DE53" s="10"/>
      <c r="DF53" s="11">
        <f>SUM(CJ52:DF52)</f>
        <v>23</v>
      </c>
      <c r="DG53" s="10"/>
      <c r="DH53" s="11">
        <f>SUM(CL52:DH52)</f>
        <v>23</v>
      </c>
      <c r="DI53" s="10"/>
      <c r="DJ53" s="11">
        <f>SUM(CN52:DJ52)</f>
        <v>0</v>
      </c>
      <c r="DK53" s="10"/>
      <c r="DL53" s="11">
        <f>SUM(CP52:DL52)</f>
        <v>0</v>
      </c>
      <c r="DM53" s="10"/>
      <c r="DN53" s="13">
        <f>SUM(CR52:DN52)</f>
        <v>0</v>
      </c>
    </row>
    <row r="54" spans="2:123" x14ac:dyDescent="0.25">
      <c r="B54" s="7"/>
      <c r="AO54"/>
      <c r="AQ54"/>
      <c r="DO54"/>
      <c r="DP54"/>
      <c r="DQ54"/>
      <c r="DR54"/>
      <c r="DS54"/>
    </row>
    <row r="55" spans="2:123" x14ac:dyDescent="0.25">
      <c r="B55" s="6" t="s">
        <v>39</v>
      </c>
      <c r="AO55"/>
      <c r="AQ55"/>
      <c r="DO55"/>
      <c r="DP55"/>
      <c r="DQ55"/>
      <c r="DR55"/>
      <c r="DS55"/>
    </row>
    <row r="56" spans="2:123" x14ac:dyDescent="0.25">
      <c r="B56" s="7" t="s">
        <v>7</v>
      </c>
      <c r="AO56"/>
      <c r="AQ56"/>
      <c r="DO56"/>
      <c r="DP56"/>
      <c r="DQ56"/>
      <c r="DR56"/>
      <c r="DS56"/>
    </row>
    <row r="57" spans="2:123" x14ac:dyDescent="0.25">
      <c r="B57" s="4" t="str">
        <f>$B$28</f>
        <v>Dr. Abelar</v>
      </c>
      <c r="J57" s="19">
        <f>J48/J28</f>
        <v>425.02499999999998</v>
      </c>
      <c r="L57" s="19">
        <f>L48/L28</f>
        <v>985.3650793650794</v>
      </c>
      <c r="N57" s="19">
        <f>N48/N28</f>
        <v>693.38356164383561</v>
      </c>
      <c r="P57" s="19">
        <f>P48/P28</f>
        <v>1039.4137931034484</v>
      </c>
      <c r="R57" s="19">
        <f>R48/R28</f>
        <v>685.91071428571433</v>
      </c>
      <c r="T57" s="19">
        <f>T48/T28</f>
        <v>901.23125000000005</v>
      </c>
      <c r="V57" s="19">
        <f>V48/V28</f>
        <v>791.0151515151515</v>
      </c>
      <c r="X57" s="19">
        <f>X48/X28</f>
        <v>802.22602739726028</v>
      </c>
      <c r="Z57" s="19">
        <f>Z48/Z28</f>
        <v>1102.3809523809523</v>
      </c>
      <c r="AB57" s="19">
        <f>AB48/AB28</f>
        <v>1042.8499999999999</v>
      </c>
      <c r="AD57" s="19">
        <f>AD48/AD28</f>
        <v>695.05147058823525</v>
      </c>
      <c r="AF57" s="19">
        <f>AF48/AF28</f>
        <v>1164.5175438596491</v>
      </c>
      <c r="AH57" s="19">
        <f>AH48/AH28</f>
        <v>891.96923076923076</v>
      </c>
      <c r="AJ57" s="19">
        <f>AJ48/AJ28</f>
        <v>903.35433070866145</v>
      </c>
      <c r="AL57" s="19">
        <f>AL48/AL28</f>
        <v>766.96071428571429</v>
      </c>
      <c r="AN57" s="19">
        <f>AN48/AN28</f>
        <v>1012.0927835051547</v>
      </c>
      <c r="AO57"/>
      <c r="AP57" s="19">
        <f>AP48/AP28</f>
        <v>1255.9547967479675</v>
      </c>
      <c r="AQ57"/>
      <c r="AR57" s="19">
        <f>AR48/AR28</f>
        <v>1271.841726618705</v>
      </c>
      <c r="AT57" s="19">
        <f>AT48/AT28</f>
        <v>963.63947368421043</v>
      </c>
      <c r="AV57" s="19">
        <f>AV48/AV28</f>
        <v>890.94482758620688</v>
      </c>
      <c r="AX57" s="19">
        <f>AX48/AX28</f>
        <v>1324.5833333333333</v>
      </c>
      <c r="AZ57" s="19">
        <f>AZ48/AZ28</f>
        <v>909.27663934426232</v>
      </c>
      <c r="BB57" s="19">
        <f>BB48/BB28</f>
        <v>1094.7578125</v>
      </c>
      <c r="BD57" s="19">
        <f>BD48/BD28</f>
        <v>1066.4255319148936</v>
      </c>
      <c r="BF57" s="19">
        <f>IF(ISERROR(BF48/BF28),0,BF48/BF28)</f>
        <v>1309.9007936507937</v>
      </c>
      <c r="BH57" s="19">
        <f t="shared" ref="BH57" si="72">IF(ISERROR(BH48/BH28),0,BH48/BH28)</f>
        <v>701.45614035087715</v>
      </c>
      <c r="BJ57" s="19">
        <f t="shared" ref="BJ57" si="73">IF(ISERROR(BJ48/BJ28),0,BJ48/BJ28)</f>
        <v>1265.7631578947369</v>
      </c>
      <c r="BL57" s="19">
        <f t="shared" ref="BL57" si="74">IF(ISERROR(BL48/BL28),0,BL48/BL28)</f>
        <v>1056.0190476190476</v>
      </c>
      <c r="BN57" s="19">
        <f t="shared" ref="BN57" si="75">IF(ISERROR(BN48/BN28),0,BN48/BN28)</f>
        <v>1123.564142857143</v>
      </c>
      <c r="BP57" s="19">
        <f t="shared" ref="BP57" si="76">IF(ISERROR(BP48/BP28),0,BP48/BP28)</f>
        <v>1169.8963333333334</v>
      </c>
      <c r="BR57" s="19">
        <f t="shared" ref="BR57" si="77">IF(ISERROR(BR48/BR28),0,BR48/BR28)</f>
        <v>1380.4996638655462</v>
      </c>
      <c r="BT57" s="19">
        <f t="shared" ref="BT57" si="78">IF(ISERROR(BT48/BT28),0,BT48/BT28)</f>
        <v>1111.8222222222223</v>
      </c>
      <c r="BV57" s="19">
        <f t="shared" ref="BV57" si="79">IF(ISERROR(BV48/BV28),0,BV48/BV28)</f>
        <v>1258.0096153846155</v>
      </c>
      <c r="BX57" s="19">
        <f t="shared" ref="BX57" si="80">IF(ISERROR(BX48/BX28),0,BX48/BX28)</f>
        <v>613.5527044025157</v>
      </c>
      <c r="BZ57" s="19">
        <f t="shared" ref="BZ57" si="81">IF(ISERROR(BZ48/BZ28),0,BZ48/BZ28)</f>
        <v>1216.9867272727274</v>
      </c>
      <c r="CB57" s="19">
        <f t="shared" ref="CB57" si="82">IF(ISERROR(CB48/CB28),0,CB48/CB28)</f>
        <v>1086.2043010752689</v>
      </c>
      <c r="CD57" s="19">
        <f t="shared" ref="CD57" si="83">IF(ISERROR(CD48/CD28),0,CD48/CD28)</f>
        <v>1153.3300884955752</v>
      </c>
      <c r="CF57" s="19">
        <f t="shared" ref="CF57" si="84">IF(ISERROR(CF48/CF28),0,CF48/CF28)</f>
        <v>1857.4</v>
      </c>
      <c r="CH57" s="19">
        <f t="shared" ref="CH57" si="85">IF(ISERROR(CH48/CH28),0,CH48/CH28)</f>
        <v>1251.2641379310344</v>
      </c>
      <c r="CJ57" s="19">
        <f t="shared" ref="CJ57" si="86">IF(ISERROR(CJ48/CJ28),0,CJ48/CJ28)</f>
        <v>1223.393786407767</v>
      </c>
      <c r="CL57" s="19">
        <f t="shared" ref="CL57" si="87">IF(ISERROR(CL48/CL28),0,CL48/CL28)</f>
        <v>977.36363636363637</v>
      </c>
      <c r="CN57" s="19">
        <f t="shared" ref="CN57" si="88">IF(ISERROR(CN48/CN28),0,CN48/CN28)</f>
        <v>1049.8229166666667</v>
      </c>
      <c r="CP57" s="19">
        <f t="shared" ref="CP57" si="89">IF(ISERROR(CP48/CP28),0,CP48/CP28)</f>
        <v>709.32500000000005</v>
      </c>
      <c r="CR57" s="19">
        <f t="shared" ref="CR57" si="90">IF(ISERROR(CR48/CR28),0,CR48/CR28)</f>
        <v>721.59550561797755</v>
      </c>
      <c r="CT57" s="19">
        <f t="shared" ref="CT57" si="91">IF(ISERROR(CT48/CT28),0,CT48/CT28)</f>
        <v>2231.5511111111114</v>
      </c>
      <c r="CV57" s="19">
        <f t="shared" ref="CV57:CX57" si="92">IF(ISERROR(CV48/CV28),0,CV48/CV28)</f>
        <v>1150.5472656249999</v>
      </c>
      <c r="CX57" s="19">
        <f t="shared" si="92"/>
        <v>1518.3373493975903</v>
      </c>
      <c r="CZ57" s="19">
        <f t="shared" ref="CZ57:DB57" si="93">IF(ISERROR(CZ48/CZ28),0,CZ48/CZ28)</f>
        <v>1918.5555555555557</v>
      </c>
      <c r="DB57" s="19">
        <f t="shared" si="93"/>
        <v>1397.2249999999999</v>
      </c>
      <c r="DD57" s="19">
        <f t="shared" ref="DD57:DF57" si="94">IF(ISERROR(DD48/DD28),0,DD48/DD28)</f>
        <v>1101.4246575342465</v>
      </c>
      <c r="DF57" s="19">
        <f t="shared" si="94"/>
        <v>1117.0755670103092</v>
      </c>
      <c r="DH57" s="19">
        <f t="shared" ref="DH57:DJ57" si="95">IF(ISERROR(DH48/DH28),0,DH48/DH28)</f>
        <v>2175.5316455696202</v>
      </c>
      <c r="DJ57" s="19">
        <f t="shared" si="95"/>
        <v>1387.2562499999999</v>
      </c>
      <c r="DL57" s="19">
        <f t="shared" ref="DL57:DN57" si="96">IF(ISERROR(DL48/DL28),0,DL48/DL28)</f>
        <v>1275.5812903225806</v>
      </c>
      <c r="DN57" s="19">
        <f t="shared" si="96"/>
        <v>798.3659090909091</v>
      </c>
      <c r="DO57"/>
      <c r="DP57"/>
      <c r="DQ57"/>
      <c r="DR57"/>
      <c r="DS57"/>
    </row>
    <row r="58" spans="2:123" x14ac:dyDescent="0.25">
      <c r="B58" s="9" t="s">
        <v>2</v>
      </c>
      <c r="C58" s="10"/>
      <c r="D58" s="10"/>
      <c r="E58" s="10"/>
      <c r="F58" s="10"/>
      <c r="G58" s="10"/>
      <c r="H58" s="10"/>
      <c r="I58" s="10"/>
      <c r="J58" s="11"/>
      <c r="K58" s="10"/>
      <c r="L58" s="11"/>
      <c r="M58" s="10"/>
      <c r="N58" s="11"/>
      <c r="O58" s="10"/>
      <c r="P58" s="11"/>
      <c r="Q58" s="10"/>
      <c r="R58" s="11"/>
      <c r="S58" s="10"/>
      <c r="T58" s="11"/>
      <c r="U58" s="10"/>
      <c r="V58" s="11"/>
      <c r="W58" s="10"/>
      <c r="X58" s="11"/>
      <c r="Y58" s="10"/>
      <c r="Z58" s="11"/>
      <c r="AA58" s="10"/>
      <c r="AB58" s="11"/>
      <c r="AC58" s="10"/>
      <c r="AD58" s="11"/>
      <c r="AE58" s="10"/>
      <c r="AF58" s="11">
        <f>AF49/AF29</f>
        <v>856.40090090090087</v>
      </c>
      <c r="AG58" s="10"/>
      <c r="AH58" s="11">
        <f>AH49/AH29</f>
        <v>892.45524296675194</v>
      </c>
      <c r="AI58" s="10"/>
      <c r="AJ58" s="11">
        <f>AJ49/AJ29</f>
        <v>885.85942492012782</v>
      </c>
      <c r="AK58" s="10"/>
      <c r="AL58" s="11">
        <f>AL49/AL29</f>
        <v>893.20750481077619</v>
      </c>
      <c r="AM58" s="10"/>
      <c r="AN58" s="11">
        <f>AN49/AN29</f>
        <v>889.6827922077922</v>
      </c>
      <c r="AO58" s="10"/>
      <c r="AP58" s="11">
        <f>AP49/AP29</f>
        <v>933.44419084461629</v>
      </c>
      <c r="AQ58" s="10"/>
      <c r="AR58" s="11">
        <f>AR49/AR29</f>
        <v>967.55616993464048</v>
      </c>
      <c r="AS58" s="10"/>
      <c r="AT58" s="11">
        <f>AT49/AT29</f>
        <v>982.67317460317452</v>
      </c>
      <c r="AU58" s="10"/>
      <c r="AV58" s="11">
        <f>AV49/AV29</f>
        <v>991.30631369953664</v>
      </c>
      <c r="AW58" s="10"/>
      <c r="AX58" s="11">
        <f>AX49/AX29</f>
        <v>1008.5806245847175</v>
      </c>
      <c r="AY58" s="10"/>
      <c r="AZ58" s="11">
        <f>AZ49/AZ29</f>
        <v>997.81260119442595</v>
      </c>
      <c r="BA58" s="10"/>
      <c r="BB58" s="11">
        <f>BB49/BB29</f>
        <v>1033.5594329553035</v>
      </c>
      <c r="BC58" s="10"/>
      <c r="BD58" s="11">
        <f>BD49/BD29</f>
        <v>1025.5541514536849</v>
      </c>
      <c r="BE58" s="10"/>
      <c r="BF58" s="11">
        <f>IF(ISERROR(BF49/BF29),0,BF49/BF29)</f>
        <v>1061.6176881355932</v>
      </c>
      <c r="BG58" s="10"/>
      <c r="BH58" s="11">
        <f t="shared" ref="BH58" si="97">IF(ISERROR(BH49/BH29),0,BH49/BH29)</f>
        <v>1047.2818673050615</v>
      </c>
      <c r="BI58" s="10"/>
      <c r="BJ58" s="11">
        <f t="shared" ref="BJ58" si="98">IF(ISERROR(BJ49/BJ29),0,BJ49/BJ29)</f>
        <v>1091.9558426183844</v>
      </c>
      <c r="BK58" s="10"/>
      <c r="BL58" s="11">
        <f t="shared" ref="BL58" si="99">IF(ISERROR(BL49/BL29),0,BL49/BL29)</f>
        <v>1094.7074722991688</v>
      </c>
      <c r="BM58" s="10"/>
      <c r="BN58" s="11">
        <f t="shared" ref="BN58" si="100">IF(ISERROR(BN49/BN29),0,BN49/BN29)</f>
        <v>1083.897419575633</v>
      </c>
      <c r="BO58" s="10"/>
      <c r="BP58" s="11">
        <f t="shared" ref="BP58" si="101">IF(ISERROR(BP49/BP29),0,BP49/BP29)</f>
        <v>1072.9373717059639</v>
      </c>
      <c r="BQ58" s="10"/>
      <c r="BR58" s="11">
        <f t="shared" ref="BR58" si="102">IF(ISERROR(BR49/BR29),0,BR49/BR29)</f>
        <v>1106.8419143054596</v>
      </c>
      <c r="BS58" s="10"/>
      <c r="BT58" s="11">
        <f t="shared" ref="BT58" si="103">IF(ISERROR(BT49/BT29),0,BT49/BT29)</f>
        <v>1129.6531968390805</v>
      </c>
      <c r="BU58" s="10"/>
      <c r="BV58" s="11">
        <f t="shared" ref="BV58" si="104">IF(ISERROR(BV49/BV29),0,BV49/BV29)</f>
        <v>1122.3548328488373</v>
      </c>
      <c r="BW58" s="10"/>
      <c r="BX58" s="11">
        <f t="shared" ref="BX58" si="105">IF(ISERROR(BX49/BX29),0,BX49/BX29)</f>
        <v>1083.4984996461428</v>
      </c>
      <c r="BY58" s="10"/>
      <c r="BZ58" s="11">
        <f t="shared" ref="BZ58" si="106">IF(ISERROR(BZ49/BZ29),0,BZ49/BZ29)</f>
        <v>1092.9913405017921</v>
      </c>
      <c r="CA58" s="10"/>
      <c r="CB58" s="11">
        <f t="shared" ref="CB58" si="107">IF(ISERROR(CB49/CB29),0,CB49/CB29)</f>
        <v>1094.3299282639884</v>
      </c>
      <c r="CC58" s="10"/>
      <c r="CD58" s="11">
        <f t="shared" ref="CD58" si="108">IF(ISERROR(CD49/CD29),0,CD49/CD29)</f>
        <v>1079.4892976104272</v>
      </c>
      <c r="CE58" s="10"/>
      <c r="CF58" s="11">
        <f t="shared" ref="CF58" si="109">IF(ISERROR(CF49/CF29),0,CF49/CF29)</f>
        <v>1160.2719822485208</v>
      </c>
      <c r="CG58" s="10"/>
      <c r="CH58" s="11">
        <f t="shared" ref="CH58" si="110">IF(ISERROR(CH49/CH29),0,CH49/CH29)</f>
        <v>1157.1703396226414</v>
      </c>
      <c r="CI58" s="10"/>
      <c r="CJ58" s="11">
        <f t="shared" ref="CJ58" si="111">IF(ISERROR(CJ49/CJ29),0,CJ49/CJ29)</f>
        <v>1170.3539380196523</v>
      </c>
      <c r="CK58" s="10"/>
      <c r="CL58" s="11">
        <f t="shared" ref="CL58" si="112">IF(ISERROR(CL49/CL29),0,CL49/CL29)</f>
        <v>1160.5602808112326</v>
      </c>
      <c r="CM58" s="10"/>
      <c r="CN58" s="11">
        <f t="shared" ref="CN58" si="113">IF(ISERROR(CN49/CN29),0,CN49/CN29)</f>
        <v>1151.2191732909382</v>
      </c>
      <c r="CO58" s="10"/>
      <c r="CP58" s="11">
        <f t="shared" ref="CP58" si="114">IF(ISERROR(CP49/CP29),0,CP49/CP29)</f>
        <v>1087.4291183478952</v>
      </c>
      <c r="CQ58" s="10"/>
      <c r="CR58" s="11">
        <f t="shared" ref="CR58" si="115">IF(ISERROR(CR49/CR29),0,CR49/CR29)</f>
        <v>1059.8022734499204</v>
      </c>
      <c r="CS58" s="10"/>
      <c r="CT58" s="11">
        <f t="shared" ref="CT58" si="116">IF(ISERROR(CT49/CT29),0,CT49/CT29)</f>
        <v>1128.0047106109325</v>
      </c>
      <c r="CU58" s="10"/>
      <c r="CV58" s="11">
        <f t="shared" ref="CV58:CX58" si="117">IF(ISERROR(CV49/CV29),0,CV49/CV29)</f>
        <v>1197.8178318219293</v>
      </c>
      <c r="CW58" s="10"/>
      <c r="CX58" s="11">
        <f t="shared" si="117"/>
        <v>1218.4709021922429</v>
      </c>
      <c r="CY58" s="10"/>
      <c r="CZ58" s="11">
        <f t="shared" ref="CZ58:DB58" si="118">IF(ISERROR(CZ49/CZ29),0,CZ49/CZ29)</f>
        <v>1272.2965579399142</v>
      </c>
      <c r="DA58" s="10"/>
      <c r="DB58" s="11">
        <f t="shared" si="118"/>
        <v>1294.8104947916665</v>
      </c>
      <c r="DC58" s="10"/>
      <c r="DD58" s="11">
        <f t="shared" ref="DD58:DF58" si="119">IF(ISERROR(DD49/DD29),0,DD49/DD29)</f>
        <v>1240.4795526315788</v>
      </c>
      <c r="DE58" s="10"/>
      <c r="DF58" s="11">
        <f t="shared" si="119"/>
        <v>1229.2548173913044</v>
      </c>
      <c r="DG58" s="10"/>
      <c r="DH58" s="11">
        <f t="shared" ref="DH58:DJ58" si="120">IF(ISERROR(DH49/DH29),0,DH49/DH29)</f>
        <v>1296.1815985790408</v>
      </c>
      <c r="DI58" s="10"/>
      <c r="DJ58" s="11">
        <f t="shared" si="120"/>
        <v>1330.8679981801638</v>
      </c>
      <c r="DK58" s="10"/>
      <c r="DL58" s="11">
        <f t="shared" ref="DL58:DN58" si="121">IF(ISERROR(DL49/DL29),0,DL49/DL29)</f>
        <v>1350.7937864963503</v>
      </c>
      <c r="DM58" s="10"/>
      <c r="DN58" s="13">
        <f t="shared" si="121"/>
        <v>1365.7193738489871</v>
      </c>
      <c r="DO58"/>
      <c r="DP58"/>
      <c r="DQ58"/>
      <c r="DR58"/>
      <c r="DS58"/>
    </row>
    <row r="59" spans="2:123" x14ac:dyDescent="0.25">
      <c r="B59" s="4" t="str">
        <f>$B$30</f>
        <v>Dr. Hasso</v>
      </c>
      <c r="J59" s="20">
        <f>IF(ISERROR(J50/J30),0,J50/J30)</f>
        <v>0</v>
      </c>
      <c r="L59" s="20">
        <f>IF(ISERROR(L50/L30),0,L50/L30)</f>
        <v>0</v>
      </c>
      <c r="N59" s="20">
        <f t="shared" ref="N59" si="122">IF(ISERROR(N50/N30),0,N50/N30)</f>
        <v>0</v>
      </c>
      <c r="P59" s="20">
        <f t="shared" ref="P59" si="123">IF(ISERROR(P50/P30),0,P50/P30)</f>
        <v>0</v>
      </c>
      <c r="R59" s="20">
        <f t="shared" ref="R59" si="124">IF(ISERROR(R50/R30),0,R50/R30)</f>
        <v>0</v>
      </c>
      <c r="T59" s="20">
        <f t="shared" ref="T59" si="125">IF(ISERROR(T50/T30),0,T50/T30)</f>
        <v>0</v>
      </c>
      <c r="V59" s="20">
        <f t="shared" ref="V59" si="126">IF(ISERROR(V50/V30),0,V50/V30)</f>
        <v>0</v>
      </c>
      <c r="X59" s="20">
        <f t="shared" ref="X59" si="127">IF(ISERROR(X50/X30),0,X50/X30)</f>
        <v>0</v>
      </c>
      <c r="Z59" s="20">
        <f t="shared" ref="Z59" si="128">IF(ISERROR(Z50/Z30),0,Z50/Z30)</f>
        <v>0</v>
      </c>
      <c r="AB59" s="20">
        <f t="shared" ref="AB59" si="129">IF(ISERROR(AB50/AB30),0,AB50/AB30)</f>
        <v>0</v>
      </c>
      <c r="AD59" s="20">
        <f t="shared" ref="AD59" si="130">IF(ISERROR(AD50/AD30),0,AD50/AD30)</f>
        <v>0</v>
      </c>
      <c r="AF59" s="73">
        <f t="shared" ref="AF59" si="131">IF(ISERROR(AF50/AF30),0,AF50/AF30)</f>
        <v>0</v>
      </c>
      <c r="AH59" s="73">
        <f t="shared" ref="AH59" si="132">IF(ISERROR(AH50/AH30),0,AH50/AH30)</f>
        <v>0</v>
      </c>
      <c r="AJ59" s="73">
        <f t="shared" ref="AJ59" si="133">IF(ISERROR(AJ50/AJ30),0,AJ50/AJ30)</f>
        <v>0</v>
      </c>
      <c r="AL59" s="73">
        <f t="shared" ref="AL59" si="134">IF(ISERROR(AL50/AL30),0,AL50/AL30)</f>
        <v>0</v>
      </c>
      <c r="AN59" s="73">
        <f t="shared" ref="AN59" si="135">IF(ISERROR(AN50/AN30),0,AN50/AN30)</f>
        <v>0</v>
      </c>
      <c r="AO59"/>
      <c r="AP59" s="73">
        <f t="shared" ref="AP59" si="136">IF(ISERROR(AP50/AP30),0,AP50/AP30)</f>
        <v>0</v>
      </c>
      <c r="AQ59"/>
      <c r="AR59" s="20">
        <f t="shared" ref="AR59" si="137">IF(ISERROR(AR50/AR30),0,AR50/AR30)</f>
        <v>395.83333333333331</v>
      </c>
      <c r="AT59" s="20">
        <f t="shared" ref="AT59" si="138">IF(ISERROR(AT50/AT30),0,AT50/AT30)</f>
        <v>469.22222222222223</v>
      </c>
      <c r="AV59" s="20">
        <f t="shared" ref="AV59" si="139">IF(ISERROR(AV50/AV30),0,AV50/AV30)</f>
        <v>417.95</v>
      </c>
      <c r="AX59" s="20">
        <f t="shared" ref="AX59" si="140">IF(ISERROR(AX50/AX30),0,AX50/AX30)</f>
        <v>764.33333333333337</v>
      </c>
      <c r="AZ59" s="20">
        <f t="shared" ref="AZ59:BB59" si="141">IF(ISERROR(AZ50/AZ30),0,AZ50/AZ30)</f>
        <v>127.45363636363636</v>
      </c>
      <c r="BB59" s="20">
        <f t="shared" si="141"/>
        <v>974.78125</v>
      </c>
      <c r="BD59" s="20">
        <f t="shared" ref="BD59:BF59" si="142">IF(ISERROR(BD50/BD30),0,BD50/BD30)</f>
        <v>6437.909090909091</v>
      </c>
      <c r="BF59" s="20">
        <f t="shared" si="142"/>
        <v>1081.5263157894738</v>
      </c>
      <c r="BH59" s="20">
        <f t="shared" ref="BH59:BJ59" si="143">IF(ISERROR(BH50/BH30),0,BH50/BH30)</f>
        <v>336.74074074074076</v>
      </c>
      <c r="BJ59" s="20">
        <f t="shared" si="143"/>
        <v>418.84615384615387</v>
      </c>
      <c r="BL59" s="20">
        <f t="shared" ref="BL59:BN59" si="144">IF(ISERROR(BL50/BL30),0,BL50/BL30)</f>
        <v>650.58620689655174</v>
      </c>
      <c r="BN59" s="20">
        <f t="shared" si="144"/>
        <v>854.875</v>
      </c>
      <c r="BP59" s="20">
        <f t="shared" ref="BP59:BR59" si="145">IF(ISERROR(BP50/BP30),0,BP50/BP30)</f>
        <v>588.57692307692309</v>
      </c>
      <c r="BR59" s="20">
        <f t="shared" si="145"/>
        <v>314.61565217391302</v>
      </c>
      <c r="BT59" s="20">
        <f t="shared" ref="BT59:BV59" si="146">IF(ISERROR(BT50/BT30),0,BT50/BT30)</f>
        <v>771.43333333333328</v>
      </c>
      <c r="BV59" s="20">
        <f t="shared" si="146"/>
        <v>843.04166666666663</v>
      </c>
      <c r="BX59" s="20">
        <f t="shared" ref="BX59:BX60" si="147">IF(ISERROR(BX50/BX30),0,BX50/BX30)</f>
        <v>1190.421052631579</v>
      </c>
      <c r="BZ59" s="20">
        <f t="shared" ref="BZ59:BZ60" si="148">IF(ISERROR(BZ50/BZ30),0,BZ50/BZ30)</f>
        <v>564.20512820512818</v>
      </c>
      <c r="CB59" s="20">
        <f t="shared" ref="CB59:CD59" si="149">IF(ISERROR(CB50/CB30),0,CB50/CB30)</f>
        <v>859.66666666666663</v>
      </c>
      <c r="CD59" s="20">
        <f t="shared" si="149"/>
        <v>1181.997142857143</v>
      </c>
      <c r="CF59" s="20">
        <f t="shared" ref="CF59:CH59" si="150">IF(ISERROR(CF50/CF30),0,CF50/CF30)</f>
        <v>871.53658536585363</v>
      </c>
      <c r="CH59" s="20">
        <f t="shared" si="150"/>
        <v>1096.339705882353</v>
      </c>
      <c r="CJ59" s="20">
        <f t="shared" ref="CJ59:CL59" si="151">IF(ISERROR(CJ50/CJ30),0,CJ50/CJ30)</f>
        <v>1106.0882352941176</v>
      </c>
      <c r="CL59" s="20">
        <f t="shared" si="151"/>
        <v>649.16666666666663</v>
      </c>
      <c r="CN59" s="20">
        <f t="shared" ref="CN59:CP59" si="152">IF(ISERROR(CN50/CN30),0,CN50/CN30)</f>
        <v>571.5625</v>
      </c>
      <c r="CP59" s="20">
        <f t="shared" si="152"/>
        <v>437.7</v>
      </c>
      <c r="CR59" s="20">
        <f t="shared" ref="CR59:CT59" si="153">IF(ISERROR(CR50/CR30),0,CR50/CR30)</f>
        <v>0</v>
      </c>
      <c r="CT59" s="20">
        <f t="shared" si="153"/>
        <v>50</v>
      </c>
      <c r="CV59" s="20">
        <f t="shared" ref="CV59:CX60" si="154">IF(ISERROR(CV50/CV30),0,CV50/CV30)</f>
        <v>0</v>
      </c>
      <c r="CX59" s="20">
        <f t="shared" si="154"/>
        <v>809.05906976744188</v>
      </c>
      <c r="CZ59" s="20">
        <f t="shared" ref="CZ59:DB59" si="155">IF(ISERROR(CZ50/CZ30),0,CZ50/CZ30)</f>
        <v>829.21341463414637</v>
      </c>
      <c r="DB59" s="20">
        <f t="shared" si="155"/>
        <v>1142.4411764705883</v>
      </c>
      <c r="DD59" s="20">
        <f t="shared" ref="DD59:DF59" si="156">IF(ISERROR(DD50/DD30),0,DD50/DD30)</f>
        <v>1098.2105263157894</v>
      </c>
      <c r="DF59" s="20">
        <f t="shared" si="156"/>
        <v>1011.530303030303</v>
      </c>
      <c r="DH59" s="20">
        <f t="shared" ref="DH59:DJ59" si="157">IF(ISERROR(DH50/DH30),0,DH50/DH30)</f>
        <v>601.63157894736844</v>
      </c>
      <c r="DJ59" s="20">
        <f t="shared" si="157"/>
        <v>750.25</v>
      </c>
      <c r="DL59" s="20">
        <f t="shared" ref="DL59:DN59" si="158">IF(ISERROR(DL50/DL30),0,DL50/DL30)</f>
        <v>622.13793103448279</v>
      </c>
      <c r="DN59" s="20">
        <f t="shared" si="158"/>
        <v>578.5454545454545</v>
      </c>
      <c r="DO59"/>
      <c r="DP59"/>
      <c r="DQ59"/>
      <c r="DR59"/>
      <c r="DS59"/>
    </row>
    <row r="60" spans="2:123" x14ac:dyDescent="0.25">
      <c r="B60" s="9" t="s">
        <v>2</v>
      </c>
      <c r="C60" s="10"/>
      <c r="D60" s="10"/>
      <c r="E60" s="10"/>
      <c r="F60" s="10"/>
      <c r="G60" s="10"/>
      <c r="H60" s="10"/>
      <c r="I60" s="10"/>
      <c r="J60" s="11"/>
      <c r="K60" s="10"/>
      <c r="L60" s="11"/>
      <c r="M60" s="10"/>
      <c r="N60" s="11"/>
      <c r="O60" s="10"/>
      <c r="P60" s="11"/>
      <c r="Q60" s="10"/>
      <c r="R60" s="11"/>
      <c r="S60" s="10"/>
      <c r="T60" s="11"/>
      <c r="U60" s="10"/>
      <c r="V60" s="11"/>
      <c r="W60" s="10"/>
      <c r="X60" s="11"/>
      <c r="Y60" s="10"/>
      <c r="Z60" s="11"/>
      <c r="AA60" s="10"/>
      <c r="AB60" s="10"/>
      <c r="AC60" s="10"/>
      <c r="AD60" s="10"/>
      <c r="AE60" s="10"/>
      <c r="AF60" s="83">
        <f>IF(ISERROR(AF51/AF31),0,AF51/AF31)</f>
        <v>0</v>
      </c>
      <c r="AG60" s="10"/>
      <c r="AH60" s="83">
        <f>IF(ISERROR(AH51/AH31),0,AH51/AH31)</f>
        <v>0</v>
      </c>
      <c r="AI60" s="10"/>
      <c r="AJ60" s="83">
        <f>IF(ISERROR(AJ51/AJ31),0,AJ51/AJ31)</f>
        <v>0</v>
      </c>
      <c r="AK60" s="10"/>
      <c r="AL60" s="83">
        <f>IF(ISERROR(AL51/AL31),0,AL51/AL31)</f>
        <v>0</v>
      </c>
      <c r="AM60" s="10"/>
      <c r="AN60" s="83">
        <f>IF(ISERROR(AN51/AN31),0,AN51/AN31)</f>
        <v>0</v>
      </c>
      <c r="AO60" s="10"/>
      <c r="AP60" s="83">
        <f>IF(ISERROR(AP51/AP31),0,AP51/AP31)</f>
        <v>0</v>
      </c>
      <c r="AQ60" s="10"/>
      <c r="AR60" s="11">
        <f>AR51/AR31</f>
        <v>395.83333333333331</v>
      </c>
      <c r="AS60" s="10"/>
      <c r="AT60" s="11">
        <f>AT51/AT31</f>
        <v>450.875</v>
      </c>
      <c r="AU60" s="10"/>
      <c r="AV60" s="11">
        <f>AV51/AV31</f>
        <v>435.90909090909093</v>
      </c>
      <c r="AW60" s="10"/>
      <c r="AX60" s="11">
        <f>AX51/AX31</f>
        <v>531.25806451612902</v>
      </c>
      <c r="AY60" s="10"/>
      <c r="AZ60" s="11">
        <f>AZ51/AZ31</f>
        <v>470.41082191780816</v>
      </c>
      <c r="BA60" s="10"/>
      <c r="BB60" s="11">
        <f>BB51/BB31</f>
        <v>624.1237142857143</v>
      </c>
      <c r="BC60" s="10"/>
      <c r="BD60" s="11">
        <f>BD51/BD31</f>
        <v>1631.2361417322834</v>
      </c>
      <c r="BE60" s="10"/>
      <c r="BF60" s="11">
        <f>IF(ISERROR(BF51/BF31),0,BF51/BF31)</f>
        <v>1504.636303030303</v>
      </c>
      <c r="BG60" s="10"/>
      <c r="BH60" s="11">
        <f t="shared" ref="BH60" si="159">IF(ISERROR(BH51/BH31),0,BH51/BH31)</f>
        <v>1340.4009895833333</v>
      </c>
      <c r="BI60" s="10"/>
      <c r="BJ60" s="11">
        <f t="shared" ref="BJ60" si="160">IF(ISERROR(BJ51/BJ31),0,BJ51/BJ31)</f>
        <v>1281.9609268292681</v>
      </c>
      <c r="BK60" s="10"/>
      <c r="BL60" s="11">
        <f t="shared" ref="BL60" si="161">IF(ISERROR(BL51/BL31),0,BL51/BL31)</f>
        <v>1203.7136324786325</v>
      </c>
      <c r="BM60" s="10"/>
      <c r="BN60" s="11">
        <f t="shared" ref="BN60" si="162">IF(ISERROR(BN51/BN31),0,BN51/BN31)</f>
        <v>1171.2635271317829</v>
      </c>
      <c r="BO60" s="10"/>
      <c r="BP60" s="11">
        <f t="shared" ref="BP60" si="163">IF(ISERROR(BP51/BP31),0,BP51/BP31)</f>
        <v>1133.5035611510791</v>
      </c>
      <c r="BQ60" s="10"/>
      <c r="BR60" s="11">
        <f t="shared" ref="BR60" si="164">IF(ISERROR(BR51/BR31),0,BR51/BR31)</f>
        <v>1109.2019434628974</v>
      </c>
      <c r="BS60" s="10"/>
      <c r="BT60" s="11">
        <f t="shared" ref="BT60" si="165">IF(ISERROR(BT51/BT31),0,BT51/BT31)</f>
        <v>1121.8025597269623</v>
      </c>
      <c r="BU60" s="10"/>
      <c r="BV60" s="11">
        <f t="shared" ref="BV60" si="166">IF(ISERROR(BV51/BV31),0,BV51/BV31)</f>
        <v>1120.9469899665551</v>
      </c>
      <c r="BW60" s="10"/>
      <c r="BX60" s="11">
        <f t="shared" si="147"/>
        <v>1160.8441693811073</v>
      </c>
      <c r="BY60" s="10"/>
      <c r="BZ60" s="11">
        <f t="shared" si="148"/>
        <v>1105.7011464968155</v>
      </c>
      <c r="CA60" s="10"/>
      <c r="CB60" s="11">
        <f t="shared" ref="CB60" si="167">IF(ISERROR(CB51/CB31),0,CB51/CB31)</f>
        <v>718.4663354037267</v>
      </c>
      <c r="CC60" s="10"/>
      <c r="CD60" s="11">
        <f t="shared" ref="CD60" si="168">IF(ISERROR(CD51/CD31),0,CD51/CD31)</f>
        <v>726.07542319749211</v>
      </c>
      <c r="CE60" s="10"/>
      <c r="CF60" s="11">
        <f t="shared" ref="CF60" si="169">IF(ISERROR(CF51/CF31),0,CF51/CF31)</f>
        <v>775.55273273273269</v>
      </c>
      <c r="CG60" s="10"/>
      <c r="CH60" s="11">
        <f t="shared" ref="CH60" si="170">IF(ISERROR(CH51/CH31),0,CH51/CH31)</f>
        <v>819.46217514124294</v>
      </c>
      <c r="CI60" s="10"/>
      <c r="CJ60" s="11">
        <f t="shared" ref="CJ60" si="171">IF(ISERROR(CJ51/CJ31),0,CJ51/CJ31)</f>
        <v>860.24961002785517</v>
      </c>
      <c r="CK60" s="10"/>
      <c r="CL60" s="11">
        <f t="shared" ref="CL60" si="172">IF(ISERROR(CL51/CL31),0,CL51/CL31)</f>
        <v>825.82945137157105</v>
      </c>
      <c r="CM60" s="10"/>
      <c r="CN60" s="11">
        <f t="shared" ref="CN60" si="173">IF(ISERROR(CN51/CN31),0,CN51/CN31)</f>
        <v>811.5593617021276</v>
      </c>
      <c r="CO60" s="10"/>
      <c r="CP60" s="11">
        <f t="shared" ref="CP60" si="174">IF(ISERROR(CP51/CP31),0,CP51/CP31)</f>
        <v>830.31817073170737</v>
      </c>
      <c r="CQ60" s="10"/>
      <c r="CR60" s="11">
        <f t="shared" ref="CR60" si="175">IF(ISERROR(CR51/CR31),0,CR51/CR31)</f>
        <v>834.96697368421053</v>
      </c>
      <c r="CS60" s="10"/>
      <c r="CT60" s="11">
        <f t="shared" ref="CT60" si="176">IF(ISERROR(CT51/CT31),0,CT51/CT31)</f>
        <v>832.22535014005609</v>
      </c>
      <c r="CU60" s="10"/>
      <c r="CV60" s="11">
        <f t="shared" si="154"/>
        <v>812.09008875739653</v>
      </c>
      <c r="CW60" s="10"/>
      <c r="CX60" s="11">
        <f t="shared" si="154"/>
        <v>839.97657894736835</v>
      </c>
      <c r="CY60" s="10"/>
      <c r="CZ60" s="11">
        <f t="shared" ref="CZ60:DB60" si="177">IF(ISERROR(CZ51/CZ31),0,CZ51/CZ31)</f>
        <v>837.05308781869689</v>
      </c>
      <c r="DA60" s="10"/>
      <c r="DB60" s="11">
        <f t="shared" si="177"/>
        <v>832.25238636363622</v>
      </c>
      <c r="DC60" s="10"/>
      <c r="DD60" s="11">
        <f t="shared" ref="DD60:DF60" si="178">IF(ISERROR(DD51/DD31),0,DD51/DD31)</f>
        <v>842.68436363636351</v>
      </c>
      <c r="DE60" s="10"/>
      <c r="DF60" s="11">
        <f t="shared" si="178"/>
        <v>833.40665653495455</v>
      </c>
      <c r="DG60" s="10"/>
      <c r="DH60" s="11">
        <f t="shared" ref="DH60:DJ60" si="179">IF(ISERROR(DH51/DH31),0,DH51/DH31)</f>
        <v>789.85601910828029</v>
      </c>
      <c r="DI60" s="10"/>
      <c r="DJ60" s="11">
        <f t="shared" si="179"/>
        <v>818.98305755395688</v>
      </c>
      <c r="DK60" s="10"/>
      <c r="DL60" s="11">
        <f t="shared" ref="DL60:DN60" si="180">IF(ISERROR(DL51/DL31),0,DL51/DL31)</f>
        <v>842.79648648648651</v>
      </c>
      <c r="DM60" s="10"/>
      <c r="DN60" s="13">
        <f t="shared" si="180"/>
        <v>816.93955631399319</v>
      </c>
      <c r="DO60"/>
      <c r="DP60"/>
      <c r="DQ60"/>
      <c r="DR60"/>
      <c r="DS60"/>
    </row>
    <row r="61" spans="2:123" ht="14.45" customHeight="1" x14ac:dyDescent="0.25">
      <c r="B61" s="4" t="str">
        <f>$B$32</f>
        <v>Dr. Oleksy</v>
      </c>
      <c r="J61" s="20">
        <f>IF(ISERROR(J52/J32),0,J52/J32)</f>
        <v>425.09090909090907</v>
      </c>
      <c r="L61" s="20">
        <f>IF(ISERROR(L52/L32),0,L52/L32)</f>
        <v>1268.5999999999999</v>
      </c>
      <c r="N61" s="20">
        <f>IF(ISERROR(N52/N32),0,N52/N32)</f>
        <v>609.71428571428567</v>
      </c>
      <c r="P61" s="20">
        <f>IF(ISERROR(P52/P32),0,P52/P32)</f>
        <v>795.92857142857144</v>
      </c>
      <c r="R61" s="20">
        <f>IF(ISERROR(R52/R32),0,R52/R32)</f>
        <v>533.71428571428567</v>
      </c>
      <c r="T61" s="20">
        <f>IF(ISERROR(T52/T32),0,T52/T32)</f>
        <v>468.38235294117646</v>
      </c>
      <c r="V61" s="20">
        <f>IF(ISERROR(V52/V32),0,V52/V32)</f>
        <v>591.09756097560978</v>
      </c>
      <c r="X61" s="20">
        <f>IF(ISERROR(X52/X32),0,X52/X32)</f>
        <v>557.92105263157896</v>
      </c>
      <c r="Z61" s="20">
        <f>IF(ISERROR(Z52/Z32),0,Z52/Z32)</f>
        <v>554.90909090909088</v>
      </c>
      <c r="AB61" s="20">
        <f>IF(ISERROR(AB52/AB32),0,AB52/AB32)</f>
        <v>761.030303030303</v>
      </c>
      <c r="AD61" s="20">
        <f>IF(ISERROR(AD52/AD32),0,AD52/AD32)</f>
        <v>807.64516129032256</v>
      </c>
      <c r="AF61" s="20">
        <f>IF(ISERROR(AF52/AF32),0,AF52/AF32)</f>
        <v>662.9666666666667</v>
      </c>
      <c r="AH61" s="20">
        <f>IF(ISERROR(AH52/AH32),0,AH52/AH32)</f>
        <v>1138.1621621621621</v>
      </c>
      <c r="AJ61" s="20">
        <f>IF(ISERROR(AJ52/AJ32),0,AJ52/AJ32)</f>
        <v>507.26666666666665</v>
      </c>
      <c r="AL61" s="20">
        <f>IF(ISERROR(AL52/AL32),0,AL52/AL32)</f>
        <v>494</v>
      </c>
      <c r="AN61" s="20">
        <f>IF(ISERROR(AN52/AN32),0,AN52/AN32)</f>
        <v>536.83783783783781</v>
      </c>
      <c r="AO61"/>
      <c r="AP61" s="20">
        <f>IF(ISERROR(AP52/AP32),0,AP52/AP32)</f>
        <v>711.94594594594594</v>
      </c>
      <c r="AQ61"/>
      <c r="AR61" s="20">
        <f>IF(ISERROR(AR52/AR32),0,AR52/AR32)</f>
        <v>692.77777777777783</v>
      </c>
      <c r="AT61" s="20">
        <f>IF(ISERROR(AT52/AT32),0,AT52/AT32)</f>
        <v>291.25</v>
      </c>
      <c r="AV61" s="73">
        <f>IF(ISERROR(AV52/AV32),0,AV52/AV32)</f>
        <v>0</v>
      </c>
      <c r="AX61" s="73">
        <f>IF(ISERROR(AX52/AX32),0,AX52/AX32)</f>
        <v>0</v>
      </c>
      <c r="AZ61" s="73">
        <f>IF(ISERROR(AZ52/AZ32),0,AZ52/AZ32)</f>
        <v>0</v>
      </c>
      <c r="BB61" s="73">
        <f>IF(ISERROR(BB52/BB32),0,BB52/BB32)</f>
        <v>0</v>
      </c>
      <c r="BD61" s="73">
        <f>IF(ISERROR(BD52/BD32),0,BD52/BD32)</f>
        <v>0</v>
      </c>
      <c r="BF61" s="20">
        <f>IF(ISERROR(BF52/BF32),0,BF52/BF32)</f>
        <v>911</v>
      </c>
      <c r="BH61" s="20">
        <f>IF(ISERROR(BH52/BH32),0,BH52/BH32)</f>
        <v>73.5</v>
      </c>
      <c r="BJ61" s="20">
        <f>IF(ISERROR(BJ52/BJ32),0,BJ52/BJ32)</f>
        <v>51</v>
      </c>
      <c r="BL61" s="20">
        <f>IF(ISERROR(BL52/BL32),0,BL52/BL32)</f>
        <v>0</v>
      </c>
      <c r="BN61" s="20">
        <f>IF(ISERROR(BN52/BN32),0,BN52/BN32)</f>
        <v>0</v>
      </c>
      <c r="BP61" s="20">
        <f>IF(ISERROR(BP52/BP32),0,BP52/BP32)</f>
        <v>0</v>
      </c>
      <c r="BR61" s="20">
        <f>IF(ISERROR(BR52/BR32),0,BR52/BR32)</f>
        <v>0</v>
      </c>
      <c r="BT61" s="20">
        <f>IF(ISERROR(BT52/BT32),0,BT52/BT32)</f>
        <v>0</v>
      </c>
      <c r="BV61" s="20">
        <f>IF(ISERROR(BV52/BV32),0,BV52/BV32)</f>
        <v>0</v>
      </c>
      <c r="BX61" s="20">
        <f>IF(ISERROR(BX52/BX32),0,BX52/BX32)</f>
        <v>0</v>
      </c>
      <c r="BZ61" s="20">
        <f>IF(ISERROR(BZ52/BZ32),0,BZ52/BZ32)</f>
        <v>0</v>
      </c>
      <c r="CB61" s="20">
        <f>IF(ISERROR(CB52/CB32),0,CB52/CB32)</f>
        <v>0</v>
      </c>
      <c r="CD61" s="20">
        <f>IF(ISERROR(CD52/CD32),0,CD52/CD32)</f>
        <v>23</v>
      </c>
      <c r="CF61" s="20">
        <f>IF(ISERROR(CF52/CF32),0,CF52/CF32)</f>
        <v>0</v>
      </c>
      <c r="CH61" s="20">
        <f>IF(ISERROR(CH52/CH32),0,CH52/CH32)</f>
        <v>0</v>
      </c>
      <c r="CJ61" s="20">
        <f>IF(ISERROR(CJ52/CJ32),0,CJ52/CJ32)</f>
        <v>0</v>
      </c>
      <c r="CL61" s="20">
        <f>IF(ISERROR(CL52/CL32),0,CL52/CL32)</f>
        <v>0</v>
      </c>
      <c r="CN61" s="20">
        <f>IF(ISERROR(CN52/CN32),0,CN52/CN32)</f>
        <v>0</v>
      </c>
      <c r="CP61" s="20">
        <f>IF(ISERROR(CP52/CP32),0,CP52/CP32)</f>
        <v>0</v>
      </c>
      <c r="CR61" s="20">
        <f>IF(ISERROR(CR52/CR32),0,CR52/CR32)</f>
        <v>0</v>
      </c>
      <c r="CT61" s="20">
        <f>IF(ISERROR(CT52/CT32),0,CT52/CT32)</f>
        <v>0</v>
      </c>
      <c r="CV61" s="20">
        <f>IF(ISERROR(CV52/CV32),0,CV52/CV32)</f>
        <v>0</v>
      </c>
      <c r="CX61" s="20">
        <f>IF(ISERROR(CX52/CX32),0,CX52/CX32)</f>
        <v>0</v>
      </c>
      <c r="CZ61" s="20">
        <f>IF(ISERROR(CZ52/CZ32),0,CZ52/CZ32)</f>
        <v>0</v>
      </c>
      <c r="DB61" s="20">
        <f>IF(ISERROR(DB52/DB32),0,DB52/DB32)</f>
        <v>0</v>
      </c>
      <c r="DD61" s="20">
        <f>IF(ISERROR(DD52/DD32),0,DD52/DD32)</f>
        <v>0</v>
      </c>
      <c r="DF61" s="20">
        <f>IF(ISERROR(DF52/DF32),0,DF52/DF32)</f>
        <v>0</v>
      </c>
      <c r="DH61" s="20">
        <f>IF(ISERROR(DH52/DH32),0,DH52/DH32)</f>
        <v>0</v>
      </c>
      <c r="DJ61" s="20">
        <f>IF(ISERROR(DJ52/DJ32),0,DJ52/DJ32)</f>
        <v>0</v>
      </c>
      <c r="DL61" s="20">
        <f>IF(ISERROR(DL52/DL32),0,DL52/DL32)</f>
        <v>0</v>
      </c>
      <c r="DN61" s="73">
        <f>IF(ISERROR(DN52/DN32),0,DN52/DN32)</f>
        <v>0</v>
      </c>
      <c r="DO61"/>
      <c r="DP61"/>
      <c r="DQ61"/>
      <c r="DR61"/>
      <c r="DS61"/>
    </row>
    <row r="62" spans="2:123" x14ac:dyDescent="0.25">
      <c r="B62" s="9" t="s">
        <v>2</v>
      </c>
      <c r="C62" s="10"/>
      <c r="D62" s="10"/>
      <c r="E62" s="10"/>
      <c r="F62" s="10"/>
      <c r="G62" s="10"/>
      <c r="H62" s="10"/>
      <c r="I62" s="10"/>
      <c r="J62" s="11"/>
      <c r="K62" s="10"/>
      <c r="L62" s="11"/>
      <c r="M62" s="10"/>
      <c r="N62" s="11"/>
      <c r="O62" s="10"/>
      <c r="P62" s="11"/>
      <c r="Q62" s="10"/>
      <c r="R62" s="11"/>
      <c r="S62" s="10"/>
      <c r="T62" s="11"/>
      <c r="U62" s="10"/>
      <c r="V62" s="11"/>
      <c r="W62" s="10"/>
      <c r="X62" s="11"/>
      <c r="Y62" s="10"/>
      <c r="Z62" s="11"/>
      <c r="AA62" s="10"/>
      <c r="AB62" s="10"/>
      <c r="AC62" s="10"/>
      <c r="AD62" s="10"/>
      <c r="AE62" s="10"/>
      <c r="AF62" s="11">
        <f>IF(ISERROR(AF53/AF33),0,AF53/AF33)</f>
        <v>651.48895027624314</v>
      </c>
      <c r="AG62" s="10"/>
      <c r="AH62" s="11">
        <f>IF(ISERROR(AH53/AH33),0,AH53/AH33)</f>
        <v>712.46419098143235</v>
      </c>
      <c r="AI62" s="10"/>
      <c r="AJ62" s="11">
        <f>IF(ISERROR(AJ53/AJ33),0,AJ53/AJ33)</f>
        <v>667.8165374677003</v>
      </c>
      <c r="AK62" s="10"/>
      <c r="AL62" s="11">
        <f>IF(ISERROR(AL53/AL33),0,AL53/AL33)</f>
        <v>656.9070351758794</v>
      </c>
      <c r="AM62" s="10"/>
      <c r="AN62" s="11">
        <f>IF(ISERROR(AN53/AN33),0,AN53/AN33)</f>
        <v>636.42751842751841</v>
      </c>
      <c r="AO62" s="10"/>
      <c r="AP62" s="11">
        <f>IF(ISERROR(AP53/AP33),0,AP53/AP33)</f>
        <v>654.10945273631842</v>
      </c>
      <c r="AQ62" s="10"/>
      <c r="AR62" s="11">
        <f>AR53/AR33</f>
        <v>672.27202072538864</v>
      </c>
      <c r="AS62" s="10"/>
      <c r="AT62" s="11">
        <f>AT53/AT33</f>
        <v>673.06515580736539</v>
      </c>
      <c r="AU62" s="10"/>
      <c r="AV62" s="11">
        <f>AV53/AV33</f>
        <v>686.95555555555552</v>
      </c>
      <c r="AW62" s="10"/>
      <c r="AX62" s="11">
        <f>AX53/AX33</f>
        <v>696.87030716723552</v>
      </c>
      <c r="AY62" s="10"/>
      <c r="AZ62" s="11">
        <f>AZ13/AZ35</f>
        <v>942.88229462171375</v>
      </c>
      <c r="BA62" s="10"/>
      <c r="BB62" s="11">
        <f>BB53/BB33</f>
        <v>672.6288209606987</v>
      </c>
      <c r="BC62" s="10"/>
      <c r="BD62" s="11">
        <f>BD53/BD33</f>
        <v>674.0854271356784</v>
      </c>
      <c r="BE62" s="10"/>
      <c r="BF62" s="11">
        <f>IF(ISERROR(BF53/BF33),0,BF53/BF33)</f>
        <v>570.19631901840489</v>
      </c>
      <c r="BG62" s="10"/>
      <c r="BH62" s="11">
        <f t="shared" ref="BH62" si="181">IF(ISERROR(BH53/BH33),0,BH53/BH33)</f>
        <v>576.82222222222219</v>
      </c>
      <c r="BI62" s="10"/>
      <c r="BJ62" s="11">
        <f t="shared" ref="BJ62" si="182">IF(ISERROR(BJ53/BJ33),0,BJ53/BJ33)</f>
        <v>577.01851851851848</v>
      </c>
      <c r="BK62" s="10"/>
      <c r="BL62" s="11">
        <f t="shared" ref="BL62" si="183">IF(ISERROR(BL53/BL33),0,BL53/BL33)</f>
        <v>589.65277777777783</v>
      </c>
      <c r="BM62" s="10"/>
      <c r="BN62" s="11">
        <f t="shared" ref="BN62" si="184">IF(ISERROR(BN53/BN33),0,BN53/BN33)</f>
        <v>461.05714285714288</v>
      </c>
      <c r="BO62" s="10"/>
      <c r="BP62" s="11">
        <f t="shared" ref="BP62" si="185">IF(ISERROR(BP53/BP33),0,BP53/BP33)</f>
        <v>215.70588235294119</v>
      </c>
      <c r="BQ62" s="10"/>
      <c r="BR62" s="11">
        <f t="shared" ref="BR62" si="186">IF(ISERROR(BR53/BR33),0,BR53/BR33)</f>
        <v>148.55555555555554</v>
      </c>
      <c r="BS62" s="10"/>
      <c r="BT62" s="11">
        <f t="shared" ref="BT62" si="187">IF(ISERROR(BT53/BT33),0,BT53/BT33)</f>
        <v>157</v>
      </c>
      <c r="BU62" s="10"/>
      <c r="BV62" s="11">
        <f t="shared" ref="BV62" si="188">IF(ISERROR(BV53/BV33),0,BV53/BV33)</f>
        <v>157</v>
      </c>
      <c r="BW62" s="10"/>
      <c r="BX62" s="11">
        <f t="shared" ref="BX62" si="189">IF(ISERROR(BX53/BX33),0,BX53/BX33)</f>
        <v>141.30000000000001</v>
      </c>
      <c r="BY62" s="10"/>
      <c r="BZ62" s="11">
        <f t="shared" ref="BZ62" si="190">IF(ISERROR(BZ53/BZ33),0,BZ53/BZ33)</f>
        <v>141.30000000000001</v>
      </c>
      <c r="CA62" s="10"/>
      <c r="CB62" s="11">
        <f t="shared" ref="CB62" si="191">IF(ISERROR(CB53/CB33),0,CB53/CB33)</f>
        <v>141.30000000000001</v>
      </c>
      <c r="CC62" s="10"/>
      <c r="CD62" s="11">
        <f t="shared" ref="CD62" si="192">IF(ISERROR(CD53/CD33),0,CD53/CD33)</f>
        <v>52.5</v>
      </c>
      <c r="CE62" s="10"/>
      <c r="CF62" s="11">
        <f t="shared" ref="CF62" si="193">IF(ISERROR(CF53/CF33),0,CF53/CF33)</f>
        <v>47.25</v>
      </c>
      <c r="CG62" s="10"/>
      <c r="CH62" s="11">
        <f t="shared" ref="CH62" si="194">IF(ISERROR(CH53/CH33),0,CH53/CH33)</f>
        <v>41</v>
      </c>
      <c r="CI62" s="10"/>
      <c r="CJ62" s="11">
        <f t="shared" ref="CJ62" si="195">IF(ISERROR(CJ53/CJ33),0,CJ53/CJ33)</f>
        <v>61.5</v>
      </c>
      <c r="CK62" s="10"/>
      <c r="CL62" s="11">
        <f t="shared" ref="CL62" si="196">IF(ISERROR(CL53/CL33),0,CL53/CL33)</f>
        <v>61</v>
      </c>
      <c r="CM62" s="10"/>
      <c r="CN62" s="11">
        <f t="shared" ref="CN62" si="197">IF(ISERROR(CN53/CN33),0,CN53/CN33)</f>
        <v>61</v>
      </c>
      <c r="CO62" s="10"/>
      <c r="CP62" s="11">
        <f t="shared" ref="CP62" si="198">IF(ISERROR(CP53/CP33),0,CP53/CP33)</f>
        <v>61</v>
      </c>
      <c r="CQ62" s="10"/>
      <c r="CR62" s="11">
        <f t="shared" ref="CR62" si="199">IF(ISERROR(CR53/CR33),0,CR53/CR33)</f>
        <v>23</v>
      </c>
      <c r="CS62" s="10"/>
      <c r="CT62" s="11">
        <f t="shared" ref="CT62" si="200">IF(ISERROR(CT53/CT33),0,CT53/CT33)</f>
        <v>23</v>
      </c>
      <c r="CU62" s="10"/>
      <c r="CV62" s="11">
        <f t="shared" ref="CV62:CX62" si="201">IF(ISERROR(CV53/CV33),0,CV53/CV33)</f>
        <v>46</v>
      </c>
      <c r="CW62" s="10"/>
      <c r="CX62" s="11">
        <f t="shared" si="201"/>
        <v>46</v>
      </c>
      <c r="CY62" s="10"/>
      <c r="CZ62" s="11">
        <f t="shared" ref="CZ62:DB62" si="202">IF(ISERROR(CZ53/CZ33),0,CZ53/CZ33)</f>
        <v>46</v>
      </c>
      <c r="DA62" s="10"/>
      <c r="DB62" s="11">
        <f t="shared" si="202"/>
        <v>0</v>
      </c>
      <c r="DC62" s="10"/>
      <c r="DD62" s="11">
        <f t="shared" ref="DD62:DF62" si="203">IF(ISERROR(DD53/DD33),0,DD53/DD33)</f>
        <v>0</v>
      </c>
      <c r="DE62" s="10"/>
      <c r="DF62" s="11">
        <f t="shared" si="203"/>
        <v>0</v>
      </c>
      <c r="DG62" s="10"/>
      <c r="DH62" s="11">
        <f t="shared" ref="DH62:DJ62" si="204">IF(ISERROR(DH53/DH33),0,DH53/DH33)</f>
        <v>0</v>
      </c>
      <c r="DI62" s="10"/>
      <c r="DJ62" s="11">
        <f t="shared" si="204"/>
        <v>0</v>
      </c>
      <c r="DK62" s="10"/>
      <c r="DL62" s="11">
        <f t="shared" ref="DL62:DN62" si="205">IF(ISERROR(DL53/DL33),0,DL53/DL33)</f>
        <v>0</v>
      </c>
      <c r="DM62" s="10"/>
      <c r="DN62" s="13">
        <f t="shared" si="205"/>
        <v>0</v>
      </c>
      <c r="DO62"/>
      <c r="DP62"/>
      <c r="DQ62"/>
      <c r="DR62"/>
      <c r="DS62"/>
    </row>
    <row r="63" spans="2:123" ht="6" customHeight="1" x14ac:dyDescent="0.25">
      <c r="AO63"/>
      <c r="AQ63"/>
      <c r="DO63"/>
      <c r="DP63"/>
      <c r="DQ63"/>
      <c r="DR63"/>
      <c r="DS63"/>
    </row>
    <row r="64" spans="2:123" ht="14.45" customHeight="1" x14ac:dyDescent="0.25">
      <c r="B64" s="4" t="s">
        <v>10</v>
      </c>
      <c r="J64" s="20">
        <f t="shared" ref="J64" si="206">J9/J34</f>
        <v>739.70428207882878</v>
      </c>
      <c r="L64" s="20">
        <f t="shared" ref="L64" si="207">L9/L34</f>
        <v>1002.7578457789937</v>
      </c>
      <c r="N64" s="20">
        <f t="shared" ref="N64" si="208">N9/N34</f>
        <v>863.01032328019562</v>
      </c>
      <c r="P64" s="20">
        <f t="shared" ref="P64" si="209">P9/P34</f>
        <v>999.22093715356334</v>
      </c>
      <c r="R64" s="20">
        <f t="shared" ref="R64" si="210">R9/R34</f>
        <v>722.60405988551872</v>
      </c>
      <c r="T64" s="20">
        <f t="shared" ref="T64" si="211">T9/T34</f>
        <v>801.13790002255473</v>
      </c>
      <c r="V64" s="20">
        <f t="shared" ref="V64" si="212">V9/V34</f>
        <v>670.89069402936775</v>
      </c>
      <c r="X64" s="20">
        <f t="shared" ref="X64" si="213">X9/X34</f>
        <v>783.91539044328363</v>
      </c>
      <c r="Z64" s="20">
        <f t="shared" ref="Z64" si="214">Z9/Z34</f>
        <v>946.22776588069109</v>
      </c>
      <c r="AB64" s="20">
        <f t="shared" ref="AB64" si="215">AB9/AB34</f>
        <v>940.72527015347407</v>
      </c>
      <c r="AD64" s="20">
        <f t="shared" ref="AD64" si="216">AD9/AD34</f>
        <v>808.49269654145201</v>
      </c>
      <c r="AF64" s="20">
        <f>AF9/AF34</f>
        <v>937.03160959396439</v>
      </c>
      <c r="AH64" s="20">
        <f t="shared" ref="AH64" si="217">AH9/AH34</f>
        <v>973.47904191616772</v>
      </c>
      <c r="AJ64" s="20">
        <f t="shared" ref="AJ64" si="218">AJ9/AJ34</f>
        <v>827.66878980891715</v>
      </c>
      <c r="AL64" s="20">
        <f t="shared" ref="AL64" si="219">AL9/AL34</f>
        <v>716.17732558139539</v>
      </c>
      <c r="AN64" s="20">
        <f t="shared" ref="AN64" si="220">AN9/AN34</f>
        <v>892.11194029850742</v>
      </c>
      <c r="AP64" s="20">
        <f t="shared" ref="AP64" si="221">AP9/AP34</f>
        <v>1130.15275</v>
      </c>
      <c r="AR64" s="20">
        <f t="shared" ref="AR64" si="222">AR9/AR34</f>
        <v>1175.6503067484662</v>
      </c>
      <c r="AT64" s="20">
        <f t="shared" ref="AT64" si="223">AT9/AT34</f>
        <v>861.64928571428572</v>
      </c>
      <c r="AV64" s="20">
        <f t="shared" ref="AV64" si="224">AV9/AV34</f>
        <v>833.61212121212122</v>
      </c>
      <c r="AX64" s="20">
        <f t="shared" ref="AX64" si="225">AX9/AX34</f>
        <v>1251.5072463768115</v>
      </c>
      <c r="AZ64" s="20">
        <f t="shared" ref="AZ64" si="226">AZ9/AZ34</f>
        <v>950.16353383458647</v>
      </c>
      <c r="BB64" s="20">
        <f t="shared" ref="BB64" si="227">BB9/BB34</f>
        <v>1070.7625</v>
      </c>
      <c r="BD64" s="20">
        <f t="shared" ref="BD64" si="228">BD9/BD34</f>
        <v>964.4655172413793</v>
      </c>
      <c r="BF64" s="20">
        <f>IF(ISERROR(BF9/BF34),0,BF9/BF34)</f>
        <v>1254.8878787878789</v>
      </c>
      <c r="BH64" s="20">
        <f t="shared" ref="BH64" si="229">IF(ISERROR(BH9/BH34),0,BH9/BH34)</f>
        <v>623.8111888111888</v>
      </c>
      <c r="BJ64" s="20">
        <f t="shared" ref="BJ64" si="230">IF(ISERROR(BJ9/BJ34),0,BJ9/BJ34)</f>
        <v>1134.409090909091</v>
      </c>
      <c r="BL64" s="20">
        <f t="shared" ref="BL64" si="231">IF(ISERROR(BL9/BL34),0,BL9/BL34)</f>
        <v>961.10370370370367</v>
      </c>
      <c r="BN64" s="20">
        <f t="shared" ref="BN64" si="232">IF(ISERROR(BN9/BN34),0,BN9/BN34)</f>
        <v>1084.243780487805</v>
      </c>
      <c r="BP64" s="20">
        <f t="shared" ref="BP64" si="233">IF(ISERROR(BP9/BP34),0,BP9/BP34)</f>
        <v>1066.3736986301369</v>
      </c>
      <c r="BR64" s="20">
        <f t="shared" ref="BR64" si="234">IF(ISERROR(BR9/BR34),0,BR9/BR34)</f>
        <v>1207.8564788732394</v>
      </c>
      <c r="BT64" s="20">
        <f t="shared" ref="BT64" si="235">IF(ISERROR(BT9/BT34),0,BT9/BT34)</f>
        <v>1026.7249999999999</v>
      </c>
      <c r="BV64" s="20">
        <f t="shared" ref="BV64" si="236">IF(ISERROR(BV9/BV34),0,BV9/BV34)</f>
        <v>1180.203125</v>
      </c>
      <c r="BX64" s="20">
        <f t="shared" ref="BX64" si="237">IF(ISERROR(BX9/BX34),0,BX9/BX34)</f>
        <v>671.35687150837987</v>
      </c>
      <c r="BZ64" s="20">
        <f t="shared" ref="BZ64" si="238">IF(ISERROR(BZ9/BZ34),0,BZ9/BZ34)</f>
        <v>1046.1244295302015</v>
      </c>
      <c r="CB64" s="20">
        <f t="shared" ref="CB64" si="239">IF(ISERROR(CB9/CB34),0,CB9/CB34)</f>
        <v>1030.9512195121952</v>
      </c>
      <c r="CD64" s="20">
        <f t="shared" ref="CD64" si="240">IF(ISERROR(CD9/CD34),0,CD9/CD34)</f>
        <v>1152.3234899328859</v>
      </c>
      <c r="CF64" s="20">
        <f t="shared" ref="CF64" si="241">IF(ISERROR(CF9/CF34),0,CF9/CF34)</f>
        <v>1536.6031746031747</v>
      </c>
      <c r="CH64" s="20">
        <f t="shared" ref="CH64" si="242">IF(ISERROR(CH9/CH34),0,CH9/CH34)</f>
        <v>1207.7316528925619</v>
      </c>
      <c r="CJ64" s="20">
        <f t="shared" ref="CJ64" si="243">IF(ISERROR(CJ9/CJ34),0,CJ9/CJ34)</f>
        <v>1194.2814598540147</v>
      </c>
      <c r="CL64" s="20">
        <f t="shared" ref="CL64" si="244">IF(ISERROR(CL9/CL34),0,CL9/CL34)</f>
        <v>846.08484848484852</v>
      </c>
      <c r="CN64" s="20">
        <f t="shared" ref="CN64" si="245">IF(ISERROR(CN9/CN34),0,CN9/CN34)</f>
        <v>890.40277777777783</v>
      </c>
      <c r="CP64" s="20">
        <f t="shared" ref="CP64" si="246">IF(ISERROR(CP9/CP34),0,CP9/CP34)</f>
        <v>727.72307692307697</v>
      </c>
      <c r="CR64" s="20">
        <f t="shared" ref="CR64" si="247">IF(ISERROR(CR9/CR34),0,CR9/CR34)</f>
        <v>943.95505617977528</v>
      </c>
      <c r="CT64" s="20">
        <f t="shared" ref="CT64" si="248">IF(ISERROR(CT9/CT34),0,CT9/CT34)</f>
        <v>2207.5780219780222</v>
      </c>
      <c r="CV64" s="20">
        <f t="shared" ref="CV64:CX64" si="249">IF(ISERROR(CV9/CV34),0,CV9/CV34)</f>
        <v>1150.5472656249999</v>
      </c>
      <c r="CX64" s="20">
        <f t="shared" si="249"/>
        <v>1119.29</v>
      </c>
      <c r="CZ64" s="20">
        <f t="shared" ref="CZ64:DB64" si="250">IF(ISERROR(CZ9/CZ34),0,CZ9/CZ34)</f>
        <v>1392.0154867256638</v>
      </c>
      <c r="DB64" s="20">
        <f t="shared" si="250"/>
        <v>1332.5820895522388</v>
      </c>
      <c r="DD64" s="20">
        <f t="shared" ref="DD64:DF64" si="251">IF(ISERROR(DD9/DD34),0,DD9/DD34)</f>
        <v>1100.7608695652175</v>
      </c>
      <c r="DF64" s="20">
        <f t="shared" si="251"/>
        <v>1090.2846153846153</v>
      </c>
      <c r="DH64" s="20">
        <f t="shared" ref="DH64:DJ64" si="252">IF(ISERROR(DH9/DH34),0,DH9/DH34)</f>
        <v>2021.1836734693877</v>
      </c>
      <c r="DJ64" s="20">
        <f t="shared" si="252"/>
        <v>1232.9112745098039</v>
      </c>
      <c r="DL64" s="20">
        <f t="shared" ref="DL64:DN64" si="253">IF(ISERROR(DL9/DL34),0,DL9/DL34)</f>
        <v>1120.2545901639344</v>
      </c>
      <c r="DN64" s="20">
        <f t="shared" si="253"/>
        <v>735.56006493506493</v>
      </c>
      <c r="DP64"/>
      <c r="DQ64"/>
      <c r="DR64"/>
      <c r="DS64"/>
    </row>
    <row r="65" spans="2:123" x14ac:dyDescent="0.25">
      <c r="B65" s="9" t="s">
        <v>2</v>
      </c>
      <c r="C65" s="10"/>
      <c r="D65" s="10"/>
      <c r="E65" s="10"/>
      <c r="F65" s="10"/>
      <c r="G65" s="10"/>
      <c r="H65" s="10"/>
      <c r="I65" s="10"/>
      <c r="J65" s="11"/>
      <c r="K65" s="10"/>
      <c r="L65" s="11"/>
      <c r="M65" s="10"/>
      <c r="N65" s="11"/>
      <c r="O65" s="10"/>
      <c r="P65" s="11"/>
      <c r="Q65" s="10"/>
      <c r="R65" s="11"/>
      <c r="S65" s="10"/>
      <c r="T65" s="11"/>
      <c r="U65" s="10"/>
      <c r="V65" s="11"/>
      <c r="W65" s="10"/>
      <c r="X65" s="11"/>
      <c r="Y65" s="10"/>
      <c r="Z65" s="11"/>
      <c r="AA65" s="10"/>
      <c r="AB65" s="10"/>
      <c r="AC65" s="10"/>
      <c r="AD65" s="10"/>
      <c r="AE65" s="10"/>
      <c r="AF65" s="11">
        <f>AF13/AF35</f>
        <v>845.71033402922762</v>
      </c>
      <c r="AG65" s="10"/>
      <c r="AH65" s="11">
        <f t="shared" ref="AH65" si="254">AH13/AH35</f>
        <v>864.45852238269265</v>
      </c>
      <c r="AI65" s="10"/>
      <c r="AJ65" s="11">
        <f t="shared" ref="AJ65" si="255">AJ13/AJ35</f>
        <v>851.15540290014007</v>
      </c>
      <c r="AK65" s="10"/>
      <c r="AL65" s="11">
        <f t="shared" ref="AL65" si="256">AL13/AL35</f>
        <v>838.28059400780819</v>
      </c>
      <c r="AM65" s="10"/>
      <c r="AN65" s="11">
        <f t="shared" ref="AN65" si="257">AN13/AN35</f>
        <v>830.08233565648061</v>
      </c>
      <c r="AO65" s="10"/>
      <c r="AP65" s="11">
        <f t="shared" ref="AP65" si="258">AP13/AP35</f>
        <v>863.14066682068494</v>
      </c>
      <c r="AQ65" s="10"/>
      <c r="AR65" s="11">
        <f t="shared" ref="AR65" si="259">AR13/AR35</f>
        <v>895.90216945703548</v>
      </c>
      <c r="AS65" s="10"/>
      <c r="AT65" s="11">
        <f t="shared" ref="AT65" si="260">AT13/AT35</f>
        <v>913.97076740568627</v>
      </c>
      <c r="AU65" s="10"/>
      <c r="AV65" s="11">
        <f t="shared" ref="AV65" si="261">AV13/AV35</f>
        <v>919.67719133036201</v>
      </c>
      <c r="AW65" s="10"/>
      <c r="AX65" s="11">
        <f t="shared" ref="AX65" si="262">AX13/AX35</f>
        <v>942.18421421367464</v>
      </c>
      <c r="AY65" s="10"/>
      <c r="AZ65" s="11">
        <f t="shared" ref="AZ65" si="263">AZ13/AZ35</f>
        <v>942.88229462171375</v>
      </c>
      <c r="BA65" s="10"/>
      <c r="BB65" s="11">
        <f t="shared" ref="BB65" si="264">BB13/BB35</f>
        <v>966.28867527633975</v>
      </c>
      <c r="BC65" s="10"/>
      <c r="BD65" s="11">
        <f t="shared" ref="BD65" si="265">BD13/BD35</f>
        <v>968.5055900277008</v>
      </c>
      <c r="BE65" s="10"/>
      <c r="BF65" s="11">
        <f>IF(ISERROR(BF13/BF35),0,BF13/BF35)</f>
        <v>994.25296173044921</v>
      </c>
      <c r="BG65" s="10"/>
      <c r="BH65" s="11">
        <f t="shared" ref="BH65" si="266">IF(ISERROR(BH13/BH35),0,BH13/BH35)</f>
        <v>979.26164896590262</v>
      </c>
      <c r="BI65" s="10"/>
      <c r="BJ65" s="11">
        <f t="shared" ref="BJ65" si="267">IF(ISERROR(BJ13/BJ35),0,BJ13/BJ35)</f>
        <v>1016.8431046312178</v>
      </c>
      <c r="BK65" s="10"/>
      <c r="BL65" s="11">
        <f t="shared" ref="BL65" si="268">IF(ISERROR(BL13/BL35),0,BL13/BL35)</f>
        <v>1022.0940514285713</v>
      </c>
      <c r="BM65" s="10"/>
      <c r="BN65" s="11">
        <f t="shared" ref="BN65" si="269">IF(ISERROR(BN13/BN35),0,BN13/BN35)</f>
        <v>1018.0479646522234</v>
      </c>
      <c r="BO65" s="10"/>
      <c r="BP65" s="11">
        <f t="shared" ref="BP65" si="270">IF(ISERROR(BP13/BP35),0,BP13/BP35)</f>
        <v>1007.3204893494531</v>
      </c>
      <c r="BQ65" s="10"/>
      <c r="BR65" s="11">
        <f t="shared" ref="BR65" si="271">IF(ISERROR(BR13/BR35),0,BR13/BR35)</f>
        <v>1035.4228924669351</v>
      </c>
      <c r="BS65" s="10"/>
      <c r="BT65" s="11">
        <f t="shared" ref="BT65" si="272">IF(ISERROR(BT13/BT35),0,BT13/BT35)</f>
        <v>1054.4636422668241</v>
      </c>
      <c r="BU65" s="10"/>
      <c r="BV65" s="11">
        <f t="shared" ref="BV65" si="273">IF(ISERROR(BV13/BV35),0,BV13/BV35)</f>
        <v>1047.8737589073635</v>
      </c>
      <c r="BW65" s="10"/>
      <c r="BX65" s="11">
        <f t="shared" ref="BX65" si="274">IF(ISERROR(BX13/BX35),0,BX13/BX35)</f>
        <v>1016.4280578034683</v>
      </c>
      <c r="BY65" s="10"/>
      <c r="BZ65" s="11">
        <f t="shared" ref="BZ65" si="275">IF(ISERROR(BZ13/BZ35),0,BZ13/BZ35)</f>
        <v>1013.9447818499128</v>
      </c>
      <c r="CA65" s="10"/>
      <c r="CB65" s="11">
        <f t="shared" ref="CB65" si="276">IF(ISERROR(CB13/CB35),0,CB13/CB35)</f>
        <v>1018.4820857473928</v>
      </c>
      <c r="CC65" s="10"/>
      <c r="CD65" s="11">
        <f t="shared" ref="CD65" si="277">IF(ISERROR(CD13/CD35),0,CD13/CD35)</f>
        <v>1007.3332046783626</v>
      </c>
      <c r="CE65" s="10"/>
      <c r="CF65" s="11">
        <f t="shared" ref="CF65" si="278">IF(ISERROR(CF13/CF35),0,CF13/CF35)</f>
        <v>1079.1180035440048</v>
      </c>
      <c r="CG65" s="10"/>
      <c r="CH65" s="11">
        <f t="shared" ref="CH65" si="279">IF(ISERROR(CH13/CH35),0,CH13/CH35)</f>
        <v>1084.0310998810937</v>
      </c>
      <c r="CI65" s="10"/>
      <c r="CJ65" s="11">
        <f t="shared" ref="CJ65" si="280">IF(ISERROR(CJ13/CJ35),0,CJ13/CJ35)</f>
        <v>1102.8550296912115</v>
      </c>
      <c r="CK65" s="10"/>
      <c r="CL65" s="11">
        <f t="shared" ref="CL65" si="281">IF(ISERROR(CL13/CL35),0,CL13/CL35)</f>
        <v>1079.5227833827894</v>
      </c>
      <c r="CM65" s="10"/>
      <c r="CN65" s="11">
        <f t="shared" ref="CN65" si="282">IF(ISERROR(CN13/CN35),0,CN13/CN35)</f>
        <v>1064.4820736779561</v>
      </c>
      <c r="CO65" s="10"/>
      <c r="CP65" s="11">
        <f t="shared" ref="CP65" si="283">IF(ISERROR(CP13/CP35),0,CP13/CP35)</f>
        <v>1026.099168162777</v>
      </c>
      <c r="CQ65" s="10"/>
      <c r="CR65" s="11">
        <f t="shared" ref="CR65" si="284">IF(ISERROR(CR13/CR35),0,CR13/CR35)</f>
        <v>1021.5955548780489</v>
      </c>
      <c r="CS65" s="10"/>
      <c r="CT65" s="11">
        <f t="shared" ref="CT65" si="285">IF(ISERROR(CT13/CT35),0,CT13/CT35)</f>
        <v>1076.257211478478</v>
      </c>
      <c r="CU65" s="10"/>
      <c r="CV65" s="11">
        <f t="shared" ref="CV65:CX65" si="286">IF(ISERROR(CV13/CV35),0,CV13/CV35)</f>
        <v>1129.0834278350517</v>
      </c>
      <c r="CW65" s="10"/>
      <c r="CX65" s="11">
        <f t="shared" si="286"/>
        <v>1136.3606801831263</v>
      </c>
      <c r="CY65" s="10"/>
      <c r="CZ65" s="11">
        <f t="shared" ref="CZ65:DB65" si="287">IF(ISERROR(CZ13/CZ35),0,CZ13/CZ35)</f>
        <v>1163.9145687952603</v>
      </c>
      <c r="DA65" s="10"/>
      <c r="DB65" s="11">
        <f t="shared" si="287"/>
        <v>1180.0904454787235</v>
      </c>
      <c r="DC65" s="10"/>
      <c r="DD65" s="11">
        <f t="shared" ref="DD65:DF65" si="288">IF(ISERROR(DD13/DD35),0,DD13/DD35)</f>
        <v>1144.5673673469387</v>
      </c>
      <c r="DE65" s="10"/>
      <c r="DF65" s="11">
        <f t="shared" si="288"/>
        <v>1134.628465179175</v>
      </c>
      <c r="DG65" s="10"/>
      <c r="DH65" s="11">
        <f t="shared" ref="DH65:DJ65" si="289">IF(ISERROR(DH13/DH35),0,DH13/DH35)</f>
        <v>1189.2881527777777</v>
      </c>
      <c r="DI65" s="10"/>
      <c r="DJ65" s="11">
        <f t="shared" si="289"/>
        <v>1233.6440740740741</v>
      </c>
      <c r="DK65" s="10"/>
      <c r="DL65" s="11">
        <f t="shared" ref="DL65:DN65" si="290">IF(ISERROR(DL13/DL35),0,DL13/DL35)</f>
        <v>1259.9121402214021</v>
      </c>
      <c r="DM65" s="10"/>
      <c r="DN65" s="13">
        <f t="shared" si="290"/>
        <v>1251.5251631617114</v>
      </c>
      <c r="DO65"/>
      <c r="DP65"/>
      <c r="DQ65"/>
      <c r="DR65"/>
      <c r="DS65"/>
    </row>
    <row r="66" spans="2:123" ht="6" customHeight="1" x14ac:dyDescent="0.25">
      <c r="AO66"/>
      <c r="AQ66"/>
      <c r="DO66"/>
      <c r="DP66"/>
      <c r="DQ66"/>
      <c r="DR66"/>
      <c r="DS66"/>
    </row>
    <row r="67" spans="2:123" x14ac:dyDescent="0.25">
      <c r="B67" s="7" t="s">
        <v>8</v>
      </c>
      <c r="AO67"/>
      <c r="AQ67"/>
      <c r="DO67"/>
      <c r="DP67"/>
      <c r="DQ67"/>
      <c r="DR67"/>
      <c r="DS67"/>
    </row>
    <row r="68" spans="2:123" x14ac:dyDescent="0.25">
      <c r="B68" s="4" t="s">
        <v>10</v>
      </c>
      <c r="J68" s="19">
        <f>J10/J37</f>
        <v>1692.0323670334428</v>
      </c>
      <c r="L68" s="19">
        <f>L10/L37</f>
        <v>786.12183457640083</v>
      </c>
      <c r="N68" s="19">
        <f>N10/N37</f>
        <v>1160.8193944625864</v>
      </c>
      <c r="P68" s="19">
        <f t="shared" ref="P68" si="291">P10/P37</f>
        <v>2317.8546949346087</v>
      </c>
      <c r="R68" s="19">
        <f t="shared" ref="R68" si="292">R10/R37</f>
        <v>5377.7989510418347</v>
      </c>
      <c r="T68" s="19">
        <f t="shared" ref="T68" si="293">T10/T37</f>
        <v>1502.1816318743358</v>
      </c>
      <c r="V68" s="19">
        <f t="shared" ref="V68" si="294">V10/V37</f>
        <v>1869.6489078562145</v>
      </c>
      <c r="X68" s="19">
        <f t="shared" ref="X68" si="295">X10/X37</f>
        <v>1161.767458416402</v>
      </c>
      <c r="Z68" s="19">
        <f t="shared" ref="Z68" si="296">Z10/Z37</f>
        <v>1127.9493458737227</v>
      </c>
      <c r="AB68" s="19">
        <f t="shared" ref="AB68" si="297">AB10/AB37</f>
        <v>1391.129886202805</v>
      </c>
      <c r="AD68" s="19">
        <f t="shared" ref="AD68" si="298">AD10/AD37</f>
        <v>1087.4887323010182</v>
      </c>
      <c r="AF68" s="19">
        <f t="shared" ref="AF68" si="299">AF10/AF37</f>
        <v>1304.1578903179357</v>
      </c>
      <c r="AH68" s="19">
        <f t="shared" ref="AH68" si="300">AH10/AH37</f>
        <v>958.66666666666663</v>
      </c>
      <c r="AJ68" s="19">
        <f t="shared" ref="AJ68" si="301">AJ10/AJ37</f>
        <v>2762.75</v>
      </c>
      <c r="AL68" s="19">
        <f t="shared" ref="AL68" si="302">AL10/AL37</f>
        <v>1758</v>
      </c>
      <c r="AN68" s="19">
        <f t="shared" ref="AN68" si="303">AN10/AN37</f>
        <v>3979</v>
      </c>
      <c r="AO68"/>
      <c r="AP68" s="19">
        <f t="shared" ref="AP68" si="304">AP10/AP37</f>
        <v>1986</v>
      </c>
      <c r="AQ68"/>
      <c r="AR68" s="19">
        <f t="shared" ref="AR68" si="305">AR10/AR37</f>
        <v>754</v>
      </c>
      <c r="AT68" s="19">
        <f t="shared" ref="AT68" si="306">AT10/AT37</f>
        <v>822.5</v>
      </c>
      <c r="AV68" s="73">
        <f t="shared" ref="AV68" si="307">AV10/AV37</f>
        <v>0</v>
      </c>
      <c r="AX68" s="19">
        <f t="shared" ref="AX68" si="308">AX10/AX37</f>
        <v>2724</v>
      </c>
      <c r="AZ68" s="19">
        <f t="shared" ref="AZ68:BB68" si="309">AZ10/AZ37</f>
        <v>1113.25</v>
      </c>
      <c r="BB68" s="19">
        <f t="shared" si="309"/>
        <v>2130.4</v>
      </c>
      <c r="BD68" s="73">
        <f>IF(ISERROR(BD10/BD37),0,BD10/BD37)</f>
        <v>0</v>
      </c>
      <c r="BF68" s="19">
        <f>IF(ISERROR(BF10/BF37),0,BF10/BF37)</f>
        <v>1503.25</v>
      </c>
      <c r="BH68" s="19">
        <f t="shared" ref="BH68" si="310">IF(ISERROR(BH10/BH37),0,BH10/BH37)</f>
        <v>443</v>
      </c>
      <c r="BJ68" s="19">
        <f t="shared" ref="BJ68" si="311">IF(ISERROR(BJ10/BJ37),0,BJ10/BJ37)</f>
        <v>1853.3333333333333</v>
      </c>
      <c r="BL68" s="19">
        <f t="shared" ref="BL68" si="312">IF(ISERROR(BL10/BL37),0,BL10/BL37)</f>
        <v>826</v>
      </c>
      <c r="BN68" s="19">
        <f t="shared" ref="BN68" si="313">IF(ISERROR(BN10/BN37),0,BN10/BN37)</f>
        <v>1898</v>
      </c>
      <c r="BP68" s="19">
        <f t="shared" ref="BP68" si="314">IF(ISERROR(BP10/BP37),0,BP10/BP37)</f>
        <v>1747.8</v>
      </c>
      <c r="BR68" s="19">
        <f t="shared" ref="BR68" si="315">IF(ISERROR(BR10/BR37),0,BR10/BR37)</f>
        <v>727.2</v>
      </c>
      <c r="BT68" s="19">
        <f t="shared" ref="BT68" si="316">IF(ISERROR(BT10/BT37),0,BT10/BT37)</f>
        <v>1722</v>
      </c>
      <c r="BV68" s="19">
        <f t="shared" ref="BV68" si="317">IF(ISERROR(BV10/BV37),0,BV10/BV37)</f>
        <v>1557.1666666666667</v>
      </c>
      <c r="BX68" s="19">
        <f t="shared" ref="BX68" si="318">IF(ISERROR(BX10/BX37),0,BX10/BX37)</f>
        <v>2320</v>
      </c>
      <c r="BZ68" s="19">
        <f t="shared" ref="BZ68" si="319">IF(ISERROR(BZ10/BZ37),0,BZ10/BZ37)</f>
        <v>2329.6666666666665</v>
      </c>
      <c r="CB68" s="19">
        <f t="shared" ref="CB68" si="320">IF(ISERROR(CB10/CB37),0,CB10/CB37)</f>
        <v>1896.3333333333333</v>
      </c>
      <c r="CD68" s="19">
        <f t="shared" ref="CD68" si="321">IF(ISERROR(CD10/CD37),0,CD10/CD37)</f>
        <v>1941</v>
      </c>
      <c r="CF68" s="19">
        <f t="shared" ref="CF68" si="322">IF(ISERROR(CF10/CF37),0,CF10/CF37)</f>
        <v>3582.4</v>
      </c>
      <c r="CH68" s="19">
        <f t="shared" ref="CH68" si="323">IF(ISERROR(CH10/CH37),0,CH10/CH37)</f>
        <v>3464.3333333333335</v>
      </c>
      <c r="CJ68" s="19">
        <f t="shared" ref="CJ68" si="324">IF(ISERROR(CJ10/CJ37),0,CJ10/CJ37)</f>
        <v>6181.166666666667</v>
      </c>
      <c r="CL68" s="19">
        <f t="shared" ref="CL68" si="325">IF(ISERROR(CL10/CL37),0,CL10/CL37)</f>
        <v>0</v>
      </c>
      <c r="CN68" s="19">
        <f t="shared" ref="CN68" si="326">IF(ISERROR(CN10/CN37),0,CN10/CN37)</f>
        <v>0</v>
      </c>
      <c r="CP68" s="19">
        <f t="shared" ref="CP68" si="327">IF(ISERROR(CP10/CP37),0,CP10/CP37)</f>
        <v>0</v>
      </c>
      <c r="CR68" s="19">
        <f t="shared" ref="CR68" si="328">IF(ISERROR(CR10/CR37),0,CR10/CR37)</f>
        <v>0</v>
      </c>
      <c r="CT68" s="19">
        <f t="shared" ref="CT68" si="329">IF(ISERROR(CT10/CT37),0,CT10/CT37)</f>
        <v>0</v>
      </c>
      <c r="CV68" s="19">
        <f t="shared" ref="CV68:CX68" si="330">IF(ISERROR(CV10/CV37),0,CV10/CV37)</f>
        <v>0</v>
      </c>
      <c r="CX68" s="19">
        <f t="shared" si="330"/>
        <v>0</v>
      </c>
      <c r="CZ68" s="19">
        <f t="shared" ref="CZ68:DB68" si="331">IF(ISERROR(CZ10/CZ37),0,CZ10/CZ37)</f>
        <v>0</v>
      </c>
      <c r="DB68" s="19">
        <f t="shared" si="331"/>
        <v>0</v>
      </c>
      <c r="DD68" s="19">
        <f t="shared" ref="DD68:DF68" si="332">IF(ISERROR(DD10/DD37),0,DD10/DD37)</f>
        <v>0</v>
      </c>
      <c r="DF68" s="19">
        <f t="shared" si="332"/>
        <v>0</v>
      </c>
      <c r="DH68" s="19">
        <f t="shared" ref="DH68:DJ68" si="333">IF(ISERROR(DH10/DH37),0,DH10/DH37)</f>
        <v>0</v>
      </c>
      <c r="DJ68" s="19">
        <f t="shared" si="333"/>
        <v>0</v>
      </c>
      <c r="DL68" s="19">
        <f t="shared" ref="DL68:DN68" si="334">IF(ISERROR(DL10/DL37),0,DL10/DL37)</f>
        <v>535.33333333333337</v>
      </c>
      <c r="DN68" s="19">
        <f t="shared" si="334"/>
        <v>1258.4444444444443</v>
      </c>
      <c r="DO68"/>
      <c r="DP68"/>
      <c r="DQ68"/>
      <c r="DR68"/>
      <c r="DS68"/>
    </row>
    <row r="69" spans="2:123" x14ac:dyDescent="0.25">
      <c r="B69" s="9" t="s">
        <v>2</v>
      </c>
      <c r="C69" s="10"/>
      <c r="D69" s="10"/>
      <c r="E69" s="10"/>
      <c r="F69" s="10"/>
      <c r="G69" s="10"/>
      <c r="H69" s="10"/>
      <c r="I69" s="10"/>
      <c r="J69" s="39"/>
      <c r="K69" s="10"/>
      <c r="L69" s="39"/>
      <c r="M69" s="10"/>
      <c r="N69" s="39"/>
      <c r="O69" s="10"/>
      <c r="P69" s="39"/>
      <c r="Q69" s="10"/>
      <c r="R69" s="39"/>
      <c r="S69" s="10"/>
      <c r="T69" s="39"/>
      <c r="U69" s="10"/>
      <c r="V69" s="39"/>
      <c r="W69" s="10"/>
      <c r="X69" s="39"/>
      <c r="Y69" s="10"/>
      <c r="Z69" s="39"/>
      <c r="AA69" s="10"/>
      <c r="AB69" s="39"/>
      <c r="AC69" s="10"/>
      <c r="AD69" s="39"/>
      <c r="AE69" s="10"/>
      <c r="AF69" s="39">
        <f>AF14/AF38</f>
        <v>1350.1206896551723</v>
      </c>
      <c r="AG69" s="10"/>
      <c r="AH69" s="39">
        <f>AH14/AH38</f>
        <v>1312.1879810155117</v>
      </c>
      <c r="AI69" s="10"/>
      <c r="AJ69" s="39">
        <f>AJ14/AJ38</f>
        <v>1510.9963469379634</v>
      </c>
      <c r="AK69" s="10"/>
      <c r="AL69" s="39">
        <f>AL14/AL38</f>
        <v>1571.5664709987559</v>
      </c>
      <c r="AM69" s="10"/>
      <c r="AN69" s="39">
        <f>AN14/AN38</f>
        <v>1756.4401120025043</v>
      </c>
      <c r="AO69" s="10"/>
      <c r="AP69" s="39">
        <f>AP14/AP38</f>
        <v>1703.1186724561978</v>
      </c>
      <c r="AQ69" s="10"/>
      <c r="AR69" s="39">
        <f>AR14/AR38</f>
        <v>1685.9349774176769</v>
      </c>
      <c r="AS69" s="10"/>
      <c r="AT69" s="39">
        <f>AT14/AT38</f>
        <v>1641.2680804343247</v>
      </c>
      <c r="AU69" s="10"/>
      <c r="AV69" s="39">
        <f>AV14/AV38</f>
        <v>1632.6397308862158</v>
      </c>
      <c r="AW69" s="10"/>
      <c r="AX69" s="39">
        <f>AX14/AX38</f>
        <v>1796.9415839202181</v>
      </c>
      <c r="AY69" s="10"/>
      <c r="AZ69" s="39">
        <f>AZ14/AZ38</f>
        <v>1780.9027692135408</v>
      </c>
      <c r="BA69" s="10"/>
      <c r="BB69" s="39">
        <f>BB14/BB38</f>
        <v>1918.2974291067367</v>
      </c>
      <c r="BC69" s="10"/>
      <c r="BD69" s="39">
        <f>BD14/BD38</f>
        <v>1999.1052631578948</v>
      </c>
      <c r="BE69" s="10"/>
      <c r="BF69" s="39">
        <f>IF(ISERROR(BF14/BF38),0,BF14/BF38)</f>
        <v>2028.2820512820513</v>
      </c>
      <c r="BG69" s="10"/>
      <c r="BH69" s="39">
        <f t="shared" ref="BH69" si="335">IF(ISERROR(BH14/BH38),0,BH14/BH38)</f>
        <v>1863.1891891891892</v>
      </c>
      <c r="BI69" s="10"/>
      <c r="BJ69" s="39">
        <f t="shared" ref="BJ69" si="336">IF(ISERROR(BJ14/BJ38),0,BJ14/BJ38)</f>
        <v>1874.0555555555557</v>
      </c>
      <c r="BK69" s="10"/>
      <c r="BL69" s="39">
        <f t="shared" ref="BL69" si="337">IF(ISERROR(BL14/BL38),0,BL14/BL38)</f>
        <v>1512.40625</v>
      </c>
      <c r="BM69" s="10"/>
      <c r="BN69" s="39">
        <f t="shared" ref="BN69" si="338">IF(ISERROR(BN14/BN38),0,BN14/BN38)</f>
        <v>1477.9</v>
      </c>
      <c r="BO69" s="10"/>
      <c r="BP69" s="39">
        <f t="shared" ref="BP69" si="339">IF(ISERROR(BP14/BP38),0,BP14/BP38)</f>
        <v>1562.6666666666667</v>
      </c>
      <c r="BQ69" s="10"/>
      <c r="BR69" s="39">
        <f t="shared" ref="BR69" si="340">IF(ISERROR(BR14/BR38),0,BR14/BR38)</f>
        <v>1487.75</v>
      </c>
      <c r="BS69" s="10"/>
      <c r="BT69" s="39">
        <f t="shared" ref="BT69" si="341">IF(ISERROR(BT14/BT38),0,BT14/BT38)</f>
        <v>1597.2750000000001</v>
      </c>
      <c r="BU69" s="10"/>
      <c r="BV69" s="39">
        <f t="shared" ref="BV69" si="342">IF(ISERROR(BV14/BV38),0,BV14/BV38)</f>
        <v>1484.2380952380952</v>
      </c>
      <c r="BW69" s="10"/>
      <c r="BX69" s="39">
        <f t="shared" ref="BX69" si="343">IF(ISERROR(BX14/BX38),0,BX14/BX38)</f>
        <v>1543.7179487179487</v>
      </c>
      <c r="BY69" s="10"/>
      <c r="BZ69" s="39">
        <f t="shared" ref="BZ69" si="344">IF(ISERROR(BZ14/BZ38),0,BZ14/BZ38)</f>
        <v>1588.2750000000001</v>
      </c>
      <c r="CA69" s="10"/>
      <c r="CB69" s="39">
        <f t="shared" ref="CB69" si="345">IF(ISERROR(CB14/CB38),0,CB14/CB38)</f>
        <v>1609.7674418604652</v>
      </c>
      <c r="CC69" s="10"/>
      <c r="CD69" s="39">
        <f t="shared" ref="CD69" si="346">IF(ISERROR(CD14/CD38),0,CD14/CD38)</f>
        <v>1643.5714285714287</v>
      </c>
      <c r="CE69" s="10"/>
      <c r="CF69" s="39">
        <f t="shared" ref="CF69" si="347">IF(ISERROR(CF14/CF38),0,CF14/CF38)</f>
        <v>1912.3555555555556</v>
      </c>
      <c r="CG69" s="10"/>
      <c r="CH69" s="39">
        <f t="shared" ref="CH69" si="348">IF(ISERROR(CH14/CH38),0,CH14/CH38)</f>
        <v>2019.7555555555555</v>
      </c>
      <c r="CI69" s="10"/>
      <c r="CJ69" s="39">
        <f t="shared" ref="CJ69" si="349">IF(ISERROR(CJ14/CJ38),0,CJ14/CJ38)</f>
        <v>2543</v>
      </c>
      <c r="CK69" s="10"/>
      <c r="CL69" s="39">
        <f t="shared" ref="CL69" si="350">IF(ISERROR(CL14/CL38),0,CL14/CL38)</f>
        <v>2277.3090909090911</v>
      </c>
      <c r="CM69" s="10"/>
      <c r="CN69" s="39">
        <f t="shared" ref="CN69" si="351">IF(ISERROR(CN14/CN38),0,CN14/CN38)</f>
        <v>2330.2600000000002</v>
      </c>
      <c r="CO69" s="10"/>
      <c r="CP69" s="39">
        <f t="shared" ref="CP69" si="352">IF(ISERROR(CP14/CP38),0,CP14/CP38)</f>
        <v>2508.3777777777777</v>
      </c>
      <c r="CQ69" s="10"/>
      <c r="CR69" s="39">
        <f t="shared" ref="CR69" si="353">IF(ISERROR(CR14/CR38),0,CR14/CR38)</f>
        <v>2629.3589743589741</v>
      </c>
      <c r="CS69" s="10"/>
      <c r="CT69" s="39">
        <f t="shared" ref="CT69" si="354">IF(ISERROR(CT14/CT38),0,CT14/CT38)</f>
        <v>2824.3030303030305</v>
      </c>
      <c r="CU69" s="10"/>
      <c r="CV69" s="39">
        <f t="shared" ref="CV69:CX69" si="355">IF(ISERROR(CV14/CV38),0,CV14/CV38)</f>
        <v>2840.0625</v>
      </c>
      <c r="CW69" s="10"/>
      <c r="CX69" s="39">
        <f t="shared" si="355"/>
        <v>3718.6538461538462</v>
      </c>
      <c r="CY69" s="10"/>
      <c r="CZ69" s="39">
        <f t="shared" ref="CZ69:DB69" si="356">IF(ISERROR(CZ14/CZ38),0,CZ14/CZ38)</f>
        <v>4601.391304347826</v>
      </c>
      <c r="DA69" s="10"/>
      <c r="DB69" s="39">
        <f t="shared" si="356"/>
        <v>5828.5</v>
      </c>
      <c r="DC69" s="10"/>
      <c r="DD69" s="39">
        <f t="shared" ref="DD69:DF69" si="357">IF(ISERROR(DD14/DD38),0,DD14/DD38)</f>
        <v>8257.5333333333328</v>
      </c>
      <c r="DE69" s="10"/>
      <c r="DF69" s="39">
        <f t="shared" si="357"/>
        <v>11226.583333333334</v>
      </c>
      <c r="DG69" s="10"/>
      <c r="DH69" s="39">
        <f t="shared" ref="DH69:DJ69" si="358">IF(ISERROR(DH14/DH38),0,DH14/DH38)</f>
        <v>17325.166666666668</v>
      </c>
      <c r="DI69" s="10"/>
      <c r="DJ69" s="39">
        <f t="shared" si="358"/>
        <v>0</v>
      </c>
      <c r="DK69" s="10"/>
      <c r="DL69" s="39">
        <f t="shared" ref="DL69:DN69" si="359">IF(ISERROR(DL14/DL38),0,DL14/DL38)</f>
        <v>18382.333333333332</v>
      </c>
      <c r="DM69" s="10"/>
      <c r="DN69" s="40">
        <f t="shared" si="359"/>
        <v>5539.416666666667</v>
      </c>
      <c r="DO69"/>
      <c r="DP69"/>
      <c r="DQ69"/>
      <c r="DR69"/>
      <c r="DS69"/>
    </row>
    <row r="70" spans="2:123" ht="6" customHeight="1" x14ac:dyDescent="0.25">
      <c r="AO70"/>
      <c r="AQ70"/>
      <c r="DO70"/>
      <c r="DP70"/>
      <c r="DQ70"/>
      <c r="DR70"/>
      <c r="DS70"/>
    </row>
    <row r="71" spans="2:123" x14ac:dyDescent="0.25">
      <c r="B71" s="7" t="s">
        <v>9</v>
      </c>
      <c r="AO71"/>
      <c r="AQ71"/>
      <c r="DO71"/>
      <c r="DP71"/>
      <c r="DQ71"/>
      <c r="DR71"/>
      <c r="DS71"/>
    </row>
    <row r="72" spans="2:123" x14ac:dyDescent="0.25">
      <c r="B72" s="4" t="s">
        <v>10</v>
      </c>
      <c r="J72" s="19">
        <f>J11/J40</f>
        <v>142.15948308498065</v>
      </c>
      <c r="L72" s="19">
        <f t="shared" ref="L72" si="360">L11/L40</f>
        <v>195.55269223030962</v>
      </c>
      <c r="N72" s="19">
        <f t="shared" ref="N72" si="361">N11/N40</f>
        <v>146.5354526574952</v>
      </c>
      <c r="P72" s="19">
        <f t="shared" ref="P72" si="362">P11/P40</f>
        <v>214.63955344752503</v>
      </c>
      <c r="R72" s="19">
        <f t="shared" ref="R72" si="363">R11/R40</f>
        <v>140.38231803051778</v>
      </c>
      <c r="T72" s="19">
        <f t="shared" ref="T72" si="364">T11/T40</f>
        <v>171.68944035363046</v>
      </c>
      <c r="V72" s="19">
        <f t="shared" ref="V72" si="365">V11/V40</f>
        <v>143.75409749451811</v>
      </c>
      <c r="X72" s="19">
        <f t="shared" ref="X72" si="366">X11/X40</f>
        <v>170.39122160605302</v>
      </c>
      <c r="Z72" s="19">
        <f t="shared" ref="Z72" si="367">Z11/Z40</f>
        <v>242.53906642764196</v>
      </c>
      <c r="AB72" s="19">
        <f t="shared" ref="AB72" si="368">AB11/AB40</f>
        <v>168.0824997167459</v>
      </c>
      <c r="AD72" s="19">
        <f t="shared" ref="AD72" si="369">AD11/AD40</f>
        <v>159.49709405027383</v>
      </c>
      <c r="AF72" s="19">
        <f t="shared" ref="AF72" si="370">AF11/AF40</f>
        <v>191.49637059767528</v>
      </c>
      <c r="AH72" s="19">
        <f t="shared" ref="AH72" si="371">AH11/AH40</f>
        <v>184.34615384615375</v>
      </c>
      <c r="AJ72" s="19">
        <f t="shared" ref="AJ72" si="372">AJ11/AJ40</f>
        <v>187.93975903614458</v>
      </c>
      <c r="AL72" s="19">
        <f t="shared" ref="AL72" si="373">AL11/AL40</f>
        <v>175.64893617021278</v>
      </c>
      <c r="AN72" s="19">
        <f t="shared" ref="AN72" si="374">AN11/AN40</f>
        <v>140.53225806451613</v>
      </c>
      <c r="AO72"/>
      <c r="AP72" s="19">
        <f t="shared" ref="AP72" si="375">AP11/AP40</f>
        <v>187.1875</v>
      </c>
      <c r="AQ72"/>
      <c r="AR72" s="19">
        <f t="shared" ref="AR72" si="376">AR11/AR40</f>
        <v>176.22727272727272</v>
      </c>
      <c r="AT72" s="19">
        <f t="shared" ref="AT72" si="377">AT11/AT40</f>
        <v>169.43790849673204</v>
      </c>
      <c r="AV72" s="19">
        <f t="shared" ref="AV72" si="378">AV11/AV40</f>
        <v>151.12437810945275</v>
      </c>
      <c r="AX72" s="19">
        <f t="shared" ref="AX72" si="379">AX11/AX40</f>
        <v>184.89887640449439</v>
      </c>
      <c r="AZ72" s="19">
        <f t="shared" ref="AZ72:BB72" si="380">AZ11/AZ40</f>
        <v>214.37869822485206</v>
      </c>
      <c r="BB72" s="19">
        <f t="shared" si="380"/>
        <v>205.25142857142856</v>
      </c>
      <c r="BD72" s="19">
        <f t="shared" ref="BD72" si="381">BD11/BD40</f>
        <v>280.95783132530119</v>
      </c>
      <c r="BF72" s="19">
        <f>IF(ISERROR(BF11/BF40),0,BF11/BF40)</f>
        <v>211.77906976744185</v>
      </c>
      <c r="BH72" s="19">
        <f t="shared" ref="BH72" si="382">IF(ISERROR(BH11/BH40),0,BH11/BH40)</f>
        <v>194.85185185185185</v>
      </c>
      <c r="BJ72" s="19">
        <f t="shared" ref="BJ72" si="383">IF(ISERROR(BJ11/BJ40),0,BJ11/BJ40)</f>
        <v>144.5130890052356</v>
      </c>
      <c r="BL72" s="19">
        <f t="shared" ref="BL72" si="384">IF(ISERROR(BL11/BL40),0,BL11/BL40)</f>
        <v>224.18709677419355</v>
      </c>
      <c r="BN72" s="19">
        <f t="shared" ref="BN72" si="385">IF(ISERROR(BN11/BN40),0,BN11/BN40)</f>
        <v>211.64044943820224</v>
      </c>
      <c r="BP72" s="19">
        <f t="shared" ref="BP72" si="386">IF(ISERROR(BP11/BP40),0,BP11/BP40)</f>
        <v>212.69696969696969</v>
      </c>
      <c r="BR72" s="19">
        <f t="shared" ref="BR72" si="387">IF(ISERROR(BR11/BR40),0,BR11/BR40)</f>
        <v>222.67272727272729</v>
      </c>
      <c r="BT72" s="19">
        <f t="shared" ref="BT72" si="388">IF(ISERROR(BT11/BT40),0,BT11/BT40)</f>
        <v>200.31843575418995</v>
      </c>
      <c r="BV72" s="19">
        <f t="shared" ref="BV72" si="389">IF(ISERROR(BV11/BV40),0,BV11/BV40)</f>
        <v>210.06626506024097</v>
      </c>
      <c r="BX72" s="19">
        <f t="shared" ref="BX72" si="390">IF(ISERROR(BX11/BX40),0,BX11/BX40)</f>
        <v>143.56626506024097</v>
      </c>
      <c r="BZ72" s="19">
        <f t="shared" ref="BZ72" si="391">IF(ISERROR(BZ11/BZ40),0,BZ11/BZ40)</f>
        <v>221.18709677419355</v>
      </c>
      <c r="CB72" s="19">
        <f t="shared" ref="CB72" si="392">IF(ISERROR(CB11/CB40),0,CB11/CB40)</f>
        <v>193.96527777777777</v>
      </c>
      <c r="CD72" s="19">
        <f t="shared" ref="CD72" si="393">IF(ISERROR(CD11/CD40),0,CD11/CD40)</f>
        <v>209.34444444444443</v>
      </c>
      <c r="CF72" s="19">
        <f t="shared" ref="CF72" si="394">IF(ISERROR(CF11/CF40),0,CF11/CF40)</f>
        <v>218.9139303482587</v>
      </c>
      <c r="CH72" s="19">
        <f t="shared" ref="CH72" si="395">IF(ISERROR(CH11/CH40),0,CH11/CH40)</f>
        <v>202.8159509202454</v>
      </c>
      <c r="CJ72" s="19">
        <f t="shared" ref="CJ72" si="396">IF(ISERROR(CJ11/CJ40),0,CJ11/CJ40)</f>
        <v>219.49411764705883</v>
      </c>
      <c r="CL72" s="19">
        <f t="shared" ref="CL72" si="397">IF(ISERROR(CL11/CL40),0,CL11/CL40)</f>
        <v>214.81460674157304</v>
      </c>
      <c r="CN72" s="19">
        <f t="shared" ref="CN72" si="398">IF(ISERROR(CN11/CN40),0,CN11/CN40)</f>
        <v>194.11309523809524</v>
      </c>
      <c r="CP72" s="19">
        <f t="shared" ref="CP72" si="399">IF(ISERROR(CP11/CP40),0,CP11/CP40)</f>
        <v>233.74</v>
      </c>
      <c r="CR72" s="19">
        <f t="shared" ref="CR72" si="400">IF(ISERROR(CR11/CR40),0,CR11/CR40)</f>
        <v>229.9497487437186</v>
      </c>
      <c r="CT72" s="19">
        <f t="shared" ref="CT72" si="401">IF(ISERROR(CT11/CT40),0,CT11/CT40)</f>
        <v>238.43529411764706</v>
      </c>
      <c r="CV72" s="19">
        <f t="shared" ref="CV72:CX72" si="402">IF(ISERROR(CV11/CV40),0,CV11/CV40)</f>
        <v>197.71938775510205</v>
      </c>
      <c r="CX72" s="19">
        <f t="shared" si="402"/>
        <v>213.88235294117646</v>
      </c>
      <c r="CZ72" s="19">
        <f t="shared" ref="CZ72:DB72" si="403">IF(ISERROR(CZ11/CZ40),0,CZ11/CZ40)</f>
        <v>176.38775510204081</v>
      </c>
      <c r="DB72" s="19">
        <f t="shared" si="403"/>
        <v>193.01081081081082</v>
      </c>
      <c r="DD72" s="19">
        <f t="shared" ref="DD72:DF72" si="404">IF(ISERROR(DD11/DD40),0,DD11/DD40)</f>
        <v>256.84177215189874</v>
      </c>
      <c r="DF72" s="19">
        <f t="shared" si="404"/>
        <v>204.24705882352941</v>
      </c>
      <c r="DH72" s="19">
        <f t="shared" ref="DH72:DJ72" si="405">IF(ISERROR(DH11/DH40),0,DH11/DH40)</f>
        <v>200.8125</v>
      </c>
      <c r="DJ72" s="19">
        <f t="shared" si="405"/>
        <v>193.82823170731709</v>
      </c>
      <c r="DL72" s="19">
        <f t="shared" ref="DL72:DN72" si="406">IF(ISERROR(DL11/DL40),0,DL11/DL40)</f>
        <v>185.30316384180793</v>
      </c>
      <c r="DN72" s="19">
        <f t="shared" si="406"/>
        <v>208.52910052910053</v>
      </c>
      <c r="DO72"/>
      <c r="DP72"/>
      <c r="DQ72"/>
      <c r="DR72"/>
      <c r="DS72"/>
    </row>
    <row r="73" spans="2:123" x14ac:dyDescent="0.25">
      <c r="B73" s="9" t="s">
        <v>2</v>
      </c>
      <c r="C73" s="10"/>
      <c r="D73" s="10"/>
      <c r="E73" s="10"/>
      <c r="F73" s="10"/>
      <c r="G73" s="10"/>
      <c r="H73" s="10"/>
      <c r="I73" s="10"/>
      <c r="J73" s="39"/>
      <c r="K73" s="10"/>
      <c r="L73" s="39"/>
      <c r="M73" s="10"/>
      <c r="N73" s="39"/>
      <c r="O73" s="10"/>
      <c r="P73" s="39"/>
      <c r="Q73" s="10"/>
      <c r="R73" s="39"/>
      <c r="S73" s="10"/>
      <c r="T73" s="39"/>
      <c r="U73" s="10"/>
      <c r="V73" s="39"/>
      <c r="W73" s="10"/>
      <c r="X73" s="39"/>
      <c r="Y73" s="10"/>
      <c r="Z73" s="39"/>
      <c r="AA73" s="10"/>
      <c r="AB73" s="39"/>
      <c r="AC73" s="10"/>
      <c r="AD73" s="39"/>
      <c r="AE73" s="10"/>
      <c r="AF73" s="39">
        <f>AF15/AF41</f>
        <v>170.9597315436242</v>
      </c>
      <c r="AG73" s="10"/>
      <c r="AH73" s="39">
        <f>AH15/AH41</f>
        <v>174.40747868606095</v>
      </c>
      <c r="AI73" s="10"/>
      <c r="AJ73" s="39">
        <f>AJ15/AJ41</f>
        <v>173.90830698784987</v>
      </c>
      <c r="AK73" s="10"/>
      <c r="AL73" s="39">
        <f>AL15/AL41</f>
        <v>176.87028971482417</v>
      </c>
      <c r="AM73" s="10"/>
      <c r="AN73" s="39">
        <f>AN15/AN41</f>
        <v>170.95394711773079</v>
      </c>
      <c r="AO73" s="10"/>
      <c r="AP73" s="39">
        <f>AP15/AP41</f>
        <v>174.70083167023284</v>
      </c>
      <c r="AQ73" s="10"/>
      <c r="AR73" s="39">
        <f>AR15/AR41</f>
        <v>175.11247724331881</v>
      </c>
      <c r="AS73" s="10"/>
      <c r="AT73" s="39">
        <f>AT15/AT41</f>
        <v>177.27191738390272</v>
      </c>
      <c r="AU73" s="10"/>
      <c r="AV73" s="39">
        <f>AV15/AV41</f>
        <v>175.26138571990842</v>
      </c>
      <c r="AW73" s="10"/>
      <c r="AX73" s="39">
        <f>AX15/AX41</f>
        <v>172.27229206877672</v>
      </c>
      <c r="AY73" s="10"/>
      <c r="AZ73" s="39">
        <f>AZ15/AZ41</f>
        <v>176.05321514294923</v>
      </c>
      <c r="BA73" s="10"/>
      <c r="BB73" s="39">
        <f>BB15/BB41</f>
        <v>179.89050883833747</v>
      </c>
      <c r="BC73" s="10"/>
      <c r="BD73" s="39">
        <f>BD15/BD41</f>
        <v>187.08380952380952</v>
      </c>
      <c r="BE73" s="10"/>
      <c r="BF73" s="39">
        <f>IF(ISERROR(BF15/BF41),0,BF15/BF41)</f>
        <v>189.35454545454544</v>
      </c>
      <c r="BG73" s="10"/>
      <c r="BH73" s="39">
        <f t="shared" ref="BH73" si="407">IF(ISERROR(BH15/BH41),0,BH15/BH41)</f>
        <v>189.95740653099858</v>
      </c>
      <c r="BI73" s="10"/>
      <c r="BJ73" s="39">
        <f t="shared" ref="BJ73" si="408">IF(ISERROR(BJ15/BJ41),0,BJ15/BJ41)</f>
        <v>187.1266540642722</v>
      </c>
      <c r="BK73" s="10"/>
      <c r="BL73" s="39">
        <f t="shared" ref="BL73" si="409">IF(ISERROR(BL15/BL41),0,BL15/BL41)</f>
        <v>194.03836930455637</v>
      </c>
      <c r="BM73" s="10"/>
      <c r="BN73" s="39">
        <f t="shared" ref="BN73" si="410">IF(ISERROR(BN15/BN41),0,BN15/BN41)</f>
        <v>196.04945316214932</v>
      </c>
      <c r="BO73" s="10"/>
      <c r="BP73" s="39">
        <f t="shared" ref="BP73" si="411">IF(ISERROR(BP15/BP41),0,BP15/BP41)</f>
        <v>199.24235294117648</v>
      </c>
      <c r="BQ73" s="10"/>
      <c r="BR73" s="39">
        <f t="shared" ref="BR73" si="412">IF(ISERROR(BR15/BR41),0,BR15/BR41)</f>
        <v>203.18530650444549</v>
      </c>
      <c r="BS73" s="10"/>
      <c r="BT73" s="39">
        <f t="shared" ref="BT73" si="413">IF(ISERROR(BT15/BT41),0,BT15/BT41)</f>
        <v>207.89030732860519</v>
      </c>
      <c r="BU73" s="10"/>
      <c r="BV73" s="39">
        <f t="shared" ref="BV73" si="414">IF(ISERROR(BV15/BV41),0,BV15/BV41)</f>
        <v>210.00808368996672</v>
      </c>
      <c r="BW73" s="10"/>
      <c r="BX73" s="39">
        <f t="shared" ref="BX73" si="415">IF(ISERROR(BX15/BX41),0,BX15/BX41)</f>
        <v>204.40428571428572</v>
      </c>
      <c r="BY73" s="10"/>
      <c r="BZ73" s="39">
        <f t="shared" ref="BZ73" si="416">IF(ISERROR(BZ15/BZ41),0,BZ15/BZ41)</f>
        <v>205.58365384615385</v>
      </c>
      <c r="CA73" s="10"/>
      <c r="CB73" s="39">
        <f t="shared" ref="CB73" si="417">IF(ISERROR(CB15/CB41),0,CB15/CB41)</f>
        <v>198.69096209912536</v>
      </c>
      <c r="CC73" s="10"/>
      <c r="CD73" s="39">
        <f t="shared" ref="CD73" si="418">IF(ISERROR(CD15/CD41),0,CD15/CD41)</f>
        <v>198.57643373493974</v>
      </c>
      <c r="CE73" s="10"/>
      <c r="CF73" s="39">
        <f t="shared" ref="CF73" si="419">IF(ISERROR(CF15/CF41),0,CF15/CF41)</f>
        <v>200.87244849065644</v>
      </c>
      <c r="CG73" s="10"/>
      <c r="CH73" s="39">
        <f t="shared" ref="CH73" si="420">IF(ISERROR(CH15/CH41),0,CH15/CH41)</f>
        <v>206.25439533754249</v>
      </c>
      <c r="CI73" s="10"/>
      <c r="CJ73" s="39">
        <f t="shared" ref="CJ73" si="421">IF(ISERROR(CJ15/CJ41),0,CJ15/CJ41)</f>
        <v>205.99942140790742</v>
      </c>
      <c r="CK73" s="10"/>
      <c r="CL73" s="39">
        <f t="shared" ref="CL73" si="422">IF(ISERROR(CL15/CL41),0,CL15/CL41)</f>
        <v>206.27184185149468</v>
      </c>
      <c r="CM73" s="10"/>
      <c r="CN73" s="39">
        <f t="shared" ref="CN73" si="423">IF(ISERROR(CN15/CN41),0,CN15/CN41)</f>
        <v>204.65009784735813</v>
      </c>
      <c r="CO73" s="10"/>
      <c r="CP73" s="39">
        <f t="shared" ref="CP73" si="424">IF(ISERROR(CP15/CP41),0,CP15/CP41)</f>
        <v>206.0181818181818</v>
      </c>
      <c r="CQ73" s="10"/>
      <c r="CR73" s="39">
        <f t="shared" ref="CR73" si="425">IF(ISERROR(CR15/CR41),0,CR15/CR41)</f>
        <v>208.77313006193424</v>
      </c>
      <c r="CS73" s="10"/>
      <c r="CT73" s="39">
        <f t="shared" ref="CT73" si="426">IF(ISERROR(CT15/CT41),0,CT15/CT41)</f>
        <v>211.06885401806943</v>
      </c>
      <c r="CU73" s="10"/>
      <c r="CV73" s="39">
        <f t="shared" ref="CV73:CX73" si="427">IF(ISERROR(CV15/CV41),0,CV15/CV41)</f>
        <v>215.09554617909049</v>
      </c>
      <c r="CW73" s="10"/>
      <c r="CX73" s="39">
        <f t="shared" si="427"/>
        <v>214.56536837165649</v>
      </c>
      <c r="CY73" s="10"/>
      <c r="CZ73" s="39">
        <f t="shared" ref="CZ73:DB73" si="428">IF(ISERROR(CZ15/CZ41),0,CZ15/CZ41)</f>
        <v>213.32558575445174</v>
      </c>
      <c r="DA73" s="10"/>
      <c r="DB73" s="39">
        <f t="shared" si="428"/>
        <v>211.91441314553992</v>
      </c>
      <c r="DC73" s="10"/>
      <c r="DD73" s="39">
        <f t="shared" ref="DD73:DF73" si="429">IF(ISERROR(DD15/DD41),0,DD15/DD41)</f>
        <v>214.64159080019166</v>
      </c>
      <c r="DE73" s="10"/>
      <c r="DF73" s="39">
        <f t="shared" si="429"/>
        <v>214.71824259789875</v>
      </c>
      <c r="DG73" s="10"/>
      <c r="DH73" s="39">
        <f t="shared" ref="DH73:DJ73" si="430">IF(ISERROR(DH15/DH41),0,DH15/DH41)</f>
        <v>213.07277882797732</v>
      </c>
      <c r="DI73" s="10"/>
      <c r="DJ73" s="39">
        <f t="shared" si="430"/>
        <v>211.42380114176976</v>
      </c>
      <c r="DK73" s="10"/>
      <c r="DL73" s="39">
        <f t="shared" ref="DL73:DN73" si="431">IF(ISERROR(DL15/DL41),0,DL15/DL41)</f>
        <v>210.6113169114164</v>
      </c>
      <c r="DM73" s="10"/>
      <c r="DN73" s="40">
        <f t="shared" si="431"/>
        <v>208.2211857142857</v>
      </c>
      <c r="DO73"/>
      <c r="DP73"/>
      <c r="DQ73"/>
      <c r="DR73"/>
      <c r="DS73"/>
    </row>
    <row r="74" spans="2:123" ht="6" customHeight="1" x14ac:dyDescent="0.25">
      <c r="B74" s="7"/>
      <c r="AO74"/>
      <c r="AQ74"/>
    </row>
    <row r="75" spans="2:123" x14ac:dyDescent="0.25">
      <c r="B75" s="7" t="s">
        <v>10</v>
      </c>
      <c r="J75" s="19">
        <f>J12/J43</f>
        <v>444.52765912880443</v>
      </c>
      <c r="L75" s="19">
        <f>L12/L43</f>
        <v>595.4457919031106</v>
      </c>
      <c r="N75" s="19">
        <f>N12/N43</f>
        <v>482.73065865969181</v>
      </c>
      <c r="P75" s="19">
        <f>P12/P43</f>
        <v>634.67252766629542</v>
      </c>
      <c r="R75" s="19">
        <f>R12/R43</f>
        <v>439.75003058156341</v>
      </c>
      <c r="T75" s="19">
        <f>T12/T43</f>
        <v>507.01616465929413</v>
      </c>
      <c r="V75" s="19">
        <f>V12/V43</f>
        <v>426.37085887755057</v>
      </c>
      <c r="X75" s="19">
        <f>X12/X43</f>
        <v>497.76506316779546</v>
      </c>
      <c r="Z75" s="19">
        <f>Z12/Z43</f>
        <v>644.95961494134701</v>
      </c>
      <c r="AB75" s="19">
        <f>AB12/AB43</f>
        <v>541.44460424902729</v>
      </c>
      <c r="AD75" s="19">
        <f>AD12/AD43</f>
        <v>488.83297684082652</v>
      </c>
      <c r="AF75" s="19">
        <f>AF12/AF43</f>
        <v>576.89016586752825</v>
      </c>
      <c r="AH75" s="19">
        <f>AH12/AH43</f>
        <v>565.33522727272725</v>
      </c>
      <c r="AJ75" s="19">
        <f>AJ12/AJ43</f>
        <v>526.58409785932724</v>
      </c>
      <c r="AL75" s="19">
        <f>AL12/AL43</f>
        <v>448.45192307692309</v>
      </c>
      <c r="AN75" s="19">
        <f>AN12/AN43</f>
        <v>509.46769230769229</v>
      </c>
      <c r="AO75"/>
      <c r="AP75" s="19">
        <f>AP12/AP43</f>
        <v>670.99826625386993</v>
      </c>
      <c r="AQ75"/>
      <c r="AR75" s="19">
        <f>AR12/AR43</f>
        <v>657.3460410557185</v>
      </c>
      <c r="AT75" s="19">
        <f>AT12/AT43</f>
        <v>502.37254237288136</v>
      </c>
      <c r="AV75" s="19">
        <f>AV12/AV43</f>
        <v>456.30978260869563</v>
      </c>
      <c r="AX75" s="19">
        <f>AX12/AX43</f>
        <v>676.61249999999995</v>
      </c>
      <c r="AZ75" s="19">
        <f>AZ12/AZ43</f>
        <v>545.93055555555554</v>
      </c>
      <c r="BB75" s="19">
        <f>BB12/BB43</f>
        <v>640.86176470588236</v>
      </c>
      <c r="BD75" s="19">
        <f>BD12/BD43</f>
        <v>562.11702127659578</v>
      </c>
      <c r="BF75" s="19">
        <f>IF(ISERROR(BF12/BF43),0,BF12/BF43)</f>
        <v>731.65835777126097</v>
      </c>
      <c r="BH75" s="19">
        <f t="shared" ref="BH75" si="432">IF(ISERROR(BH12/BH43),0,BH12/BH43)</f>
        <v>379.99401197604789</v>
      </c>
      <c r="BJ75" s="19">
        <f t="shared" ref="BJ75" si="433">IF(ISERROR(BJ12/BJ43),0,BJ12/BJ43)</f>
        <v>561.05521472392638</v>
      </c>
      <c r="BL75" s="19">
        <f t="shared" ref="BL75" si="434">IF(ISERROR(BL12/BL43),0,BL12/BL43)</f>
        <v>568.12371134020623</v>
      </c>
      <c r="BN75" s="19">
        <f t="shared" ref="BN75" si="435">IF(ISERROR(BN12/BN43),0,BN12/BN43)</f>
        <v>633.77836734693881</v>
      </c>
      <c r="BP75" s="19">
        <f t="shared" ref="BP75" si="436">IF(ISERROR(BP12/BP43),0,BP12/BP43)</f>
        <v>591.81535816618907</v>
      </c>
      <c r="BR75" s="19">
        <f t="shared" ref="BR75" si="437">IF(ISERROR(BR12/BR43),0,BR12/BR43)</f>
        <v>679.14301282051281</v>
      </c>
      <c r="BT75" s="19">
        <f t="shared" ref="BT75" si="438">IF(ISERROR(BT12/BT43),0,BT12/BT43)</f>
        <v>555.3967213114754</v>
      </c>
      <c r="BV75" s="19">
        <f t="shared" ref="BV75" si="439">IF(ISERROR(BV12/BV43),0,BV12/BV43)</f>
        <v>650.93333333333328</v>
      </c>
      <c r="BX75" s="19">
        <f t="shared" ref="BX75" si="440">IF(ISERROR(BX12/BX43),0,BX12/BX43)</f>
        <v>422.90427745664743</v>
      </c>
      <c r="BZ75" s="19">
        <f t="shared" ref="BZ75" si="441">IF(ISERROR(BZ12/BZ43),0,BZ12/BZ43)</f>
        <v>658.49851612903228</v>
      </c>
      <c r="CB75" s="19">
        <f t="shared" ref="CB75" si="442">IF(ISERROR(CB12/CB43),0,CB12/CB43)</f>
        <v>594.17407407407404</v>
      </c>
      <c r="CD75" s="19">
        <f t="shared" ref="CD75" si="443">IF(ISERROR(CD12/CD43),0,CD12/CD43)</f>
        <v>636.61378299120236</v>
      </c>
      <c r="CF75" s="19">
        <f t="shared" ref="CF75" si="444">IF(ISERROR(CF12/CF43),0,CF12/CF43)</f>
        <v>769.65572289156626</v>
      </c>
      <c r="CH75" s="19">
        <f t="shared" ref="CH75" si="445">IF(ISERROR(CH12/CH43),0,CH12/CH43)</f>
        <v>660.58372822299646</v>
      </c>
      <c r="CJ75" s="19">
        <f t="shared" ref="CJ75" si="446">IF(ISERROR(CJ12/CJ43),0,CJ12/CJ43)</f>
        <v>760.4394888178914</v>
      </c>
      <c r="CL75" s="19">
        <f t="shared" ref="CL75" si="447">IF(ISERROR(CL12/CL43),0,CL12/CL43)</f>
        <v>509.57306590257878</v>
      </c>
      <c r="CN75" s="19">
        <f t="shared" ref="CN75" si="448">IF(ISERROR(CN12/CN43),0,CN12/CN43)</f>
        <v>515.47756410256409</v>
      </c>
      <c r="CP75" s="19">
        <f t="shared" ref="CP75" si="449">IF(ISERROR(CP12/CP43),0,CP12/CP43)</f>
        <v>428.33939393939391</v>
      </c>
      <c r="CR75" s="19">
        <f t="shared" ref="CR75" si="450">IF(ISERROR(CR12/CR43),0,CR12/CR43)</f>
        <v>450.59722222222223</v>
      </c>
      <c r="CT75" s="19">
        <f t="shared" ref="CT75" si="451">IF(ISERROR(CT12/CT43),0,CT12/CT43)</f>
        <v>924.99463601532568</v>
      </c>
      <c r="CV75" s="19">
        <f t="shared" ref="CV75:CX75" si="452">IF(ISERROR(CV12/CV43),0,CV12/CV43)</f>
        <v>574.14521604938273</v>
      </c>
      <c r="CX75" s="19">
        <f t="shared" si="452"/>
        <v>693.67577060931899</v>
      </c>
      <c r="CZ75" s="19">
        <f t="shared" ref="CZ75:DB75" si="453">IF(ISERROR(CZ12/CZ43),0,CZ12/CZ43)</f>
        <v>761.77980769230771</v>
      </c>
      <c r="DB75" s="19">
        <f t="shared" si="453"/>
        <v>723.61755485893411</v>
      </c>
      <c r="DD75" s="19">
        <f t="shared" ref="DD75:DF75" si="454">IF(ISERROR(DD12/DD43),0,DD12/DD43)</f>
        <v>668.22400000000005</v>
      </c>
      <c r="DF75" s="19">
        <f t="shared" si="454"/>
        <v>659.02666666666664</v>
      </c>
      <c r="DH75" s="19">
        <f t="shared" ref="DH75:DJ75" si="455">IF(ISERROR(DH12/DH43),0,DH12/DH43)</f>
        <v>837.76206896551719</v>
      </c>
      <c r="DJ75" s="19">
        <f t="shared" si="455"/>
        <v>604.04428571428571</v>
      </c>
      <c r="DL75" s="19">
        <f t="shared" ref="DL75:DN75" si="456">IF(ISERROR(DL12/DL43),0,DL12/DL43)</f>
        <v>566.16957377049175</v>
      </c>
      <c r="DN75" s="19">
        <f t="shared" si="456"/>
        <v>485.70706371191136</v>
      </c>
    </row>
    <row r="76" spans="2:123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39"/>
      <c r="K76" s="10"/>
      <c r="L76" s="39"/>
      <c r="M76" s="10"/>
      <c r="N76" s="39"/>
      <c r="O76" s="10"/>
      <c r="P76" s="39"/>
      <c r="Q76" s="10"/>
      <c r="R76" s="39"/>
      <c r="S76" s="10"/>
      <c r="T76" s="39"/>
      <c r="U76" s="10"/>
      <c r="V76" s="39"/>
      <c r="W76" s="10"/>
      <c r="X76" s="39"/>
      <c r="Y76" s="10"/>
      <c r="Z76" s="39"/>
      <c r="AA76" s="10"/>
      <c r="AB76" s="39"/>
      <c r="AC76" s="10"/>
      <c r="AD76" s="39"/>
      <c r="AE76" s="10"/>
      <c r="AF76" s="39">
        <f>AF16/AF44</f>
        <v>519.00715929429816</v>
      </c>
      <c r="AG76" s="10"/>
      <c r="AH76" s="39">
        <f>AH16/AH44</f>
        <v>528.67527423692309</v>
      </c>
      <c r="AI76" s="10"/>
      <c r="AJ76" s="39">
        <f>AJ16/AJ44</f>
        <v>523.34433241136878</v>
      </c>
      <c r="AK76" s="10"/>
      <c r="AL76" s="39">
        <f>AL16/AL44</f>
        <v>520.30828537550076</v>
      </c>
      <c r="AM76" s="10"/>
      <c r="AN76" s="39">
        <f>AN16/AN44</f>
        <v>511.34571690210691</v>
      </c>
      <c r="AO76" s="10"/>
      <c r="AP76" s="39">
        <f>AP16/AP44</f>
        <v>529.80547479527911</v>
      </c>
      <c r="AQ76" s="10"/>
      <c r="AR76" s="39">
        <f>AR16/AR44</f>
        <v>542.93171303322583</v>
      </c>
      <c r="AS76" s="10"/>
      <c r="AT76" s="39">
        <f>AT16/AT44</f>
        <v>549.99381164082206</v>
      </c>
      <c r="AU76" s="10"/>
      <c r="AV76" s="39">
        <f>AV16/AV44</f>
        <v>546.05456640393095</v>
      </c>
      <c r="AW76" s="10"/>
      <c r="AX76" s="39">
        <f>AX16/AX44</f>
        <v>549.78578424906891</v>
      </c>
      <c r="AY76" s="10"/>
      <c r="AZ76" s="39">
        <f>AZ16/AZ44</f>
        <v>550.18929762275548</v>
      </c>
      <c r="BA76" s="10"/>
      <c r="BB76" s="39">
        <f>BB16/BB44</f>
        <v>563.35518679797315</v>
      </c>
      <c r="BC76" s="10"/>
      <c r="BD76" s="39">
        <f>BD16/BD44</f>
        <v>562.26086482373819</v>
      </c>
      <c r="BE76" s="10"/>
      <c r="BF76" s="39">
        <f>IF(ISERROR(BF16/BF44),0,BF16/BF44)</f>
        <v>576.67652339776191</v>
      </c>
      <c r="BG76" s="10"/>
      <c r="BH76" s="39">
        <f t="shared" ref="BH76" si="457">IF(ISERROR(BH16/BH44),0,BH16/BH44)</f>
        <v>564.15767707539976</v>
      </c>
      <c r="BI76" s="10"/>
      <c r="BJ76" s="39">
        <f t="shared" ref="BJ76" si="458">IF(ISERROR(BJ16/BJ44),0,BJ16/BJ44)</f>
        <v>574.69484491156106</v>
      </c>
      <c r="BK76" s="10"/>
      <c r="BL76" s="39">
        <f t="shared" ref="BL76" si="459">IF(ISERROR(BL16/BL44),0,BL16/BL44)</f>
        <v>579.6823351435221</v>
      </c>
      <c r="BM76" s="10"/>
      <c r="BN76" s="39">
        <f t="shared" ref="BN76" si="460">IF(ISERROR(BN16/BN44),0,BN16/BN44)</f>
        <v>576.86779778749678</v>
      </c>
      <c r="BO76" s="10"/>
      <c r="BP76" s="39">
        <f t="shared" ref="BP76" si="461">IF(ISERROR(BP16/BP44),0,BP16/BP44)</f>
        <v>571.16140949935811</v>
      </c>
      <c r="BQ76" s="10"/>
      <c r="BR76" s="39">
        <f t="shared" ref="BR76" si="462">IF(ISERROR(BR16/BR44),0,BR16/BR44)</f>
        <v>584.96073875255627</v>
      </c>
      <c r="BS76" s="10"/>
      <c r="BT76" s="39">
        <f t="shared" ref="BT76" si="463">IF(ISERROR(BT16/BT44),0,BT16/BT44)</f>
        <v>594.91826708235908</v>
      </c>
      <c r="BU76" s="10"/>
      <c r="BV76" s="39">
        <f t="shared" ref="BV76" si="464">IF(ISERROR(BV16/BV44),0,BV16/BV44)</f>
        <v>592.47960564115965</v>
      </c>
      <c r="BW76" s="10"/>
      <c r="BX76" s="39">
        <f t="shared" ref="BX76" si="465">IF(ISERROR(BX16/BX44),0,BX16/BX44)</f>
        <v>580.99626260015509</v>
      </c>
      <c r="BY76" s="10"/>
      <c r="BZ76" s="39">
        <f t="shared" ref="BZ76" si="466">IF(ISERROR(BZ16/BZ44),0,BZ16/BZ44)</f>
        <v>581.95261265954673</v>
      </c>
      <c r="CA76" s="10"/>
      <c r="CB76" s="39">
        <f t="shared" ref="CB76" si="467">IF(ISERROR(CB16/CB44),0,CB16/CB44)</f>
        <v>584.27647765874053</v>
      </c>
      <c r="CC76" s="10"/>
      <c r="CD76" s="39">
        <f t="shared" ref="CD76" si="468">IF(ISERROR(CD16/CD44),0,CD16/CD44)</f>
        <v>575.80765090148941</v>
      </c>
      <c r="CE76" s="10"/>
      <c r="CF76" s="39">
        <f t="shared" ref="CF76" si="469">IF(ISERROR(CF16/CF44),0,CF16/CF44)</f>
        <v>609.73165490196084</v>
      </c>
      <c r="CG76" s="10"/>
      <c r="CH76" s="39">
        <f t="shared" ref="CH76" si="470">IF(ISERROR(CH16/CH44),0,CH16/CH44)</f>
        <v>617.77789487585835</v>
      </c>
      <c r="CI76" s="10"/>
      <c r="CJ76" s="39">
        <f t="shared" ref="CJ76" si="471">IF(ISERROR(CJ16/CJ44),0,CJ16/CJ44)</f>
        <v>633.29849527310921</v>
      </c>
      <c r="CK76" s="10"/>
      <c r="CL76" s="39">
        <f t="shared" ref="CL76" si="472">IF(ISERROR(CL16/CL44),0,CL16/CL44)</f>
        <v>621.93384635553218</v>
      </c>
      <c r="CM76" s="10"/>
      <c r="CN76" s="39">
        <f t="shared" ref="CN76" si="473">IF(ISERROR(CN16/CN44),0,CN16/CN44)</f>
        <v>615.92298914482387</v>
      </c>
      <c r="CO76" s="10"/>
      <c r="CP76" s="39">
        <f t="shared" ref="CP76" si="474">IF(ISERROR(CP16/CP44),0,CP16/CP44)</f>
        <v>594.413836627141</v>
      </c>
      <c r="CQ76" s="10"/>
      <c r="CR76" s="39">
        <f t="shared" ref="CR76" si="475">IF(ISERROR(CR16/CR44),0,CR16/CR44)</f>
        <v>586.60045262043411</v>
      </c>
      <c r="CS76" s="10"/>
      <c r="CT76" s="39">
        <f t="shared" ref="CT76" si="476">IF(ISERROR(CT16/CT44),0,CT16/CT44)</f>
        <v>605.06020593741653</v>
      </c>
      <c r="CU76" s="10"/>
      <c r="CV76" s="39">
        <f t="shared" ref="CV76:CX76" si="477">IF(ISERROR(CV16/CV44),0,CV16/CV44)</f>
        <v>619.32157115953737</v>
      </c>
      <c r="CW76" s="10"/>
      <c r="CX76" s="39">
        <f t="shared" si="477"/>
        <v>621.65471513836144</v>
      </c>
      <c r="CY76" s="10"/>
      <c r="CZ76" s="39">
        <f t="shared" ref="CZ76:DB76" si="478">IF(ISERROR(CZ16/CZ44),0,CZ16/CZ44)</f>
        <v>633.58406692056587</v>
      </c>
      <c r="DA76" s="10"/>
      <c r="DB76" s="39">
        <f t="shared" si="478"/>
        <v>641.16139299397935</v>
      </c>
      <c r="DC76" s="10"/>
      <c r="DD76" s="39">
        <f t="shared" ref="DD76:DF76" si="479">IF(ISERROR(DD16/DD44),0,DD16/DD44)</f>
        <v>631.11255039193736</v>
      </c>
      <c r="DE76" s="10"/>
      <c r="DF76" s="39">
        <f t="shared" si="479"/>
        <v>631.08912133891215</v>
      </c>
      <c r="DG76" s="10"/>
      <c r="DH76" s="39">
        <f t="shared" ref="DH76:DJ76" si="480">IF(ISERROR(DH16/DH44),0,DH16/DH44)</f>
        <v>636.54911285794492</v>
      </c>
      <c r="DI76" s="10"/>
      <c r="DJ76" s="39">
        <f t="shared" si="480"/>
        <v>646.8015866628341</v>
      </c>
      <c r="DK76" s="10"/>
      <c r="DL76" s="39">
        <f t="shared" ref="DL76:DN76" si="481">IF(ISERROR(DL16/DL44),0,DL16/DL44)</f>
        <v>651.51942396313359</v>
      </c>
      <c r="DM76" s="10"/>
      <c r="DN76" s="40">
        <f t="shared" si="481"/>
        <v>655.45637739080792</v>
      </c>
    </row>
    <row r="77" spans="2:123" x14ac:dyDescent="0.25">
      <c r="AO77"/>
      <c r="AQ77"/>
    </row>
    <row r="78" spans="2:123" x14ac:dyDescent="0.25">
      <c r="B78" s="7" t="s">
        <v>27</v>
      </c>
      <c r="AO78"/>
      <c r="AQ78"/>
    </row>
    <row r="79" spans="2:123" x14ac:dyDescent="0.25">
      <c r="B79" s="7" t="str">
        <f>$B$28</f>
        <v>Dr. Abelar</v>
      </c>
      <c r="AO79"/>
      <c r="AQ79"/>
    </row>
    <row r="80" spans="2:123" x14ac:dyDescent="0.25">
      <c r="B80" s="4" t="s">
        <v>26</v>
      </c>
      <c r="J80" s="46">
        <v>83311</v>
      </c>
      <c r="L80" s="46">
        <v>105466</v>
      </c>
      <c r="N80" s="46">
        <v>122783</v>
      </c>
      <c r="P80" s="46">
        <v>51586</v>
      </c>
      <c r="R80" s="46">
        <v>77473</v>
      </c>
      <c r="T80" s="46">
        <v>234938</v>
      </c>
      <c r="V80" s="46">
        <v>77121</v>
      </c>
      <c r="X80" s="46">
        <v>160146</v>
      </c>
      <c r="Z80" s="46">
        <v>180948</v>
      </c>
      <c r="AB80" s="46">
        <v>239395</v>
      </c>
      <c r="AD80" s="46">
        <v>108240</v>
      </c>
      <c r="AF80" s="46">
        <v>82567</v>
      </c>
      <c r="AH80" s="46">
        <v>148812</v>
      </c>
      <c r="AJ80" s="46">
        <v>91917</v>
      </c>
      <c r="AL80" s="46">
        <v>86216</v>
      </c>
      <c r="AN80" s="46">
        <v>88650</v>
      </c>
      <c r="AO80"/>
      <c r="AP80" s="46">
        <v>322869.44</v>
      </c>
      <c r="AQ80"/>
      <c r="AR80" s="46">
        <v>300450</v>
      </c>
      <c r="AT80" s="46">
        <v>138580.9</v>
      </c>
      <c r="AV80" s="46">
        <v>196944</v>
      </c>
      <c r="AX80" s="46">
        <v>176212</v>
      </c>
      <c r="AZ80" s="46">
        <v>123998.75</v>
      </c>
      <c r="BB80" s="46">
        <v>282234</v>
      </c>
      <c r="BD80" s="46">
        <v>101383</v>
      </c>
      <c r="BF80" s="46">
        <v>145938</v>
      </c>
      <c r="BH80" s="46">
        <v>116223</v>
      </c>
      <c r="BJ80" s="46">
        <v>192218</v>
      </c>
      <c r="BL80" s="46">
        <v>100673</v>
      </c>
      <c r="BN80" s="46">
        <v>118868</v>
      </c>
      <c r="BP80" s="46">
        <v>149027.56</v>
      </c>
      <c r="BR80" s="46">
        <v>153550.46</v>
      </c>
      <c r="BT80" s="46">
        <v>189976</v>
      </c>
      <c r="BV80" s="46">
        <v>92196</v>
      </c>
      <c r="BX80" s="46">
        <v>213983</v>
      </c>
      <c r="BZ80" s="46">
        <v>159457</v>
      </c>
      <c r="CB80" s="46">
        <v>54723</v>
      </c>
      <c r="CD80" s="46">
        <v>129645.85</v>
      </c>
      <c r="CF80" s="46">
        <v>152520</v>
      </c>
      <c r="CH80" s="46">
        <v>64353</v>
      </c>
      <c r="CJ80" s="46">
        <v>47190.98</v>
      </c>
      <c r="CL80" s="46">
        <v>55291</v>
      </c>
      <c r="CN80" s="46">
        <v>75368.75</v>
      </c>
      <c r="CP80" s="46">
        <v>141933</v>
      </c>
      <c r="CR80" s="46">
        <v>81560</v>
      </c>
      <c r="CT80" s="46">
        <v>108656</v>
      </c>
      <c r="CV80" s="46">
        <v>179262.5</v>
      </c>
      <c r="CX80" s="46">
        <v>108336</v>
      </c>
      <c r="CZ80" s="46">
        <v>51048.9</v>
      </c>
      <c r="DB80" s="46">
        <v>83595.5</v>
      </c>
      <c r="DD80" s="46">
        <v>160815</v>
      </c>
      <c r="DF80" s="46">
        <v>129930.58</v>
      </c>
      <c r="DH80" s="46">
        <v>111523</v>
      </c>
      <c r="DJ80" s="46">
        <v>67803.05</v>
      </c>
      <c r="DL80" s="46">
        <v>114341</v>
      </c>
      <c r="DN80" s="46">
        <v>110088.5</v>
      </c>
    </row>
    <row r="81" spans="2:118" x14ac:dyDescent="0.25">
      <c r="B81" s="9" t="s">
        <v>20</v>
      </c>
      <c r="C81" s="10"/>
      <c r="D81" s="10"/>
      <c r="E81" s="10"/>
      <c r="F81" s="10"/>
      <c r="G81" s="10"/>
      <c r="H81" s="10"/>
      <c r="I81" s="10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0"/>
      <c r="AF81" s="11">
        <f>SUM(J80:AF80)</f>
        <v>1523974</v>
      </c>
      <c r="AG81" s="10"/>
      <c r="AH81" s="11">
        <f t="shared" ref="AH81" si="482">SUM(L80:AH80)</f>
        <v>1589475</v>
      </c>
      <c r="AI81" s="10"/>
      <c r="AJ81" s="11">
        <f t="shared" ref="AJ81" si="483">SUM(N80:AJ80)</f>
        <v>1575926</v>
      </c>
      <c r="AK81" s="10"/>
      <c r="AL81" s="11">
        <f t="shared" ref="AL81" si="484">SUM(P80:AL80)</f>
        <v>1539359</v>
      </c>
      <c r="AM81" s="10"/>
      <c r="AN81" s="11">
        <f t="shared" ref="AN81" si="485">SUM(R80:AN80)</f>
        <v>1576423</v>
      </c>
      <c r="AO81" s="10"/>
      <c r="AP81" s="11">
        <f t="shared" ref="AP81" si="486">SUM(T80:AP80)</f>
        <v>1821819.44</v>
      </c>
      <c r="AQ81" s="10"/>
      <c r="AR81" s="11">
        <f t="shared" ref="AR81" si="487">SUM(V80:AR80)</f>
        <v>1887331.44</v>
      </c>
      <c r="AS81" s="12"/>
      <c r="AT81" s="11">
        <f t="shared" ref="AT81" si="488">SUM(X80:AT80)</f>
        <v>1948791.3399999999</v>
      </c>
      <c r="AU81" s="10"/>
      <c r="AV81" s="11">
        <f t="shared" ref="AV81" si="489">SUM(Z80:AV80)</f>
        <v>1985589.3399999999</v>
      </c>
      <c r="AW81" s="10"/>
      <c r="AX81" s="11">
        <f t="shared" ref="AX81" si="490">SUM(AB80:AX80)</f>
        <v>1980853.3399999999</v>
      </c>
      <c r="AY81" s="10"/>
      <c r="AZ81" s="11">
        <f t="shared" ref="AZ81" si="491">SUM(AD80:AZ80)</f>
        <v>1865457.0899999999</v>
      </c>
      <c r="BA81" s="10"/>
      <c r="BB81" s="11">
        <f t="shared" ref="BB81" si="492">SUM(AF80:BB80)</f>
        <v>2039451.0899999999</v>
      </c>
      <c r="BC81" s="10"/>
      <c r="BD81" s="11">
        <f t="shared" ref="BD81" si="493">SUM(AH80:BD80)</f>
        <v>2058267.0899999999</v>
      </c>
      <c r="BE81" s="10"/>
      <c r="BF81" s="11">
        <f t="shared" ref="BF81" si="494">SUM(AJ80:BF80)</f>
        <v>2055393.0899999999</v>
      </c>
      <c r="BG81" s="10"/>
      <c r="BH81" s="11">
        <f t="shared" ref="BH81" si="495">SUM(AL80:BH80)</f>
        <v>2079699.0899999999</v>
      </c>
      <c r="BI81" s="10"/>
      <c r="BJ81" s="11">
        <f t="shared" ref="BJ81" si="496">SUM(AN80:BJ80)</f>
        <v>2185701.09</v>
      </c>
      <c r="BK81" s="10"/>
      <c r="BL81" s="11">
        <f t="shared" ref="BL81" si="497">SUM(AP80:BL80)</f>
        <v>2197724.09</v>
      </c>
      <c r="BM81" s="10"/>
      <c r="BN81" s="11">
        <f t="shared" ref="BN81" si="498">SUM(AR80:BN80)</f>
        <v>1993722.65</v>
      </c>
      <c r="BO81" s="10"/>
      <c r="BP81" s="11">
        <f t="shared" ref="BP81" si="499">SUM(AT80:BP80)</f>
        <v>1842300.21</v>
      </c>
      <c r="BQ81" s="10"/>
      <c r="BR81" s="11">
        <f t="shared" ref="BR81" si="500">SUM(AV80:BR80)</f>
        <v>1857269.77</v>
      </c>
      <c r="BS81" s="10"/>
      <c r="BT81" s="11">
        <f t="shared" ref="BT81" si="501">SUM(AX80:BT80)</f>
        <v>1850301.77</v>
      </c>
      <c r="BU81" s="10"/>
      <c r="BV81" s="11">
        <f t="shared" ref="BV81" si="502">SUM(AZ80:BV80)</f>
        <v>1766285.77</v>
      </c>
      <c r="BW81" s="10"/>
      <c r="BX81" s="11">
        <f t="shared" ref="BX81" si="503">SUM(BB80:BX80)</f>
        <v>1856270.02</v>
      </c>
      <c r="BY81" s="10"/>
      <c r="BZ81" s="11">
        <f t="shared" ref="BZ81" si="504">SUM(BD80:BZ80)</f>
        <v>1733493.02</v>
      </c>
      <c r="CA81" s="10"/>
      <c r="CB81" s="11">
        <f t="shared" ref="CB81" si="505">SUM(BF80:CB80)</f>
        <v>1686833.02</v>
      </c>
      <c r="CC81" s="10"/>
      <c r="CD81" s="11">
        <f t="shared" ref="CD81" si="506">SUM(BH80:CD80)</f>
        <v>1670540.87</v>
      </c>
      <c r="CE81" s="10"/>
      <c r="CF81" s="11">
        <f t="shared" ref="CF81" si="507">SUM(BJ80:CF80)</f>
        <v>1706837.87</v>
      </c>
      <c r="CG81" s="10"/>
      <c r="CH81" s="11">
        <f t="shared" ref="CH81" si="508">SUM(BL80:CH80)</f>
        <v>1578972.87</v>
      </c>
      <c r="CI81" s="10"/>
      <c r="CJ81" s="11">
        <f t="shared" ref="CJ81" si="509">SUM(BN80:CJ80)</f>
        <v>1525490.85</v>
      </c>
      <c r="CK81" s="10"/>
      <c r="CL81" s="11">
        <f t="shared" ref="CL81" si="510">SUM(BP80:CL80)</f>
        <v>1461913.85</v>
      </c>
      <c r="CM81" s="10"/>
      <c r="CN81" s="11">
        <f t="shared" ref="CN81" si="511">SUM(BR80:CN80)</f>
        <v>1388255.04</v>
      </c>
      <c r="CO81" s="10"/>
      <c r="CP81" s="11">
        <f t="shared" ref="CP81" si="512">SUM(BT80:CP80)</f>
        <v>1376637.58</v>
      </c>
      <c r="CQ81" s="10"/>
      <c r="CR81" s="11">
        <f t="shared" ref="CR81" si="513">SUM(BV80:CR80)</f>
        <v>1268221.58</v>
      </c>
      <c r="CS81" s="10"/>
      <c r="CT81" s="11">
        <f t="shared" ref="CT81" si="514">SUM(BX80:CT80)</f>
        <v>1284681.58</v>
      </c>
      <c r="CU81" s="10"/>
      <c r="CV81" s="11">
        <f t="shared" ref="CV81" si="515">SUM(BZ80:CV80)</f>
        <v>1249961.08</v>
      </c>
      <c r="CW81" s="10"/>
      <c r="CX81" s="11">
        <f t="shared" ref="CX81" si="516">SUM(CB80:CX80)</f>
        <v>1198840.08</v>
      </c>
      <c r="CY81" s="10"/>
      <c r="CZ81" s="11">
        <f t="shared" ref="CZ81" si="517">SUM(CD80:CZ80)</f>
        <v>1195165.98</v>
      </c>
      <c r="DA81" s="10"/>
      <c r="DB81" s="11">
        <f t="shared" ref="DB81" si="518">SUM(CF80:DB80)</f>
        <v>1149115.6299999999</v>
      </c>
      <c r="DC81" s="10"/>
      <c r="DD81" s="11">
        <f t="shared" ref="DD81" si="519">SUM(CH80:DD80)</f>
        <v>1157410.6299999999</v>
      </c>
      <c r="DE81" s="10"/>
      <c r="DF81" s="11">
        <f t="shared" ref="DF81" si="520">SUM(CJ80:DF80)</f>
        <v>1222988.21</v>
      </c>
      <c r="DG81" s="10"/>
      <c r="DH81" s="11">
        <f t="shared" ref="DH81" si="521">SUM(CL80:DH80)</f>
        <v>1287320.23</v>
      </c>
      <c r="DI81" s="10"/>
      <c r="DJ81" s="11">
        <f t="shared" ref="DJ81" si="522">SUM(CN80:DJ80)</f>
        <v>1299832.28</v>
      </c>
      <c r="DK81" s="10"/>
      <c r="DL81" s="11">
        <f t="shared" ref="DL81" si="523">SUM(CP80:DL80)</f>
        <v>1338804.53</v>
      </c>
      <c r="DM81" s="10"/>
      <c r="DN81" s="13">
        <f t="shared" ref="DN81" si="524">SUM(CR80:DN80)</f>
        <v>1306960.03</v>
      </c>
    </row>
    <row r="82" spans="2:118" x14ac:dyDescent="0.25">
      <c r="B82" s="50" t="s">
        <v>40</v>
      </c>
      <c r="C82" s="51"/>
      <c r="D82" s="51"/>
      <c r="E82" s="51"/>
      <c r="F82" s="51"/>
      <c r="G82" s="51"/>
      <c r="H82" s="51"/>
      <c r="I82" s="51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1"/>
      <c r="AF82" s="53"/>
      <c r="AG82" s="51"/>
      <c r="AH82" s="53">
        <f>AH81/AH29</f>
        <v>1016.2883631713555</v>
      </c>
      <c r="AI82" s="51"/>
      <c r="AJ82" s="53">
        <f>AJ81/AJ29</f>
        <v>1006.9814696485623</v>
      </c>
      <c r="AK82" s="51"/>
      <c r="AL82" s="53">
        <f>AL81/AL29</f>
        <v>987.40153944836436</v>
      </c>
      <c r="AM82" s="51"/>
      <c r="AN82" s="53">
        <f>AN81/AN29</f>
        <v>1023.6512987012987</v>
      </c>
      <c r="AO82" s="51"/>
      <c r="AP82" s="53">
        <f>AP81/AP29</f>
        <v>1174.6095680206317</v>
      </c>
      <c r="AQ82" s="51"/>
      <c r="AR82" s="53">
        <f>AR81/AR29</f>
        <v>1233.5499607843137</v>
      </c>
      <c r="AS82" s="52"/>
      <c r="AT82" s="53">
        <f>AT81/AT29</f>
        <v>1288.8831613756613</v>
      </c>
      <c r="AU82" s="51"/>
      <c r="AV82" s="53">
        <f>AV81/AV29</f>
        <v>1314.0895698213103</v>
      </c>
      <c r="AW82" s="51"/>
      <c r="AX82" s="53">
        <f>AX81/AX29</f>
        <v>1316.1816212624583</v>
      </c>
      <c r="AY82" s="51"/>
      <c r="AZ82" s="53">
        <f>AZ81/AZ29</f>
        <v>1237.8613735899137</v>
      </c>
      <c r="BA82" s="51"/>
      <c r="BB82" s="53">
        <f>BB81/BB29</f>
        <v>1360.5410873915944</v>
      </c>
      <c r="BC82" s="51"/>
      <c r="BD82" s="53">
        <f>BD81/BD29</f>
        <v>1391.6613184584178</v>
      </c>
      <c r="BE82" s="51"/>
      <c r="BF82" s="53">
        <f>IF(ISERROR(BF81/BF29),0,BF81/BF29)</f>
        <v>1393.486840677966</v>
      </c>
      <c r="BG82" s="51"/>
      <c r="BH82" s="53">
        <f t="shared" ref="BH82" si="525">IF(ISERROR(BH81/BH29),0,BH81/BH29)</f>
        <v>1422.5027975376197</v>
      </c>
      <c r="BI82" s="51"/>
      <c r="BJ82" s="53">
        <f t="shared" ref="BJ82" si="526">IF(ISERROR(BJ81/BJ29),0,BJ81/BJ29)</f>
        <v>1522.0759679665737</v>
      </c>
      <c r="BK82" s="51"/>
      <c r="BL82" s="53">
        <f t="shared" ref="BL82" si="527">IF(ISERROR(BL81/BL29),0,BL81/BL29)</f>
        <v>1521.9695914127424</v>
      </c>
      <c r="BM82" s="51"/>
      <c r="BN82" s="53">
        <f t="shared" ref="BN82" si="528">IF(ISERROR(BN81/BN29),0,BN81/BN29)</f>
        <v>1364.6287816563997</v>
      </c>
      <c r="BO82" s="51"/>
      <c r="BP82" s="53">
        <f t="shared" ref="BP82" si="529">IF(ISERROR(BP81/BP29),0,BP81/BP29)</f>
        <v>1277.6007004160888</v>
      </c>
      <c r="BQ82" s="51"/>
      <c r="BR82" s="53">
        <f t="shared" ref="BR82" si="530">IF(ISERROR(BR81/BR29),0,BR81/BR29)</f>
        <v>1283.5312854181063</v>
      </c>
      <c r="BS82" s="51"/>
      <c r="BT82" s="53">
        <f t="shared" ref="BT82" si="531">IF(ISERROR(BT81/BT29),0,BT81/BT29)</f>
        <v>1329.2397772988506</v>
      </c>
      <c r="BU82" s="51"/>
      <c r="BV82" s="53">
        <f t="shared" ref="BV82" si="532">IF(ISERROR(BV81/BV29),0,BV81/BV29)</f>
        <v>1283.637914244186</v>
      </c>
      <c r="BW82" s="51"/>
      <c r="BX82" s="53">
        <f t="shared" ref="BX82" si="533">IF(ISERROR(BX81/BX29),0,BX81/BX29)</f>
        <v>1313.7084359518753</v>
      </c>
      <c r="BY82" s="51"/>
      <c r="BZ82" s="53">
        <f t="shared" ref="BZ82" si="534">IF(ISERROR(BZ81/BZ29),0,BZ81/BZ29)</f>
        <v>1242.6473261648746</v>
      </c>
      <c r="CA82" s="51"/>
      <c r="CB82" s="53">
        <f t="shared" ref="CB82" si="535">IF(ISERROR(CB81/CB29),0,CB81/CB29)</f>
        <v>1210.0667288378766</v>
      </c>
      <c r="CC82" s="51"/>
      <c r="CD82" s="53">
        <f t="shared" ref="CD82" si="536">IF(ISERROR(CD81/CD29),0,CD81/CD29)</f>
        <v>1209.6602968863144</v>
      </c>
      <c r="CE82" s="51"/>
      <c r="CF82" s="53">
        <f t="shared" ref="CF82" si="537">IF(ISERROR(CF81/CF29),0,CF81/CF29)</f>
        <v>1262.4540458579881</v>
      </c>
      <c r="CG82" s="51"/>
      <c r="CH82" s="53">
        <f t="shared" ref="CH82" si="538">IF(ISERROR(CH81/CH29),0,CH81/CH29)</f>
        <v>1191.6776377358492</v>
      </c>
      <c r="CI82" s="51"/>
      <c r="CJ82" s="53">
        <f t="shared" ref="CJ82" si="539">IF(ISERROR(CJ81/CJ29),0,CJ81/CJ29)</f>
        <v>1153.0543083900227</v>
      </c>
      <c r="CK82" s="51"/>
      <c r="CL82" s="53">
        <f t="shared" ref="CL82" si="540">IF(ISERROR(CL81/CL29),0,CL81/CL29)</f>
        <v>1140.3384165366615</v>
      </c>
      <c r="CM82" s="51"/>
      <c r="CN82" s="53">
        <f t="shared" ref="CN82" si="541">IF(ISERROR(CN81/CN29),0,CN81/CN29)</f>
        <v>1103.5413672496027</v>
      </c>
      <c r="CO82" s="51"/>
      <c r="CP82" s="53">
        <f t="shared" ref="CP82" si="542">IF(ISERROR(CP81/CP29),0,CP81/CP29)</f>
        <v>1093.4373153296267</v>
      </c>
      <c r="CQ82" s="51"/>
      <c r="CR82" s="53">
        <f t="shared" ref="CR82" si="543">IF(ISERROR(CR81/CR29),0,CR81/CR29)</f>
        <v>1008.1252623211448</v>
      </c>
      <c r="CS82" s="51"/>
      <c r="CT82" s="53">
        <f t="shared" ref="CT82" si="544">IF(ISERROR(CT81/CT29),0,CT81/CT29)</f>
        <v>1032.7022347266882</v>
      </c>
      <c r="CU82" s="51"/>
      <c r="CV82" s="53">
        <f t="shared" ref="CV82:CX82" si="545">IF(ISERROR(CV81/CV29),0,CV81/CV29)</f>
        <v>1030.4707996702391</v>
      </c>
      <c r="CW82" s="51"/>
      <c r="CX82" s="53">
        <f t="shared" si="545"/>
        <v>1010.8263743676223</v>
      </c>
      <c r="CY82" s="51"/>
      <c r="CZ82" s="53">
        <f t="shared" ref="CZ82:DB82" si="546">IF(ISERROR(CZ81/CZ29),0,CZ81/CZ29)</f>
        <v>1025.8935450643776</v>
      </c>
      <c r="DA82" s="51"/>
      <c r="DB82" s="53">
        <f t="shared" si="546"/>
        <v>997.49620659722211</v>
      </c>
      <c r="DC82" s="51"/>
      <c r="DD82" s="53">
        <f t="shared" ref="DD82:DF82" si="547">IF(ISERROR(DD81/DD29),0,DD81/DD29)</f>
        <v>1015.2724824561402</v>
      </c>
      <c r="DE82" s="51"/>
      <c r="DF82" s="53">
        <f t="shared" si="547"/>
        <v>1063.4680086956521</v>
      </c>
      <c r="DG82" s="51"/>
      <c r="DH82" s="53">
        <f t="shared" ref="DH82:DJ82" si="548">IF(ISERROR(DH81/DH29),0,DH81/DH29)</f>
        <v>1143.2684103019537</v>
      </c>
      <c r="DI82" s="51"/>
      <c r="DJ82" s="53">
        <f t="shared" si="548"/>
        <v>1182.7409281164696</v>
      </c>
      <c r="DK82" s="51"/>
      <c r="DL82" s="53">
        <f t="shared" ref="DL82:DN82" si="549">IF(ISERROR(DL81/DL29),0,DL81/DL29)</f>
        <v>1221.5369799270072</v>
      </c>
      <c r="DM82" s="51"/>
      <c r="DN82" s="54">
        <f t="shared" si="549"/>
        <v>1203.4622744014732</v>
      </c>
    </row>
    <row r="83" spans="2:118" x14ac:dyDescent="0.25">
      <c r="B83" s="4" t="s">
        <v>28</v>
      </c>
      <c r="J83" s="46">
        <v>54551</v>
      </c>
      <c r="L83" s="46">
        <v>51564</v>
      </c>
      <c r="N83" s="46">
        <v>98031</v>
      </c>
      <c r="P83" s="46">
        <v>28286</v>
      </c>
      <c r="R83" s="46">
        <v>44400</v>
      </c>
      <c r="T83" s="46">
        <v>181000</v>
      </c>
      <c r="V83" s="46">
        <v>51026</v>
      </c>
      <c r="X83" s="46">
        <v>101145</v>
      </c>
      <c r="Z83" s="46">
        <v>137241</v>
      </c>
      <c r="AB83" s="46">
        <v>89911</v>
      </c>
      <c r="AD83" s="46">
        <v>42993</v>
      </c>
      <c r="AF83" s="46">
        <v>35371</v>
      </c>
      <c r="AH83" s="46">
        <v>65563</v>
      </c>
      <c r="AJ83" s="46">
        <v>22997</v>
      </c>
      <c r="AL83" s="46">
        <v>58264</v>
      </c>
      <c r="AN83" s="46">
        <v>28254</v>
      </c>
      <c r="AO83"/>
      <c r="AP83" s="46">
        <v>60424.44</v>
      </c>
      <c r="AQ83"/>
      <c r="AR83" s="46">
        <v>25370</v>
      </c>
      <c r="AT83" s="46">
        <v>34099.9</v>
      </c>
      <c r="AV83" s="46">
        <v>101694</v>
      </c>
      <c r="AX83" s="46">
        <v>83341</v>
      </c>
      <c r="AZ83" s="46">
        <v>56613.75</v>
      </c>
      <c r="BB83" s="46">
        <v>97335</v>
      </c>
      <c r="BD83" s="46">
        <v>45332</v>
      </c>
      <c r="BF83" s="46">
        <v>54924</v>
      </c>
      <c r="BH83" s="46">
        <v>31245</v>
      </c>
      <c r="BJ83" s="46">
        <v>55169</v>
      </c>
      <c r="BL83" s="46">
        <v>40376</v>
      </c>
      <c r="BN83" s="46">
        <v>40981</v>
      </c>
      <c r="BP83" s="46">
        <v>39016.559999999998</v>
      </c>
      <c r="BR83" s="46">
        <v>20912.46</v>
      </c>
      <c r="BT83" s="46">
        <v>34657</v>
      </c>
      <c r="BV83" s="46">
        <v>52144</v>
      </c>
      <c r="BX83" s="46">
        <v>49444</v>
      </c>
      <c r="BZ83" s="46">
        <v>40683</v>
      </c>
      <c r="CB83" s="46">
        <v>23332</v>
      </c>
      <c r="CD83" s="46">
        <v>15714.1</v>
      </c>
      <c r="CF83" s="46">
        <v>18832</v>
      </c>
      <c r="CH83" s="46">
        <v>22988</v>
      </c>
      <c r="CJ83" s="46">
        <v>17950.98</v>
      </c>
      <c r="CL83" s="46">
        <v>15169</v>
      </c>
      <c r="CN83" s="46">
        <v>19103</v>
      </c>
      <c r="CP83" s="46">
        <v>30268</v>
      </c>
      <c r="CR83" s="46">
        <v>12492</v>
      </c>
      <c r="CT83" s="46">
        <v>42436</v>
      </c>
      <c r="CV83" s="46">
        <v>76089.5</v>
      </c>
      <c r="CX83" s="46">
        <v>50930</v>
      </c>
      <c r="CZ83" s="46">
        <v>22724</v>
      </c>
      <c r="DB83" s="46">
        <v>52982.5</v>
      </c>
      <c r="DD83" s="46">
        <v>25293</v>
      </c>
      <c r="DF83" s="46">
        <v>53747.33</v>
      </c>
      <c r="DH83" s="46">
        <v>33962</v>
      </c>
      <c r="DJ83" s="46">
        <v>19908.05</v>
      </c>
      <c r="DL83" s="46">
        <v>23472</v>
      </c>
      <c r="DN83" s="46">
        <v>12534.5</v>
      </c>
    </row>
    <row r="84" spans="2:118" x14ac:dyDescent="0.25">
      <c r="B84" s="9" t="s">
        <v>20</v>
      </c>
      <c r="C84" s="10"/>
      <c r="D84" s="10"/>
      <c r="E84" s="10"/>
      <c r="F84" s="10"/>
      <c r="G84" s="10"/>
      <c r="H84" s="10"/>
      <c r="I84" s="10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0"/>
      <c r="AF84" s="11">
        <f>SUM(J83:AF83)</f>
        <v>915519</v>
      </c>
      <c r="AG84" s="10"/>
      <c r="AH84" s="11">
        <f t="shared" ref="AH84" si="550">SUM(L83:AH83)</f>
        <v>926531</v>
      </c>
      <c r="AI84" s="10"/>
      <c r="AJ84" s="11">
        <f t="shared" ref="AJ84" si="551">SUM(N83:AJ83)</f>
        <v>897964</v>
      </c>
      <c r="AK84" s="10"/>
      <c r="AL84" s="11">
        <f t="shared" ref="AL84" si="552">SUM(P83:AL83)</f>
        <v>858197</v>
      </c>
      <c r="AM84" s="10"/>
      <c r="AN84" s="11">
        <f t="shared" ref="AN84" si="553">SUM(R83:AN83)</f>
        <v>858165</v>
      </c>
      <c r="AO84" s="10"/>
      <c r="AP84" s="11">
        <f t="shared" ref="AP84" si="554">SUM(T83:AP83)</f>
        <v>874189.44</v>
      </c>
      <c r="AQ84" s="10"/>
      <c r="AR84" s="11">
        <f t="shared" ref="AR84" si="555">SUM(V83:AR83)</f>
        <v>718559.44</v>
      </c>
      <c r="AS84" s="12"/>
      <c r="AT84" s="11">
        <f t="shared" ref="AT84" si="556">SUM(X83:AT83)</f>
        <v>701633.34</v>
      </c>
      <c r="AU84" s="10"/>
      <c r="AV84" s="11">
        <f t="shared" ref="AV84" si="557">SUM(Z83:AV83)</f>
        <v>702182.34</v>
      </c>
      <c r="AW84" s="10"/>
      <c r="AX84" s="11">
        <f t="shared" ref="AX84" si="558">SUM(AB83:AX83)</f>
        <v>648282.34000000008</v>
      </c>
      <c r="AY84" s="10"/>
      <c r="AZ84" s="11">
        <f t="shared" ref="AZ84" si="559">SUM(AD83:AZ83)</f>
        <v>614985.09000000008</v>
      </c>
      <c r="BA84" s="10"/>
      <c r="BB84" s="11">
        <f t="shared" ref="BB84" si="560">SUM(AF83:BB83)</f>
        <v>669327.09000000008</v>
      </c>
      <c r="BC84" s="10"/>
      <c r="BD84" s="11">
        <f t="shared" ref="BD84" si="561">SUM(AH83:BD83)</f>
        <v>679288.09000000008</v>
      </c>
      <c r="BE84" s="10"/>
      <c r="BF84" s="11">
        <f t="shared" ref="BF84" si="562">SUM(AJ83:BF83)</f>
        <v>668649.09</v>
      </c>
      <c r="BG84" s="10"/>
      <c r="BH84" s="11">
        <f t="shared" ref="BH84" si="563">SUM(AL83:BH83)</f>
        <v>676897.09</v>
      </c>
      <c r="BI84" s="10"/>
      <c r="BJ84" s="11">
        <f t="shared" ref="BJ84" si="564">SUM(AN83:BJ83)</f>
        <v>673802.09</v>
      </c>
      <c r="BK84" s="10"/>
      <c r="BL84" s="11">
        <f t="shared" ref="BL84" si="565">SUM(AP83:BL83)</f>
        <v>685924.09</v>
      </c>
      <c r="BM84" s="10"/>
      <c r="BN84" s="11">
        <f t="shared" ref="BN84" si="566">SUM(AR83:BN83)</f>
        <v>666480.65</v>
      </c>
      <c r="BO84" s="10"/>
      <c r="BP84" s="11">
        <f t="shared" ref="BP84" si="567">SUM(AT83:BP83)</f>
        <v>680127.21</v>
      </c>
      <c r="BQ84" s="10"/>
      <c r="BR84" s="11">
        <f t="shared" ref="BR84" si="568">SUM(AV83:BR83)</f>
        <v>666939.77</v>
      </c>
      <c r="BS84" s="10"/>
      <c r="BT84" s="11">
        <f t="shared" ref="BT84" si="569">SUM(AX83:BT83)</f>
        <v>599902.77</v>
      </c>
      <c r="BU84" s="10"/>
      <c r="BV84" s="11">
        <f t="shared" ref="BV84" si="570">SUM(AZ83:BV83)</f>
        <v>568705.77</v>
      </c>
      <c r="BW84" s="10"/>
      <c r="BX84" s="11">
        <f t="shared" ref="BX84" si="571">SUM(BB83:BX83)</f>
        <v>561536.02</v>
      </c>
      <c r="BY84" s="10"/>
      <c r="BZ84" s="11">
        <f t="shared" ref="BZ84" si="572">SUM(BD83:BZ83)</f>
        <v>504884.02</v>
      </c>
      <c r="CA84" s="10"/>
      <c r="CB84" s="11">
        <f t="shared" ref="CB84" si="573">SUM(BF83:CB83)</f>
        <v>482884.02</v>
      </c>
      <c r="CC84" s="10"/>
      <c r="CD84" s="11">
        <f t="shared" ref="CD84" si="574">SUM(BH83:CD83)</f>
        <v>443674.12</v>
      </c>
      <c r="CE84" s="10"/>
      <c r="CF84" s="11">
        <f t="shared" ref="CF84" si="575">SUM(BJ83:CF83)</f>
        <v>431261.12</v>
      </c>
      <c r="CG84" s="10"/>
      <c r="CH84" s="11">
        <f t="shared" ref="CH84" si="576">SUM(BL83:CH83)</f>
        <v>399080.12</v>
      </c>
      <c r="CI84" s="10"/>
      <c r="CJ84" s="11">
        <f t="shared" ref="CJ84" si="577">SUM(BN83:CJ83)</f>
        <v>376655.1</v>
      </c>
      <c r="CK84" s="10"/>
      <c r="CL84" s="11">
        <f t="shared" ref="CL84" si="578">SUM(BP83:CL83)</f>
        <v>350843.1</v>
      </c>
      <c r="CM84" s="10"/>
      <c r="CN84" s="11">
        <f t="shared" ref="CN84" si="579">SUM(BR83:CN83)</f>
        <v>330929.53999999998</v>
      </c>
      <c r="CO84" s="10"/>
      <c r="CP84" s="11">
        <f t="shared" ref="CP84" si="580">SUM(BT83:CP83)</f>
        <v>340285.08</v>
      </c>
      <c r="CQ84" s="10"/>
      <c r="CR84" s="11">
        <f t="shared" ref="CR84" si="581">SUM(BV83:CR83)</f>
        <v>318120.08</v>
      </c>
      <c r="CS84" s="10"/>
      <c r="CT84" s="11">
        <f t="shared" ref="CT84" si="582">SUM(BX83:CT83)</f>
        <v>308412.08</v>
      </c>
      <c r="CU84" s="10"/>
      <c r="CV84" s="11">
        <f t="shared" ref="CV84" si="583">SUM(BZ83:CV83)</f>
        <v>335057.58</v>
      </c>
      <c r="CW84" s="10"/>
      <c r="CX84" s="11">
        <f t="shared" ref="CX84" si="584">SUM(CB83:CX83)</f>
        <v>345304.58</v>
      </c>
      <c r="CY84" s="10"/>
      <c r="CZ84" s="11">
        <f t="shared" ref="CZ84" si="585">SUM(CD83:CZ83)</f>
        <v>344696.58</v>
      </c>
      <c r="DA84" s="10"/>
      <c r="DB84" s="11">
        <f t="shared" ref="DB84" si="586">SUM(CF83:DB83)</f>
        <v>381964.98</v>
      </c>
      <c r="DC84" s="10"/>
      <c r="DD84" s="11">
        <f t="shared" ref="DD84" si="587">SUM(CH83:DD83)</f>
        <v>388425.98</v>
      </c>
      <c r="DE84" s="10"/>
      <c r="DF84" s="11">
        <f t="shared" ref="DF84" si="588">SUM(CJ83:DF83)</f>
        <v>419185.31</v>
      </c>
      <c r="DG84" s="10"/>
      <c r="DH84" s="11">
        <f t="shared" ref="DH84" si="589">SUM(CL83:DH83)</f>
        <v>435196.33</v>
      </c>
      <c r="DI84" s="10"/>
      <c r="DJ84" s="11">
        <f t="shared" ref="DJ84" si="590">SUM(CN83:DJ83)</f>
        <v>439935.38</v>
      </c>
      <c r="DK84" s="10"/>
      <c r="DL84" s="11">
        <f t="shared" ref="DL84" si="591">SUM(CP83:DL83)</f>
        <v>444304.38</v>
      </c>
      <c r="DM84" s="10"/>
      <c r="DN84" s="13">
        <f t="shared" ref="DN84" si="592">SUM(CR83:DN83)</f>
        <v>426570.88</v>
      </c>
    </row>
    <row r="85" spans="2:118" x14ac:dyDescent="0.25">
      <c r="B85" s="4" t="s">
        <v>29</v>
      </c>
      <c r="J85" s="15">
        <f>J83/J80</f>
        <v>0.6547874830454562</v>
      </c>
      <c r="L85" s="15">
        <f>L83/L80</f>
        <v>0.4889158591394383</v>
      </c>
      <c r="N85" s="15">
        <f>N83/N80</f>
        <v>0.79840857447692271</v>
      </c>
      <c r="P85" s="15">
        <f>P83/P80</f>
        <v>0.5483270654828829</v>
      </c>
      <c r="R85" s="15">
        <f>R83/R80</f>
        <v>0.57310288745756588</v>
      </c>
      <c r="T85" s="15">
        <f>T83/T80</f>
        <v>0.77041602465331283</v>
      </c>
      <c r="V85" s="15">
        <f>V83/V80</f>
        <v>0.6616356115714267</v>
      </c>
      <c r="X85" s="15">
        <f>X83/X80</f>
        <v>0.63157993331085382</v>
      </c>
      <c r="Z85" s="15">
        <f>Z83/Z80</f>
        <v>0.75845546786922213</v>
      </c>
      <c r="AB85" s="15">
        <f>AB83/AB80</f>
        <v>0.3755759309927108</v>
      </c>
      <c r="AD85" s="15">
        <f>AD83/AD80</f>
        <v>0.39720066518847008</v>
      </c>
      <c r="AF85" s="15">
        <f>AF83/AF80</f>
        <v>0.42839148812479561</v>
      </c>
      <c r="AH85" s="15">
        <f>AH83/AH80</f>
        <v>0.4405760288148805</v>
      </c>
      <c r="AJ85" s="15">
        <f>AJ83/AJ80</f>
        <v>0.25019310900051134</v>
      </c>
      <c r="AL85" s="15">
        <f>AL83/AL80</f>
        <v>0.67579103646654914</v>
      </c>
      <c r="AN85" s="15">
        <f>AN83/AN80</f>
        <v>0.31871404399323183</v>
      </c>
      <c r="AO85"/>
      <c r="AP85" s="15">
        <f>AP83/AP80</f>
        <v>0.18714821693871059</v>
      </c>
      <c r="AQ85"/>
      <c r="AR85" s="15">
        <f>AR83/AR80</f>
        <v>8.4440006656681638E-2</v>
      </c>
      <c r="AT85" s="15">
        <f>AT83/AT80</f>
        <v>0.24606493391224912</v>
      </c>
      <c r="AV85" s="15">
        <f>AV83/AV80</f>
        <v>0.51635998050207166</v>
      </c>
      <c r="AX85" s="15">
        <f>AX83/AX80</f>
        <v>0.47295870882800262</v>
      </c>
      <c r="AZ85" s="15">
        <f>AZ83/AZ80</f>
        <v>0.4565671024909525</v>
      </c>
      <c r="BB85" s="15">
        <f>BB83/BB80</f>
        <v>0.34487340292098045</v>
      </c>
      <c r="BD85" s="15">
        <f>BD83/BD80</f>
        <v>0.44713610763145695</v>
      </c>
      <c r="BF85" s="15">
        <f>IF(ISERROR(BF83/BF80),0,BF83/BF80)</f>
        <v>0.37635160136496321</v>
      </c>
      <c r="BH85" s="15">
        <f t="shared" ref="BH85" si="593">IF(ISERROR(BH83/BH80),0,BH83/BH80)</f>
        <v>0.26883663302444438</v>
      </c>
      <c r="BJ85" s="15">
        <f t="shared" ref="BJ85" si="594">IF(ISERROR(BJ83/BJ80),0,BJ83/BJ80)</f>
        <v>0.28701266270588605</v>
      </c>
      <c r="BL85" s="15">
        <f t="shared" ref="BL85" si="595">IF(ISERROR(BL83/BL80),0,BL83/BL80)</f>
        <v>0.40106086040944444</v>
      </c>
      <c r="BN85" s="15">
        <f t="shared" ref="BN85" si="596">IF(ISERROR(BN83/BN80),0,BN83/BN80)</f>
        <v>0.34476057475519062</v>
      </c>
      <c r="BP85" s="15">
        <f t="shared" ref="BP85" si="597">IF(ISERROR(BP83/BP80),0,BP83/BP80)</f>
        <v>0.26180768174691982</v>
      </c>
      <c r="BR85" s="15">
        <f t="shared" ref="BR85" si="598">IF(ISERROR(BR83/BR80),0,BR83/BR80)</f>
        <v>0.13619275383479801</v>
      </c>
      <c r="BT85" s="15">
        <f t="shared" ref="BT85" si="599">IF(ISERROR(BT83/BT80),0,BT83/BT80)</f>
        <v>0.18242830673348212</v>
      </c>
      <c r="BV85" s="15">
        <f t="shared" ref="BV85" si="600">IF(ISERROR(BV83/BV80),0,BV83/BV80)</f>
        <v>0.56557768232895134</v>
      </c>
      <c r="BX85" s="15">
        <f t="shared" ref="BX85" si="601">IF(ISERROR(BX83/BX80),0,BX83/BX80)</f>
        <v>0.23106508460952505</v>
      </c>
      <c r="BZ85" s="15">
        <f t="shared" ref="BZ85" si="602">IF(ISERROR(BZ83/BZ80),0,BZ83/BZ80)</f>
        <v>0.25513461309318497</v>
      </c>
      <c r="CB85" s="15">
        <f t="shared" ref="CB85" si="603">IF(ISERROR(CB83/CB80),0,CB83/CB80)</f>
        <v>0.4263655135866089</v>
      </c>
      <c r="CD85" s="15">
        <f t="shared" ref="CD85" si="604">IF(ISERROR(CD83/CD80),0,CD83/CD80)</f>
        <v>0.12120789057266391</v>
      </c>
      <c r="CF85" s="15">
        <f t="shared" ref="CF85" si="605">IF(ISERROR(CF83/CF80),0,CF83/CF80)</f>
        <v>0.12347233149750853</v>
      </c>
      <c r="CH85" s="15">
        <f t="shared" ref="CH85" si="606">IF(ISERROR(CH83/CH80),0,CH83/CH80)</f>
        <v>0.3572172237502525</v>
      </c>
      <c r="CJ85" s="15">
        <f t="shared" ref="CJ85" si="607">IF(ISERROR(CJ83/CJ80),0,CJ83/CJ80)</f>
        <v>0.38039006606771036</v>
      </c>
      <c r="CL85" s="15">
        <f t="shared" ref="CL85" si="608">IF(ISERROR(CL83/CL80),0,CL83/CL80)</f>
        <v>0.2743484473060715</v>
      </c>
      <c r="CN85" s="15">
        <f t="shared" ref="CN85" si="609">IF(ISERROR(CN83/CN80),0,CN83/CN80)</f>
        <v>0.25346048594410814</v>
      </c>
      <c r="CP85" s="15">
        <f t="shared" ref="CP85" si="610">IF(ISERROR(CP83/CP80),0,CP83/CP80)</f>
        <v>0.21325555015394587</v>
      </c>
      <c r="CR85" s="15">
        <f t="shared" ref="CR85" si="611">IF(ISERROR(CR83/CR80),0,CR83/CR80)</f>
        <v>0.15316331535066208</v>
      </c>
      <c r="CT85" s="15">
        <f t="shared" ref="CT85" si="612">IF(ISERROR(CT83/CT80),0,CT83/CT80)</f>
        <v>0.39055367398026802</v>
      </c>
      <c r="CV85" s="15">
        <f t="shared" ref="CV85:CX85" si="613">IF(ISERROR(CV83/CV80),0,CV83/CV80)</f>
        <v>0.42445854542918904</v>
      </c>
      <c r="CX85" s="15">
        <f t="shared" si="613"/>
        <v>0.47011150494757054</v>
      </c>
      <c r="CZ85" s="15">
        <f t="shared" ref="CZ85:DB85" si="614">IF(ISERROR(CZ83/CZ80),0,CZ83/CZ80)</f>
        <v>0.44514181500482869</v>
      </c>
      <c r="DB85" s="15">
        <f t="shared" si="614"/>
        <v>0.63379607754005896</v>
      </c>
      <c r="DD85" s="15">
        <f t="shared" ref="DD85:DF85" si="615">IF(ISERROR(DD83/DD80),0,DD83/DD80)</f>
        <v>0.1572801044678668</v>
      </c>
      <c r="DF85" s="15">
        <f t="shared" si="615"/>
        <v>0.41366189545217147</v>
      </c>
      <c r="DH85" s="15">
        <f t="shared" ref="DH85:DJ85" si="616">IF(ISERROR(DH83/DH80),0,DH83/DH80)</f>
        <v>0.30452911058705379</v>
      </c>
      <c r="DJ85" s="15">
        <f t="shared" si="616"/>
        <v>0.29361584766466992</v>
      </c>
      <c r="DL85" s="15">
        <f t="shared" ref="DL85:DN85" si="617">IF(ISERROR(DL83/DL80),0,DL83/DL80)</f>
        <v>0.2052806954635695</v>
      </c>
      <c r="DN85" s="15">
        <f t="shared" si="617"/>
        <v>0.11385839574524133</v>
      </c>
    </row>
    <row r="86" spans="2:118" x14ac:dyDescent="0.25">
      <c r="B86" s="9" t="s">
        <v>2</v>
      </c>
      <c r="C86" s="10"/>
      <c r="D86" s="10"/>
      <c r="E86" s="10"/>
      <c r="F86" s="10"/>
      <c r="G86" s="10"/>
      <c r="H86" s="10"/>
      <c r="I86" s="10"/>
      <c r="J86" s="41"/>
      <c r="K86" s="10"/>
      <c r="L86" s="41"/>
      <c r="M86" s="10"/>
      <c r="N86" s="41"/>
      <c r="O86" s="10"/>
      <c r="P86" s="41"/>
      <c r="Q86" s="10"/>
      <c r="R86" s="41"/>
      <c r="S86" s="10"/>
      <c r="T86" s="41"/>
      <c r="U86" s="10"/>
      <c r="V86" s="41"/>
      <c r="W86" s="10"/>
      <c r="X86" s="41"/>
      <c r="Y86" s="10"/>
      <c r="Z86" s="41"/>
      <c r="AA86" s="10"/>
      <c r="AB86" s="41"/>
      <c r="AC86" s="10"/>
      <c r="AD86" s="41"/>
      <c r="AE86" s="10"/>
      <c r="AF86" s="41">
        <f>AF84/AF81</f>
        <v>0.60074450089043518</v>
      </c>
      <c r="AG86" s="10"/>
      <c r="AH86" s="41">
        <f>AH84/AH81</f>
        <v>0.5829163717579704</v>
      </c>
      <c r="AI86" s="10"/>
      <c r="AJ86" s="41">
        <f>AJ84/AJ81</f>
        <v>0.56980086628433058</v>
      </c>
      <c r="AK86" s="10"/>
      <c r="AL86" s="41">
        <f>AL84/AL81</f>
        <v>0.55750283072369733</v>
      </c>
      <c r="AM86" s="10"/>
      <c r="AN86" s="41">
        <f>AN84/AN81</f>
        <v>0.54437482832970596</v>
      </c>
      <c r="AO86" s="10"/>
      <c r="AP86" s="41">
        <f>AP84/AP81</f>
        <v>0.479844171604624</v>
      </c>
      <c r="AQ86" s="10"/>
      <c r="AR86" s="41">
        <f>AR84/AR81</f>
        <v>0.38072774329452169</v>
      </c>
      <c r="AS86" s="10"/>
      <c r="AT86" s="41">
        <f>AT84/AT81</f>
        <v>0.36003512823491918</v>
      </c>
      <c r="AU86" s="10"/>
      <c r="AV86" s="41">
        <f>AV84/AV81</f>
        <v>0.35363925755161441</v>
      </c>
      <c r="AW86" s="10"/>
      <c r="AX86" s="41">
        <f>AX84/AX81</f>
        <v>0.32727427463155861</v>
      </c>
      <c r="AY86" s="10"/>
      <c r="AZ86" s="41">
        <f>AZ84/AZ81</f>
        <v>0.32966992020170249</v>
      </c>
      <c r="BA86" s="10"/>
      <c r="BB86" s="41">
        <f>BB84/BB81</f>
        <v>0.32818982189957796</v>
      </c>
      <c r="BC86" s="10"/>
      <c r="BD86" s="41">
        <f>BD84/BD81</f>
        <v>0.3300291265892028</v>
      </c>
      <c r="BE86" s="10"/>
      <c r="BF86" s="41">
        <f>IF(ISERROR(BF84/BF81),0,BF84/BF81)</f>
        <v>0.32531445846205509</v>
      </c>
      <c r="BG86" s="10"/>
      <c r="BH86" s="41">
        <f t="shared" ref="BH86" si="618">IF(ISERROR(BH84/BH81),0,BH84/BH81)</f>
        <v>0.32547837966308868</v>
      </c>
      <c r="BI86" s="10"/>
      <c r="BJ86" s="41">
        <f t="shared" ref="BJ86" si="619">IF(ISERROR(BJ84/BJ81),0,BJ84/BJ81)</f>
        <v>0.30827732716187645</v>
      </c>
      <c r="BK86" s="10"/>
      <c r="BL86" s="41">
        <f t="shared" ref="BL86" si="620">IF(ISERROR(BL84/BL81),0,BL84/BL81)</f>
        <v>0.31210655292038958</v>
      </c>
      <c r="BM86" s="10"/>
      <c r="BN86" s="41">
        <f t="shared" ref="BN86" si="621">IF(ISERROR(BN84/BN81),0,BN84/BN81)</f>
        <v>0.33428955125729248</v>
      </c>
      <c r="BO86" s="10"/>
      <c r="BP86" s="41">
        <f t="shared" ref="BP86" si="622">IF(ISERROR(BP84/BP81),0,BP84/BP81)</f>
        <v>0.36917284507067388</v>
      </c>
      <c r="BQ86" s="10"/>
      <c r="BR86" s="41">
        <f t="shared" ref="BR86" si="623">IF(ISERROR(BR84/BR81),0,BR84/BR81)</f>
        <v>0.35909687476364838</v>
      </c>
      <c r="BS86" s="10"/>
      <c r="BT86" s="41">
        <f t="shared" ref="BT86" si="624">IF(ISERROR(BT84/BT81),0,BT84/BT81)</f>
        <v>0.32421888133415122</v>
      </c>
      <c r="BU86" s="10"/>
      <c r="BV86" s="41">
        <f t="shared" ref="BV86" si="625">IF(ISERROR(BV84/BV81),0,BV84/BV81)</f>
        <v>0.32197834555390209</v>
      </c>
      <c r="BW86" s="10"/>
      <c r="BX86" s="41">
        <f t="shared" ref="BX86" si="626">IF(ISERROR(BX84/BX81),0,BX84/BX81)</f>
        <v>0.3025077246035574</v>
      </c>
      <c r="BY86" s="10"/>
      <c r="BZ86" s="41">
        <f t="shared" ref="BZ86" si="627">IF(ISERROR(BZ84/BZ81),0,BZ84/BZ81)</f>
        <v>0.2912524101193093</v>
      </c>
      <c r="CA86" s="10"/>
      <c r="CB86" s="41">
        <f t="shared" ref="CB86" si="628">IF(ISERROR(CB84/CB81),0,CB84/CB81)</f>
        <v>0.2862666394804152</v>
      </c>
      <c r="CC86" s="10"/>
      <c r="CD86" s="41">
        <f t="shared" ref="CD86" si="629">IF(ISERROR(CD84/CD81),0,CD84/CD81)</f>
        <v>0.26558710892239346</v>
      </c>
      <c r="CE86" s="10"/>
      <c r="CF86" s="41">
        <f t="shared" ref="CF86" si="630">IF(ISERROR(CF84/CF81),0,CF84/CF81)</f>
        <v>0.25266671637652377</v>
      </c>
      <c r="CG86" s="10"/>
      <c r="CH86" s="41">
        <f t="shared" ref="CH86" si="631">IF(ISERROR(CH84/CH81),0,CH84/CH81)</f>
        <v>0.252746660555352</v>
      </c>
      <c r="CI86" s="10"/>
      <c r="CJ86" s="41">
        <f t="shared" ref="CJ86" si="632">IF(ISERROR(CJ84/CJ81),0,CJ84/CJ81)</f>
        <v>0.24690747899274515</v>
      </c>
      <c r="CK86" s="10"/>
      <c r="CL86" s="41">
        <f t="shared" ref="CL86" si="633">IF(ISERROR(CL84/CL81),0,CL84/CL81)</f>
        <v>0.23998890221882771</v>
      </c>
      <c r="CM86" s="10"/>
      <c r="CN86" s="41">
        <f t="shared" ref="CN86" si="634">IF(ISERROR(CN84/CN81),0,CN84/CN81)</f>
        <v>0.23837805768023718</v>
      </c>
      <c r="CO86" s="10"/>
      <c r="CP86" s="41">
        <f t="shared" ref="CP86" si="635">IF(ISERROR(CP84/CP81),0,CP84/CP81)</f>
        <v>0.24718566814077531</v>
      </c>
      <c r="CQ86" s="10"/>
      <c r="CR86" s="41">
        <f t="shared" ref="CR86" si="636">IF(ISERROR(CR84/CR81),0,CR84/CR81)</f>
        <v>0.25083951023763529</v>
      </c>
      <c r="CS86" s="10"/>
      <c r="CT86" s="41">
        <f t="shared" ref="CT86" si="637">IF(ISERROR(CT84/CT81),0,CT84/CT81)</f>
        <v>0.2400688892885037</v>
      </c>
      <c r="CU86" s="10"/>
      <c r="CV86" s="41">
        <f t="shared" ref="CV86:CX86" si="638">IF(ISERROR(CV84/CV81),0,CV84/CV81)</f>
        <v>0.26805441014211417</v>
      </c>
      <c r="CW86" s="10"/>
      <c r="CX86" s="41">
        <f t="shared" si="638"/>
        <v>0.28803222861884964</v>
      </c>
      <c r="CY86" s="10"/>
      <c r="CZ86" s="41">
        <f t="shared" ref="CZ86:DB86" si="639">IF(ISERROR(CZ84/CZ81),0,CZ84/CZ81)</f>
        <v>0.28840896224305179</v>
      </c>
      <c r="DA86" s="10"/>
      <c r="DB86" s="41">
        <f t="shared" si="639"/>
        <v>0.33239908154412628</v>
      </c>
      <c r="DC86" s="10"/>
      <c r="DD86" s="41">
        <f t="shared" ref="DD86:DF86" si="640">IF(ISERROR(DD84/DD81),0,DD84/DD81)</f>
        <v>0.33559911230467965</v>
      </c>
      <c r="DE86" s="10"/>
      <c r="DF86" s="41">
        <f t="shared" si="640"/>
        <v>0.34275498861922798</v>
      </c>
      <c r="DG86" s="10"/>
      <c r="DH86" s="41">
        <f t="shared" ref="DH86:DJ86" si="641">IF(ISERROR(DH84/DH81),0,DH84/DH81)</f>
        <v>0.33806376988264997</v>
      </c>
      <c r="DI86" s="10"/>
      <c r="DJ86" s="41">
        <f t="shared" si="641"/>
        <v>0.33845549673531727</v>
      </c>
      <c r="DK86" s="10"/>
      <c r="DL86" s="41">
        <f t="shared" ref="DL86:DN86" si="642">IF(ISERROR(DL84/DL81),0,DL84/DL81)</f>
        <v>0.33186650481381325</v>
      </c>
      <c r="DM86" s="10"/>
      <c r="DN86" s="42">
        <f t="shared" si="642"/>
        <v>0.32638402874493416</v>
      </c>
    </row>
    <row r="87" spans="2:118" x14ac:dyDescent="0.25">
      <c r="J87" s="14"/>
      <c r="L87" s="14"/>
      <c r="N87" s="14"/>
      <c r="P87" s="14"/>
      <c r="R87" s="14"/>
      <c r="T87" s="14"/>
      <c r="V87" s="14"/>
      <c r="X87" s="14"/>
      <c r="Z87" s="14"/>
      <c r="AB87" s="14"/>
      <c r="AD87" s="14"/>
      <c r="AF87" s="14"/>
      <c r="AH87" s="14"/>
      <c r="AJ87" s="14"/>
      <c r="AL87" s="14"/>
      <c r="AN87" s="14"/>
      <c r="AP87" s="14"/>
      <c r="AR87" s="14"/>
      <c r="AT87" s="14"/>
      <c r="AV87" s="14"/>
      <c r="AX87" s="14"/>
      <c r="AZ87" s="14"/>
      <c r="BB87" s="14"/>
      <c r="BD87" s="14"/>
      <c r="BF87" s="14"/>
      <c r="BH87" s="14"/>
      <c r="BJ87" s="14"/>
      <c r="BL87" s="14"/>
      <c r="BN87" s="14"/>
      <c r="BP87" s="14"/>
      <c r="BR87" s="14"/>
      <c r="BT87" s="14"/>
      <c r="BV87" s="14"/>
      <c r="BX87" s="14"/>
      <c r="BZ87" s="14"/>
      <c r="CB87" s="14"/>
      <c r="CD87" s="14"/>
      <c r="CF87" s="14"/>
      <c r="CH87" s="14"/>
      <c r="CJ87" s="14"/>
      <c r="CL87" s="14"/>
      <c r="CN87" s="14"/>
      <c r="CP87" s="14"/>
      <c r="CR87" s="14"/>
      <c r="CT87" s="14"/>
      <c r="CV87" s="14"/>
      <c r="CX87" s="14"/>
      <c r="CZ87" s="14"/>
      <c r="DB87" s="14"/>
      <c r="DD87" s="14"/>
      <c r="DF87" s="14"/>
      <c r="DH87" s="14"/>
      <c r="DJ87" s="14"/>
      <c r="DL87" s="14"/>
      <c r="DN87" s="14"/>
    </row>
    <row r="88" spans="2:118" x14ac:dyDescent="0.25">
      <c r="B88" s="7" t="str">
        <f>$B$30</f>
        <v>Dr. Hasso</v>
      </c>
      <c r="AO88"/>
      <c r="AQ88"/>
    </row>
    <row r="89" spans="2:118" x14ac:dyDescent="0.25">
      <c r="B89" s="4" t="s">
        <v>26</v>
      </c>
      <c r="J89" s="46">
        <v>0</v>
      </c>
      <c r="L89" s="46">
        <v>0</v>
      </c>
      <c r="N89" s="46">
        <v>0</v>
      </c>
      <c r="P89" s="46">
        <v>0</v>
      </c>
      <c r="R89" s="46">
        <v>0</v>
      </c>
      <c r="T89" s="46">
        <v>0</v>
      </c>
      <c r="V89" s="46">
        <v>0</v>
      </c>
      <c r="X89" s="46">
        <v>0</v>
      </c>
      <c r="Z89" s="46">
        <v>0</v>
      </c>
      <c r="AB89" s="46">
        <v>0</v>
      </c>
      <c r="AD89" s="46">
        <v>0</v>
      </c>
      <c r="AF89" s="73">
        <v>0</v>
      </c>
      <c r="AH89" s="73">
        <v>0</v>
      </c>
      <c r="AJ89" s="73">
        <v>0</v>
      </c>
      <c r="AL89" s="73">
        <v>0</v>
      </c>
      <c r="AN89" s="73">
        <v>0</v>
      </c>
      <c r="AO89"/>
      <c r="AP89" s="73">
        <v>0</v>
      </c>
      <c r="AQ89"/>
      <c r="AR89" s="46">
        <v>4317</v>
      </c>
      <c r="AT89" s="46">
        <v>4004</v>
      </c>
      <c r="AV89" s="46">
        <v>15533</v>
      </c>
      <c r="AX89" s="46">
        <v>40082</v>
      </c>
      <c r="AZ89" s="46">
        <v>23882</v>
      </c>
      <c r="BB89" s="46">
        <v>47913</v>
      </c>
      <c r="BD89" s="46">
        <v>38889</v>
      </c>
      <c r="BF89" s="46">
        <v>32410</v>
      </c>
      <c r="BH89" s="46">
        <v>23562</v>
      </c>
      <c r="BJ89" s="46">
        <v>4928</v>
      </c>
      <c r="BL89" s="46">
        <v>70430</v>
      </c>
      <c r="BN89" s="46">
        <v>15609</v>
      </c>
      <c r="BP89" s="46">
        <v>33360</v>
      </c>
      <c r="BR89" s="46">
        <v>26183.16</v>
      </c>
      <c r="BT89" s="46">
        <v>8165</v>
      </c>
      <c r="BV89" s="46">
        <v>21634</v>
      </c>
      <c r="BX89" s="46">
        <v>40432</v>
      </c>
      <c r="BZ89" s="46">
        <v>51877</v>
      </c>
      <c r="CB89" s="46">
        <v>47490</v>
      </c>
      <c r="CD89" s="46">
        <v>49324</v>
      </c>
      <c r="CF89" s="46">
        <v>54656</v>
      </c>
      <c r="CH89" s="46">
        <v>36060</v>
      </c>
      <c r="CJ89" s="46">
        <v>82360</v>
      </c>
      <c r="CL89" s="46">
        <v>72819.75</v>
      </c>
      <c r="CN89" s="46">
        <v>42638</v>
      </c>
      <c r="CP89" s="46">
        <v>20030.5</v>
      </c>
      <c r="CR89" s="46">
        <v>0</v>
      </c>
      <c r="CT89" s="46">
        <v>50</v>
      </c>
      <c r="CV89" s="46">
        <v>0</v>
      </c>
      <c r="CX89" s="46">
        <v>64213.99</v>
      </c>
      <c r="CZ89" s="46">
        <v>45562.5</v>
      </c>
      <c r="DB89" s="46">
        <v>40132</v>
      </c>
      <c r="DD89" s="46">
        <v>50464</v>
      </c>
      <c r="DF89" s="46">
        <v>33216.5</v>
      </c>
      <c r="DH89" s="46">
        <v>24630</v>
      </c>
      <c r="DJ89" s="46">
        <v>42497.5</v>
      </c>
      <c r="DL89" s="46">
        <v>43101</v>
      </c>
      <c r="DN89" s="46">
        <v>63472</v>
      </c>
    </row>
    <row r="90" spans="2:118" x14ac:dyDescent="0.25">
      <c r="B90" s="9" t="s">
        <v>20</v>
      </c>
      <c r="C90" s="10"/>
      <c r="D90" s="10"/>
      <c r="E90" s="10"/>
      <c r="F90" s="10"/>
      <c r="G90" s="10"/>
      <c r="H90" s="10"/>
      <c r="I90" s="10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0"/>
      <c r="AF90" s="83">
        <f>SUM(J89:AF89)</f>
        <v>0</v>
      </c>
      <c r="AG90" s="10"/>
      <c r="AH90" s="83">
        <f>SUM(L89:AH89)</f>
        <v>0</v>
      </c>
      <c r="AI90" s="10"/>
      <c r="AJ90" s="83">
        <f>SUM(N89:AJ89)</f>
        <v>0</v>
      </c>
      <c r="AK90" s="10"/>
      <c r="AL90" s="83">
        <f>SUM(P89:AL89)</f>
        <v>0</v>
      </c>
      <c r="AM90" s="10"/>
      <c r="AN90" s="83">
        <f>SUM(R89:AN89)</f>
        <v>0</v>
      </c>
      <c r="AO90" s="10"/>
      <c r="AP90" s="83">
        <f>SUM(T89:AP89)</f>
        <v>0</v>
      </c>
      <c r="AQ90" s="10"/>
      <c r="AR90" s="11">
        <f>SUM(V89:AR89)</f>
        <v>4317</v>
      </c>
      <c r="AS90" s="12"/>
      <c r="AT90" s="11">
        <f>SUM(X89:AT89)</f>
        <v>8321</v>
      </c>
      <c r="AU90" s="10"/>
      <c r="AV90" s="11">
        <f>SUM(Z89:AV89)</f>
        <v>23854</v>
      </c>
      <c r="AW90" s="10"/>
      <c r="AX90" s="11">
        <f>SUM(AB89:AX89)</f>
        <v>63936</v>
      </c>
      <c r="AY90" s="10"/>
      <c r="AZ90" s="11">
        <f>SUM(AD89:AZ89)</f>
        <v>87818</v>
      </c>
      <c r="BA90" s="10"/>
      <c r="BB90" s="11">
        <f>SUM(AF89:BB89)</f>
        <v>135731</v>
      </c>
      <c r="BC90" s="10"/>
      <c r="BD90" s="11">
        <f>SUM(AH89:BD89)</f>
        <v>174620</v>
      </c>
      <c r="BE90" s="10"/>
      <c r="BF90" s="11">
        <f>SUM(AJ89:BF89)</f>
        <v>207030</v>
      </c>
      <c r="BG90" s="10"/>
      <c r="BH90" s="11">
        <f>SUM(AL89:BH89)</f>
        <v>230592</v>
      </c>
      <c r="BI90" s="10"/>
      <c r="BJ90" s="11">
        <f>SUM(AN89:BJ89)</f>
        <v>235520</v>
      </c>
      <c r="BK90" s="10"/>
      <c r="BL90" s="11">
        <f>SUM(AP89:BL89)</f>
        <v>305950</v>
      </c>
      <c r="BM90" s="10"/>
      <c r="BN90" s="11">
        <f>SUM(AR89:BN89)</f>
        <v>321559</v>
      </c>
      <c r="BO90" s="10"/>
      <c r="BP90" s="11">
        <f>SUM(AT89:BP89)</f>
        <v>350602</v>
      </c>
      <c r="BQ90" s="10"/>
      <c r="BR90" s="11">
        <f>SUM(AV89:BR89)</f>
        <v>372781.16</v>
      </c>
      <c r="BS90" s="10"/>
      <c r="BT90" s="11">
        <f>SUM(AX89:BT89)</f>
        <v>365413.16</v>
      </c>
      <c r="BU90" s="10"/>
      <c r="BV90" s="11">
        <f>SUM(AZ89:BV89)</f>
        <v>346965.16</v>
      </c>
      <c r="BW90" s="10"/>
      <c r="BX90" s="11">
        <f>SUM(BB89:BX89)</f>
        <v>363515.16</v>
      </c>
      <c r="BY90" s="10"/>
      <c r="BZ90" s="11">
        <f>SUM(BD89:BZ89)</f>
        <v>367479.16000000003</v>
      </c>
      <c r="CA90" s="10"/>
      <c r="CB90" s="11">
        <f>SUM(BF89:CB89)</f>
        <v>376080.16000000003</v>
      </c>
      <c r="CC90" s="10"/>
      <c r="CD90" s="11">
        <f>SUM(BH89:CD89)</f>
        <v>392994.16000000003</v>
      </c>
      <c r="CE90" s="10"/>
      <c r="CF90" s="11">
        <f>SUM(BJ89:CF89)</f>
        <v>424088.16000000003</v>
      </c>
      <c r="CG90" s="10"/>
      <c r="CH90" s="11">
        <f>SUM(BL89:CH89)</f>
        <v>455220.16000000003</v>
      </c>
      <c r="CI90" s="10"/>
      <c r="CJ90" s="11">
        <f>SUM(BN89:CJ89)</f>
        <v>467150.16000000003</v>
      </c>
      <c r="CK90" s="10"/>
      <c r="CL90" s="11">
        <f>SUM(BP89:CL89)</f>
        <v>524360.91</v>
      </c>
      <c r="CM90" s="10"/>
      <c r="CN90" s="11">
        <f>SUM(BR89:CN89)</f>
        <v>533638.91</v>
      </c>
      <c r="CO90" s="10"/>
      <c r="CP90" s="11">
        <f>SUM(BT89:CP89)</f>
        <v>527486.25</v>
      </c>
      <c r="CQ90" s="10"/>
      <c r="CR90" s="11">
        <f>SUM(BV89:CR89)</f>
        <v>519321.25</v>
      </c>
      <c r="CS90" s="10"/>
      <c r="CT90" s="11">
        <f>SUM(BX89:CT89)</f>
        <v>497737.25</v>
      </c>
      <c r="CU90" s="10"/>
      <c r="CV90" s="11">
        <f>SUM(BZ89:CV89)</f>
        <v>457305.25</v>
      </c>
      <c r="CW90" s="10"/>
      <c r="CX90" s="11">
        <f>SUM(CB89:CX89)</f>
        <v>469642.23999999999</v>
      </c>
      <c r="CY90" s="10"/>
      <c r="CZ90" s="11">
        <f>SUM(CD89:CZ89)</f>
        <v>467714.74</v>
      </c>
      <c r="DA90" s="10"/>
      <c r="DB90" s="11">
        <f>SUM(CF89:DB89)</f>
        <v>458522.74</v>
      </c>
      <c r="DC90" s="10"/>
      <c r="DD90" s="11">
        <f>SUM(CH89:DD89)</f>
        <v>454330.74</v>
      </c>
      <c r="DE90" s="10"/>
      <c r="DF90" s="11">
        <f>SUM(CJ89:DF89)</f>
        <v>451487.24</v>
      </c>
      <c r="DG90" s="10"/>
      <c r="DH90" s="11">
        <f>SUM(CL89:DH89)</f>
        <v>393757.24</v>
      </c>
      <c r="DI90" s="10"/>
      <c r="DJ90" s="11">
        <f>SUM(CN89:DJ89)</f>
        <v>363434.99</v>
      </c>
      <c r="DK90" s="10"/>
      <c r="DL90" s="11">
        <f>SUM(CP89:DL89)</f>
        <v>363897.99</v>
      </c>
      <c r="DM90" s="10"/>
      <c r="DN90" s="13">
        <f>SUM(CR89:DN89)</f>
        <v>407339.49</v>
      </c>
    </row>
    <row r="91" spans="2:118" x14ac:dyDescent="0.25">
      <c r="B91" s="50" t="s">
        <v>40</v>
      </c>
      <c r="C91" s="51"/>
      <c r="D91" s="51"/>
      <c r="E91" s="51"/>
      <c r="F91" s="51"/>
      <c r="G91" s="51"/>
      <c r="H91" s="51"/>
      <c r="I91" s="51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1"/>
      <c r="AF91" s="84">
        <f>IF(ISERROR(AF90/AF31),0,AF90/AF31)</f>
        <v>0</v>
      </c>
      <c r="AG91" s="51"/>
      <c r="AH91" s="84">
        <f>IF(ISERROR(AH90/AH31),0,AH90/AH31)</f>
        <v>0</v>
      </c>
      <c r="AI91" s="51"/>
      <c r="AJ91" s="84">
        <f>IF(ISERROR(AJ90/AJ31),0,AJ90/AJ31)</f>
        <v>0</v>
      </c>
      <c r="AK91" s="51"/>
      <c r="AL91" s="84">
        <f>IF(ISERROR(AL90/AL31),0,AL90/AL31)</f>
        <v>0</v>
      </c>
      <c r="AM91" s="51"/>
      <c r="AN91" s="84">
        <f>IF(ISERROR(AN90/AN31),0,AN90/AN31)</f>
        <v>0</v>
      </c>
      <c r="AO91" s="51"/>
      <c r="AP91" s="84">
        <f>IF(ISERROR(AP90/AP31),0,AP90/AP31)</f>
        <v>0</v>
      </c>
      <c r="AQ91" s="51"/>
      <c r="AR91" s="53">
        <f>IF(ISERROR(AR90/AR31),0,AR90/AR31)</f>
        <v>719.5</v>
      </c>
      <c r="AS91" s="52"/>
      <c r="AT91" s="53">
        <f>IF(ISERROR(AT90/AT31),0,AT90/AT31)</f>
        <v>346.70833333333331</v>
      </c>
      <c r="AU91" s="51"/>
      <c r="AV91" s="53">
        <f>IF(ISERROR(AV90/AV31),0,AV90/AV31)</f>
        <v>542.13636363636363</v>
      </c>
      <c r="AW91" s="51"/>
      <c r="AX91" s="53">
        <f>IF(ISERROR(AX90/AX31),0,AX90/AX31)</f>
        <v>1031.2258064516129</v>
      </c>
      <c r="AY91" s="51"/>
      <c r="AZ91" s="53">
        <f>IF(ISERROR(AZ90/AZ31),0,AZ90/AZ31)</f>
        <v>1202.986301369863</v>
      </c>
      <c r="BA91" s="51"/>
      <c r="BB91" s="53">
        <f>IF(ISERROR(BB90/BB31),0,BB90/BB31)</f>
        <v>1292.6761904761904</v>
      </c>
      <c r="BC91" s="51"/>
      <c r="BD91" s="53">
        <f>IF(ISERROR(BD90/BD31),0,BD90/BD31)</f>
        <v>1374.9606299212599</v>
      </c>
      <c r="BE91" s="51"/>
      <c r="BF91" s="53">
        <f>IF(ISERROR(BF90/BF31),0,BF90/BF31)</f>
        <v>1254.7272727272727</v>
      </c>
      <c r="BG91" s="51"/>
      <c r="BH91" s="53">
        <f>IF(ISERROR(BH90/BH31),0,BH90/BH31)</f>
        <v>1201</v>
      </c>
      <c r="BI91" s="51"/>
      <c r="BJ91" s="53">
        <f>IF(ISERROR(BJ90/BJ31),0,BJ90/BJ31)</f>
        <v>1148.8780487804879</v>
      </c>
      <c r="BK91" s="51"/>
      <c r="BL91" s="53">
        <f>IF(ISERROR(BL90/BL31),0,BL90/BL31)</f>
        <v>1307.4786324786326</v>
      </c>
      <c r="BM91" s="51"/>
      <c r="BN91" s="53">
        <f>IF(ISERROR(BN90/BN31),0,BN90/BN31)</f>
        <v>1246.3527131782946</v>
      </c>
      <c r="BO91" s="51"/>
      <c r="BP91" s="53">
        <f>IF(ISERROR(BP90/BP31),0,BP90/BP31)</f>
        <v>1261.158273381295</v>
      </c>
      <c r="BQ91" s="51"/>
      <c r="BR91" s="53">
        <f>IF(ISERROR(BR90/BR31),0,BR90/BR31)</f>
        <v>1317.2479151943462</v>
      </c>
      <c r="BS91" s="51"/>
      <c r="BT91" s="53">
        <f>IF(ISERROR(BT90/BT31),0,BT90/BT31)</f>
        <v>1247.1438907849829</v>
      </c>
      <c r="BU91" s="51"/>
      <c r="BV91" s="53">
        <f>IF(ISERROR(BV90/BV31),0,BV90/BV31)</f>
        <v>1160.4185953177257</v>
      </c>
      <c r="BW91" s="51"/>
      <c r="BX91" s="53">
        <f>IF(ISERROR(BX90/BX31),0,BX90/BX31)</f>
        <v>1184.0884690553746</v>
      </c>
      <c r="BY91" s="51"/>
      <c r="BZ91" s="53">
        <f>IF(ISERROR(BZ90/BZ31),0,BZ90/BZ31)</f>
        <v>1170.315796178344</v>
      </c>
      <c r="CA91" s="51"/>
      <c r="CB91" s="53">
        <f>IF(ISERROR(CB90/CB31),0,CB90/CB31)</f>
        <v>1167.9508074534162</v>
      </c>
      <c r="CC91" s="51"/>
      <c r="CD91" s="53">
        <f>IF(ISERROR(CD90/CD31),0,CD90/CD31)</f>
        <v>1231.9566144200628</v>
      </c>
      <c r="CE91" s="51"/>
      <c r="CF91" s="53">
        <f>IF(ISERROR(CF90/CF31),0,CF90/CF31)</f>
        <v>1273.5380180180182</v>
      </c>
      <c r="CG91" s="51"/>
      <c r="CH91" s="53">
        <f>IF(ISERROR(CH90/CH31),0,CH90/CH31)</f>
        <v>1285.9326553672317</v>
      </c>
      <c r="CI91" s="51"/>
      <c r="CJ91" s="53">
        <f>IF(ISERROR(CJ90/CJ31),0,CJ90/CJ31)</f>
        <v>1301.2539275766017</v>
      </c>
      <c r="CK91" s="51"/>
      <c r="CL91" s="53">
        <f>IF(ISERROR(CL90/CL31),0,CL90/CL31)</f>
        <v>1307.6331920199502</v>
      </c>
      <c r="CM91" s="51"/>
      <c r="CN91" s="53">
        <f>IF(ISERROR(CN90/CN31),0,CN90/CN31)</f>
        <v>1261.557706855792</v>
      </c>
      <c r="CO91" s="51"/>
      <c r="CP91" s="53">
        <f>IF(ISERROR(CP90/CP31),0,CP90/CP31)</f>
        <v>1286.5518292682927</v>
      </c>
      <c r="CQ91" s="51"/>
      <c r="CR91" s="53">
        <f>IF(ISERROR(CR90/CR31),0,CR90/CR31)</f>
        <v>1366.6348684210527</v>
      </c>
      <c r="CS91" s="51"/>
      <c r="CT91" s="53">
        <f>IF(ISERROR(CT90/CT31),0,CT90/CT31)</f>
        <v>1394.2219887955182</v>
      </c>
      <c r="CU91" s="51"/>
      <c r="CV91" s="53">
        <f>IF(ISERROR(CV90/CV31),0,CV90/CV31)</f>
        <v>1352.9741124260354</v>
      </c>
      <c r="CW91" s="51"/>
      <c r="CX91" s="53">
        <f>IF(ISERROR(CX90/CX31),0,CX90/CX31)</f>
        <v>1373.2229239766082</v>
      </c>
      <c r="CY91" s="51"/>
      <c r="CZ91" s="53">
        <f>IF(ISERROR(CZ90/CZ31),0,CZ90/CZ31)</f>
        <v>1324.9709348441927</v>
      </c>
      <c r="DA91" s="51"/>
      <c r="DB91" s="53">
        <f>IF(ISERROR(DB90/DB31),0,DB90/DB31)</f>
        <v>1302.6214204545454</v>
      </c>
      <c r="DC91" s="51"/>
      <c r="DD91" s="53">
        <f>IF(ISERROR(DD90/DD31),0,DD90/DD31)</f>
        <v>1376.7598181818182</v>
      </c>
      <c r="DE91" s="51"/>
      <c r="DF91" s="53">
        <f>IF(ISERROR(DF90/DF31),0,DF90/DF31)</f>
        <v>1372.3016413373859</v>
      </c>
      <c r="DG91" s="51"/>
      <c r="DH91" s="53">
        <f>IF(ISERROR(DH90/DH31),0,DH90/DH31)</f>
        <v>1254.0039490445859</v>
      </c>
      <c r="DI91" s="51"/>
      <c r="DJ91" s="53">
        <f>IF(ISERROR(DJ90/DJ31),0,DJ90/DJ31)</f>
        <v>1307.3201079136691</v>
      </c>
      <c r="DK91" s="51"/>
      <c r="DL91" s="53">
        <f>IF(ISERROR(DL90/DL31),0,DL90/DL31)</f>
        <v>1405.0115444015444</v>
      </c>
      <c r="DM91" s="51"/>
      <c r="DN91" s="54">
        <f>IF(ISERROR(DN90/DN31),0,DN90/DN31)</f>
        <v>1390.2371672354948</v>
      </c>
    </row>
    <row r="92" spans="2:118" x14ac:dyDescent="0.25">
      <c r="B92" s="4" t="s">
        <v>28</v>
      </c>
      <c r="J92" s="46">
        <v>0</v>
      </c>
      <c r="L92" s="46">
        <v>0</v>
      </c>
      <c r="N92" s="46">
        <v>0</v>
      </c>
      <c r="P92" s="46">
        <v>0</v>
      </c>
      <c r="R92" s="46">
        <v>0</v>
      </c>
      <c r="T92" s="46">
        <v>0</v>
      </c>
      <c r="V92" s="46">
        <v>0</v>
      </c>
      <c r="X92" s="46">
        <v>0</v>
      </c>
      <c r="Z92" s="46">
        <v>0</v>
      </c>
      <c r="AB92" s="46">
        <v>0</v>
      </c>
      <c r="AD92" s="46">
        <v>0</v>
      </c>
      <c r="AF92" s="73">
        <v>0</v>
      </c>
      <c r="AH92" s="73">
        <v>0</v>
      </c>
      <c r="AJ92" s="73">
        <v>0</v>
      </c>
      <c r="AL92" s="73">
        <v>0</v>
      </c>
      <c r="AN92" s="73">
        <v>0</v>
      </c>
      <c r="AO92"/>
      <c r="AP92" s="73">
        <v>0</v>
      </c>
      <c r="AQ92"/>
      <c r="AR92" s="46">
        <v>818</v>
      </c>
      <c r="AT92" s="46">
        <v>4004</v>
      </c>
      <c r="AV92" s="46">
        <v>4190</v>
      </c>
      <c r="AX92" s="46">
        <v>11986</v>
      </c>
      <c r="AZ92" s="46">
        <v>19238</v>
      </c>
      <c r="BB92" s="46">
        <v>19703</v>
      </c>
      <c r="BD92" s="46">
        <v>13641</v>
      </c>
      <c r="BF92" s="46">
        <v>19655</v>
      </c>
      <c r="BH92" s="46">
        <v>3933</v>
      </c>
      <c r="BJ92" s="46">
        <v>1425</v>
      </c>
      <c r="BL92" s="46">
        <v>19139</v>
      </c>
      <c r="BN92" s="46">
        <v>7354</v>
      </c>
      <c r="BP92" s="46">
        <v>5045</v>
      </c>
      <c r="BR92" s="46">
        <v>6927.16</v>
      </c>
      <c r="BT92" s="46">
        <v>5838</v>
      </c>
      <c r="BV92" s="46">
        <v>8057</v>
      </c>
      <c r="BX92" s="46">
        <v>14754</v>
      </c>
      <c r="BZ92" s="46">
        <v>23657</v>
      </c>
      <c r="CB92" s="46">
        <v>11206</v>
      </c>
      <c r="CD92" s="46">
        <v>11711</v>
      </c>
      <c r="CF92" s="46">
        <v>10846</v>
      </c>
      <c r="CH92" s="46">
        <v>17819</v>
      </c>
      <c r="CJ92" s="46">
        <v>19804</v>
      </c>
      <c r="CL92" s="46">
        <v>23090</v>
      </c>
      <c r="CN92" s="46">
        <v>21061</v>
      </c>
      <c r="CP92" s="46">
        <v>5802.75</v>
      </c>
      <c r="CR92" s="46">
        <v>0</v>
      </c>
      <c r="CT92" s="46">
        <v>50</v>
      </c>
      <c r="CV92" s="46">
        <v>0</v>
      </c>
      <c r="CX92" s="46">
        <v>21589.99</v>
      </c>
      <c r="CZ92" s="46">
        <v>24603.75</v>
      </c>
      <c r="DB92" s="46">
        <v>17622</v>
      </c>
      <c r="DD92" s="46">
        <v>9864</v>
      </c>
      <c r="DF92" s="46">
        <v>15891.5</v>
      </c>
      <c r="DH92" s="46">
        <v>957</v>
      </c>
      <c r="DJ92" s="46">
        <v>5043.5</v>
      </c>
      <c r="DL92" s="46">
        <v>3996</v>
      </c>
      <c r="DN92" s="46">
        <v>9307</v>
      </c>
    </row>
    <row r="93" spans="2:118" x14ac:dyDescent="0.25">
      <c r="B93" s="9" t="s">
        <v>20</v>
      </c>
      <c r="C93" s="10"/>
      <c r="D93" s="10"/>
      <c r="E93" s="10"/>
      <c r="F93" s="10"/>
      <c r="G93" s="10"/>
      <c r="H93" s="10"/>
      <c r="I93" s="10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0"/>
      <c r="AF93" s="83">
        <f>SUM(J92:AF92)</f>
        <v>0</v>
      </c>
      <c r="AG93" s="10"/>
      <c r="AH93" s="83">
        <f>SUM(L92:AH92)</f>
        <v>0</v>
      </c>
      <c r="AI93" s="10"/>
      <c r="AJ93" s="83">
        <f>SUM(N92:AJ92)</f>
        <v>0</v>
      </c>
      <c r="AK93" s="10"/>
      <c r="AL93" s="83">
        <f>SUM(P92:AL92)</f>
        <v>0</v>
      </c>
      <c r="AM93" s="10"/>
      <c r="AN93" s="83">
        <f>SUM(R92:AN92)</f>
        <v>0</v>
      </c>
      <c r="AO93" s="10"/>
      <c r="AP93" s="83">
        <f>SUM(T92:AP92)</f>
        <v>0</v>
      </c>
      <c r="AQ93" s="10"/>
      <c r="AR93" s="11">
        <f>SUM(V92:AR92)</f>
        <v>818</v>
      </c>
      <c r="AS93" s="12"/>
      <c r="AT93" s="11">
        <f>SUM(X92:AT92)</f>
        <v>4822</v>
      </c>
      <c r="AU93" s="10"/>
      <c r="AV93" s="11">
        <f>SUM(Z92:AV92)</f>
        <v>9012</v>
      </c>
      <c r="AW93" s="10"/>
      <c r="AX93" s="11">
        <f>SUM(AB92:AX92)</f>
        <v>20998</v>
      </c>
      <c r="AY93" s="10"/>
      <c r="AZ93" s="11">
        <f>SUM(AD92:AZ92)</f>
        <v>40236</v>
      </c>
      <c r="BA93" s="10"/>
      <c r="BB93" s="11">
        <f>SUM(AF92:BB92)</f>
        <v>59939</v>
      </c>
      <c r="BC93" s="10"/>
      <c r="BD93" s="11">
        <f>SUM(AH92:BD92)</f>
        <v>73580</v>
      </c>
      <c r="BE93" s="10"/>
      <c r="BF93" s="11">
        <f>SUM(AJ92:BF92)</f>
        <v>93235</v>
      </c>
      <c r="BG93" s="10"/>
      <c r="BH93" s="11">
        <f>SUM(AL92:BH92)</f>
        <v>97168</v>
      </c>
      <c r="BI93" s="10"/>
      <c r="BJ93" s="11">
        <f>SUM(AN92:BJ92)</f>
        <v>98593</v>
      </c>
      <c r="BK93" s="10"/>
      <c r="BL93" s="11">
        <f>SUM(AP92:BL92)</f>
        <v>117732</v>
      </c>
      <c r="BM93" s="10"/>
      <c r="BN93" s="11">
        <f>SUM(AR92:BN92)</f>
        <v>125086</v>
      </c>
      <c r="BO93" s="10"/>
      <c r="BP93" s="11">
        <f>SUM(AT92:BP92)</f>
        <v>129313</v>
      </c>
      <c r="BQ93" s="10"/>
      <c r="BR93" s="11">
        <f>SUM(AV92:BR92)</f>
        <v>132236.16</v>
      </c>
      <c r="BS93" s="10"/>
      <c r="BT93" s="11">
        <f>SUM(AX92:BT92)</f>
        <v>133884.16</v>
      </c>
      <c r="BU93" s="10"/>
      <c r="BV93" s="11">
        <f>SUM(AZ92:BV92)</f>
        <v>129955.16</v>
      </c>
      <c r="BW93" s="10"/>
      <c r="BX93" s="11">
        <f>SUM(BB92:BX92)</f>
        <v>125471.16</v>
      </c>
      <c r="BY93" s="10"/>
      <c r="BZ93" s="11">
        <f>SUM(BD92:BZ92)</f>
        <v>129425.16</v>
      </c>
      <c r="CA93" s="10"/>
      <c r="CB93" s="11">
        <f>SUM(BF92:CB92)</f>
        <v>126990.16</v>
      </c>
      <c r="CC93" s="10"/>
      <c r="CD93" s="11">
        <f>SUM(BH92:CD92)</f>
        <v>119046.16</v>
      </c>
      <c r="CE93" s="10"/>
      <c r="CF93" s="11">
        <f>SUM(BJ92:CF92)</f>
        <v>125959.16</v>
      </c>
      <c r="CG93" s="10"/>
      <c r="CH93" s="11">
        <f>SUM(BL92:CH92)</f>
        <v>142353.16</v>
      </c>
      <c r="CI93" s="10"/>
      <c r="CJ93" s="11">
        <f>SUM(BN92:CJ92)</f>
        <v>143018.16</v>
      </c>
      <c r="CK93" s="10"/>
      <c r="CL93" s="11">
        <f>SUM(BP92:CL92)</f>
        <v>158754.16</v>
      </c>
      <c r="CM93" s="10"/>
      <c r="CN93" s="11">
        <f>SUM(BR92:CN92)</f>
        <v>174770.16</v>
      </c>
      <c r="CO93" s="10"/>
      <c r="CP93" s="11">
        <f>SUM(BT92:CP92)</f>
        <v>173645.75</v>
      </c>
      <c r="CQ93" s="10"/>
      <c r="CR93" s="11">
        <f>SUM(BV92:CR92)</f>
        <v>167807.75</v>
      </c>
      <c r="CS93" s="10"/>
      <c r="CT93" s="11">
        <f>SUM(BX92:CT92)</f>
        <v>159800.75</v>
      </c>
      <c r="CU93" s="10"/>
      <c r="CV93" s="11">
        <f>SUM(BZ92:CV92)</f>
        <v>145046.75</v>
      </c>
      <c r="CW93" s="10"/>
      <c r="CX93" s="11">
        <f>SUM(CB92:CX92)</f>
        <v>142979.74</v>
      </c>
      <c r="CY93" s="10"/>
      <c r="CZ93" s="11">
        <f>SUM(CD92:CZ92)</f>
        <v>156377.49</v>
      </c>
      <c r="DA93" s="10"/>
      <c r="DB93" s="11">
        <f>SUM(CF92:DB92)</f>
        <v>162288.49</v>
      </c>
      <c r="DC93" s="10"/>
      <c r="DD93" s="11">
        <f>SUM(CH92:DD92)</f>
        <v>161306.49</v>
      </c>
      <c r="DE93" s="10"/>
      <c r="DF93" s="11">
        <f>SUM(CJ92:DF92)</f>
        <v>159378.99</v>
      </c>
      <c r="DG93" s="10"/>
      <c r="DH93" s="11">
        <f>SUM(CL92:DH92)</f>
        <v>140531.99</v>
      </c>
      <c r="DI93" s="10"/>
      <c r="DJ93" s="11">
        <f>SUM(CN92:DJ92)</f>
        <v>122485.49</v>
      </c>
      <c r="DK93" s="10"/>
      <c r="DL93" s="11">
        <f>SUM(CP92:DL92)</f>
        <v>105420.49</v>
      </c>
      <c r="DM93" s="10"/>
      <c r="DN93" s="13">
        <f>SUM(CR92:DN92)</f>
        <v>108924.74</v>
      </c>
    </row>
    <row r="94" spans="2:118" x14ac:dyDescent="0.25">
      <c r="B94" s="4" t="s">
        <v>29</v>
      </c>
      <c r="J94" s="15">
        <f>IF(ISERROR(J92/J89),0,J92/J89)</f>
        <v>0</v>
      </c>
      <c r="L94" s="15">
        <f t="shared" ref="L94" si="643">IF(ISERROR(L92/L89),0,L92/L89)</f>
        <v>0</v>
      </c>
      <c r="N94" s="15">
        <f t="shared" ref="N94" si="644">IF(ISERROR(N92/N89),0,N92/N89)</f>
        <v>0</v>
      </c>
      <c r="P94" s="15">
        <f t="shared" ref="P94" si="645">IF(ISERROR(P92/P89),0,P92/P89)</f>
        <v>0</v>
      </c>
      <c r="R94" s="15">
        <f t="shared" ref="R94" si="646">IF(ISERROR(R92/R89),0,R92/R89)</f>
        <v>0</v>
      </c>
      <c r="T94" s="15">
        <f t="shared" ref="T94" si="647">IF(ISERROR(T92/T89),0,T92/T89)</f>
        <v>0</v>
      </c>
      <c r="V94" s="15">
        <f t="shared" ref="V94" si="648">IF(ISERROR(V92/V89),0,V92/V89)</f>
        <v>0</v>
      </c>
      <c r="X94" s="15">
        <f t="shared" ref="X94" si="649">IF(ISERROR(X92/X89),0,X92/X89)</f>
        <v>0</v>
      </c>
      <c r="Z94" s="15">
        <f t="shared" ref="Z94" si="650">IF(ISERROR(Z92/Z89),0,Z92/Z89)</f>
        <v>0</v>
      </c>
      <c r="AB94" s="15">
        <f t="shared" ref="AB94" si="651">IF(ISERROR(AB92/AB89),0,AB92/AB89)</f>
        <v>0</v>
      </c>
      <c r="AD94" s="15">
        <f t="shared" ref="AD94" si="652">IF(ISERROR(AD92/AD89),0,AD92/AD89)</f>
        <v>0</v>
      </c>
      <c r="AF94" s="73">
        <f t="shared" ref="AF94" si="653">IF(ISERROR(AF92/AF89),0,AF92/AF89)</f>
        <v>0</v>
      </c>
      <c r="AH94" s="73">
        <f t="shared" ref="AH94" si="654">IF(ISERROR(AH92/AH89),0,AH92/AH89)</f>
        <v>0</v>
      </c>
      <c r="AJ94" s="73">
        <f t="shared" ref="AJ94" si="655">IF(ISERROR(AJ92/AJ89),0,AJ92/AJ89)</f>
        <v>0</v>
      </c>
      <c r="AL94" s="73">
        <f t="shared" ref="AL94" si="656">IF(ISERROR(AL92/AL89),0,AL92/AL89)</f>
        <v>0</v>
      </c>
      <c r="AN94" s="73">
        <f t="shared" ref="AN94" si="657">IF(ISERROR(AN92/AN89),0,AN92/AN89)</f>
        <v>0</v>
      </c>
      <c r="AO94"/>
      <c r="AP94" s="73">
        <f t="shared" ref="AP94" si="658">IF(ISERROR(AP92/AP89),0,AP92/AP89)</f>
        <v>0</v>
      </c>
      <c r="AQ94"/>
      <c r="AR94" s="15">
        <f t="shared" ref="AR94" si="659">IF(ISERROR(AR92/AR89),0,AR92/AR89)</f>
        <v>0.18948343757238822</v>
      </c>
      <c r="AT94" s="15">
        <f t="shared" ref="AT94" si="660">IF(ISERROR(AT92/AT89),0,AT92/AT89)</f>
        <v>1</v>
      </c>
      <c r="AV94" s="15">
        <f t="shared" ref="AV94" si="661">IF(ISERROR(AV92/AV89),0,AV92/AV89)</f>
        <v>0.26974827786003991</v>
      </c>
      <c r="AX94" s="15">
        <f t="shared" ref="AX94" si="662">IF(ISERROR(AX92/AX89),0,AX92/AX89)</f>
        <v>0.29903697420288411</v>
      </c>
      <c r="AZ94" s="15">
        <f t="shared" ref="AZ94:BB94" si="663">IF(ISERROR(AZ92/AZ89),0,AZ92/AZ89)</f>
        <v>0.80554392429444766</v>
      </c>
      <c r="BB94" s="15">
        <f t="shared" si="663"/>
        <v>0.41122451109302277</v>
      </c>
      <c r="BD94" s="15">
        <f t="shared" ref="BD94:BF94" si="664">IF(ISERROR(BD92/BD89),0,BD92/BD89)</f>
        <v>0.3507675692355165</v>
      </c>
      <c r="BF94" s="15">
        <f t="shared" si="664"/>
        <v>0.60644862696698554</v>
      </c>
      <c r="BH94" s="15">
        <f t="shared" ref="BH94:BJ94" si="665">IF(ISERROR(BH92/BH89),0,BH92/BH89)</f>
        <v>0.16692131398013751</v>
      </c>
      <c r="BJ94" s="15">
        <f t="shared" si="665"/>
        <v>0.28916396103896103</v>
      </c>
      <c r="BL94" s="15">
        <f t="shared" ref="BL94:BN94" si="666">IF(ISERROR(BL92/BL89),0,BL92/BL89)</f>
        <v>0.27174499503052674</v>
      </c>
      <c r="BN94" s="15">
        <f t="shared" si="666"/>
        <v>0.47113844576846692</v>
      </c>
      <c r="BP94" s="15">
        <f t="shared" ref="BP94:BR94" si="667">IF(ISERROR(BP92/BP89),0,BP92/BP89)</f>
        <v>0.15122901678657075</v>
      </c>
      <c r="BR94" s="15">
        <f t="shared" si="667"/>
        <v>0.26456546879750192</v>
      </c>
      <c r="BT94" s="15">
        <f t="shared" ref="BT94:BV94" si="668">IF(ISERROR(BT92/BT89),0,BT92/BT89)</f>
        <v>0.71500306184935702</v>
      </c>
      <c r="BV94" s="15">
        <f t="shared" si="668"/>
        <v>0.37242303781085329</v>
      </c>
      <c r="BX94" s="15">
        <f t="shared" ref="BX94:BX95" si="669">IF(ISERROR(BX92/BX89),0,BX92/BX89)</f>
        <v>0.36490898298377522</v>
      </c>
      <c r="BZ94" s="15">
        <f t="shared" ref="BZ94:BZ95" si="670">IF(ISERROR(BZ92/BZ89),0,BZ92/BZ89)</f>
        <v>0.45602097268539044</v>
      </c>
      <c r="CB94" s="15">
        <f t="shared" ref="CB94:CD94" si="671">IF(ISERROR(CB92/CB89),0,CB92/CB89)</f>
        <v>0.23596546641398189</v>
      </c>
      <c r="CD94" s="15">
        <f t="shared" si="671"/>
        <v>0.23743005433460385</v>
      </c>
      <c r="CF94" s="15">
        <f t="shared" ref="CF94:CH94" si="672">IF(ISERROR(CF92/CF89),0,CF92/CF89)</f>
        <v>0.19844115925058547</v>
      </c>
      <c r="CH94" s="15">
        <f t="shared" si="672"/>
        <v>0.49414864115363283</v>
      </c>
      <c r="CJ94" s="15">
        <f t="shared" ref="CJ94:CL94" si="673">IF(ISERROR(CJ92/CJ89),0,CJ92/CJ89)</f>
        <v>0.24045653229723166</v>
      </c>
      <c r="CL94" s="15">
        <f t="shared" si="673"/>
        <v>0.31708430748526328</v>
      </c>
      <c r="CN94" s="15">
        <f t="shared" ref="CN94:CP94" si="674">IF(ISERROR(CN92/CN89),0,CN92/CN89)</f>
        <v>0.49394905952436796</v>
      </c>
      <c r="CP94" s="15">
        <f t="shared" si="674"/>
        <v>0.28969571403609495</v>
      </c>
      <c r="CR94" s="15">
        <f t="shared" ref="CR94:CT94" si="675">IF(ISERROR(CR92/CR89),0,CR92/CR89)</f>
        <v>0</v>
      </c>
      <c r="CT94" s="15">
        <f t="shared" si="675"/>
        <v>1</v>
      </c>
      <c r="CV94" s="15">
        <f t="shared" ref="CV94:CX95" si="676">IF(ISERROR(CV92/CV89),0,CV92/CV89)</f>
        <v>0</v>
      </c>
      <c r="CX94" s="15">
        <f t="shared" si="676"/>
        <v>0.336219412623324</v>
      </c>
      <c r="CZ94" s="15">
        <f t="shared" ref="CZ94:DB94" si="677">IF(ISERROR(CZ92/CZ89),0,CZ92/CZ89)</f>
        <v>0.54</v>
      </c>
      <c r="DB94" s="15">
        <f t="shared" si="677"/>
        <v>0.43910096680952854</v>
      </c>
      <c r="DD94" s="15">
        <f t="shared" ref="DD94:DF94" si="678">IF(ISERROR(DD92/DD89),0,DD92/DD89)</f>
        <v>0.19546607482561826</v>
      </c>
      <c r="DF94" s="15">
        <f t="shared" si="678"/>
        <v>0.47842186864961689</v>
      </c>
      <c r="DH94" s="15">
        <f t="shared" ref="DH94:DJ94" si="679">IF(ISERROR(DH92/DH89),0,DH92/DH89)</f>
        <v>3.8855054811205846E-2</v>
      </c>
      <c r="DJ94" s="15">
        <f t="shared" si="679"/>
        <v>0.11867756926878052</v>
      </c>
      <c r="DL94" s="15">
        <f t="shared" ref="DL94:DN94" si="680">IF(ISERROR(DL92/DL89),0,DL92/DL89)</f>
        <v>9.2712466068072666E-2</v>
      </c>
      <c r="DN94" s="15">
        <f t="shared" si="680"/>
        <v>0.14663158558104361</v>
      </c>
    </row>
    <row r="95" spans="2:118" x14ac:dyDescent="0.25">
      <c r="B95" s="9" t="s">
        <v>2</v>
      </c>
      <c r="C95" s="10"/>
      <c r="D95" s="10"/>
      <c r="E95" s="10"/>
      <c r="F95" s="10"/>
      <c r="G95" s="10"/>
      <c r="H95" s="10"/>
      <c r="I95" s="10"/>
      <c r="J95" s="41"/>
      <c r="K95" s="10"/>
      <c r="L95" s="41"/>
      <c r="M95" s="10"/>
      <c r="N95" s="41"/>
      <c r="O95" s="10"/>
      <c r="P95" s="41"/>
      <c r="Q95" s="10"/>
      <c r="R95" s="41"/>
      <c r="S95" s="10"/>
      <c r="T95" s="41"/>
      <c r="U95" s="10"/>
      <c r="V95" s="41"/>
      <c r="W95" s="10"/>
      <c r="X95" s="41"/>
      <c r="Y95" s="10"/>
      <c r="Z95" s="41"/>
      <c r="AA95" s="10"/>
      <c r="AB95" s="41"/>
      <c r="AC95" s="10"/>
      <c r="AD95" s="41"/>
      <c r="AE95" s="10"/>
      <c r="AF95" s="83">
        <f>IF(ISERROR(AF93/AF90),0,AF93/AF90)</f>
        <v>0</v>
      </c>
      <c r="AG95" s="10"/>
      <c r="AH95" s="83">
        <f>IF(ISERROR(AH93/AH90),0,AH93/AH90)</f>
        <v>0</v>
      </c>
      <c r="AI95" s="10"/>
      <c r="AJ95" s="83">
        <f>IF(ISERROR(AJ93/AJ90),0,AJ93/AJ90)</f>
        <v>0</v>
      </c>
      <c r="AK95" s="10"/>
      <c r="AL95" s="83">
        <f>IF(ISERROR(AL93/AL90),0,AL93/AL90)</f>
        <v>0</v>
      </c>
      <c r="AM95" s="10"/>
      <c r="AN95" s="83">
        <f>IF(ISERROR(AN93/AN90),0,AN93/AN90)</f>
        <v>0</v>
      </c>
      <c r="AO95" s="10"/>
      <c r="AP95" s="83">
        <f>IF(ISERROR(AP93/AP90),0,AP93/AP90)</f>
        <v>0</v>
      </c>
      <c r="AQ95" s="10"/>
      <c r="AR95" s="41">
        <f>AR93/AR90</f>
        <v>0.18948343757238822</v>
      </c>
      <c r="AS95" s="10"/>
      <c r="AT95" s="41">
        <f>AT93/AT90</f>
        <v>0.57949765653166685</v>
      </c>
      <c r="AU95" s="10"/>
      <c r="AV95" s="41">
        <f>AV93/AV90</f>
        <v>0.37779827282636036</v>
      </c>
      <c r="AW95" s="10"/>
      <c r="AX95" s="41">
        <f>AX93/AX90</f>
        <v>0.32842217217217218</v>
      </c>
      <c r="AY95" s="10"/>
      <c r="AZ95" s="41">
        <f>AZ93/AZ90</f>
        <v>0.45817486164567628</v>
      </c>
      <c r="BA95" s="10"/>
      <c r="BB95" s="41">
        <f>BB93/BB90</f>
        <v>0.44160140277460563</v>
      </c>
      <c r="BC95" s="10"/>
      <c r="BD95" s="41">
        <f>BD93/BD90</f>
        <v>0.421372122322758</v>
      </c>
      <c r="BE95" s="10"/>
      <c r="BF95" s="41">
        <f>IF(ISERROR(BF93/BF90),0,BF93/BF90)</f>
        <v>0.45034536057576197</v>
      </c>
      <c r="BG95" s="10"/>
      <c r="BH95" s="41">
        <f t="shared" ref="BH95" si="681">IF(ISERROR(BH93/BH90),0,BH93/BH90)</f>
        <v>0.42138495698029421</v>
      </c>
      <c r="BI95" s="10"/>
      <c r="BJ95" s="41">
        <f t="shared" ref="BJ95" si="682">IF(ISERROR(BJ93/BJ90),0,BJ93/BJ90)</f>
        <v>0.41861837635869564</v>
      </c>
      <c r="BK95" s="10"/>
      <c r="BL95" s="41">
        <f t="shared" ref="BL95" si="683">IF(ISERROR(BL93/BL90),0,BL93/BL90)</f>
        <v>0.38480797515933979</v>
      </c>
      <c r="BM95" s="10"/>
      <c r="BN95" s="41">
        <f t="shared" ref="BN95" si="684">IF(ISERROR(BN93/BN90),0,BN93/BN90)</f>
        <v>0.38899859745800924</v>
      </c>
      <c r="BO95" s="10"/>
      <c r="BP95" s="41">
        <f t="shared" ref="BP95" si="685">IF(ISERROR(BP93/BP90),0,BP93/BP90)</f>
        <v>0.36883132440773297</v>
      </c>
      <c r="BQ95" s="10"/>
      <c r="BR95" s="41">
        <f t="shared" ref="BR95" si="686">IF(ISERROR(BR93/BR90),0,BR93/BR90)</f>
        <v>0.35472865635162465</v>
      </c>
      <c r="BS95" s="10"/>
      <c r="BT95" s="41">
        <f t="shared" ref="BT95" si="687">IF(ISERROR(BT93/BT90),0,BT93/BT90)</f>
        <v>0.36639118306521862</v>
      </c>
      <c r="BU95" s="10"/>
      <c r="BV95" s="41">
        <f t="shared" ref="BV95" si="688">IF(ISERROR(BV93/BV90),0,BV93/BV90)</f>
        <v>0.37454815348030912</v>
      </c>
      <c r="BW95" s="10"/>
      <c r="BX95" s="41">
        <f t="shared" si="669"/>
        <v>0.34516073552475779</v>
      </c>
      <c r="BY95" s="10"/>
      <c r="BZ95" s="41">
        <f t="shared" si="670"/>
        <v>0.35219727834362086</v>
      </c>
      <c r="CA95" s="10"/>
      <c r="CB95" s="41">
        <f t="shared" ref="CB95" si="689">IF(ISERROR(CB93/CB90),0,CB93/CB90)</f>
        <v>0.33766779933299323</v>
      </c>
      <c r="CC95" s="10"/>
      <c r="CD95" s="41">
        <f t="shared" ref="CD95" si="690">IF(ISERROR(CD93/CD90),0,CD93/CD90)</f>
        <v>0.3029209390796036</v>
      </c>
      <c r="CE95" s="10"/>
      <c r="CF95" s="41">
        <f t="shared" ref="CF95" si="691">IF(ISERROR(CF93/CF90),0,CF93/CF90)</f>
        <v>0.29701173454123309</v>
      </c>
      <c r="CG95" s="10"/>
      <c r="CH95" s="41">
        <f t="shared" ref="CH95" si="692">IF(ISERROR(CH93/CH90),0,CH93/CH90)</f>
        <v>0.31271277616527349</v>
      </c>
      <c r="CI95" s="10"/>
      <c r="CJ95" s="41">
        <f t="shared" ref="CJ95" si="693">IF(ISERROR(CJ93/CJ90),0,CJ93/CJ90)</f>
        <v>0.30615029651279579</v>
      </c>
      <c r="CK95" s="10"/>
      <c r="CL95" s="41">
        <f t="shared" ref="CL95" si="694">IF(ISERROR(CL93/CL90),0,CL93/CL90)</f>
        <v>0.30275742713162962</v>
      </c>
      <c r="CM95" s="10"/>
      <c r="CN95" s="41">
        <f t="shared" ref="CN95" si="695">IF(ISERROR(CN93/CN90),0,CN93/CN90)</f>
        <v>0.32750640315939478</v>
      </c>
      <c r="CO95" s="10"/>
      <c r="CP95" s="41">
        <f t="shared" ref="CP95" si="696">IF(ISERROR(CP93/CP90),0,CP93/CP90)</f>
        <v>0.32919483683223971</v>
      </c>
      <c r="CQ95" s="10"/>
      <c r="CR95" s="41">
        <f t="shared" ref="CR95" si="697">IF(ISERROR(CR93/CR90),0,CR93/CR90)</f>
        <v>0.32312898807818857</v>
      </c>
      <c r="CS95" s="10"/>
      <c r="CT95" s="41">
        <f t="shared" ref="CT95" si="698">IF(ISERROR(CT93/CT90),0,CT93/CT90)</f>
        <v>0.32105443183125232</v>
      </c>
      <c r="CU95" s="10"/>
      <c r="CV95" s="41">
        <f t="shared" si="676"/>
        <v>0.31717709341845518</v>
      </c>
      <c r="CW95" s="10"/>
      <c r="CX95" s="41">
        <f t="shared" si="676"/>
        <v>0.30444395291190163</v>
      </c>
      <c r="CY95" s="10"/>
      <c r="CZ95" s="41">
        <f t="shared" ref="CZ95:DB95" si="699">IF(ISERROR(CZ93/CZ90),0,CZ93/CZ90)</f>
        <v>0.33434372840163212</v>
      </c>
      <c r="DA95" s="10"/>
      <c r="DB95" s="41">
        <f t="shared" si="699"/>
        <v>0.35393771310011801</v>
      </c>
      <c r="DC95" s="10"/>
      <c r="DD95" s="41">
        <f t="shared" ref="DD95:DF95" si="700">IF(ISERROR(DD93/DD90),0,DD93/DD90)</f>
        <v>0.35504198989485058</v>
      </c>
      <c r="DE95" s="10"/>
      <c r="DF95" s="41">
        <f t="shared" si="700"/>
        <v>0.35300884693884149</v>
      </c>
      <c r="DG95" s="10"/>
      <c r="DH95" s="41">
        <f t="shared" ref="DH95:DJ95" si="701">IF(ISERROR(DH93/DH90),0,DH93/DH90)</f>
        <v>0.3569000788404551</v>
      </c>
      <c r="DI95" s="10"/>
      <c r="DJ95" s="41">
        <f t="shared" si="701"/>
        <v>0.33702173255249862</v>
      </c>
      <c r="DK95" s="10"/>
      <c r="DL95" s="41">
        <f t="shared" ref="DL95:DN95" si="702">IF(ISERROR(DL93/DL90),0,DL93/DL90)</f>
        <v>0.28969791781482501</v>
      </c>
      <c r="DM95" s="10"/>
      <c r="DN95" s="42">
        <f t="shared" si="702"/>
        <v>0.2674053036203291</v>
      </c>
    </row>
    <row r="96" spans="2:118" x14ac:dyDescent="0.25">
      <c r="AO96"/>
      <c r="AQ96"/>
    </row>
    <row r="97" spans="2:118" x14ac:dyDescent="0.25">
      <c r="B97" s="6" t="s">
        <v>25</v>
      </c>
    </row>
    <row r="98" spans="2:118" x14ac:dyDescent="0.25">
      <c r="B98" s="4" t="s">
        <v>10</v>
      </c>
      <c r="J98" s="47">
        <v>20</v>
      </c>
      <c r="L98" s="47">
        <v>20</v>
      </c>
      <c r="N98" s="47">
        <v>20</v>
      </c>
      <c r="P98" s="47">
        <v>20</v>
      </c>
      <c r="R98" s="47">
        <v>20</v>
      </c>
      <c r="T98" s="47">
        <v>20</v>
      </c>
      <c r="V98" s="47">
        <v>20</v>
      </c>
      <c r="X98" s="47">
        <v>20</v>
      </c>
      <c r="Z98" s="47">
        <v>20</v>
      </c>
      <c r="AB98" s="47">
        <v>20</v>
      </c>
      <c r="AD98" s="47">
        <v>20</v>
      </c>
      <c r="AF98" s="47">
        <v>20</v>
      </c>
      <c r="AH98" s="47">
        <v>20</v>
      </c>
      <c r="AJ98" s="47">
        <v>17</v>
      </c>
      <c r="AL98" s="47">
        <v>16</v>
      </c>
      <c r="AN98" s="47">
        <v>27</v>
      </c>
      <c r="AO98"/>
      <c r="AP98" s="47">
        <v>20</v>
      </c>
      <c r="AQ98"/>
      <c r="AR98" s="47">
        <v>21</v>
      </c>
      <c r="AT98" s="47">
        <v>14</v>
      </c>
      <c r="AV98" s="47">
        <v>19</v>
      </c>
      <c r="AX98" s="47">
        <v>20</v>
      </c>
      <c r="AZ98" s="47">
        <v>20</v>
      </c>
      <c r="BB98" s="47">
        <v>24</v>
      </c>
      <c r="BD98" s="47">
        <v>18</v>
      </c>
      <c r="BF98" s="47">
        <v>16</v>
      </c>
      <c r="BH98" s="47">
        <v>20</v>
      </c>
      <c r="BJ98" s="47">
        <v>15</v>
      </c>
      <c r="BL98" s="47">
        <v>12</v>
      </c>
      <c r="BN98" s="47">
        <v>22</v>
      </c>
      <c r="BP98" s="47">
        <v>23</v>
      </c>
      <c r="BR98" s="47">
        <v>19</v>
      </c>
      <c r="BT98" s="47">
        <v>21</v>
      </c>
      <c r="BV98" s="47">
        <v>22</v>
      </c>
      <c r="BX98" s="47">
        <v>24</v>
      </c>
      <c r="BZ98" s="47">
        <v>24</v>
      </c>
      <c r="CB98" s="47">
        <v>12</v>
      </c>
      <c r="CD98" s="47">
        <v>18</v>
      </c>
      <c r="CF98" s="47">
        <v>15</v>
      </c>
      <c r="CH98" s="47">
        <v>13</v>
      </c>
      <c r="CJ98" s="47">
        <v>21</v>
      </c>
      <c r="CL98" s="47">
        <v>15</v>
      </c>
      <c r="CN98" s="47">
        <v>22</v>
      </c>
      <c r="CP98" s="47">
        <v>12</v>
      </c>
      <c r="CR98" s="47">
        <v>17</v>
      </c>
      <c r="CT98" s="47">
        <v>15</v>
      </c>
      <c r="CV98" s="47">
        <v>16</v>
      </c>
      <c r="CX98" s="47">
        <v>22</v>
      </c>
      <c r="CZ98" s="47">
        <v>12</v>
      </c>
      <c r="DB98" s="47">
        <v>18</v>
      </c>
      <c r="DD98" s="47">
        <v>16</v>
      </c>
      <c r="DF98" s="47">
        <v>20</v>
      </c>
      <c r="DH98" s="47">
        <v>10</v>
      </c>
      <c r="DJ98" s="47">
        <v>12</v>
      </c>
      <c r="DL98" s="47">
        <v>17</v>
      </c>
      <c r="DN98" s="47">
        <v>22</v>
      </c>
    </row>
    <row r="99" spans="2:118" x14ac:dyDescent="0.25">
      <c r="B99" s="4" t="s">
        <v>13</v>
      </c>
      <c r="J99" s="21">
        <v>0.9</v>
      </c>
      <c r="L99" s="21">
        <v>0.9</v>
      </c>
      <c r="N99" s="21">
        <v>0.9</v>
      </c>
      <c r="P99" s="21">
        <v>0.9</v>
      </c>
      <c r="R99" s="21">
        <v>0.9</v>
      </c>
      <c r="T99" s="21">
        <v>0.9</v>
      </c>
      <c r="V99" s="21">
        <v>0.9</v>
      </c>
      <c r="X99" s="21">
        <v>0.9</v>
      </c>
      <c r="Z99" s="21">
        <v>0.9</v>
      </c>
      <c r="AB99" s="21">
        <v>0.9</v>
      </c>
      <c r="AD99" s="21">
        <v>0.9</v>
      </c>
      <c r="AF99" s="21">
        <v>0.9</v>
      </c>
      <c r="AH99" s="21">
        <v>0.15</v>
      </c>
      <c r="AJ99" s="21">
        <v>0.28999999999999998</v>
      </c>
      <c r="AL99" s="21">
        <v>0.19</v>
      </c>
      <c r="AN99" s="21">
        <v>0.48</v>
      </c>
      <c r="AO99"/>
      <c r="AP99" s="21">
        <v>0.5</v>
      </c>
      <c r="AQ99"/>
      <c r="AR99" s="21">
        <v>0.43</v>
      </c>
      <c r="AT99" s="21">
        <v>0.28999999999999998</v>
      </c>
      <c r="AV99" s="21">
        <v>0.42</v>
      </c>
      <c r="AX99" s="21">
        <v>0.45</v>
      </c>
      <c r="AZ99" s="21">
        <v>0.55000000000000004</v>
      </c>
      <c r="BB99" s="21">
        <v>0.75</v>
      </c>
      <c r="BD99" s="21">
        <v>0.56000000000000005</v>
      </c>
      <c r="BF99" s="21">
        <v>0.44</v>
      </c>
      <c r="BH99" s="21">
        <v>0.45</v>
      </c>
      <c r="BJ99" s="21">
        <v>0.4</v>
      </c>
      <c r="BL99" s="21">
        <v>0.33</v>
      </c>
      <c r="BN99" s="21">
        <v>0.36</v>
      </c>
      <c r="BP99" s="21">
        <v>0.35</v>
      </c>
      <c r="BR99" s="21">
        <v>0.32</v>
      </c>
      <c r="BT99" s="21">
        <v>0.24</v>
      </c>
      <c r="BV99" s="21">
        <v>0.59</v>
      </c>
      <c r="BX99" s="21">
        <v>0.42</v>
      </c>
      <c r="BZ99" s="21">
        <v>0.28999999999999998</v>
      </c>
      <c r="CB99" s="21">
        <v>0.17</v>
      </c>
      <c r="CD99" s="21">
        <v>0.5</v>
      </c>
      <c r="CF99" s="21">
        <v>0.47</v>
      </c>
      <c r="CH99" s="21">
        <v>0.23</v>
      </c>
      <c r="CJ99" s="21">
        <v>0.48</v>
      </c>
      <c r="CL99" s="21">
        <v>0.27</v>
      </c>
      <c r="CN99" s="21">
        <v>0.23</v>
      </c>
      <c r="CP99" s="21">
        <v>0.25</v>
      </c>
      <c r="CR99" s="21">
        <v>0.28999999999999998</v>
      </c>
      <c r="CT99" s="21">
        <v>0.4</v>
      </c>
      <c r="CV99" s="21">
        <v>0.5</v>
      </c>
      <c r="CX99" s="21">
        <v>0.5</v>
      </c>
      <c r="CZ99" s="21">
        <v>0.42</v>
      </c>
      <c r="DB99" s="21">
        <v>0.5</v>
      </c>
      <c r="DD99" s="21">
        <v>0.44</v>
      </c>
      <c r="DF99" s="21">
        <v>0.5</v>
      </c>
      <c r="DH99" s="21">
        <v>0.3</v>
      </c>
      <c r="DJ99" s="21">
        <v>0.5</v>
      </c>
      <c r="DL99" s="21">
        <v>0.24</v>
      </c>
      <c r="DN99" s="21">
        <v>0.55000000000000004</v>
      </c>
    </row>
    <row r="100" spans="2:118" x14ac:dyDescent="0.25">
      <c r="AO100"/>
      <c r="AQ100"/>
    </row>
    <row r="101" spans="2:118" x14ac:dyDescent="0.25">
      <c r="B101" s="6" t="s">
        <v>12</v>
      </c>
    </row>
    <row r="102" spans="2:118" x14ac:dyDescent="0.25">
      <c r="B102" s="7" t="s">
        <v>33</v>
      </c>
    </row>
    <row r="103" spans="2:118" x14ac:dyDescent="0.25">
      <c r="B103" s="4" t="s">
        <v>30</v>
      </c>
      <c r="J103" s="4">
        <f>J40</f>
        <v>151</v>
      </c>
      <c r="L103" s="4">
        <f>L40</f>
        <v>153</v>
      </c>
      <c r="N103" s="4">
        <f>N40</f>
        <v>201</v>
      </c>
      <c r="P103" s="4">
        <f>P40</f>
        <v>137</v>
      </c>
      <c r="R103" s="4">
        <f>R40</f>
        <v>162</v>
      </c>
      <c r="T103" s="4">
        <f>T40</f>
        <v>185</v>
      </c>
      <c r="V103" s="4">
        <f>V40</f>
        <v>165</v>
      </c>
      <c r="X103" s="4">
        <f>X40</f>
        <v>173</v>
      </c>
      <c r="Z103" s="4">
        <f>Z40</f>
        <v>118</v>
      </c>
      <c r="AB103" s="4">
        <f>AB40</f>
        <v>175</v>
      </c>
      <c r="AD103" s="4">
        <f>AD40</f>
        <v>173</v>
      </c>
      <c r="AF103" s="4">
        <f>AF40</f>
        <v>144</v>
      </c>
      <c r="AH103" s="4">
        <f>AH40</f>
        <v>182</v>
      </c>
      <c r="AJ103" s="4">
        <f>AJ40</f>
        <v>166</v>
      </c>
      <c r="AL103" s="4">
        <f>AL40</f>
        <v>188</v>
      </c>
      <c r="AN103" s="4">
        <f>AN40</f>
        <v>186</v>
      </c>
      <c r="AP103" s="4">
        <f>AP40</f>
        <v>160</v>
      </c>
      <c r="AR103" s="4">
        <f>AR40</f>
        <v>176</v>
      </c>
      <c r="AT103" s="4">
        <f>AT40</f>
        <v>153</v>
      </c>
      <c r="AV103" s="4">
        <f>AV40</f>
        <v>201</v>
      </c>
      <c r="AX103" s="4">
        <f>AX40</f>
        <v>178</v>
      </c>
      <c r="AZ103" s="4">
        <f>AZ40</f>
        <v>169</v>
      </c>
      <c r="BB103" s="4">
        <f>BB40</f>
        <v>175</v>
      </c>
      <c r="BD103" s="4">
        <f>BD40</f>
        <v>166</v>
      </c>
      <c r="BF103" s="4">
        <f>BF40</f>
        <v>172</v>
      </c>
      <c r="BH103" s="4">
        <f>BH40</f>
        <v>189</v>
      </c>
      <c r="BJ103" s="4">
        <f>BJ40</f>
        <v>191</v>
      </c>
      <c r="BL103" s="4">
        <f>BL40</f>
        <v>155</v>
      </c>
      <c r="BN103" s="4">
        <f>BN40</f>
        <v>178</v>
      </c>
      <c r="BP103" s="4">
        <f>BP40</f>
        <v>198</v>
      </c>
      <c r="BR103" s="4">
        <f>BR40</f>
        <v>165</v>
      </c>
      <c r="BT103" s="4">
        <f>BT40</f>
        <v>179</v>
      </c>
      <c r="BV103" s="4">
        <f>BV40</f>
        <v>166</v>
      </c>
      <c r="BX103" s="4">
        <f>BX40</f>
        <v>166</v>
      </c>
      <c r="BZ103" s="4">
        <f>BZ40</f>
        <v>155</v>
      </c>
      <c r="CB103" s="4">
        <f>CB40</f>
        <v>144</v>
      </c>
      <c r="CD103" s="4">
        <f>CD40</f>
        <v>189</v>
      </c>
      <c r="CF103" s="4">
        <f>CF40</f>
        <v>201</v>
      </c>
      <c r="CH103" s="4">
        <f>CH40</f>
        <v>163</v>
      </c>
      <c r="CJ103" s="4">
        <f>CJ40</f>
        <v>170</v>
      </c>
      <c r="CL103" s="4">
        <f>CL40</f>
        <v>178</v>
      </c>
      <c r="CN103" s="4">
        <f>CN40</f>
        <v>168</v>
      </c>
      <c r="CP103" s="4">
        <f>CP40</f>
        <v>200</v>
      </c>
      <c r="CR103" s="4">
        <f>CR40</f>
        <v>199</v>
      </c>
      <c r="CT103" s="4">
        <f>CT40</f>
        <v>170</v>
      </c>
      <c r="CV103" s="4">
        <f>CV40</f>
        <v>196</v>
      </c>
      <c r="CX103" s="4">
        <f>CX40</f>
        <v>153</v>
      </c>
      <c r="CZ103" s="4">
        <f>CZ40</f>
        <v>147</v>
      </c>
      <c r="DB103" s="4">
        <f>DB40</f>
        <v>185</v>
      </c>
      <c r="DD103" s="4">
        <f>DD40</f>
        <v>158</v>
      </c>
      <c r="DF103" s="4">
        <f>DF40</f>
        <v>170</v>
      </c>
      <c r="DH103" s="4">
        <f>DH40</f>
        <v>192</v>
      </c>
      <c r="DJ103" s="4">
        <f>DJ40</f>
        <v>164</v>
      </c>
      <c r="DL103" s="4">
        <f>DL40</f>
        <v>177</v>
      </c>
      <c r="DN103" s="4">
        <f>DN40</f>
        <v>189</v>
      </c>
    </row>
    <row r="104" spans="2:118" x14ac:dyDescent="0.25">
      <c r="B104" s="4" t="s">
        <v>32</v>
      </c>
      <c r="J104" s="16">
        <f>(8*4+8+2+5)*4</f>
        <v>188</v>
      </c>
      <c r="L104" s="16">
        <f>(8*4+8+2+5)*4</f>
        <v>188</v>
      </c>
      <c r="N104" s="16">
        <f>(8*4+8+2+5)*4</f>
        <v>188</v>
      </c>
      <c r="P104" s="16">
        <f>(8*4+8+2+5)*4</f>
        <v>188</v>
      </c>
      <c r="R104" s="16">
        <f>(8*4+8+2+5)*4</f>
        <v>188</v>
      </c>
      <c r="T104" s="16">
        <f>(8*4+8+2+5)*4</f>
        <v>188</v>
      </c>
      <c r="V104" s="16">
        <f>(8*4+8+2+5)*4</f>
        <v>188</v>
      </c>
      <c r="X104" s="16">
        <f>(8*4+8+2+5)*4</f>
        <v>188</v>
      </c>
      <c r="Z104" s="16">
        <f>(8*4+8+2+5)*4</f>
        <v>188</v>
      </c>
      <c r="AB104" s="16">
        <f>(8*4+8+2+5)*4</f>
        <v>188</v>
      </c>
      <c r="AD104" s="16">
        <f>(8*4+8+2+5)*4</f>
        <v>188</v>
      </c>
      <c r="AF104" s="16">
        <f>(8*4+8+2+5)*4</f>
        <v>188</v>
      </c>
      <c r="AH104" s="16">
        <f>(8*4+8+2+5)*4</f>
        <v>188</v>
      </c>
      <c r="AJ104" s="17">
        <f>AH104</f>
        <v>188</v>
      </c>
      <c r="AK104" s="17"/>
      <c r="AL104" s="17">
        <f>AJ104</f>
        <v>188</v>
      </c>
      <c r="AM104" s="17"/>
      <c r="AN104" s="17">
        <f>AL104</f>
        <v>188</v>
      </c>
      <c r="AO104" s="17"/>
      <c r="AP104" s="17">
        <f>AN104</f>
        <v>188</v>
      </c>
      <c r="AQ104" s="17"/>
      <c r="AR104" s="17">
        <f>AP104</f>
        <v>188</v>
      </c>
      <c r="AS104" s="17"/>
      <c r="AT104" s="17">
        <f>AR104</f>
        <v>188</v>
      </c>
      <c r="AU104" s="17"/>
      <c r="AV104" s="16">
        <f>(8*4+8+8*2+5)*4</f>
        <v>244</v>
      </c>
      <c r="AW104" s="17"/>
      <c r="AX104" s="17">
        <f>AV104</f>
        <v>244</v>
      </c>
      <c r="AY104" s="17"/>
      <c r="AZ104" s="17">
        <f>AX104</f>
        <v>244</v>
      </c>
      <c r="BA104" s="17"/>
      <c r="BB104" s="17">
        <f>AZ104</f>
        <v>244</v>
      </c>
      <c r="BC104" s="17"/>
      <c r="BD104" s="17">
        <f>(8*2+8*2+8+8*2+5)*4</f>
        <v>244</v>
      </c>
      <c r="BE104" s="17"/>
      <c r="BF104" s="17">
        <f>(8*2+8*2+8+8*2+5)*4</f>
        <v>244</v>
      </c>
      <c r="BG104" s="17"/>
      <c r="BH104" s="17">
        <f>(8*2+8*2+8+8*2+5)*4</f>
        <v>244</v>
      </c>
      <c r="BI104" s="17"/>
      <c r="BJ104" s="17">
        <f>(8*2+8*2+8+8*2+5)*4</f>
        <v>244</v>
      </c>
      <c r="BK104" s="17"/>
      <c r="BL104" s="17">
        <f>(8*2+8*2+8+8*2+5)*4</f>
        <v>244</v>
      </c>
      <c r="BM104" s="17"/>
      <c r="BN104" s="17">
        <f>(8*2+8*2+8+8*2+5)*4</f>
        <v>244</v>
      </c>
      <c r="BO104" s="17"/>
      <c r="BP104" s="17">
        <f>(8*2+8*2+8+8*2+5)*4</f>
        <v>244</v>
      </c>
      <c r="BQ104" s="17"/>
      <c r="BR104" s="17">
        <f>(8*2+8*2+8+8*2+5)*4</f>
        <v>244</v>
      </c>
      <c r="BS104" s="17"/>
      <c r="BT104" s="17">
        <f>(8*2+8*2+8+8*2+5)*4</f>
        <v>244</v>
      </c>
      <c r="BU104" s="17"/>
      <c r="BV104" s="17">
        <f>(8*2+8*2+8+8*2+5)*4</f>
        <v>244</v>
      </c>
      <c r="BW104" s="17"/>
      <c r="BX104" s="17">
        <f>(8*2+8*2+8+8*2+5)*4</f>
        <v>244</v>
      </c>
      <c r="BY104" s="17"/>
      <c r="BZ104" s="17">
        <f>(8*2+8*2+8+8*2+5)*4</f>
        <v>244</v>
      </c>
      <c r="CA104" s="17"/>
      <c r="CB104" s="17">
        <f>(8*2+8*2+8+8*2+5)*4</f>
        <v>244</v>
      </c>
      <c r="CC104" s="17"/>
      <c r="CD104" s="17">
        <f>(8*2+8*2+8+8*2+5)*4</f>
        <v>244</v>
      </c>
      <c r="CE104" s="17"/>
      <c r="CF104" s="17">
        <f>(8*2+8*2+8+8*2+5)*4</f>
        <v>244</v>
      </c>
      <c r="CG104" s="17"/>
      <c r="CH104" s="17">
        <f>(8*2+8*2+8+8*2+5)*4</f>
        <v>244</v>
      </c>
      <c r="CI104" s="17"/>
      <c r="CJ104" s="17">
        <f>(8*2+8*2+8+8*2+5)*4</f>
        <v>244</v>
      </c>
      <c r="CK104" s="17"/>
      <c r="CL104" s="17">
        <f>(8*2+8*2+8+8*2+5)*4</f>
        <v>244</v>
      </c>
      <c r="CM104" s="17"/>
      <c r="CN104" s="17">
        <f>(8*2+8*2+8+8*2+5)*4</f>
        <v>244</v>
      </c>
      <c r="CO104" s="17"/>
      <c r="CP104" s="17">
        <f>(8*2+8*2+8+8*2+5)*4</f>
        <v>244</v>
      </c>
      <c r="CQ104" s="17"/>
      <c r="CR104" s="17">
        <f>(8*2+8*2+8+8*2+5)*4</f>
        <v>244</v>
      </c>
      <c r="CS104" s="17"/>
      <c r="CT104" s="17">
        <f>(8*2+8*2+8+8*2+5)*4</f>
        <v>244</v>
      </c>
      <c r="CU104" s="17"/>
      <c r="CV104" s="17">
        <f>(8*2+8*2+8+8*2+5)*4</f>
        <v>244</v>
      </c>
      <c r="CW104" s="17"/>
      <c r="CX104" s="17">
        <f>(8*2+8*2+8+8*2+5)*4</f>
        <v>244</v>
      </c>
      <c r="CY104" s="17"/>
      <c r="CZ104" s="17">
        <f>(8*2+8*2+8+8*2+5)*4</f>
        <v>244</v>
      </c>
      <c r="DA104" s="17"/>
      <c r="DB104" s="17">
        <f>(8*2+8*2+8+8*2+5)*4</f>
        <v>244</v>
      </c>
      <c r="DC104" s="17"/>
      <c r="DD104" s="17">
        <f>(8*2+8*2+8+8*2+5)*4</f>
        <v>244</v>
      </c>
      <c r="DE104" s="17"/>
      <c r="DF104" s="17">
        <f>(8*2+8*2+8+8*2+5)*4</f>
        <v>244</v>
      </c>
      <c r="DG104" s="17"/>
      <c r="DH104" s="17">
        <f>(8*2+8*2+8+8*2+5)*4</f>
        <v>244</v>
      </c>
      <c r="DI104" s="17"/>
      <c r="DJ104" s="17">
        <f>(8*2+8*2+8+8*2+5)*4</f>
        <v>244</v>
      </c>
      <c r="DK104" s="17"/>
      <c r="DL104" s="17">
        <f>(8*2+8*2+8+8*2+5)*4</f>
        <v>244</v>
      </c>
      <c r="DM104" s="17"/>
      <c r="DN104" s="17">
        <f>(8*2+8*2+8+8*2+5)*4</f>
        <v>244</v>
      </c>
    </row>
    <row r="105" spans="2:118" x14ac:dyDescent="0.25">
      <c r="B105" s="4" t="s">
        <v>31</v>
      </c>
      <c r="J105" s="43">
        <f>J103/J104</f>
        <v>0.80319148936170215</v>
      </c>
      <c r="L105" s="43">
        <f>L103/L104</f>
        <v>0.81382978723404253</v>
      </c>
      <c r="N105" s="43">
        <f>N103/N104</f>
        <v>1.0691489361702127</v>
      </c>
      <c r="P105" s="43">
        <f>P103/P104</f>
        <v>0.72872340425531912</v>
      </c>
      <c r="R105" s="43">
        <f>R103/R104</f>
        <v>0.86170212765957444</v>
      </c>
      <c r="T105" s="43">
        <f>T103/T104</f>
        <v>0.98404255319148937</v>
      </c>
      <c r="V105" s="43">
        <f>V103/V104</f>
        <v>0.87765957446808507</v>
      </c>
      <c r="X105" s="43">
        <f>X103/X104</f>
        <v>0.92021276595744683</v>
      </c>
      <c r="Z105" s="43">
        <f>Z103/Z104</f>
        <v>0.62765957446808507</v>
      </c>
      <c r="AB105" s="43">
        <f>AB103/AB104</f>
        <v>0.93085106382978722</v>
      </c>
      <c r="AD105" s="43">
        <f>AD103/AD104</f>
        <v>0.92021276595744683</v>
      </c>
      <c r="AF105" s="43">
        <f>AF103/AF104</f>
        <v>0.76595744680851063</v>
      </c>
      <c r="AH105" s="43">
        <f>AH103/AH104</f>
        <v>0.96808510638297873</v>
      </c>
      <c r="AJ105" s="43">
        <f>AJ103/AJ104</f>
        <v>0.88297872340425532</v>
      </c>
      <c r="AL105" s="43">
        <f>AL103/AL104</f>
        <v>1</v>
      </c>
      <c r="AN105" s="43">
        <f>AN103/AN104</f>
        <v>0.98936170212765961</v>
      </c>
      <c r="AP105" s="43">
        <f>AP103/AP104</f>
        <v>0.85106382978723405</v>
      </c>
      <c r="AR105" s="43">
        <f>AR103/AR104</f>
        <v>0.93617021276595747</v>
      </c>
      <c r="AT105" s="43">
        <f>AT103/AT104</f>
        <v>0.81382978723404253</v>
      </c>
      <c r="AV105" s="43">
        <f>AV103/AV104</f>
        <v>0.82377049180327866</v>
      </c>
      <c r="AX105" s="43">
        <f>AX103/AX104</f>
        <v>0.72950819672131151</v>
      </c>
      <c r="AZ105" s="43">
        <f>AZ103/AZ104</f>
        <v>0.69262295081967218</v>
      </c>
      <c r="BB105" s="43">
        <f>BB103/BB104</f>
        <v>0.71721311475409832</v>
      </c>
      <c r="BD105" s="43">
        <f>BD103/BD104</f>
        <v>0.68032786885245899</v>
      </c>
      <c r="BF105" s="43">
        <f>BF103/BF104</f>
        <v>0.70491803278688525</v>
      </c>
      <c r="BH105" s="43">
        <f>BH103/BH104</f>
        <v>0.77459016393442626</v>
      </c>
      <c r="BJ105" s="43">
        <f>BJ103/BJ104</f>
        <v>0.78278688524590168</v>
      </c>
      <c r="BL105" s="43">
        <f>BL103/BL104</f>
        <v>0.63524590163934425</v>
      </c>
      <c r="BN105" s="43">
        <f>BN103/BN104</f>
        <v>0.72950819672131151</v>
      </c>
      <c r="BP105" s="43">
        <f>BP103/BP104</f>
        <v>0.81147540983606559</v>
      </c>
      <c r="BR105" s="43">
        <f>BR103/BR104</f>
        <v>0.67622950819672134</v>
      </c>
      <c r="BT105" s="43">
        <f>BT103/BT104</f>
        <v>0.73360655737704916</v>
      </c>
      <c r="BV105" s="43">
        <f>BV103/BV104</f>
        <v>0.68032786885245899</v>
      </c>
      <c r="BX105" s="43">
        <f>BX103/BX104</f>
        <v>0.68032786885245899</v>
      </c>
      <c r="BZ105" s="43">
        <f>BZ103/BZ104</f>
        <v>0.63524590163934425</v>
      </c>
      <c r="CB105" s="43">
        <f>CB103/CB104</f>
        <v>0.5901639344262295</v>
      </c>
      <c r="CD105" s="43">
        <f>CD103/CD104</f>
        <v>0.77459016393442626</v>
      </c>
      <c r="CF105" s="43">
        <f>CF103/CF104</f>
        <v>0.82377049180327866</v>
      </c>
      <c r="CH105" s="43">
        <f>CH103/CH104</f>
        <v>0.66803278688524592</v>
      </c>
      <c r="CJ105" s="43">
        <f>CJ103/CJ104</f>
        <v>0.69672131147540983</v>
      </c>
      <c r="CL105" s="43">
        <f>CL103/CL104</f>
        <v>0.72950819672131151</v>
      </c>
      <c r="CN105" s="43">
        <f>CN103/CN104</f>
        <v>0.68852459016393441</v>
      </c>
      <c r="CP105" s="43">
        <f>CP103/CP104</f>
        <v>0.81967213114754101</v>
      </c>
      <c r="CR105" s="43">
        <f>CR103/CR104</f>
        <v>0.81557377049180324</v>
      </c>
      <c r="CT105" s="43">
        <f>CT103/CT104</f>
        <v>0.69672131147540983</v>
      </c>
      <c r="CV105" s="43">
        <f>CV103/CV104</f>
        <v>0.80327868852459017</v>
      </c>
      <c r="CX105" s="43">
        <f>CX103/CX104</f>
        <v>0.62704918032786883</v>
      </c>
      <c r="CZ105" s="43">
        <f>CZ103/CZ104</f>
        <v>0.60245901639344257</v>
      </c>
      <c r="DB105" s="43">
        <f>DB103/DB104</f>
        <v>0.75819672131147542</v>
      </c>
      <c r="DD105" s="43">
        <f>DD103/DD104</f>
        <v>0.64754098360655743</v>
      </c>
      <c r="DF105" s="43">
        <f>DF103/DF104</f>
        <v>0.69672131147540983</v>
      </c>
      <c r="DH105" s="43">
        <f>DH103/DH104</f>
        <v>0.78688524590163933</v>
      </c>
      <c r="DJ105" s="43">
        <f>DJ103/DJ104</f>
        <v>0.67213114754098358</v>
      </c>
      <c r="DL105" s="43">
        <f>DL103/DL104</f>
        <v>0.72540983606557374</v>
      </c>
      <c r="DN105" s="43">
        <f>DN103/DN104</f>
        <v>0.77459016393442626</v>
      </c>
    </row>
    <row r="106" spans="2:118" ht="6" customHeight="1" x14ac:dyDescent="0.25">
      <c r="J106" s="43"/>
      <c r="L106" s="43"/>
      <c r="N106" s="43"/>
      <c r="P106" s="43"/>
      <c r="R106" s="43"/>
      <c r="T106" s="43"/>
      <c r="V106" s="43"/>
      <c r="X106" s="43"/>
      <c r="Z106" s="43"/>
      <c r="AB106" s="43"/>
      <c r="AD106" s="43"/>
      <c r="AF106" s="43"/>
      <c r="AH106" s="43"/>
      <c r="AJ106" s="43"/>
      <c r="AL106" s="43"/>
      <c r="AN106" s="43"/>
      <c r="AP106" s="43"/>
      <c r="AR106" s="43"/>
      <c r="AT106" s="43"/>
      <c r="AV106" s="43"/>
      <c r="AX106" s="43"/>
      <c r="AZ106" s="43"/>
      <c r="BB106" s="43"/>
      <c r="BD106" s="43"/>
      <c r="BF106" s="43"/>
      <c r="BH106" s="43"/>
      <c r="BJ106" s="43"/>
      <c r="BL106" s="43"/>
      <c r="BN106" s="43"/>
      <c r="BP106" s="43"/>
      <c r="BR106" s="43"/>
      <c r="BT106" s="43"/>
      <c r="BV106" s="43"/>
      <c r="BX106" s="43"/>
      <c r="BZ106" s="43"/>
      <c r="CB106" s="43"/>
      <c r="CD106" s="43"/>
      <c r="CF106" s="43"/>
      <c r="CH106" s="43"/>
      <c r="CJ106" s="43"/>
      <c r="CL106" s="43"/>
      <c r="CN106" s="43"/>
      <c r="CP106" s="43"/>
      <c r="CR106" s="43"/>
      <c r="CT106" s="43"/>
      <c r="CV106" s="43"/>
      <c r="CX106" s="43"/>
      <c r="CZ106" s="43"/>
      <c r="DB106" s="43"/>
      <c r="DD106" s="43"/>
      <c r="DF106" s="43"/>
      <c r="DH106" s="43"/>
      <c r="DJ106" s="43"/>
      <c r="DL106" s="43"/>
      <c r="DN106" s="43"/>
    </row>
    <row r="107" spans="2:118" x14ac:dyDescent="0.25">
      <c r="B107" s="7" t="s">
        <v>13</v>
      </c>
      <c r="J107" s="21">
        <v>0.9</v>
      </c>
      <c r="L107" s="21">
        <v>0.9</v>
      </c>
      <c r="N107" s="21">
        <v>0.9</v>
      </c>
      <c r="P107" s="21">
        <v>0.9</v>
      </c>
      <c r="R107" s="21">
        <v>0.9</v>
      </c>
      <c r="T107" s="21">
        <v>0.9</v>
      </c>
      <c r="V107" s="21">
        <v>0.9</v>
      </c>
      <c r="X107" s="21">
        <v>0.9</v>
      </c>
      <c r="Z107" s="21">
        <v>0.9</v>
      </c>
      <c r="AB107" s="21">
        <v>0.9</v>
      </c>
      <c r="AD107" s="21">
        <v>0.9</v>
      </c>
      <c r="AF107" s="21">
        <v>0.9</v>
      </c>
      <c r="AH107" s="21">
        <v>0.63</v>
      </c>
      <c r="AJ107" s="21">
        <v>0.79</v>
      </c>
      <c r="AL107" s="21">
        <v>0.73</v>
      </c>
      <c r="AN107" s="21">
        <v>0.78</v>
      </c>
      <c r="AO107"/>
      <c r="AP107" s="21">
        <v>0.82</v>
      </c>
      <c r="AQ107"/>
      <c r="AR107" s="21">
        <v>0.78</v>
      </c>
      <c r="AT107" s="21">
        <v>0.82</v>
      </c>
      <c r="AV107" s="21">
        <v>0.83</v>
      </c>
      <c r="AX107" s="21">
        <v>0.84</v>
      </c>
      <c r="AZ107" s="21">
        <v>0.89</v>
      </c>
      <c r="BB107" s="21">
        <v>0.93</v>
      </c>
      <c r="BD107" s="21">
        <v>0.9</v>
      </c>
      <c r="BF107" s="21">
        <v>0.93</v>
      </c>
      <c r="BH107" s="21">
        <v>0.93</v>
      </c>
      <c r="BJ107" s="21">
        <v>0.9</v>
      </c>
      <c r="BL107" s="21">
        <v>0.95</v>
      </c>
      <c r="BN107" s="21">
        <v>0.85</v>
      </c>
      <c r="BP107" s="21">
        <v>0.91</v>
      </c>
      <c r="BR107" s="21">
        <v>0.9</v>
      </c>
      <c r="BT107" s="21">
        <v>0.85</v>
      </c>
      <c r="BV107" s="21">
        <v>0.94</v>
      </c>
      <c r="BX107" s="21">
        <v>0.85</v>
      </c>
      <c r="BZ107" s="21">
        <v>0.91</v>
      </c>
      <c r="CB107" s="21">
        <v>0.89</v>
      </c>
      <c r="CD107" s="21">
        <v>0.91</v>
      </c>
      <c r="CF107" s="21">
        <v>0.98</v>
      </c>
      <c r="CH107" s="21">
        <v>0.95</v>
      </c>
      <c r="CJ107" s="21">
        <v>0.92</v>
      </c>
      <c r="CL107" s="21">
        <v>0.88</v>
      </c>
      <c r="CN107" s="21">
        <v>0.98</v>
      </c>
      <c r="CP107" s="21">
        <v>0.91</v>
      </c>
      <c r="CR107" s="21">
        <v>0.91</v>
      </c>
      <c r="CT107" s="21">
        <v>0.95</v>
      </c>
      <c r="CV107" s="21">
        <v>0.98</v>
      </c>
      <c r="CX107" s="21">
        <v>0.89</v>
      </c>
      <c r="CZ107" s="21">
        <v>0.95</v>
      </c>
      <c r="DB107" s="21">
        <v>0.93</v>
      </c>
      <c r="DD107" s="21">
        <v>0.95</v>
      </c>
      <c r="DF107" s="21">
        <v>0.94</v>
      </c>
      <c r="DH107" s="21">
        <v>0.92</v>
      </c>
      <c r="DJ107" s="21">
        <v>0.91</v>
      </c>
      <c r="DL107" s="21">
        <v>0.94</v>
      </c>
      <c r="DN107" s="21">
        <v>0.93</v>
      </c>
    </row>
    <row r="108" spans="2:118" ht="6" customHeight="1" x14ac:dyDescent="0.25">
      <c r="AO108"/>
      <c r="AQ108"/>
    </row>
    <row r="109" spans="2:118" x14ac:dyDescent="0.25">
      <c r="B109" s="7" t="s">
        <v>34</v>
      </c>
      <c r="AO109"/>
      <c r="AQ109"/>
    </row>
    <row r="110" spans="2:118" x14ac:dyDescent="0.25">
      <c r="B110" s="4" t="s">
        <v>37</v>
      </c>
      <c r="J110" s="19">
        <f>J11</f>
        <v>21466.08194583208</v>
      </c>
      <c r="L110" s="19">
        <f>L11</f>
        <v>29919.561911237372</v>
      </c>
      <c r="N110" s="19">
        <f t="shared" ref="N110" si="703">N11</f>
        <v>29453.625984156537</v>
      </c>
      <c r="P110" s="19">
        <f t="shared" ref="P110" si="704">P11</f>
        <v>29405.618822310931</v>
      </c>
      <c r="R110" s="19">
        <f t="shared" ref="R110" si="705">R11</f>
        <v>22741.93552094388</v>
      </c>
      <c r="T110" s="19">
        <f t="shared" ref="T110" si="706">T11</f>
        <v>31762.546465421638</v>
      </c>
      <c r="V110" s="19">
        <f t="shared" ref="V110" si="707">V11</f>
        <v>23719.426086595486</v>
      </c>
      <c r="X110" s="19">
        <f t="shared" ref="X110" si="708">X11</f>
        <v>29477.681337847174</v>
      </c>
      <c r="Z110" s="19">
        <f t="shared" ref="Z110" si="709">Z11</f>
        <v>28619.609838461751</v>
      </c>
      <c r="AB110" s="19">
        <f t="shared" ref="AB110" si="710">AB11</f>
        <v>29414.437450430531</v>
      </c>
      <c r="AD110" s="19">
        <f t="shared" ref="AD110" si="711">AD11</f>
        <v>27592.997270697371</v>
      </c>
      <c r="AF110" s="19">
        <f t="shared" ref="AF110" si="712">AF11</f>
        <v>27575.477366065239</v>
      </c>
      <c r="AH110" s="19">
        <f t="shared" ref="AH110" si="713">AH11</f>
        <v>33550.999999999985</v>
      </c>
      <c r="AJ110" s="19">
        <f t="shared" ref="AJ110" si="714">AJ11</f>
        <v>31198</v>
      </c>
      <c r="AL110" s="19">
        <f t="shared" ref="AL110" si="715">AL11</f>
        <v>33022</v>
      </c>
      <c r="AN110" s="19">
        <f t="shared" ref="AN110" si="716">AN11</f>
        <v>26139</v>
      </c>
      <c r="AP110" s="19">
        <f t="shared" ref="AP110" si="717">AP11</f>
        <v>29950</v>
      </c>
      <c r="AR110" s="19">
        <f t="shared" ref="AR110" si="718">AR11</f>
        <v>31016</v>
      </c>
      <c r="AT110" s="19">
        <f t="shared" ref="AT110" si="719">AT11</f>
        <v>25924</v>
      </c>
      <c r="AV110" s="19">
        <f t="shared" ref="AV110" si="720">AV11</f>
        <v>30376</v>
      </c>
      <c r="AX110" s="19">
        <f t="shared" ref="AX110" si="721">AX11</f>
        <v>32912</v>
      </c>
      <c r="AZ110" s="19">
        <f t="shared" ref="AZ110:BB110" si="722">AZ11</f>
        <v>36230</v>
      </c>
      <c r="BB110" s="19">
        <f t="shared" si="722"/>
        <v>35919</v>
      </c>
      <c r="BD110" s="19">
        <f t="shared" ref="BD110:BF110" si="723">BD11</f>
        <v>46639</v>
      </c>
      <c r="BF110" s="19">
        <f t="shared" si="723"/>
        <v>36426</v>
      </c>
      <c r="BH110" s="19">
        <f t="shared" ref="BH110:BJ110" si="724">BH11</f>
        <v>36827</v>
      </c>
      <c r="BJ110" s="19">
        <f t="shared" si="724"/>
        <v>27602</v>
      </c>
      <c r="BL110" s="19">
        <f t="shared" ref="BL110:BN110" si="725">BL11</f>
        <v>34749</v>
      </c>
      <c r="BN110" s="19">
        <f t="shared" si="725"/>
        <v>37672</v>
      </c>
      <c r="BP110" s="19">
        <f t="shared" ref="BP110:BR110" si="726">BP11</f>
        <v>42114</v>
      </c>
      <c r="BR110" s="19">
        <f t="shared" si="726"/>
        <v>36741</v>
      </c>
      <c r="BT110" s="19">
        <f t="shared" ref="BT110:BV110" si="727">BT11</f>
        <v>35857</v>
      </c>
      <c r="BV110" s="19">
        <f t="shared" si="727"/>
        <v>34871</v>
      </c>
      <c r="BX110" s="19">
        <f t="shared" ref="BX110" si="728">BX11</f>
        <v>23832</v>
      </c>
      <c r="BZ110" s="19">
        <f t="shared" ref="BZ110" si="729">BZ11</f>
        <v>34284</v>
      </c>
      <c r="CB110" s="19">
        <f t="shared" ref="CB110:CD110" si="730">CB11</f>
        <v>27931</v>
      </c>
      <c r="CD110" s="19">
        <f t="shared" si="730"/>
        <v>39566.1</v>
      </c>
      <c r="CF110" s="19">
        <f t="shared" ref="CF110:CH110" si="731">CF11</f>
        <v>44001.7</v>
      </c>
      <c r="CH110" s="19">
        <f t="shared" si="731"/>
        <v>33059</v>
      </c>
      <c r="CJ110" s="19">
        <f t="shared" ref="CJ110:CL110" si="732">CJ11</f>
        <v>37314</v>
      </c>
      <c r="CL110" s="19">
        <f t="shared" si="732"/>
        <v>38237</v>
      </c>
      <c r="CN110" s="19">
        <f t="shared" ref="CN110:CP110" si="733">CN11</f>
        <v>32611</v>
      </c>
      <c r="CP110" s="19">
        <f t="shared" si="733"/>
        <v>46748</v>
      </c>
      <c r="CR110" s="19">
        <f t="shared" ref="CR110:CT110" si="734">CR11</f>
        <v>45760</v>
      </c>
      <c r="CT110" s="19">
        <f t="shared" si="734"/>
        <v>40534</v>
      </c>
      <c r="CV110" s="19">
        <f t="shared" ref="CV110:CX110" si="735">CV11</f>
        <v>38753</v>
      </c>
      <c r="CX110" s="19">
        <f t="shared" si="735"/>
        <v>32724</v>
      </c>
      <c r="CZ110" s="19">
        <f t="shared" ref="CZ110:DB110" si="736">CZ11</f>
        <v>25929</v>
      </c>
      <c r="DB110" s="19">
        <f t="shared" si="736"/>
        <v>35707</v>
      </c>
      <c r="DD110" s="19">
        <f t="shared" ref="DD110:DF110" si="737">DD11</f>
        <v>40581</v>
      </c>
      <c r="DF110" s="19">
        <f t="shared" si="737"/>
        <v>34722</v>
      </c>
      <c r="DH110" s="19">
        <f t="shared" ref="DH110:DJ110" si="738">DH11</f>
        <v>38556</v>
      </c>
      <c r="DJ110" s="19">
        <f t="shared" si="738"/>
        <v>31787.83</v>
      </c>
      <c r="DL110" s="19">
        <f t="shared" ref="DL110:DN110" si="739">DL11</f>
        <v>32798.660000000003</v>
      </c>
      <c r="DN110" s="19">
        <f t="shared" si="739"/>
        <v>39412</v>
      </c>
    </row>
    <row r="111" spans="2:118" x14ac:dyDescent="0.25">
      <c r="B111" s="4" t="s">
        <v>35</v>
      </c>
      <c r="J111" s="70" t="s">
        <v>77</v>
      </c>
      <c r="L111" s="70" t="s">
        <v>77</v>
      </c>
      <c r="N111" s="70" t="s">
        <v>77</v>
      </c>
      <c r="P111" s="70" t="s">
        <v>77</v>
      </c>
      <c r="R111" s="70" t="s">
        <v>77</v>
      </c>
      <c r="T111" s="70" t="s">
        <v>77</v>
      </c>
      <c r="V111" s="70" t="s">
        <v>77</v>
      </c>
      <c r="X111" s="70" t="s">
        <v>77</v>
      </c>
      <c r="Z111" s="70" t="s">
        <v>77</v>
      </c>
      <c r="AB111" s="70" t="s">
        <v>77</v>
      </c>
      <c r="AD111" s="70" t="s">
        <v>77</v>
      </c>
      <c r="AF111" s="70" t="s">
        <v>77</v>
      </c>
      <c r="AH111" s="70" t="s">
        <v>77</v>
      </c>
      <c r="AJ111" s="70" t="s">
        <v>77</v>
      </c>
      <c r="AL111" s="70" t="s">
        <v>77</v>
      </c>
      <c r="AN111" s="70" t="s">
        <v>77</v>
      </c>
      <c r="AO111"/>
      <c r="AP111" s="70" t="s">
        <v>77</v>
      </c>
      <c r="AQ111"/>
      <c r="AR111" s="8">
        <v>13552</v>
      </c>
      <c r="AS111" s="16"/>
      <c r="AT111" s="8">
        <v>12233</v>
      </c>
      <c r="AU111" s="16"/>
      <c r="AV111" s="8">
        <v>16661</v>
      </c>
      <c r="AW111" s="16"/>
      <c r="AX111" s="8">
        <v>18425</v>
      </c>
      <c r="AY111" s="16"/>
      <c r="AZ111" s="8">
        <v>18360</v>
      </c>
      <c r="BA111" s="16"/>
      <c r="BB111" s="8">
        <v>17632.61</v>
      </c>
      <c r="BC111" s="16"/>
      <c r="BD111" s="8">
        <v>19896.87</v>
      </c>
      <c r="BE111" s="16"/>
      <c r="BF111" s="8">
        <v>18861.13</v>
      </c>
      <c r="BG111" s="16"/>
      <c r="BH111" s="8">
        <v>15026.67</v>
      </c>
      <c r="BI111" s="16"/>
      <c r="BJ111" s="8">
        <v>20090.97</v>
      </c>
      <c r="BK111" s="16"/>
      <c r="BL111" s="8">
        <v>18080.57</v>
      </c>
      <c r="BM111" s="16"/>
      <c r="BN111" s="8">
        <v>18917.14</v>
      </c>
      <c r="BO111" s="16"/>
      <c r="BP111" s="8">
        <v>14733.44</v>
      </c>
      <c r="BQ111" s="16"/>
      <c r="BR111" s="8">
        <v>16598.23</v>
      </c>
      <c r="BS111" s="16"/>
      <c r="BT111" s="8">
        <v>14446.1</v>
      </c>
      <c r="BU111" s="16"/>
      <c r="BV111" s="8">
        <v>14339.92</v>
      </c>
      <c r="BW111" s="16"/>
      <c r="BX111" s="8">
        <v>13767.94</v>
      </c>
      <c r="BY111" s="16"/>
      <c r="BZ111" s="8">
        <v>14233.67</v>
      </c>
      <c r="CA111" s="16"/>
      <c r="CB111" s="8">
        <v>16608.03</v>
      </c>
      <c r="CC111" s="16"/>
      <c r="CD111" s="8">
        <v>16272.25</v>
      </c>
      <c r="CE111" s="16"/>
      <c r="CF111" s="8">
        <v>15552.4</v>
      </c>
      <c r="CG111" s="16"/>
      <c r="CH111" s="8">
        <v>16003.79</v>
      </c>
      <c r="CI111" s="16"/>
      <c r="CJ111" s="8">
        <v>15613.81</v>
      </c>
      <c r="CK111" s="16"/>
      <c r="CL111" s="8">
        <v>16347.76</v>
      </c>
      <c r="CM111" s="16"/>
      <c r="CN111" s="8">
        <v>16742.54</v>
      </c>
      <c r="CO111" s="16"/>
      <c r="CP111" s="8">
        <v>17502.73</v>
      </c>
      <c r="CQ111" s="16"/>
      <c r="CR111" s="8">
        <v>17034.099999999999</v>
      </c>
      <c r="CS111" s="16"/>
      <c r="CT111" s="8">
        <v>16736.34</v>
      </c>
      <c r="CU111" s="16"/>
      <c r="CV111" s="8">
        <v>16686.66</v>
      </c>
      <c r="CW111" s="16"/>
      <c r="CX111" s="8">
        <v>15302.97</v>
      </c>
      <c r="CY111" s="16"/>
      <c r="CZ111" s="8">
        <v>17617.419999999998</v>
      </c>
      <c r="DA111" s="16"/>
      <c r="DB111" s="8">
        <v>16657.77</v>
      </c>
      <c r="DC111" s="16"/>
      <c r="DD111" s="8">
        <v>14587.33</v>
      </c>
      <c r="DE111" s="16"/>
      <c r="DF111" s="8">
        <v>17155.27</v>
      </c>
      <c r="DG111" s="16"/>
      <c r="DH111" s="8">
        <v>17128.89</v>
      </c>
      <c r="DI111" s="16"/>
      <c r="DJ111" s="8">
        <v>16083.74</v>
      </c>
      <c r="DK111" s="16"/>
      <c r="DL111" s="8">
        <v>16652</v>
      </c>
      <c r="DM111" s="16"/>
      <c r="DN111" s="8">
        <v>17314.349999999999</v>
      </c>
    </row>
    <row r="112" spans="2:118" x14ac:dyDescent="0.25">
      <c r="B112" s="4" t="s">
        <v>36</v>
      </c>
      <c r="J112" s="69" t="s">
        <v>77</v>
      </c>
      <c r="L112" s="69" t="s">
        <v>77</v>
      </c>
      <c r="N112" s="69" t="s">
        <v>77</v>
      </c>
      <c r="P112" s="69" t="s">
        <v>77</v>
      </c>
      <c r="R112" s="69" t="s">
        <v>77</v>
      </c>
      <c r="T112" s="69" t="s">
        <v>77</v>
      </c>
      <c r="V112" s="69" t="s">
        <v>77</v>
      </c>
      <c r="X112" s="69" t="s">
        <v>77</v>
      </c>
      <c r="Z112" s="69" t="s">
        <v>77</v>
      </c>
      <c r="AB112" s="69" t="s">
        <v>77</v>
      </c>
      <c r="AD112" s="69" t="s">
        <v>77</v>
      </c>
      <c r="AF112" s="69" t="s">
        <v>77</v>
      </c>
      <c r="AH112" s="69" t="s">
        <v>77</v>
      </c>
      <c r="AJ112" s="69" t="s">
        <v>77</v>
      </c>
      <c r="AL112" s="69" t="s">
        <v>77</v>
      </c>
      <c r="AN112" s="69" t="s">
        <v>77</v>
      </c>
      <c r="AO112"/>
      <c r="AP112" s="69" t="s">
        <v>77</v>
      </c>
      <c r="AQ112"/>
      <c r="AR112" s="44">
        <f>AR110/AR111</f>
        <v>2.2886658795749706</v>
      </c>
      <c r="AT112" s="44">
        <f>AT110/AT111</f>
        <v>2.1191858088776261</v>
      </c>
      <c r="AV112" s="44">
        <f>AV110/AV111</f>
        <v>1.8231798811595943</v>
      </c>
      <c r="AX112" s="44">
        <f>AX110/AX111</f>
        <v>1.7862686567164179</v>
      </c>
      <c r="AZ112" s="44">
        <f>AZ110/AZ111</f>
        <v>1.9733115468409586</v>
      </c>
      <c r="BB112" s="44">
        <f>BB110/BB111</f>
        <v>2.0370778914749432</v>
      </c>
      <c r="BD112" s="44">
        <f>BD110/BD111</f>
        <v>2.3440370269293616</v>
      </c>
      <c r="BF112" s="44">
        <f>BF110/BF111</f>
        <v>1.931273470889602</v>
      </c>
      <c r="BH112" s="44">
        <f>BH110/BH111</f>
        <v>2.4507758538651609</v>
      </c>
      <c r="BJ112" s="44">
        <f>BJ110/BJ111</f>
        <v>1.37385103855115</v>
      </c>
      <c r="BL112" s="44">
        <f>BL110/BL111</f>
        <v>1.9218973738106708</v>
      </c>
      <c r="BN112" s="44">
        <f>BN110/BN111</f>
        <v>1.9914215362364502</v>
      </c>
      <c r="BP112" s="44">
        <f>BP110/BP111</f>
        <v>2.8583955953260065</v>
      </c>
      <c r="BR112" s="44">
        <f>BR110/BR111</f>
        <v>2.2135492760372641</v>
      </c>
      <c r="BT112" s="44">
        <f>BT110/BT111</f>
        <v>2.4821232028021405</v>
      </c>
      <c r="BV112" s="44">
        <f>BV110/BV111</f>
        <v>2.4317429943821165</v>
      </c>
      <c r="BX112" s="44">
        <f>BX110/BX111</f>
        <v>1.7309779095492861</v>
      </c>
      <c r="BZ112" s="44">
        <f>BZ110/BZ111</f>
        <v>2.4086549709245753</v>
      </c>
      <c r="CB112" s="44">
        <f>CB110/CB111</f>
        <v>1.6817768272335734</v>
      </c>
      <c r="CD112" s="44">
        <f>CD110/CD111</f>
        <v>2.4315076280170227</v>
      </c>
      <c r="CF112" s="44">
        <f>CF110/CF111</f>
        <v>2.8292546488001848</v>
      </c>
      <c r="CH112" s="44">
        <f>CH110/CH111</f>
        <v>2.0656981877417784</v>
      </c>
      <c r="CJ112" s="44">
        <f>CJ110/CJ111</f>
        <v>2.3898074845281196</v>
      </c>
      <c r="CL112" s="44">
        <f>CL110/CL111</f>
        <v>2.3389748809622848</v>
      </c>
      <c r="CN112" s="44">
        <f>CN110/CN111</f>
        <v>1.9477928677488601</v>
      </c>
      <c r="CP112" s="44">
        <f>CP110/CP111</f>
        <v>2.6708976256846788</v>
      </c>
      <c r="CR112" s="44">
        <f>CR110/CR111</f>
        <v>2.6863761513669639</v>
      </c>
      <c r="CT112" s="44">
        <f>CT110/CT111</f>
        <v>2.4219154247583403</v>
      </c>
      <c r="CV112" s="44">
        <f>CV110/CV111</f>
        <v>2.3223940560903142</v>
      </c>
      <c r="CX112" s="44">
        <f>CX110/CX111</f>
        <v>2.1384084265995424</v>
      </c>
      <c r="CZ112" s="44">
        <f>CZ110/CZ111</f>
        <v>1.4717819067718203</v>
      </c>
      <c r="DB112" s="44">
        <f>DB110/DB111</f>
        <v>2.1435642345884234</v>
      </c>
      <c r="DD112" s="44">
        <f>DD110/DD111</f>
        <v>2.7819347337723901</v>
      </c>
      <c r="DF112" s="44">
        <f>DF110/DF111</f>
        <v>2.0239844665808233</v>
      </c>
      <c r="DH112" s="44">
        <f>DH110/DH111</f>
        <v>2.2509339484344872</v>
      </c>
      <c r="DJ112" s="44">
        <f>DJ110/DJ111</f>
        <v>1.9763954154941576</v>
      </c>
      <c r="DL112" s="44">
        <f>DL110/DL111</f>
        <v>1.9696528945472018</v>
      </c>
      <c r="DN112" s="44">
        <f>DN110/DN111</f>
        <v>2.2762621755942329</v>
      </c>
    </row>
    <row r="113" spans="41:43" x14ac:dyDescent="0.25">
      <c r="AO113"/>
      <c r="AQ113"/>
    </row>
    <row r="114" spans="41:43" x14ac:dyDescent="0.25">
      <c r="AO114"/>
      <c r="AQ114"/>
    </row>
  </sheetData>
  <pageMargins left="0.45" right="0.45" top="0.5" bottom="0.5" header="0.3" footer="0.3"/>
  <pageSetup scale="35" orientation="portrait" horizontalDpi="1200" verticalDpi="1200" r:id="rId1"/>
  <ignoredErrors>
    <ignoredError sqref="AZ59:AZ60 AX59:AX60 AV59:AV60 AT59:AT60 AR59:AR60 AZ61 AX61 AV61 AT61 AR61 AF34 AH34 AJ34 AL34 AN34 AP34 AR34 AT34 AV34 AX34 AZ34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D734-FDC3-4C43-A3D8-B45ABC080BC6}">
  <dimension ref="A3:EF167"/>
  <sheetViews>
    <sheetView showGridLines="0" view="pageBreakPreview" zoomScaleNormal="100" zoomScaleSheetLayoutView="100" workbookViewId="0">
      <selection activeCell="DN22" sqref="DN22"/>
    </sheetView>
  </sheetViews>
  <sheetFormatPr defaultColWidth="8.85546875" defaultRowHeight="15" outlineLevelCol="2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0.85546875" style="4" hidden="1" customWidth="1" outlineLevel="1"/>
    <col min="11" max="11" width="1.85546875" style="4" hidden="1" customWidth="1" outlineLevel="1"/>
    <col min="12" max="12" width="10.85546875" style="4" hidden="1" customWidth="1" outlineLevel="1"/>
    <col min="13" max="13" width="1.85546875" style="4" hidden="1" customWidth="1" outlineLevel="1"/>
    <col min="14" max="14" width="10.85546875" style="4" hidden="1" customWidth="1" outlineLevel="1"/>
    <col min="15" max="15" width="1.85546875" style="4" hidden="1" customWidth="1" outlineLevel="1"/>
    <col min="16" max="16" width="10.85546875" style="4" hidden="1" customWidth="1" outlineLevel="1"/>
    <col min="17" max="17" width="1.85546875" style="4" hidden="1" customWidth="1" outlineLevel="1"/>
    <col min="18" max="18" width="10.85546875" style="4" hidden="1" customWidth="1" outlineLevel="1"/>
    <col min="19" max="19" width="1.85546875" style="4" hidden="1" customWidth="1" outlineLevel="1"/>
    <col min="20" max="20" width="10.85546875" style="4" hidden="1" customWidth="1" outlineLevel="1"/>
    <col min="21" max="21" width="1.85546875" style="4" hidden="1" customWidth="1" outlineLevel="1"/>
    <col min="22" max="22" width="10.85546875" style="4" hidden="1" customWidth="1" outlineLevel="1"/>
    <col min="23" max="23" width="1.85546875" style="4" hidden="1" customWidth="1" outlineLevel="1"/>
    <col min="24" max="24" width="10.85546875" style="4" hidden="1" customWidth="1" outlineLevel="1"/>
    <col min="25" max="25" width="1.85546875" style="4" hidden="1" customWidth="1" outlineLevel="1"/>
    <col min="26" max="26" width="10.85546875" style="4" hidden="1" customWidth="1" outlineLevel="1"/>
    <col min="27" max="27" width="1.85546875" style="4" hidden="1" customWidth="1" outlineLevel="1"/>
    <col min="28" max="28" width="10.85546875" style="4" hidden="1" customWidth="1" outlineLevel="1"/>
    <col min="29" max="29" width="1.85546875" style="4" hidden="1" customWidth="1" outlineLevel="1"/>
    <col min="30" max="30" width="10.85546875" style="4" hidden="1" customWidth="1" outlineLevel="1"/>
    <col min="31" max="31" width="1.85546875" style="4" hidden="1" customWidth="1" outlineLevel="1"/>
    <col min="32" max="32" width="10.85546875" style="4" hidden="1" customWidth="1" outlineLevel="1"/>
    <col min="33" max="33" width="1.85546875" style="4" hidden="1" customWidth="1" outlineLevel="1"/>
    <col min="34" max="34" width="10.85546875" style="4" hidden="1" customWidth="1" outlineLevel="1" collapsed="1"/>
    <col min="35" max="35" width="1.85546875" style="4" hidden="1" customWidth="1" outlineLevel="1"/>
    <col min="36" max="36" width="10.85546875" style="4" hidden="1" customWidth="1" outlineLevel="1"/>
    <col min="37" max="37" width="1.85546875" style="4" hidden="1" customWidth="1" outlineLevel="1"/>
    <col min="38" max="38" width="10.85546875" style="4" hidden="1" customWidth="1" outlineLevel="1"/>
    <col min="39" max="39" width="1.85546875" style="4" hidden="1" customWidth="1" outlineLevel="1"/>
    <col min="40" max="40" width="10.85546875" style="4" hidden="1" customWidth="1" outlineLevel="1"/>
    <col min="41" max="41" width="1.85546875" style="4" hidden="1" customWidth="1" outlineLevel="1"/>
    <col min="42" max="42" width="11.28515625" style="4" hidden="1" customWidth="1" outlineLevel="1"/>
    <col min="43" max="43" width="1.85546875" style="4" hidden="1" customWidth="1" outlineLevel="1"/>
    <col min="44" max="44" width="11.28515625" style="4" hidden="1" customWidth="1" outlineLevel="1"/>
    <col min="45" max="45" width="1.85546875" style="4" hidden="1" customWidth="1" outlineLevel="1"/>
    <col min="46" max="46" width="11.28515625" style="4" hidden="1" customWidth="1" outlineLevel="1"/>
    <col min="47" max="47" width="1.85546875" style="4" hidden="1" customWidth="1" outlineLevel="1"/>
    <col min="48" max="48" width="11.28515625" style="4" hidden="1" customWidth="1" outlineLevel="1"/>
    <col min="49" max="49" width="1.85546875" style="4" hidden="1" customWidth="1" outlineLevel="1"/>
    <col min="50" max="50" width="11.28515625" style="4" hidden="1" customWidth="1" outlineLevel="1"/>
    <col min="51" max="51" width="1.85546875" style="4" hidden="1" customWidth="1" outlineLevel="1"/>
    <col min="52" max="52" width="11.28515625" style="4" hidden="1" customWidth="1" outlineLevel="1"/>
    <col min="53" max="53" width="1.85546875" style="4" hidden="1" customWidth="1" outlineLevel="1"/>
    <col min="54" max="54" width="11.28515625" style="4" hidden="1" customWidth="1" outlineLevel="1"/>
    <col min="55" max="55" width="1.85546875" style="4" hidden="1" customWidth="1" outlineLevel="1"/>
    <col min="56" max="56" width="11.28515625" style="4" hidden="1" customWidth="1" outlineLevel="1"/>
    <col min="57" max="57" width="1.85546875" style="4" hidden="1" customWidth="1" outlineLevel="1" collapsed="1"/>
    <col min="58" max="58" width="11.28515625" style="4" hidden="1" customWidth="1" outlineLevel="2"/>
    <col min="59" max="59" width="1.85546875" style="4" hidden="1" customWidth="1" outlineLevel="2"/>
    <col min="60" max="60" width="11.28515625" style="4" hidden="1" customWidth="1" outlineLevel="2"/>
    <col min="61" max="61" width="1.85546875" style="4" hidden="1" customWidth="1" outlineLevel="2"/>
    <col min="62" max="62" width="11.28515625" style="4" hidden="1" customWidth="1" outlineLevel="2"/>
    <col min="63" max="63" width="1.85546875" style="4" hidden="1" customWidth="1" outlineLevel="2"/>
    <col min="64" max="64" width="11.28515625" style="4" hidden="1" customWidth="1" outlineLevel="2"/>
    <col min="65" max="65" width="1.85546875" style="4" hidden="1" customWidth="1" outlineLevel="2"/>
    <col min="66" max="66" width="11.28515625" style="4" hidden="1" customWidth="1" outlineLevel="2"/>
    <col min="67" max="67" width="1.85546875" style="4" hidden="1" customWidth="1" outlineLevel="2"/>
    <col min="68" max="68" width="11.28515625" style="4" hidden="1" customWidth="1" outlineLevel="2"/>
    <col min="69" max="69" width="1.85546875" style="4" hidden="1" customWidth="1" outlineLevel="2"/>
    <col min="70" max="70" width="11.28515625" style="4" hidden="1" customWidth="1" outlineLevel="2"/>
    <col min="71" max="71" width="1.85546875" style="4" hidden="1" customWidth="1" outlineLevel="2"/>
    <col min="72" max="72" width="11.28515625" style="4" hidden="1" customWidth="1" outlineLevel="2"/>
    <col min="73" max="73" width="1.85546875" style="4" hidden="1" customWidth="1" outlineLevel="2"/>
    <col min="74" max="74" width="11.28515625" style="4" hidden="1" customWidth="1" outlineLevel="2"/>
    <col min="75" max="75" width="1.85546875" style="4" hidden="1" customWidth="1" outlineLevel="2"/>
    <col min="76" max="76" width="11.28515625" style="4" hidden="1" customWidth="1" outlineLevel="2"/>
    <col min="77" max="77" width="1.85546875" style="4" hidden="1" customWidth="1" outlineLevel="2"/>
    <col min="78" max="78" width="11.28515625" style="4" hidden="1" customWidth="1" outlineLevel="2"/>
    <col min="79" max="79" width="1.85546875" style="4" hidden="1" customWidth="1" outlineLevel="2"/>
    <col min="80" max="80" width="11.28515625" style="4" hidden="1" customWidth="1" outlineLevel="2"/>
    <col min="81" max="81" width="1.85546875" style="4" hidden="1" customWidth="1" outlineLevel="1" collapsed="1"/>
    <col min="82" max="82" width="11.28515625" style="4" hidden="1" customWidth="1" outlineLevel="1"/>
    <col min="83" max="83" width="1.85546875" style="4" hidden="1" customWidth="1" outlineLevel="1"/>
    <col min="84" max="84" width="11.28515625" style="4" hidden="1" customWidth="1" outlineLevel="1"/>
    <col min="85" max="85" width="1.85546875" style="4" hidden="1" customWidth="1" outlineLevel="1"/>
    <col min="86" max="86" width="11.28515625" style="4" hidden="1" customWidth="1" outlineLevel="1"/>
    <col min="87" max="87" width="1.85546875" style="4" hidden="1" customWidth="1" outlineLevel="1"/>
    <col min="88" max="88" width="11.28515625" style="4" hidden="1" customWidth="1" outlineLevel="1"/>
    <col min="89" max="89" width="1.85546875" style="4" hidden="1" customWidth="1" outlineLevel="1"/>
    <col min="90" max="90" width="11.28515625" style="4" hidden="1" customWidth="1" outlineLevel="1"/>
    <col min="91" max="91" width="1.85546875" style="4" hidden="1" customWidth="1" outlineLevel="1"/>
    <col min="92" max="92" width="11.28515625" style="4" hidden="1" customWidth="1" outlineLevel="1"/>
    <col min="93" max="93" width="1.85546875" style="4" hidden="1" customWidth="1" outlineLevel="1"/>
    <col min="94" max="94" width="11.28515625" style="4" hidden="1" customWidth="1" outlineLevel="1"/>
    <col min="95" max="95" width="1.85546875" style="4" hidden="1" customWidth="1" outlineLevel="1"/>
    <col min="96" max="96" width="11.28515625" style="4" hidden="1" customWidth="1" outlineLevel="1"/>
    <col min="97" max="97" width="1.85546875" style="4" hidden="1" customWidth="1" outlineLevel="1"/>
    <col min="98" max="98" width="11.28515625" style="4" hidden="1" customWidth="1" outlineLevel="1"/>
    <col min="99" max="99" width="1.85546875" style="4" hidden="1" customWidth="1" outlineLevel="1"/>
    <col min="100" max="100" width="11.28515625" style="4" hidden="1" customWidth="1" outlineLevel="1"/>
    <col min="101" max="101" width="1.85546875" style="4" hidden="1" customWidth="1" outlineLevel="1"/>
    <col min="102" max="102" width="11.28515625" style="4" hidden="1" customWidth="1" outlineLevel="1"/>
    <col min="103" max="103" width="1.85546875" style="4" hidden="1" customWidth="1" outlineLevel="1"/>
    <col min="104" max="104" width="11.28515625" style="4" hidden="1" customWidth="1" outlineLevel="1"/>
    <col min="105" max="105" width="1.85546875" style="4" customWidth="1" collapsed="1"/>
    <col min="106" max="106" width="11.28515625" style="4" bestFit="1" customWidth="1"/>
    <col min="107" max="107" width="1.85546875" style="4" customWidth="1"/>
    <col min="108" max="108" width="11.28515625" style="4" bestFit="1" customWidth="1"/>
    <col min="109" max="109" width="1.85546875" style="4" customWidth="1"/>
    <col min="110" max="110" width="11.28515625" style="4" bestFit="1" customWidth="1"/>
    <col min="111" max="111" width="1.85546875" style="4" customWidth="1"/>
    <col min="112" max="112" width="11.28515625" style="4" bestFit="1" customWidth="1"/>
    <col min="113" max="113" width="1.85546875" style="4" customWidth="1"/>
    <col min="114" max="114" width="11.28515625" style="4" bestFit="1" customWidth="1"/>
    <col min="115" max="115" width="1.85546875" style="4" customWidth="1"/>
    <col min="116" max="116" width="11.28515625" style="4" bestFit="1" customWidth="1"/>
    <col min="117" max="117" width="1.85546875" style="4" customWidth="1"/>
    <col min="118" max="118" width="11.28515625" style="4" customWidth="1"/>
    <col min="119" max="119" width="1.85546875" style="4" customWidth="1"/>
    <col min="120" max="120" width="8.85546875" style="4"/>
    <col min="121" max="121" width="9.85546875" style="4" bestFit="1" customWidth="1"/>
    <col min="122" max="16384" width="8.85546875" style="4"/>
  </cols>
  <sheetData>
    <row r="3" spans="1:136" customFormat="1" ht="34.5" thickBot="1" x14ac:dyDescent="0.55000000000000004">
      <c r="A3" s="1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136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spans="1:136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DQ5" s="65" t="s">
        <v>45</v>
      </c>
      <c r="DR5" s="64"/>
      <c r="DS5" s="64"/>
    </row>
    <row r="6" spans="1:136" x14ac:dyDescent="0.25">
      <c r="J6" s="5">
        <f>L6-30</f>
        <v>44219</v>
      </c>
      <c r="L6" s="5">
        <f>N6-30</f>
        <v>44249</v>
      </c>
      <c r="N6" s="5">
        <f>P6-30</f>
        <v>44279</v>
      </c>
      <c r="P6" s="5">
        <f>R6-30</f>
        <v>44309</v>
      </c>
      <c r="R6" s="5">
        <f>T6-30</f>
        <v>44339</v>
      </c>
      <c r="T6" s="5">
        <f>V6-30</f>
        <v>44369</v>
      </c>
      <c r="V6" s="5">
        <f>X6-30</f>
        <v>44399</v>
      </c>
      <c r="X6" s="5">
        <f>Z6-30</f>
        <v>44429</v>
      </c>
      <c r="Z6" s="5">
        <f>AB6-30</f>
        <v>44459</v>
      </c>
      <c r="AB6" s="5">
        <f>AD6-30</f>
        <v>44489</v>
      </c>
      <c r="AD6" s="5">
        <f>AF6-30</f>
        <v>44519</v>
      </c>
      <c r="AF6" s="5">
        <f>AH6-30</f>
        <v>44549</v>
      </c>
      <c r="AH6" s="5">
        <f>AJ6-30</f>
        <v>44579</v>
      </c>
      <c r="AJ6" s="5">
        <f>AL6-30</f>
        <v>44609</v>
      </c>
      <c r="AL6" s="5">
        <f>AN6-30</f>
        <v>44639</v>
      </c>
      <c r="AN6" s="5">
        <f>AP6-30</f>
        <v>44669</v>
      </c>
      <c r="AP6" s="5">
        <f>AR6-30</f>
        <v>44699</v>
      </c>
      <c r="AR6" s="5">
        <f>AT6-30</f>
        <v>44729</v>
      </c>
      <c r="AT6" s="5">
        <f>AV6-30</f>
        <v>44759</v>
      </c>
      <c r="AV6" s="5">
        <f>AX6-30</f>
        <v>44789</v>
      </c>
      <c r="AX6" s="5">
        <v>44819</v>
      </c>
      <c r="AZ6" s="5">
        <v>44849</v>
      </c>
      <c r="BB6" s="5">
        <v>44880</v>
      </c>
      <c r="BD6" s="5">
        <v>44910</v>
      </c>
      <c r="BF6" s="5">
        <v>44941</v>
      </c>
      <c r="BH6" s="5">
        <v>44972</v>
      </c>
      <c r="BJ6" s="5">
        <v>45000</v>
      </c>
      <c r="BL6" s="5">
        <v>45031</v>
      </c>
      <c r="BN6" s="5">
        <v>45061</v>
      </c>
      <c r="BP6" s="5">
        <v>45092</v>
      </c>
      <c r="BR6" s="5">
        <v>45122</v>
      </c>
      <c r="BT6" s="5">
        <v>45153</v>
      </c>
      <c r="BV6" s="5">
        <v>45184</v>
      </c>
      <c r="BX6" s="5">
        <v>45214</v>
      </c>
      <c r="BZ6" s="5">
        <v>45245</v>
      </c>
      <c r="CB6" s="5">
        <v>45275</v>
      </c>
      <c r="CD6" s="5">
        <v>45306</v>
      </c>
      <c r="CF6" s="5">
        <v>45337</v>
      </c>
      <c r="CH6" s="5">
        <v>45366</v>
      </c>
      <c r="CJ6" s="5">
        <v>45397</v>
      </c>
      <c r="CL6" s="5">
        <v>45427</v>
      </c>
      <c r="CN6" s="5">
        <v>45458</v>
      </c>
      <c r="CP6" s="5">
        <v>45488</v>
      </c>
      <c r="CR6" s="5">
        <v>45519</v>
      </c>
      <c r="CT6" s="5">
        <v>45550</v>
      </c>
      <c r="CV6" s="5">
        <v>45580</v>
      </c>
      <c r="CX6" s="5">
        <v>45611</v>
      </c>
      <c r="CZ6" s="5">
        <v>45641</v>
      </c>
      <c r="DB6" s="5">
        <v>45672</v>
      </c>
      <c r="DD6" s="5">
        <v>45703</v>
      </c>
      <c r="DF6" s="5">
        <v>45731</v>
      </c>
      <c r="DH6" s="5">
        <v>45762</v>
      </c>
      <c r="DJ6" s="5">
        <v>45792</v>
      </c>
      <c r="DL6" s="5">
        <v>45823</v>
      </c>
      <c r="DN6" s="5">
        <v>45853</v>
      </c>
      <c r="DQ6" s="55" t="s">
        <v>7</v>
      </c>
      <c r="DR6" s="56"/>
      <c r="DS6" s="57"/>
    </row>
    <row r="7" spans="1:136" x14ac:dyDescent="0.25">
      <c r="B7" s="6" t="s">
        <v>0</v>
      </c>
      <c r="DQ7" s="58" t="s">
        <v>71</v>
      </c>
      <c r="DR7"/>
      <c r="DS7" s="72" t="s">
        <v>73</v>
      </c>
    </row>
    <row r="8" spans="1:136" x14ac:dyDescent="0.25">
      <c r="B8" s="7" t="s">
        <v>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s="58" t="s">
        <v>72</v>
      </c>
      <c r="DR8"/>
      <c r="DS8" s="72" t="s">
        <v>74</v>
      </c>
      <c r="DT8"/>
      <c r="DU8"/>
      <c r="DV8"/>
      <c r="DW8"/>
      <c r="DX8"/>
      <c r="DY8"/>
      <c r="DZ8"/>
      <c r="EA8"/>
      <c r="EB8"/>
      <c r="EC8"/>
      <c r="ED8"/>
      <c r="EE8"/>
      <c r="EF8"/>
    </row>
    <row r="9" spans="1:136" x14ac:dyDescent="0.25">
      <c r="B9" s="4" t="s">
        <v>17</v>
      </c>
      <c r="J9" s="45">
        <v>0</v>
      </c>
      <c r="L9" s="45">
        <v>0</v>
      </c>
      <c r="N9" s="45">
        <v>0</v>
      </c>
      <c r="P9" s="45">
        <v>0</v>
      </c>
      <c r="R9" s="45">
        <v>0</v>
      </c>
      <c r="T9" s="45">
        <v>158493.88</v>
      </c>
      <c r="V9" s="45">
        <v>188680.2</v>
      </c>
      <c r="X9" s="45">
        <v>200833.30000000002</v>
      </c>
      <c r="Z9" s="45">
        <v>118473.49</v>
      </c>
      <c r="AB9" s="45">
        <v>136723.53</v>
      </c>
      <c r="AD9" s="45">
        <v>167911.53</v>
      </c>
      <c r="AF9" s="45">
        <v>135476.54</v>
      </c>
      <c r="AH9" s="45">
        <v>145682</v>
      </c>
      <c r="AJ9" s="45">
        <v>144797.06</v>
      </c>
      <c r="AL9" s="45">
        <v>194882.29</v>
      </c>
      <c r="AN9" s="45">
        <v>132107.21</v>
      </c>
      <c r="AO9"/>
      <c r="AP9" s="45">
        <v>192940.43</v>
      </c>
      <c r="AQ9"/>
      <c r="AR9" s="45">
        <v>203654.86</v>
      </c>
      <c r="AT9" s="45">
        <v>153829.60999999999</v>
      </c>
      <c r="AV9" s="45">
        <v>134640.21</v>
      </c>
      <c r="AX9" s="45">
        <v>110440.83</v>
      </c>
      <c r="AZ9" s="45">
        <v>148272.92000000001</v>
      </c>
      <c r="BB9" s="45">
        <v>136778.04999999999</v>
      </c>
      <c r="BD9" s="45">
        <v>106409.35</v>
      </c>
      <c r="BF9" s="45">
        <v>167078.92000000001</v>
      </c>
      <c r="BH9" s="45">
        <v>90207.99</v>
      </c>
      <c r="BJ9" s="45">
        <v>143178.82999999999</v>
      </c>
      <c r="BL9" s="45">
        <v>118214</v>
      </c>
      <c r="BN9" s="45">
        <v>122753.69</v>
      </c>
      <c r="BP9" s="45">
        <v>77701.39</v>
      </c>
      <c r="BR9" s="45">
        <v>90483.62</v>
      </c>
      <c r="BT9" s="45">
        <v>109286.56</v>
      </c>
      <c r="BV9" s="45">
        <v>80828.28</v>
      </c>
      <c r="BX9" s="45">
        <v>82559.8</v>
      </c>
      <c r="BZ9" s="45">
        <v>104405.27</v>
      </c>
      <c r="CB9" s="45">
        <v>65897.539999999994</v>
      </c>
      <c r="CD9" s="45">
        <v>122140.47</v>
      </c>
      <c r="CF9" s="45">
        <v>81551.490000000005</v>
      </c>
      <c r="CH9" s="45">
        <v>96922</v>
      </c>
      <c r="CJ9" s="45">
        <v>84459.85</v>
      </c>
      <c r="CL9" s="45">
        <v>93135.83</v>
      </c>
      <c r="CN9" s="45">
        <v>91538.09</v>
      </c>
      <c r="CP9" s="45">
        <v>73029.179999999993</v>
      </c>
      <c r="CR9" s="45">
        <v>118694.69</v>
      </c>
      <c r="CT9" s="45">
        <v>91713.2</v>
      </c>
      <c r="CV9" s="45">
        <v>151410.18</v>
      </c>
      <c r="CX9" s="45">
        <v>102207.78</v>
      </c>
      <c r="CZ9" s="45">
        <v>63789.06</v>
      </c>
      <c r="DB9" s="45">
        <v>105524.69</v>
      </c>
      <c r="DD9" s="45">
        <v>90050.73</v>
      </c>
      <c r="DF9" s="45">
        <v>105666.7</v>
      </c>
      <c r="DH9" s="45">
        <v>126453.75999999999</v>
      </c>
      <c r="DJ9" s="45">
        <v>68539.34</v>
      </c>
      <c r="DL9" s="45">
        <v>94364.32</v>
      </c>
      <c r="DN9" s="45">
        <v>116074.73</v>
      </c>
      <c r="DQ9" s="58" t="s">
        <v>54</v>
      </c>
      <c r="DS9" s="59" t="s">
        <v>116</v>
      </c>
    </row>
    <row r="10" spans="1:136" x14ac:dyDescent="0.25">
      <c r="B10" s="4" t="s">
        <v>18</v>
      </c>
      <c r="J10" s="45">
        <v>0</v>
      </c>
      <c r="L10" s="45">
        <v>0</v>
      </c>
      <c r="N10" s="45">
        <v>0</v>
      </c>
      <c r="P10" s="45">
        <v>0</v>
      </c>
      <c r="R10" s="45">
        <v>0</v>
      </c>
      <c r="T10" s="73">
        <v>0</v>
      </c>
      <c r="V10" s="73">
        <v>0</v>
      </c>
      <c r="X10" s="73">
        <v>0</v>
      </c>
      <c r="Z10" s="73">
        <v>0</v>
      </c>
      <c r="AB10" s="73">
        <v>0</v>
      </c>
      <c r="AD10" s="73">
        <v>0</v>
      </c>
      <c r="AF10" s="73">
        <v>0</v>
      </c>
      <c r="AH10" s="73">
        <v>0</v>
      </c>
      <c r="AJ10" s="73">
        <v>0</v>
      </c>
      <c r="AL10" s="73">
        <v>0</v>
      </c>
      <c r="AN10" s="73">
        <v>0</v>
      </c>
      <c r="AO10"/>
      <c r="AP10" s="73">
        <v>0</v>
      </c>
      <c r="AQ10"/>
      <c r="AR10" s="73">
        <v>0</v>
      </c>
      <c r="AT10" s="73">
        <v>0</v>
      </c>
      <c r="AV10" s="73">
        <v>0</v>
      </c>
      <c r="AX10" s="73">
        <v>0</v>
      </c>
      <c r="AZ10" s="73">
        <v>0</v>
      </c>
      <c r="BB10" s="73">
        <v>0</v>
      </c>
      <c r="BD10" s="73">
        <v>0</v>
      </c>
      <c r="BF10" s="73">
        <v>0</v>
      </c>
      <c r="BH10" s="73">
        <v>0</v>
      </c>
      <c r="BJ10" s="73">
        <v>0</v>
      </c>
      <c r="BL10" s="73">
        <v>0</v>
      </c>
      <c r="BN10" s="73">
        <v>0</v>
      </c>
      <c r="BP10" s="73">
        <v>0</v>
      </c>
      <c r="BR10" s="73">
        <v>0</v>
      </c>
      <c r="BT10" s="73">
        <v>0</v>
      </c>
      <c r="BV10" s="73">
        <v>0</v>
      </c>
      <c r="BX10" s="73">
        <v>0</v>
      </c>
      <c r="BZ10" s="73">
        <v>0</v>
      </c>
      <c r="CB10" s="73">
        <v>0</v>
      </c>
      <c r="CD10" s="45">
        <v>0</v>
      </c>
      <c r="CE10" s="45"/>
      <c r="CF10" s="45">
        <v>0</v>
      </c>
      <c r="CG10" s="45"/>
      <c r="CH10" s="45">
        <v>0</v>
      </c>
      <c r="CI10" s="45"/>
      <c r="CJ10" s="45">
        <v>0</v>
      </c>
      <c r="CK10" s="45"/>
      <c r="CL10" s="45">
        <v>0</v>
      </c>
      <c r="CM10" s="45"/>
      <c r="CN10" s="45">
        <v>0</v>
      </c>
      <c r="CO10" s="45"/>
      <c r="CP10" s="45">
        <v>0</v>
      </c>
      <c r="CQ10" s="45"/>
      <c r="CR10" s="45">
        <v>0</v>
      </c>
      <c r="CS10" s="45"/>
      <c r="CT10" s="45">
        <v>1520</v>
      </c>
      <c r="CU10" s="45"/>
      <c r="CV10" s="45">
        <v>4691.8</v>
      </c>
      <c r="CW10" s="45"/>
      <c r="CX10" s="45">
        <v>4003</v>
      </c>
      <c r="CY10" s="45"/>
      <c r="CZ10" s="45">
        <v>7330.2</v>
      </c>
      <c r="DA10" s="45"/>
      <c r="DB10" s="45">
        <v>331.18</v>
      </c>
      <c r="DC10" s="45"/>
      <c r="DD10" s="45">
        <v>11398.6</v>
      </c>
      <c r="DF10" s="45">
        <v>11736.8</v>
      </c>
      <c r="DH10" s="45">
        <v>26191.35</v>
      </c>
      <c r="DJ10" s="45">
        <v>6580.7</v>
      </c>
      <c r="DL10" s="45">
        <v>24687.14</v>
      </c>
      <c r="DN10" s="45">
        <v>51987.46</v>
      </c>
      <c r="DQ10" s="58"/>
      <c r="DS10" s="59"/>
    </row>
    <row r="11" spans="1:136" x14ac:dyDescent="0.25">
      <c r="B11" s="4" t="s">
        <v>19</v>
      </c>
      <c r="J11" s="46">
        <v>0</v>
      </c>
      <c r="L11" s="46">
        <v>0</v>
      </c>
      <c r="N11" s="46">
        <v>0</v>
      </c>
      <c r="P11" s="46">
        <v>0</v>
      </c>
      <c r="R11" s="46">
        <v>0</v>
      </c>
      <c r="T11" s="46">
        <v>30030.609999999997</v>
      </c>
      <c r="V11" s="46">
        <v>29931.619999999981</v>
      </c>
      <c r="X11" s="46">
        <v>25954.549999999985</v>
      </c>
      <c r="Z11" s="46">
        <v>19365.980000000007</v>
      </c>
      <c r="AB11" s="46">
        <v>23168.179999999978</v>
      </c>
      <c r="AD11" s="46">
        <v>26854.659999999996</v>
      </c>
      <c r="AF11" s="46">
        <v>23843.729999999992</v>
      </c>
      <c r="AH11" s="46">
        <v>24736.25</v>
      </c>
      <c r="AJ11" s="46">
        <v>38945.449999999997</v>
      </c>
      <c r="AL11" s="46">
        <v>44415.44</v>
      </c>
      <c r="AN11" s="46">
        <v>21862.16</v>
      </c>
      <c r="AO11"/>
      <c r="AP11" s="46">
        <v>24861.599999999999</v>
      </c>
      <c r="AQ11"/>
      <c r="AR11" s="46">
        <v>27001.38</v>
      </c>
      <c r="AT11" s="46">
        <v>22132.15</v>
      </c>
      <c r="AV11" s="46">
        <v>27548.12</v>
      </c>
      <c r="AX11" s="46">
        <v>22509.63</v>
      </c>
      <c r="AZ11" s="46">
        <v>22579.599999999999</v>
      </c>
      <c r="BB11" s="46">
        <v>19179.349999999999</v>
      </c>
      <c r="BD11" s="46">
        <v>15116.25</v>
      </c>
      <c r="BF11" s="46">
        <v>22838.25</v>
      </c>
      <c r="BH11" s="46">
        <v>22801.1</v>
      </c>
      <c r="BJ11" s="46">
        <v>30459.61</v>
      </c>
      <c r="BL11" s="46">
        <v>28776.85</v>
      </c>
      <c r="BN11" s="46">
        <v>39495.300000000003</v>
      </c>
      <c r="BP11" s="46">
        <v>35944.58</v>
      </c>
      <c r="BR11" s="46">
        <v>33659.17</v>
      </c>
      <c r="BT11" s="46">
        <v>55068.2</v>
      </c>
      <c r="BV11" s="46">
        <v>29340.31</v>
      </c>
      <c r="BX11" s="46">
        <v>38098.82</v>
      </c>
      <c r="BZ11" s="46">
        <v>33610.949999999997</v>
      </c>
      <c r="CB11" s="46">
        <v>19701.3</v>
      </c>
      <c r="CD11" s="46">
        <v>28624.38</v>
      </c>
      <c r="CF11" s="46">
        <v>28440.68</v>
      </c>
      <c r="CH11" s="46">
        <v>27239.01</v>
      </c>
      <c r="CJ11" s="46">
        <v>23619.5</v>
      </c>
      <c r="CL11" s="46">
        <v>20666.7</v>
      </c>
      <c r="CN11" s="46">
        <v>35845.69</v>
      </c>
      <c r="CP11" s="46">
        <v>46130.34</v>
      </c>
      <c r="CR11" s="46">
        <v>39619.64</v>
      </c>
      <c r="CT11" s="46">
        <v>47705.21</v>
      </c>
      <c r="CV11" s="46">
        <v>52685.16</v>
      </c>
      <c r="CX11" s="46">
        <v>43131.44</v>
      </c>
      <c r="CZ11" s="46">
        <v>39143.33</v>
      </c>
      <c r="DB11" s="46">
        <v>36815.99</v>
      </c>
      <c r="DD11" s="46">
        <v>31322.43</v>
      </c>
      <c r="DF11" s="46">
        <v>27484.37</v>
      </c>
      <c r="DH11" s="46">
        <v>34096.68</v>
      </c>
      <c r="DJ11" s="46">
        <v>23813.09</v>
      </c>
      <c r="DL11" s="46">
        <v>51361.17</v>
      </c>
      <c r="DN11" s="46">
        <v>26641.78</v>
      </c>
      <c r="DQ11" s="61" t="s">
        <v>8</v>
      </c>
      <c r="DS11" s="59"/>
    </row>
    <row r="12" spans="1:136" x14ac:dyDescent="0.25">
      <c r="B12" s="4" t="s">
        <v>10</v>
      </c>
      <c r="J12" s="14">
        <f>SUM(J9:J11)</f>
        <v>0</v>
      </c>
      <c r="L12" s="14">
        <f>SUM(L9:L11)</f>
        <v>0</v>
      </c>
      <c r="N12" s="14">
        <f>SUM(N9:N11)</f>
        <v>0</v>
      </c>
      <c r="P12" s="14">
        <f>SUM(P9:P11)</f>
        <v>0</v>
      </c>
      <c r="R12" s="14">
        <f>SUM(R9:R11)</f>
        <v>0</v>
      </c>
      <c r="T12" s="14">
        <f>SUM(T9:T11)</f>
        <v>188524.49</v>
      </c>
      <c r="V12" s="14">
        <f>SUM(V9:V11)</f>
        <v>218611.82</v>
      </c>
      <c r="X12" s="14">
        <f>SUM(X9:X11)</f>
        <v>226787.85</v>
      </c>
      <c r="Z12" s="14">
        <f>SUM(Z9:Z11)</f>
        <v>137839.47</v>
      </c>
      <c r="AB12" s="14">
        <f>SUM(AB9:AB11)</f>
        <v>159891.70999999996</v>
      </c>
      <c r="AD12" s="14">
        <f>SUM(AD9:AD11)</f>
        <v>194766.19</v>
      </c>
      <c r="AF12" s="14">
        <f>SUM(AF9:AF11)</f>
        <v>159320.26999999999</v>
      </c>
      <c r="AH12" s="14">
        <f>SUM(AH9:AH11)</f>
        <v>170418.25</v>
      </c>
      <c r="AJ12" s="14">
        <f>SUM(AJ9:AJ11)</f>
        <v>183742.51</v>
      </c>
      <c r="AL12" s="14">
        <f>SUM(AL9:AL11)</f>
        <v>239297.73</v>
      </c>
      <c r="AN12" s="14">
        <f>SUM(AN9:AN11)</f>
        <v>153969.37</v>
      </c>
      <c r="AO12"/>
      <c r="AP12" s="14">
        <f>SUM(AP9:AP11)</f>
        <v>217802.03</v>
      </c>
      <c r="AQ12"/>
      <c r="AR12" s="14">
        <f>SUM(AR9:AR11)</f>
        <v>230656.24</v>
      </c>
      <c r="AT12" s="14">
        <f>SUM(AT9:AT11)</f>
        <v>175961.75999999998</v>
      </c>
      <c r="AV12" s="14">
        <f>SUM(AV9:AV11)</f>
        <v>162188.32999999999</v>
      </c>
      <c r="AX12" s="14">
        <f>SUM(AX9:AX11)</f>
        <v>132950.46</v>
      </c>
      <c r="AZ12" s="14">
        <f>SUM(AZ9:AZ11)</f>
        <v>170852.52000000002</v>
      </c>
      <c r="BB12" s="14">
        <f>SUM(BB9:BB11)</f>
        <v>155957.4</v>
      </c>
      <c r="BD12" s="14">
        <f>SUM(BD9:BD11)</f>
        <v>121525.6</v>
      </c>
      <c r="BF12" s="14">
        <f>SUM(BF9:BF11)</f>
        <v>189917.17</v>
      </c>
      <c r="BH12" s="14">
        <f>SUM(BH9:BH11)</f>
        <v>113009.09</v>
      </c>
      <c r="BJ12" s="14">
        <f>SUM(BJ9:BJ11)</f>
        <v>173638.44</v>
      </c>
      <c r="BL12" s="14">
        <f>SUM(BL9:BL11)</f>
        <v>146990.85</v>
      </c>
      <c r="BN12" s="14">
        <f>SUM(BN9:BN11)</f>
        <v>162248.99</v>
      </c>
      <c r="BP12" s="14">
        <f>SUM(BP9:BP11)</f>
        <v>113645.97</v>
      </c>
      <c r="BR12" s="14">
        <f>SUM(BR9:BR11)</f>
        <v>124142.79</v>
      </c>
      <c r="BT12" s="14">
        <f>SUM(BT9:BT11)</f>
        <v>164354.76</v>
      </c>
      <c r="BV12" s="14">
        <f>SUM(BV9:BV11)</f>
        <v>110168.59</v>
      </c>
      <c r="BX12" s="14">
        <f>SUM(BX9:BX11)</f>
        <v>120658.62</v>
      </c>
      <c r="BZ12" s="14">
        <f>SUM(BZ9:BZ11)</f>
        <v>138016.22</v>
      </c>
      <c r="CB12" s="14">
        <f>SUM(CB9:CB11)</f>
        <v>85598.84</v>
      </c>
      <c r="CD12" s="14">
        <f>SUM(CD9:CD11)</f>
        <v>150764.85</v>
      </c>
      <c r="CF12" s="14">
        <f>SUM(CF9:CF11)</f>
        <v>109992.17000000001</v>
      </c>
      <c r="CH12" s="14">
        <f>SUM(CH9:CH11)</f>
        <v>124161.01</v>
      </c>
      <c r="CJ12" s="14">
        <f>SUM(CJ9:CJ11)</f>
        <v>108079.35</v>
      </c>
      <c r="CL12" s="14">
        <f>SUM(CL9:CL11)</f>
        <v>113802.53</v>
      </c>
      <c r="CN12" s="14">
        <f>SUM(CN9:CN11)</f>
        <v>127383.78</v>
      </c>
      <c r="CP12" s="14">
        <f>SUM(CP9:CP11)</f>
        <v>119159.51999999999</v>
      </c>
      <c r="CR12" s="14">
        <f>SUM(CR9:CR11)</f>
        <v>158314.33000000002</v>
      </c>
      <c r="CT12" s="14">
        <f>SUM(CT9:CT11)</f>
        <v>140938.41</v>
      </c>
      <c r="CV12" s="14">
        <f>SUM(CV9:CV11)</f>
        <v>208787.13999999998</v>
      </c>
      <c r="CX12" s="14">
        <f>SUM(CX9:CX11)</f>
        <v>149342.22</v>
      </c>
      <c r="CZ12" s="14">
        <f>SUM(CZ9:CZ11)</f>
        <v>110262.59</v>
      </c>
      <c r="DB12" s="14">
        <f>SUM(DB9:DB11)</f>
        <v>142671.85999999999</v>
      </c>
      <c r="DD12" s="14">
        <f>SUM(DD9:DD11)</f>
        <v>132771.76</v>
      </c>
      <c r="DF12" s="14">
        <f>SUM(DF9:DF11)</f>
        <v>144887.87</v>
      </c>
      <c r="DH12" s="14">
        <f>SUM(DH9:DH11)</f>
        <v>186741.78999999998</v>
      </c>
      <c r="DJ12" s="14">
        <f>SUM(DJ9:DJ11)</f>
        <v>98933.12999999999</v>
      </c>
      <c r="DL12" s="14">
        <f>SUM(DL9:DL11)</f>
        <v>170412.63</v>
      </c>
      <c r="DN12" s="14">
        <f>SUM(DN9:DN11)</f>
        <v>194703.97</v>
      </c>
      <c r="DQ12" s="58" t="s">
        <v>91</v>
      </c>
      <c r="DS12" s="59" t="s">
        <v>123</v>
      </c>
    </row>
    <row r="13" spans="1:136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7">
        <f>SUM(T9:AP9)</f>
        <v>1917001.46</v>
      </c>
      <c r="AQ13" s="26"/>
      <c r="AR13" s="27">
        <f>SUM(V9:AR9)</f>
        <v>1962162.44</v>
      </c>
      <c r="AS13" s="26"/>
      <c r="AT13" s="27">
        <f>SUM(X9:AT9)</f>
        <v>1927311.85</v>
      </c>
      <c r="AU13" s="25"/>
      <c r="AV13" s="27">
        <f>SUM(Z9:AV9)</f>
        <v>1861118.7599999998</v>
      </c>
      <c r="AW13" s="25"/>
      <c r="AX13" s="27">
        <f>SUM(AB9:AX9)</f>
        <v>1853086.0999999996</v>
      </c>
      <c r="AY13" s="25"/>
      <c r="AZ13" s="27">
        <f>SUM(AD9:AZ9)</f>
        <v>1864635.4899999998</v>
      </c>
      <c r="BA13" s="25"/>
      <c r="BB13" s="27">
        <f>SUM(AF9:BB9)</f>
        <v>1833502.01</v>
      </c>
      <c r="BC13" s="25"/>
      <c r="BD13" s="27">
        <f>SUM(AH9:BD9)</f>
        <v>1804434.82</v>
      </c>
      <c r="BE13" s="25"/>
      <c r="BF13" s="27">
        <f>SUM(AJ9:BF9)</f>
        <v>1825831.74</v>
      </c>
      <c r="BG13" s="25"/>
      <c r="BH13" s="27">
        <f>SUM(AL9:BH9)</f>
        <v>1771242.67</v>
      </c>
      <c r="BI13" s="25"/>
      <c r="BJ13" s="27">
        <f>SUM(AN9:BJ9)</f>
        <v>1719539.21</v>
      </c>
      <c r="BK13" s="25"/>
      <c r="BL13" s="27">
        <f>SUM(AP9:BL9)</f>
        <v>1705646</v>
      </c>
      <c r="BM13" s="25"/>
      <c r="BN13" s="27">
        <f>SUM(AR9:BN9)</f>
        <v>1635459.26</v>
      </c>
      <c r="BO13" s="25"/>
      <c r="BP13" s="27">
        <f>SUM(AT9:BP9)</f>
        <v>1509505.7899999998</v>
      </c>
      <c r="BQ13" s="25"/>
      <c r="BR13" s="27">
        <f>SUM(AV9:BR9)</f>
        <v>1446159.7999999998</v>
      </c>
      <c r="BS13" s="25"/>
      <c r="BT13" s="27">
        <f>SUM(AX9:BT9)</f>
        <v>1420806.15</v>
      </c>
      <c r="BU13" s="25"/>
      <c r="BV13" s="27">
        <f>SUM(AZ9:BV9)</f>
        <v>1391193.5999999999</v>
      </c>
      <c r="BW13" s="25"/>
      <c r="BX13" s="27">
        <f>SUM(BB9:BX9)</f>
        <v>1325480.4800000002</v>
      </c>
      <c r="BY13" s="25"/>
      <c r="BZ13" s="27">
        <f>SUM(BD9:BZ9)</f>
        <v>1293107.7000000002</v>
      </c>
      <c r="CA13" s="25"/>
      <c r="CB13" s="27">
        <f>SUM(BF9:CB9)</f>
        <v>1252595.8900000001</v>
      </c>
      <c r="CC13" s="25"/>
      <c r="CD13" s="27">
        <f>SUM(BH9:CD9)</f>
        <v>1207657.4400000002</v>
      </c>
      <c r="CE13" s="25"/>
      <c r="CF13" s="27">
        <f>SUM(BJ9:CF9)</f>
        <v>1199000.9400000002</v>
      </c>
      <c r="CG13" s="25"/>
      <c r="CH13" s="27">
        <f>SUM(BL9:CH9)</f>
        <v>1152744.1100000001</v>
      </c>
      <c r="CI13" s="25"/>
      <c r="CJ13" s="27">
        <f>SUM(BN9:CJ9)</f>
        <v>1118989.9600000002</v>
      </c>
      <c r="CK13" s="25"/>
      <c r="CL13" s="27">
        <f>SUM(BP9:CL9)</f>
        <v>1089372.0999999999</v>
      </c>
      <c r="CM13" s="25"/>
      <c r="CN13" s="27">
        <f>SUM(BR9:CN9)</f>
        <v>1103208.7999999998</v>
      </c>
      <c r="CO13" s="25"/>
      <c r="CP13" s="27">
        <f>SUM(BT9:CP9)</f>
        <v>1085754.3599999999</v>
      </c>
      <c r="CQ13" s="25"/>
      <c r="CR13" s="27">
        <f>SUM(BV9:CR9)</f>
        <v>1095162.4899999998</v>
      </c>
      <c r="CS13" s="25"/>
      <c r="CT13" s="27">
        <f>SUM(BX9:CT9)</f>
        <v>1106047.4099999997</v>
      </c>
      <c r="CU13" s="25"/>
      <c r="CV13" s="27">
        <f>SUM(BZ9:CV9)</f>
        <v>1174897.7899999998</v>
      </c>
      <c r="CW13" s="25"/>
      <c r="CX13" s="27">
        <f>SUM(CB9:CX9)</f>
        <v>1172700.2999999998</v>
      </c>
      <c r="CY13" s="25"/>
      <c r="CZ13" s="27">
        <f>SUM(CD9:CZ9)</f>
        <v>1170591.82</v>
      </c>
      <c r="DA13" s="25"/>
      <c r="DB13" s="27">
        <f>SUM(CF9:DB9)</f>
        <v>1153976.04</v>
      </c>
      <c r="DC13" s="25"/>
      <c r="DD13" s="27">
        <f>SUM(CH9:DD9)</f>
        <v>1162475.28</v>
      </c>
      <c r="DE13" s="25"/>
      <c r="DF13" s="27">
        <f>SUM(CJ9:DF9)</f>
        <v>1171219.98</v>
      </c>
      <c r="DG13" s="25"/>
      <c r="DH13" s="27">
        <f>SUM(CL9:DH9)</f>
        <v>1213213.8899999999</v>
      </c>
      <c r="DI13" s="25"/>
      <c r="DJ13" s="27">
        <f>SUM(CN9:DJ9)</f>
        <v>1188617.3999999999</v>
      </c>
      <c r="DK13" s="25"/>
      <c r="DL13" s="27">
        <f>SUM(CP9:DL9)</f>
        <v>1191443.6300000001</v>
      </c>
      <c r="DM13" s="25"/>
      <c r="DN13" s="28">
        <f>SUM(CR9:DN9)</f>
        <v>1234489.1799999997</v>
      </c>
      <c r="DQ13" s="58" t="s">
        <v>118</v>
      </c>
      <c r="DS13" s="59" t="s">
        <v>124</v>
      </c>
    </row>
    <row r="14" spans="1:136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82">
        <f t="shared" ref="AP14:AZ15" si="0">SUM(T10:AP10)</f>
        <v>0</v>
      </c>
      <c r="AQ14" s="23"/>
      <c r="AR14" s="82">
        <f t="shared" si="0"/>
        <v>0</v>
      </c>
      <c r="AS14" s="23"/>
      <c r="AT14" s="82">
        <f t="shared" si="0"/>
        <v>0</v>
      </c>
      <c r="AU14" s="22"/>
      <c r="AV14" s="82">
        <f t="shared" si="0"/>
        <v>0</v>
      </c>
      <c r="AW14" s="22"/>
      <c r="AX14" s="82">
        <f t="shared" si="0"/>
        <v>0</v>
      </c>
      <c r="AY14" s="22"/>
      <c r="AZ14" s="82">
        <f t="shared" si="0"/>
        <v>0</v>
      </c>
      <c r="BA14" s="22"/>
      <c r="BB14" s="82">
        <f t="shared" ref="BB14:BB15" si="1">SUM(AF10:BB10)</f>
        <v>0</v>
      </c>
      <c r="BC14" s="22"/>
      <c r="BD14" s="82">
        <f t="shared" ref="BD14:BD15" si="2">SUM(AH10:BD10)</f>
        <v>0</v>
      </c>
      <c r="BE14" s="22"/>
      <c r="BF14" s="82">
        <f t="shared" ref="BF14:BH15" si="3">SUM(AJ10:BF10)</f>
        <v>0</v>
      </c>
      <c r="BG14" s="22"/>
      <c r="BH14" s="82">
        <f t="shared" si="3"/>
        <v>0</v>
      </c>
      <c r="BI14" s="22"/>
      <c r="BJ14" s="82">
        <f t="shared" ref="BJ14:BJ15" si="4">SUM(AN10:BJ10)</f>
        <v>0</v>
      </c>
      <c r="BK14" s="22"/>
      <c r="BL14" s="82">
        <f t="shared" ref="BL14:BL15" si="5">SUM(AP10:BL10)</f>
        <v>0</v>
      </c>
      <c r="BM14" s="22"/>
      <c r="BN14" s="82">
        <f t="shared" ref="BN14:BN15" si="6">SUM(AR10:BN10)</f>
        <v>0</v>
      </c>
      <c r="BO14" s="22"/>
      <c r="BP14" s="82">
        <f t="shared" ref="BP14:BP15" si="7">SUM(AT10:BP10)</f>
        <v>0</v>
      </c>
      <c r="BQ14" s="22"/>
      <c r="BR14" s="82">
        <f t="shared" ref="BR14:BR15" si="8">SUM(AV10:BR10)</f>
        <v>0</v>
      </c>
      <c r="BS14" s="22"/>
      <c r="BT14" s="82">
        <f t="shared" ref="BT14:BT15" si="9">SUM(AX10:BT10)</f>
        <v>0</v>
      </c>
      <c r="BU14" s="22"/>
      <c r="BV14" s="82">
        <f t="shared" ref="BV14:BV15" si="10">SUM(AZ10:BV10)</f>
        <v>0</v>
      </c>
      <c r="BW14" s="22"/>
      <c r="BX14" s="82">
        <f t="shared" ref="BX14:BX15" si="11">SUM(BB10:BX10)</f>
        <v>0</v>
      </c>
      <c r="BY14" s="22"/>
      <c r="BZ14" s="82">
        <f t="shared" ref="BZ14:BZ15" si="12">SUM(BD10:BZ10)</f>
        <v>0</v>
      </c>
      <c r="CA14" s="22"/>
      <c r="CB14" s="82">
        <f t="shared" ref="CB14:CB15" si="13">SUM(BF10:CB10)</f>
        <v>0</v>
      </c>
      <c r="CC14" s="22"/>
      <c r="CD14" s="82">
        <f t="shared" ref="CD14:CD15" si="14">SUM(BH10:CD10)</f>
        <v>0</v>
      </c>
      <c r="CE14" s="22"/>
      <c r="CF14" s="82">
        <f t="shared" ref="CF14:CF15" si="15">SUM(BJ10:CF10)</f>
        <v>0</v>
      </c>
      <c r="CG14" s="22"/>
      <c r="CH14" s="82">
        <f t="shared" ref="CH14:CH15" si="16">SUM(BL10:CH10)</f>
        <v>0</v>
      </c>
      <c r="CI14" s="22"/>
      <c r="CJ14" s="82">
        <f t="shared" ref="CJ14:CJ15" si="17">SUM(BN10:CJ10)</f>
        <v>0</v>
      </c>
      <c r="CK14" s="22"/>
      <c r="CL14" s="82">
        <f t="shared" ref="CL14:CL15" si="18">SUM(BP10:CL10)</f>
        <v>0</v>
      </c>
      <c r="CM14" s="22"/>
      <c r="CN14" s="82">
        <f t="shared" ref="CN14:CN15" si="19">SUM(BR10:CN10)</f>
        <v>0</v>
      </c>
      <c r="CO14" s="22"/>
      <c r="CP14" s="82">
        <f t="shared" ref="CP14:CP15" si="20">SUM(BT10:CP10)</f>
        <v>0</v>
      </c>
      <c r="CQ14" s="22"/>
      <c r="CR14" s="82">
        <f t="shared" ref="CR14:CR15" si="21">SUM(BV10:CR10)</f>
        <v>0</v>
      </c>
      <c r="CS14" s="22"/>
      <c r="CT14" s="82">
        <f t="shared" ref="CT14:CT15" si="22">SUM(BX10:CT10)</f>
        <v>1520</v>
      </c>
      <c r="CU14" s="22"/>
      <c r="CV14" s="82">
        <f t="shared" ref="CV14:CV15" si="23">SUM(BZ10:CV10)</f>
        <v>6211.8</v>
      </c>
      <c r="CW14" s="22"/>
      <c r="CX14" s="82">
        <f t="shared" ref="CX14:CX15" si="24">SUM(CB10:CX10)</f>
        <v>10214.799999999999</v>
      </c>
      <c r="CY14" s="22"/>
      <c r="CZ14" s="82">
        <f t="shared" ref="CZ14:CZ15" si="25">SUM(CD10:CZ10)</f>
        <v>17545</v>
      </c>
      <c r="DA14" s="22"/>
      <c r="DB14" s="82">
        <f t="shared" ref="DB14:DB15" si="26">SUM(CF10:DB10)</f>
        <v>17876.18</v>
      </c>
      <c r="DC14" s="22"/>
      <c r="DD14" s="82">
        <f t="shared" ref="DD14:DD15" si="27">SUM(CH10:DD10)</f>
        <v>29274.78</v>
      </c>
      <c r="DE14" s="22"/>
      <c r="DF14" s="82">
        <f t="shared" ref="DF14:DF15" si="28">SUM(CJ10:DF10)</f>
        <v>41011.58</v>
      </c>
      <c r="DG14" s="22"/>
      <c r="DH14" s="82">
        <f t="shared" ref="DH14:DH15" si="29">SUM(CL10:DH10)</f>
        <v>67202.929999999993</v>
      </c>
      <c r="DI14" s="22"/>
      <c r="DJ14" s="82">
        <f t="shared" ref="DJ14:DJ15" si="30">SUM(CN10:DJ10)</f>
        <v>73783.62999999999</v>
      </c>
      <c r="DK14" s="22"/>
      <c r="DL14" s="82">
        <f t="shared" ref="DL14:DL15" si="31">SUM(CP10:DL10)</f>
        <v>98470.76999999999</v>
      </c>
      <c r="DM14" s="22"/>
      <c r="DN14" s="114">
        <f t="shared" ref="DN14:DN15" si="32">SUM(CR10:DN10)</f>
        <v>150458.22999999998</v>
      </c>
      <c r="DQ14" s="61" t="s">
        <v>9</v>
      </c>
      <c r="DS14" s="59"/>
    </row>
    <row r="15" spans="1:136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35">
        <f t="shared" si="0"/>
        <v>333970.22999999986</v>
      </c>
      <c r="AQ15" s="23"/>
      <c r="AR15" s="35">
        <f t="shared" si="0"/>
        <v>330940.99999999988</v>
      </c>
      <c r="AS15" s="23"/>
      <c r="AT15" s="35">
        <f t="shared" si="0"/>
        <v>323141.53000000003</v>
      </c>
      <c r="AU15" s="22"/>
      <c r="AV15" s="35">
        <f t="shared" si="0"/>
        <v>324735.09999999998</v>
      </c>
      <c r="AW15" s="22"/>
      <c r="AX15" s="35">
        <f t="shared" si="0"/>
        <v>327878.75</v>
      </c>
      <c r="AY15" s="22"/>
      <c r="AZ15" s="35">
        <f t="shared" si="0"/>
        <v>327290.17</v>
      </c>
      <c r="BA15" s="22"/>
      <c r="BB15" s="35">
        <f t="shared" si="1"/>
        <v>319614.85999999993</v>
      </c>
      <c r="BC15" s="22"/>
      <c r="BD15" s="35">
        <f t="shared" si="2"/>
        <v>310887.37999999995</v>
      </c>
      <c r="BE15" s="22"/>
      <c r="BF15" s="35">
        <f t="shared" si="3"/>
        <v>308989.38</v>
      </c>
      <c r="BG15" s="22"/>
      <c r="BH15" s="35">
        <f t="shared" si="3"/>
        <v>292845.03000000003</v>
      </c>
      <c r="BI15" s="22"/>
      <c r="BJ15" s="35">
        <f t="shared" si="4"/>
        <v>278889.2</v>
      </c>
      <c r="BK15" s="22"/>
      <c r="BL15" s="35">
        <f t="shared" si="5"/>
        <v>285803.89</v>
      </c>
      <c r="BM15" s="22"/>
      <c r="BN15" s="35">
        <f t="shared" si="6"/>
        <v>300437.59000000003</v>
      </c>
      <c r="BO15" s="22"/>
      <c r="BP15" s="35">
        <f t="shared" si="7"/>
        <v>309380.79000000004</v>
      </c>
      <c r="BQ15" s="22"/>
      <c r="BR15" s="35">
        <f t="shared" si="8"/>
        <v>320907.81000000006</v>
      </c>
      <c r="BS15" s="22"/>
      <c r="BT15" s="35">
        <f t="shared" si="9"/>
        <v>348427.89</v>
      </c>
      <c r="BU15" s="22"/>
      <c r="BV15" s="35">
        <f t="shared" si="10"/>
        <v>355258.57</v>
      </c>
      <c r="BW15" s="22"/>
      <c r="BX15" s="35">
        <f t="shared" si="11"/>
        <v>370777.79000000004</v>
      </c>
      <c r="BY15" s="22"/>
      <c r="BZ15" s="35">
        <f t="shared" si="12"/>
        <v>385209.39</v>
      </c>
      <c r="CA15" s="22"/>
      <c r="CB15" s="35">
        <f t="shared" si="13"/>
        <v>389794.44</v>
      </c>
      <c r="CC15" s="22"/>
      <c r="CD15" s="35">
        <f t="shared" si="14"/>
        <v>395580.57</v>
      </c>
      <c r="CE15" s="22"/>
      <c r="CF15" s="35">
        <f t="shared" si="15"/>
        <v>401220.15</v>
      </c>
      <c r="CG15" s="22"/>
      <c r="CH15" s="35">
        <f t="shared" si="16"/>
        <v>397999.55</v>
      </c>
      <c r="CI15" s="22"/>
      <c r="CJ15" s="35">
        <f t="shared" si="17"/>
        <v>392842.2</v>
      </c>
      <c r="CK15" s="22"/>
      <c r="CL15" s="35">
        <f t="shared" si="18"/>
        <v>374013.60000000003</v>
      </c>
      <c r="CM15" s="22"/>
      <c r="CN15" s="35">
        <f t="shared" si="19"/>
        <v>373914.71</v>
      </c>
      <c r="CO15" s="22"/>
      <c r="CP15" s="35">
        <f t="shared" si="20"/>
        <v>386385.88</v>
      </c>
      <c r="CQ15" s="22"/>
      <c r="CR15" s="35">
        <f t="shared" si="21"/>
        <v>370937.32000000007</v>
      </c>
      <c r="CS15" s="22"/>
      <c r="CT15" s="35">
        <f t="shared" si="22"/>
        <v>389302.22000000003</v>
      </c>
      <c r="CU15" s="22"/>
      <c r="CV15" s="35">
        <f t="shared" si="23"/>
        <v>403888.56000000006</v>
      </c>
      <c r="CW15" s="22"/>
      <c r="CX15" s="35">
        <f t="shared" si="24"/>
        <v>413409.05</v>
      </c>
      <c r="CY15" s="22"/>
      <c r="CZ15" s="35">
        <f t="shared" si="25"/>
        <v>432851.08000000007</v>
      </c>
      <c r="DA15" s="22"/>
      <c r="DB15" s="35">
        <f t="shared" si="26"/>
        <v>441042.69000000006</v>
      </c>
      <c r="DC15" s="22"/>
      <c r="DD15" s="35">
        <f t="shared" si="27"/>
        <v>443924.44</v>
      </c>
      <c r="DE15" s="22"/>
      <c r="DF15" s="35">
        <f t="shared" si="28"/>
        <v>444169.8</v>
      </c>
      <c r="DG15" s="22"/>
      <c r="DH15" s="35">
        <f t="shared" si="29"/>
        <v>454646.98</v>
      </c>
      <c r="DI15" s="22"/>
      <c r="DJ15" s="35">
        <f t="shared" si="30"/>
        <v>457793.37</v>
      </c>
      <c r="DK15" s="22"/>
      <c r="DL15" s="35">
        <f t="shared" si="31"/>
        <v>473308.85</v>
      </c>
      <c r="DM15" s="22"/>
      <c r="DN15" s="36">
        <f t="shared" si="32"/>
        <v>453820.29000000004</v>
      </c>
      <c r="DQ15" s="58" t="s">
        <v>69</v>
      </c>
      <c r="DR15" s="4" t="s">
        <v>60</v>
      </c>
      <c r="DS15" s="59"/>
    </row>
    <row r="16" spans="1:136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5">
        <f>SUM(AP13:AP15)</f>
        <v>2250971.69</v>
      </c>
      <c r="AQ16" s="34"/>
      <c r="AR16" s="35">
        <f>SUM(AR13:AR15)</f>
        <v>2293103.44</v>
      </c>
      <c r="AS16" s="34"/>
      <c r="AT16" s="35">
        <f>SUM(AT13:AT15)</f>
        <v>2250453.38</v>
      </c>
      <c r="AU16" s="33"/>
      <c r="AV16" s="35">
        <f>SUM(AV13:AV15)</f>
        <v>2185853.86</v>
      </c>
      <c r="AW16" s="33"/>
      <c r="AX16" s="35">
        <f>SUM(AX13:AX15)</f>
        <v>2180964.8499999996</v>
      </c>
      <c r="AY16" s="33"/>
      <c r="AZ16" s="35">
        <f>SUM(AZ13:AZ15)</f>
        <v>2191925.6599999997</v>
      </c>
      <c r="BA16" s="33"/>
      <c r="BB16" s="35">
        <f>SUM(BB13:BB15)</f>
        <v>2153116.87</v>
      </c>
      <c r="BC16" s="33"/>
      <c r="BD16" s="35">
        <f>SUM(BD13:BD15)</f>
        <v>2115322.2000000002</v>
      </c>
      <c r="BE16" s="33"/>
      <c r="BF16" s="35">
        <f>SUM(BF13:BF15)</f>
        <v>2134821.12</v>
      </c>
      <c r="BG16" s="33"/>
      <c r="BH16" s="35">
        <f>SUM(BH13:BH15)</f>
        <v>2064087.7</v>
      </c>
      <c r="BI16" s="33"/>
      <c r="BJ16" s="35">
        <f>SUM(BJ13:BJ15)</f>
        <v>1998428.41</v>
      </c>
      <c r="BK16" s="33"/>
      <c r="BL16" s="35">
        <f>SUM(BL13:BL15)</f>
        <v>1991449.8900000001</v>
      </c>
      <c r="BM16" s="33"/>
      <c r="BN16" s="35">
        <f>SUM(BN13:BN15)</f>
        <v>1935896.85</v>
      </c>
      <c r="BO16" s="33"/>
      <c r="BP16" s="35">
        <f>SUM(BP13:BP15)</f>
        <v>1818886.5799999998</v>
      </c>
      <c r="BQ16" s="33"/>
      <c r="BR16" s="35">
        <f>SUM(BR13:BR15)</f>
        <v>1767067.6099999999</v>
      </c>
      <c r="BS16" s="33"/>
      <c r="BT16" s="35">
        <f>SUM(BT13:BT15)</f>
        <v>1769234.04</v>
      </c>
      <c r="BU16" s="33"/>
      <c r="BV16" s="35">
        <f>SUM(BV13:BV15)</f>
        <v>1746452.17</v>
      </c>
      <c r="BW16" s="33"/>
      <c r="BX16" s="35">
        <f>SUM(BX13:BX15)</f>
        <v>1696258.2700000003</v>
      </c>
      <c r="BY16" s="33"/>
      <c r="BZ16" s="35">
        <f>SUM(BZ13:BZ15)</f>
        <v>1678317.0900000003</v>
      </c>
      <c r="CA16" s="33"/>
      <c r="CB16" s="35">
        <f>SUM(CB13:CB15)</f>
        <v>1642390.33</v>
      </c>
      <c r="CC16" s="33"/>
      <c r="CD16" s="35">
        <f>SUM(CD13:CD15)</f>
        <v>1603238.0100000002</v>
      </c>
      <c r="CE16" s="33"/>
      <c r="CF16" s="35">
        <f>SUM(CF13:CF15)</f>
        <v>1600221.0900000003</v>
      </c>
      <c r="CG16" s="33"/>
      <c r="CH16" s="35">
        <f>SUM(CH13:CH15)</f>
        <v>1550743.6600000001</v>
      </c>
      <c r="CI16" s="33"/>
      <c r="CJ16" s="35">
        <f>SUM(CJ13:CJ15)</f>
        <v>1511832.1600000001</v>
      </c>
      <c r="CK16" s="33"/>
      <c r="CL16" s="35">
        <f>SUM(CL13:CL15)</f>
        <v>1463385.7</v>
      </c>
      <c r="CM16" s="33"/>
      <c r="CN16" s="35">
        <f>SUM(CN13:CN15)</f>
        <v>1477123.5099999998</v>
      </c>
      <c r="CO16" s="33"/>
      <c r="CP16" s="35">
        <f>SUM(CP13:CP15)</f>
        <v>1472140.2399999998</v>
      </c>
      <c r="CQ16" s="33"/>
      <c r="CR16" s="35">
        <f>SUM(CR13:CR15)</f>
        <v>1466099.8099999998</v>
      </c>
      <c r="CS16" s="33"/>
      <c r="CT16" s="35">
        <f>SUM(CT13:CT15)</f>
        <v>1496869.6299999997</v>
      </c>
      <c r="CU16" s="33"/>
      <c r="CV16" s="35">
        <f>SUM(CV13:CV15)</f>
        <v>1584998.15</v>
      </c>
      <c r="CW16" s="33"/>
      <c r="CX16" s="35">
        <f>SUM(CX13:CX15)</f>
        <v>1596324.15</v>
      </c>
      <c r="CY16" s="33"/>
      <c r="CZ16" s="35">
        <f>SUM(CZ13:CZ15)</f>
        <v>1620987.9000000001</v>
      </c>
      <c r="DA16" s="33"/>
      <c r="DB16" s="35">
        <f>SUM(DB13:DB15)</f>
        <v>1612894.9100000001</v>
      </c>
      <c r="DC16" s="33"/>
      <c r="DD16" s="35">
        <f>SUM(DD13:DD15)</f>
        <v>1635674.5</v>
      </c>
      <c r="DE16" s="33"/>
      <c r="DF16" s="35">
        <f>SUM(DF13:DF15)</f>
        <v>1656401.36</v>
      </c>
      <c r="DG16" s="33"/>
      <c r="DH16" s="35">
        <f>SUM(DH13:DH15)</f>
        <v>1735063.7999999998</v>
      </c>
      <c r="DI16" s="33"/>
      <c r="DJ16" s="35">
        <f>SUM(DJ13:DJ15)</f>
        <v>1720194.4</v>
      </c>
      <c r="DK16" s="33"/>
      <c r="DL16" s="35">
        <f>SUM(DL13:DL15)</f>
        <v>1763223.25</v>
      </c>
      <c r="DM16" s="33"/>
      <c r="DN16" s="36">
        <f>SUM(DN13:DN15)</f>
        <v>1838767.6999999997</v>
      </c>
      <c r="DQ16" s="62" t="s">
        <v>75</v>
      </c>
      <c r="DR16" s="18"/>
      <c r="DS16" s="63"/>
    </row>
    <row r="17" spans="2:118" ht="6" customHeight="1" x14ac:dyDescent="0.25">
      <c r="B17" s="7"/>
      <c r="AO17"/>
      <c r="AQ17"/>
    </row>
    <row r="18" spans="2:118" x14ac:dyDescent="0.25">
      <c r="B18" s="7" t="s">
        <v>3</v>
      </c>
      <c r="J18" s="45">
        <v>0</v>
      </c>
      <c r="L18" s="45">
        <v>0</v>
      </c>
      <c r="N18" s="45">
        <v>0</v>
      </c>
      <c r="P18" s="45">
        <v>0</v>
      </c>
      <c r="R18" s="45">
        <v>0</v>
      </c>
      <c r="T18" s="45">
        <v>182068.68</v>
      </c>
      <c r="V18" s="45">
        <v>175062.29</v>
      </c>
      <c r="X18" s="45">
        <v>204112.45</v>
      </c>
      <c r="Z18" s="45">
        <v>157368.23000000001</v>
      </c>
      <c r="AB18" s="45">
        <v>169812.7</v>
      </c>
      <c r="AD18" s="45">
        <v>145686.18</v>
      </c>
      <c r="AF18" s="45">
        <v>164192.84</v>
      </c>
      <c r="AH18" s="45">
        <v>173163.24</v>
      </c>
      <c r="AJ18" s="45">
        <v>107128.09</v>
      </c>
      <c r="AL18" s="45">
        <v>157301.46</v>
      </c>
      <c r="AN18" s="45">
        <v>177807.83</v>
      </c>
      <c r="AP18" s="45">
        <v>204239.11</v>
      </c>
      <c r="AR18" s="45">
        <v>206793.25855755145</v>
      </c>
      <c r="AT18" s="45">
        <v>157757.30035277529</v>
      </c>
      <c r="AV18" s="45">
        <v>161766.01999999999</v>
      </c>
      <c r="AX18" s="45">
        <v>123160.78</v>
      </c>
      <c r="AZ18" s="45">
        <v>168572.67</v>
      </c>
      <c r="BB18" s="45">
        <v>148540.38</v>
      </c>
      <c r="BD18" s="45">
        <v>111431.08</v>
      </c>
      <c r="BF18" s="45">
        <v>197394.44</v>
      </c>
      <c r="BH18" s="45">
        <v>103147.15</v>
      </c>
      <c r="BJ18" s="45">
        <v>188933</v>
      </c>
      <c r="BL18" s="45">
        <v>151433.5</v>
      </c>
      <c r="BN18" s="45">
        <v>153262.54999999999</v>
      </c>
      <c r="BP18" s="45">
        <v>124058.39</v>
      </c>
      <c r="BR18" s="45">
        <f>147945.42-827</f>
        <v>147118.42000000001</v>
      </c>
      <c r="BT18" s="45">
        <f>184187.03+150</f>
        <v>184337.03</v>
      </c>
      <c r="BV18" s="45">
        <f>121849.7+1023.34</f>
        <v>122873.04</v>
      </c>
      <c r="BX18" s="45">
        <f>147640.4+1998.82</f>
        <v>149639.22</v>
      </c>
      <c r="BZ18" s="45">
        <f>141495.65+2088.08</f>
        <v>143583.72999999998</v>
      </c>
      <c r="CA18" s="45"/>
      <c r="CB18" s="45">
        <f>89892.67-147</f>
        <v>89745.67</v>
      </c>
      <c r="CC18" s="45"/>
      <c r="CD18" s="45">
        <f>149431.77-4467.05</f>
        <v>144964.72</v>
      </c>
      <c r="CE18" s="45"/>
      <c r="CF18" s="45">
        <f>109741.07-215.8</f>
        <v>109525.27</v>
      </c>
      <c r="CG18" s="45"/>
      <c r="CH18" s="45">
        <f>131964.72-206.95</f>
        <v>131757.76999999999</v>
      </c>
      <c r="CI18" s="45"/>
      <c r="CJ18" s="45">
        <f>112907.91-3451.05</f>
        <v>109456.86</v>
      </c>
      <c r="CK18" s="45"/>
      <c r="CL18" s="45">
        <f>135015.24-7511.92</f>
        <v>127503.31999999999</v>
      </c>
      <c r="CM18" s="45"/>
      <c r="CN18" s="45">
        <v>129590.78</v>
      </c>
      <c r="CO18" s="45"/>
      <c r="CP18" s="45">
        <v>113960.2</v>
      </c>
      <c r="CQ18" s="45"/>
      <c r="CR18" s="45">
        <v>145402.46</v>
      </c>
      <c r="CS18" s="45"/>
      <c r="CT18" s="45">
        <v>152873.29</v>
      </c>
      <c r="CU18" s="45"/>
      <c r="CV18" s="45">
        <v>205026.63</v>
      </c>
      <c r="CW18" s="45"/>
      <c r="CX18" s="45">
        <v>147524.03</v>
      </c>
      <c r="CY18" s="45"/>
      <c r="CZ18" s="45">
        <v>107935.14</v>
      </c>
      <c r="DA18" s="45"/>
      <c r="DB18" s="45">
        <v>155515.68</v>
      </c>
      <c r="DC18" s="45"/>
      <c r="DD18" s="45">
        <v>123852.97</v>
      </c>
      <c r="DE18" s="45"/>
      <c r="DF18" s="45">
        <v>144839.67000000001</v>
      </c>
      <c r="DG18" s="45"/>
      <c r="DH18" s="45">
        <v>188869.2</v>
      </c>
      <c r="DI18" s="45"/>
      <c r="DJ18" s="45">
        <v>99454.15</v>
      </c>
      <c r="DK18" s="45"/>
      <c r="DL18" s="45">
        <v>168967.27</v>
      </c>
      <c r="DM18" s="45"/>
      <c r="DN18" s="45">
        <v>193001.45</v>
      </c>
    </row>
    <row r="19" spans="2:118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0"/>
      <c r="AF19" s="12"/>
      <c r="AG19" s="10"/>
      <c r="AH19" s="12"/>
      <c r="AI19" s="10"/>
      <c r="AJ19" s="12"/>
      <c r="AK19" s="10"/>
      <c r="AL19" s="12"/>
      <c r="AM19" s="10"/>
      <c r="AN19" s="12"/>
      <c r="AO19" s="10"/>
      <c r="AP19" s="39">
        <f>SUM(T18:AP18)</f>
        <v>2017943.1</v>
      </c>
      <c r="AQ19" s="10"/>
      <c r="AR19" s="39">
        <f>SUM(V18:AR18)</f>
        <v>2042667.6785575515</v>
      </c>
      <c r="AS19" s="12"/>
      <c r="AT19" s="39">
        <f>SUM(X18:AT18)</f>
        <v>2025362.6889103267</v>
      </c>
      <c r="AU19" s="10"/>
      <c r="AV19" s="39">
        <f>SUM(Z18:AV18)</f>
        <v>1983016.258910327</v>
      </c>
      <c r="AW19" s="10"/>
      <c r="AX19" s="11">
        <f>SUM(AB18:AX18)</f>
        <v>1948808.8089103266</v>
      </c>
      <c r="AY19" s="10"/>
      <c r="AZ19" s="11">
        <f>SUM(AD18:AZ18)</f>
        <v>1947568.7789103268</v>
      </c>
      <c r="BA19" s="10"/>
      <c r="BB19" s="11">
        <f>SUM(AF18:BB18)</f>
        <v>1950422.9789103265</v>
      </c>
      <c r="BC19" s="10"/>
      <c r="BD19" s="11">
        <f>SUM(AH18:BD18)</f>
        <v>1897661.2189103267</v>
      </c>
      <c r="BE19" s="10"/>
      <c r="BF19" s="11">
        <f>SUM(AJ18:BF18)</f>
        <v>1921892.4189103264</v>
      </c>
      <c r="BG19" s="10"/>
      <c r="BH19" s="11">
        <f>SUM(AL18:BH18)</f>
        <v>1917911.4789103265</v>
      </c>
      <c r="BI19" s="10"/>
      <c r="BJ19" s="11">
        <f>SUM(AN18:BJ18)</f>
        <v>1949543.0189103265</v>
      </c>
      <c r="BK19" s="10"/>
      <c r="BL19" s="11">
        <f>SUM(AP18:BL18)</f>
        <v>1923168.6889103267</v>
      </c>
      <c r="BM19" s="10"/>
      <c r="BN19" s="11">
        <f>SUM(AR18:BN18)</f>
        <v>1872192.1289103266</v>
      </c>
      <c r="BO19" s="10"/>
      <c r="BP19" s="11">
        <f>SUM(AT18:BP18)</f>
        <v>1789457.2603527752</v>
      </c>
      <c r="BQ19" s="10"/>
      <c r="BR19" s="11">
        <f>SUM(AV18:BR18)</f>
        <v>1778818.38</v>
      </c>
      <c r="BS19" s="10"/>
      <c r="BT19" s="11">
        <f>SUM(AX18:BT18)</f>
        <v>1801389.39</v>
      </c>
      <c r="BU19" s="10"/>
      <c r="BV19" s="11">
        <f>SUM(AZ18:BV18)</f>
        <v>1801101.6500000001</v>
      </c>
      <c r="BW19" s="10"/>
      <c r="BX19" s="11">
        <f>SUM(BB18:BX18)</f>
        <v>1782168.2</v>
      </c>
      <c r="BY19" s="10"/>
      <c r="BZ19" s="11">
        <f>SUM(BD18:BZ18)</f>
        <v>1777211.55</v>
      </c>
      <c r="CA19" s="10"/>
      <c r="CB19" s="11">
        <f>SUM(BF18:CB18)</f>
        <v>1755526.14</v>
      </c>
      <c r="CC19" s="10"/>
      <c r="CD19" s="11">
        <f>SUM(BH18:CD18)</f>
        <v>1703096.42</v>
      </c>
      <c r="CE19" s="10"/>
      <c r="CF19" s="11">
        <f>SUM(BJ18:CF18)</f>
        <v>1709474.5399999998</v>
      </c>
      <c r="CG19" s="10"/>
      <c r="CH19" s="11">
        <f>SUM(BL18:CH18)</f>
        <v>1652299.3099999998</v>
      </c>
      <c r="CI19" s="10"/>
      <c r="CJ19" s="11">
        <f>SUM(BN18:CJ18)</f>
        <v>1610322.6700000002</v>
      </c>
      <c r="CK19" s="10"/>
      <c r="CL19" s="11">
        <f>SUM(BP18:CL18)</f>
        <v>1584563.4400000002</v>
      </c>
      <c r="CM19" s="10"/>
      <c r="CN19" s="11">
        <f>SUM(BR18:CN18)</f>
        <v>1590095.83</v>
      </c>
      <c r="CO19" s="10"/>
      <c r="CP19" s="11">
        <f>SUM(BT18:CP18)</f>
        <v>1556937.61</v>
      </c>
      <c r="CQ19" s="10"/>
      <c r="CR19" s="11">
        <f>SUM(BV18:CR18)</f>
        <v>1518003.04</v>
      </c>
      <c r="CS19" s="10"/>
      <c r="CT19" s="11">
        <f>SUM(BX18:CT18)</f>
        <v>1548003.2899999998</v>
      </c>
      <c r="CU19" s="10"/>
      <c r="CV19" s="11">
        <f>SUM(BZ18:CV18)</f>
        <v>1603390.7000000002</v>
      </c>
      <c r="CW19" s="10"/>
      <c r="CX19" s="11">
        <f>SUM(CB18:CX18)</f>
        <v>1607331.0000000002</v>
      </c>
      <c r="CY19" s="10"/>
      <c r="CZ19" s="11">
        <f>SUM(CD18:CZ18)</f>
        <v>1625520.4699999997</v>
      </c>
      <c r="DA19" s="10"/>
      <c r="DB19" s="11">
        <f>SUM(CF18:DB18)</f>
        <v>1636071.43</v>
      </c>
      <c r="DC19" s="10"/>
      <c r="DD19" s="11">
        <f>SUM(CH18:DD18)</f>
        <v>1650399.13</v>
      </c>
      <c r="DE19" s="10"/>
      <c r="DF19" s="11">
        <f>SUM(CJ18:DF18)</f>
        <v>1663481.0299999998</v>
      </c>
      <c r="DG19" s="10"/>
      <c r="DH19" s="11">
        <f>SUM(CL18:DH18)</f>
        <v>1742893.3699999999</v>
      </c>
      <c r="DI19" s="10"/>
      <c r="DJ19" s="11">
        <f>SUM(CN18:DJ18)</f>
        <v>1714844.1999999997</v>
      </c>
      <c r="DK19" s="10"/>
      <c r="DL19" s="11">
        <f>SUM(CP18:DL18)</f>
        <v>1754220.6899999997</v>
      </c>
      <c r="DM19" s="10"/>
      <c r="DN19" s="13">
        <f>SUM(CR18:DN18)</f>
        <v>1833261.9399999997</v>
      </c>
    </row>
    <row r="20" spans="2:118" x14ac:dyDescent="0.25">
      <c r="B20" s="4" t="s">
        <v>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F20"/>
      <c r="AH20"/>
      <c r="AJ20"/>
      <c r="AL20"/>
      <c r="AN20"/>
      <c r="AO20"/>
      <c r="AP20" s="15">
        <f>AP19/AP16</f>
        <v>0.89647644568999452</v>
      </c>
      <c r="AQ20"/>
      <c r="AR20" s="15">
        <f>AR19/AR16</f>
        <v>0.89078741190914246</v>
      </c>
      <c r="AT20" s="15">
        <f>AT19/AT16</f>
        <v>0.89997984713210399</v>
      </c>
      <c r="AV20" s="15">
        <f>AV19/AV16</f>
        <v>0.90720440885756526</v>
      </c>
      <c r="AX20" s="15">
        <f>AX19/AX16</f>
        <v>0.89355351550499629</v>
      </c>
      <c r="AZ20" s="15">
        <f>AZ19/AZ16</f>
        <v>0.88851953989640642</v>
      </c>
      <c r="BB20" s="15">
        <f>BB19/BB16</f>
        <v>0.90586024664342835</v>
      </c>
      <c r="BD20" s="15">
        <f>BD19/BD16</f>
        <v>0.89710268199819698</v>
      </c>
      <c r="BF20" s="15">
        <f>BF19/BF16</f>
        <v>0.90025923057681123</v>
      </c>
      <c r="BH20" s="15">
        <f>BH19/BH16</f>
        <v>0.92918119656947062</v>
      </c>
      <c r="BJ20" s="15">
        <f>BJ19/BJ16</f>
        <v>0.97553808240262485</v>
      </c>
      <c r="BL20" s="15">
        <f>BL19/BL16</f>
        <v>0.96571281987433111</v>
      </c>
      <c r="BN20" s="15">
        <f>BN19/BN16</f>
        <v>0.96709291557054111</v>
      </c>
      <c r="BP20" s="15">
        <f>BP19/BP16</f>
        <v>0.98382014581292665</v>
      </c>
      <c r="BR20" s="15">
        <f>BR19/BR16</f>
        <v>1.0066498700635456</v>
      </c>
      <c r="BT20" s="15">
        <f>BT19/BT16</f>
        <v>1.0181747294439349</v>
      </c>
      <c r="BV20" s="15">
        <f>BV19/BV16</f>
        <v>1.0312917129588497</v>
      </c>
      <c r="BX20" s="15">
        <f>BX19/BX16</f>
        <v>1.0506467272816891</v>
      </c>
      <c r="BZ20" s="15">
        <f>BZ19/BZ16</f>
        <v>1.0589247768429741</v>
      </c>
      <c r="CB20" s="15">
        <f>CB19/CB16</f>
        <v>1.0688848490723881</v>
      </c>
      <c r="CD20" s="15">
        <f>CD19/CD16</f>
        <v>1.062285455669804</v>
      </c>
      <c r="CF20" s="15">
        <f>CF19/CF16</f>
        <v>1.068273972067197</v>
      </c>
      <c r="CH20" s="15">
        <f>CH19/CH16</f>
        <v>1.0654883541487441</v>
      </c>
      <c r="CJ20" s="15">
        <f>CJ19/CJ16</f>
        <v>1.0651464577919814</v>
      </c>
      <c r="CL20" s="15">
        <f>CL19/CL16</f>
        <v>1.0828064262210573</v>
      </c>
      <c r="CN20" s="15">
        <f>CN19/CN16</f>
        <v>1.0764812957313232</v>
      </c>
      <c r="CP20" s="15">
        <f>CP19/CP16</f>
        <v>1.0576014211798193</v>
      </c>
      <c r="CR20" s="15">
        <f>CR19/CR16</f>
        <v>1.0354022486368102</v>
      </c>
      <c r="CT20" s="15">
        <f>CT19/CT16</f>
        <v>1.0341603964534976</v>
      </c>
      <c r="CV20" s="15">
        <f>CV19/CV16</f>
        <v>1.0116041460363852</v>
      </c>
      <c r="CX20" s="15">
        <f>CX19/CX16</f>
        <v>1.0068951221467146</v>
      </c>
      <c r="CZ20" s="15">
        <f>CZ19/CZ16</f>
        <v>1.0027961775655447</v>
      </c>
      <c r="DB20" s="15">
        <f>DB19/DB16</f>
        <v>1.0143695164863529</v>
      </c>
      <c r="DD20" s="15">
        <f>DD19/DD16</f>
        <v>1.0090021761664683</v>
      </c>
      <c r="DF20" s="15">
        <f>DF19/DF16</f>
        <v>1.0042741271354665</v>
      </c>
      <c r="DH20" s="15">
        <f>DH19/DH16</f>
        <v>1.0045125545239317</v>
      </c>
      <c r="DJ20" s="15">
        <f>DJ19/DJ16</f>
        <v>0.99688977013295699</v>
      </c>
      <c r="DL20" s="15">
        <f>DL19/DL16</f>
        <v>0.99489425970307488</v>
      </c>
      <c r="DN20" s="15">
        <f>DN19/DN16</f>
        <v>0.99700573378573054</v>
      </c>
    </row>
    <row r="21" spans="2:118" ht="6" customHeight="1" x14ac:dyDescent="0.25">
      <c r="B21" s="7"/>
      <c r="AO21"/>
      <c r="AQ21"/>
    </row>
    <row r="22" spans="2:118" ht="14.45" customHeight="1" x14ac:dyDescent="0.25">
      <c r="B22" s="7" t="s">
        <v>5</v>
      </c>
      <c r="J22" s="45">
        <v>0</v>
      </c>
      <c r="L22" s="45">
        <v>0</v>
      </c>
      <c r="N22" s="45">
        <v>0</v>
      </c>
      <c r="P22" s="45">
        <v>0</v>
      </c>
      <c r="R22" s="45">
        <v>0</v>
      </c>
      <c r="T22" s="45">
        <v>193942</v>
      </c>
      <c r="V22" s="45">
        <v>163601</v>
      </c>
      <c r="X22" s="45">
        <v>226586</v>
      </c>
      <c r="Z22" s="45">
        <v>153720</v>
      </c>
      <c r="AB22" s="45">
        <v>173426</v>
      </c>
      <c r="AD22" s="45">
        <v>169134</v>
      </c>
      <c r="AF22" s="45">
        <v>160642</v>
      </c>
      <c r="AH22" s="45">
        <v>185597</v>
      </c>
      <c r="AJ22" s="45">
        <v>159469</v>
      </c>
      <c r="AL22" s="45">
        <v>166606</v>
      </c>
      <c r="AN22" s="45">
        <v>171500</v>
      </c>
      <c r="AO22"/>
      <c r="AP22" s="45">
        <v>228777</v>
      </c>
      <c r="AQ22"/>
      <c r="AR22" s="45">
        <v>156899</v>
      </c>
      <c r="AT22" s="45">
        <v>115120</v>
      </c>
      <c r="AV22" s="45">
        <v>165811</v>
      </c>
      <c r="AX22" s="45">
        <v>122881</v>
      </c>
      <c r="AZ22" s="45">
        <v>137069</v>
      </c>
      <c r="BB22" s="45">
        <v>130159</v>
      </c>
      <c r="BD22" s="45">
        <v>124346.63</v>
      </c>
      <c r="BF22" s="45">
        <v>155271</v>
      </c>
      <c r="BH22" s="45">
        <v>78612</v>
      </c>
      <c r="BJ22" s="45">
        <v>127266</v>
      </c>
      <c r="BL22" s="45">
        <v>116208</v>
      </c>
      <c r="BN22" s="45">
        <v>113527</v>
      </c>
      <c r="BP22" s="45">
        <v>133007</v>
      </c>
      <c r="BR22" s="45">
        <v>161327</v>
      </c>
      <c r="BT22" s="45">
        <v>177286</v>
      </c>
      <c r="BV22" s="45">
        <v>89178</v>
      </c>
      <c r="BX22" s="45">
        <v>122602</v>
      </c>
      <c r="BZ22" s="45">
        <v>150385</v>
      </c>
      <c r="CB22" s="45">
        <v>142544</v>
      </c>
      <c r="CD22" s="45">
        <v>107653</v>
      </c>
      <c r="CF22" s="45">
        <v>120543</v>
      </c>
      <c r="CH22" s="45">
        <v>128142</v>
      </c>
      <c r="CJ22" s="45">
        <v>108874</v>
      </c>
      <c r="CL22" s="45">
        <v>157233</v>
      </c>
      <c r="CN22" s="45">
        <v>141008</v>
      </c>
      <c r="CP22" s="45">
        <v>118236</v>
      </c>
      <c r="CR22" s="45">
        <v>155192</v>
      </c>
      <c r="CT22" s="45">
        <v>133467</v>
      </c>
      <c r="CV22" s="45">
        <v>206968</v>
      </c>
      <c r="CX22" s="45">
        <v>129489</v>
      </c>
      <c r="CZ22" s="45">
        <v>95441</v>
      </c>
      <c r="DB22" s="45">
        <v>135234</v>
      </c>
      <c r="DD22" s="45">
        <v>120374</v>
      </c>
      <c r="DF22" s="45">
        <v>143777</v>
      </c>
      <c r="DH22" s="45">
        <v>177170</v>
      </c>
      <c r="DJ22" s="45">
        <v>126448</v>
      </c>
      <c r="DL22" s="45">
        <v>154621.64000000001</v>
      </c>
      <c r="DN22" s="45">
        <v>178461</v>
      </c>
    </row>
    <row r="23" spans="2:118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0"/>
      <c r="AF23" s="12"/>
      <c r="AG23" s="10"/>
      <c r="AH23" s="12"/>
      <c r="AI23" s="10"/>
      <c r="AJ23" s="12"/>
      <c r="AK23" s="10"/>
      <c r="AL23" s="12"/>
      <c r="AM23" s="10"/>
      <c r="AN23" s="12"/>
      <c r="AO23" s="10"/>
      <c r="AP23" s="39">
        <f>SUM(T22:AP22)</f>
        <v>2153000</v>
      </c>
      <c r="AQ23" s="10"/>
      <c r="AR23" s="39">
        <f>SUM(V22:AR22)</f>
        <v>2115957</v>
      </c>
      <c r="AS23" s="12"/>
      <c r="AT23" s="39">
        <f>SUM(X22:AT22)</f>
        <v>2067476</v>
      </c>
      <c r="AU23" s="10"/>
      <c r="AV23" s="39">
        <f>SUM(Z22:AV22)</f>
        <v>2006701</v>
      </c>
      <c r="AW23" s="10"/>
      <c r="AX23" s="11">
        <f>SUM(AB22:AX22)</f>
        <v>1975862</v>
      </c>
      <c r="AY23" s="10"/>
      <c r="AZ23" s="11">
        <f>SUM(AD22:AZ22)</f>
        <v>1939505</v>
      </c>
      <c r="BA23" s="10"/>
      <c r="BB23" s="11">
        <f>SUM(AF22:BB22)</f>
        <v>1900530</v>
      </c>
      <c r="BC23" s="10"/>
      <c r="BD23" s="11">
        <f>SUM(AH22:BD22)</f>
        <v>1864234.63</v>
      </c>
      <c r="BE23" s="10"/>
      <c r="BF23" s="11">
        <f>SUM(AJ22:BF22)</f>
        <v>1833908.63</v>
      </c>
      <c r="BG23" s="10"/>
      <c r="BH23" s="11">
        <f>SUM(AL22:BH22)</f>
        <v>1753051.63</v>
      </c>
      <c r="BI23" s="10"/>
      <c r="BJ23" s="11">
        <f>SUM(AN22:BJ22)</f>
        <v>1713711.63</v>
      </c>
      <c r="BK23" s="10"/>
      <c r="BL23" s="11">
        <f>SUM(AP22:BL22)</f>
        <v>1658419.63</v>
      </c>
      <c r="BM23" s="10"/>
      <c r="BN23" s="11">
        <f>SUM(AR22:BN22)</f>
        <v>1543169.63</v>
      </c>
      <c r="BO23" s="10"/>
      <c r="BP23" s="11">
        <f>SUM(AT22:BP22)</f>
        <v>1519277.63</v>
      </c>
      <c r="BQ23" s="10"/>
      <c r="BR23" s="11">
        <f>SUM(AV22:BR22)</f>
        <v>1565484.63</v>
      </c>
      <c r="BS23" s="10"/>
      <c r="BT23" s="11">
        <f>SUM(AX22:BT22)</f>
        <v>1576959.63</v>
      </c>
      <c r="BU23" s="10"/>
      <c r="BV23" s="11">
        <f>SUM(AZ22:BV22)</f>
        <v>1543256.63</v>
      </c>
      <c r="BW23" s="10"/>
      <c r="BX23" s="11">
        <f>SUM(BB22:BX22)</f>
        <v>1528789.63</v>
      </c>
      <c r="BY23" s="10"/>
      <c r="BZ23" s="11">
        <f>SUM(BD22:BZ22)</f>
        <v>1549015.63</v>
      </c>
      <c r="CA23" s="10"/>
      <c r="CB23" s="11">
        <f>SUM(BF22:CB22)</f>
        <v>1567213</v>
      </c>
      <c r="CC23" s="10"/>
      <c r="CD23" s="11">
        <f>SUM(BH22:CD22)</f>
        <v>1519595</v>
      </c>
      <c r="CE23" s="10"/>
      <c r="CF23" s="11">
        <f>SUM(BJ22:CF22)</f>
        <v>1561526</v>
      </c>
      <c r="CG23" s="10"/>
      <c r="CH23" s="11">
        <f>SUM(BL22:CH22)</f>
        <v>1562402</v>
      </c>
      <c r="CI23" s="10"/>
      <c r="CJ23" s="11">
        <f>SUM(BN22:CJ22)</f>
        <v>1555068</v>
      </c>
      <c r="CK23" s="10"/>
      <c r="CL23" s="11">
        <f>SUM(BP22:CL22)</f>
        <v>1598774</v>
      </c>
      <c r="CM23" s="10"/>
      <c r="CN23" s="11">
        <f>SUM(BR22:CN22)</f>
        <v>1606775</v>
      </c>
      <c r="CO23" s="10"/>
      <c r="CP23" s="11">
        <f>SUM(BT22:CP22)</f>
        <v>1563684</v>
      </c>
      <c r="CQ23" s="10"/>
      <c r="CR23" s="11">
        <f>SUM(BV22:CR22)</f>
        <v>1541590</v>
      </c>
      <c r="CS23" s="10"/>
      <c r="CT23" s="11">
        <f>SUM(BX22:CT22)</f>
        <v>1585879</v>
      </c>
      <c r="CU23" s="10"/>
      <c r="CV23" s="11">
        <f>SUM(BZ22:CV22)</f>
        <v>1670245</v>
      </c>
      <c r="CW23" s="10"/>
      <c r="CX23" s="11">
        <f>SUM(CB22:CX22)</f>
        <v>1649349</v>
      </c>
      <c r="CY23" s="10"/>
      <c r="CZ23" s="11">
        <f>SUM(CD22:CZ22)</f>
        <v>1602246</v>
      </c>
      <c r="DA23" s="10"/>
      <c r="DB23" s="11">
        <f>SUM(CF22:DB22)</f>
        <v>1629827</v>
      </c>
      <c r="DC23" s="10"/>
      <c r="DD23" s="11">
        <f>SUM(CH22:DD22)</f>
        <v>1629658</v>
      </c>
      <c r="DE23" s="10"/>
      <c r="DF23" s="11">
        <f>SUM(CJ22:DF22)</f>
        <v>1645293</v>
      </c>
      <c r="DG23" s="10"/>
      <c r="DH23" s="11">
        <f>SUM(CL22:DH22)</f>
        <v>1713589</v>
      </c>
      <c r="DI23" s="10"/>
      <c r="DJ23" s="11">
        <f>SUM(CN22:DJ22)</f>
        <v>1682804</v>
      </c>
      <c r="DK23" s="10"/>
      <c r="DL23" s="11">
        <f>SUM(CP22:DL22)</f>
        <v>1696417.6400000001</v>
      </c>
      <c r="DM23" s="10"/>
      <c r="DN23" s="13">
        <f>SUM(CR22:DN22)</f>
        <v>1756642.6400000001</v>
      </c>
    </row>
    <row r="24" spans="2:118" x14ac:dyDescent="0.25">
      <c r="B24" s="4" t="s">
        <v>6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F24"/>
      <c r="AH24"/>
      <c r="AJ24"/>
      <c r="AL24"/>
      <c r="AN24"/>
      <c r="AO24"/>
      <c r="AP24" s="15">
        <f>AP23/AP19</f>
        <v>1.0669280020829131</v>
      </c>
      <c r="AQ24"/>
      <c r="AR24" s="15">
        <f>AR23/AR19</f>
        <v>1.0358792192248336</v>
      </c>
      <c r="AT24" s="15">
        <f>AT23/AT19</f>
        <v>1.020792972695834</v>
      </c>
      <c r="AV24" s="15">
        <f>AV23/AV19</f>
        <v>1.0119437957118353</v>
      </c>
      <c r="AX24" s="15">
        <f>AX23/AX19</f>
        <v>1.0138819113326978</v>
      </c>
      <c r="AZ24" s="15">
        <f>AZ23/AZ19</f>
        <v>0.99585956655413299</v>
      </c>
      <c r="BB24" s="15">
        <f>BB23/BB19</f>
        <v>0.97441940571362573</v>
      </c>
      <c r="BD24" s="15">
        <f>BD23/BD19</f>
        <v>0.98238537596846653</v>
      </c>
      <c r="BF24" s="15">
        <f>BF23/BF19</f>
        <v>0.95422023207718798</v>
      </c>
      <c r="BH24" s="15">
        <f>BH23/BH19</f>
        <v>0.914041992697185</v>
      </c>
      <c r="BJ24" s="15">
        <f>BJ23/BJ19</f>
        <v>0.87903247754843505</v>
      </c>
      <c r="BL24" s="15">
        <f>BL23/BL19</f>
        <v>0.86233705839900376</v>
      </c>
      <c r="BN24" s="15">
        <f>BN23/BN19</f>
        <v>0.82425815501006938</v>
      </c>
      <c r="BP24" s="15">
        <f>BP23/BP19</f>
        <v>0.84901587965307879</v>
      </c>
      <c r="BR24" s="15">
        <f>BR23/BR19</f>
        <v>0.8800699653215861</v>
      </c>
      <c r="BT24" s="15">
        <f>BT23/BT19</f>
        <v>0.87541296665458879</v>
      </c>
      <c r="BV24" s="15">
        <f>BV23/BV19</f>
        <v>0.85684038432811371</v>
      </c>
      <c r="BX24" s="15">
        <f>BX23/BX19</f>
        <v>0.8578256698778487</v>
      </c>
      <c r="BZ24" s="15">
        <f>BZ23/BZ19</f>
        <v>0.87159889884802955</v>
      </c>
      <c r="CB24" s="15">
        <f>CB23/CB19</f>
        <v>0.89273122415596728</v>
      </c>
      <c r="CD24" s="15">
        <f>CD23/CD19</f>
        <v>0.89225423889975652</v>
      </c>
      <c r="CF24" s="15">
        <f>CF23/CF19</f>
        <v>0.91345379147910577</v>
      </c>
      <c r="CH24" s="15">
        <f>CH23/CH19</f>
        <v>0.94559259968461773</v>
      </c>
      <c r="CJ24" s="15">
        <f>CJ23/CJ19</f>
        <v>0.96568720603057756</v>
      </c>
      <c r="CL24" s="15">
        <f>CL23/CL19</f>
        <v>1.0089681231065131</v>
      </c>
      <c r="CN24" s="15">
        <f>CN23/CN19</f>
        <v>1.0104894118236887</v>
      </c>
      <c r="CP24" s="15">
        <f>CP23/CP19</f>
        <v>1.0043331151850072</v>
      </c>
      <c r="CR24" s="15">
        <f>CR23/CR19</f>
        <v>1.0155381507009367</v>
      </c>
      <c r="CT24" s="15">
        <f>CT23/CT19</f>
        <v>1.0244674609186395</v>
      </c>
      <c r="CV24" s="15">
        <f>CV23/CV19</f>
        <v>1.0416955767549356</v>
      </c>
      <c r="CX24" s="15">
        <f>CX23/CX19</f>
        <v>1.0261414730382228</v>
      </c>
      <c r="CZ24" s="15">
        <f>CZ23/CZ19</f>
        <v>0.98568183518476404</v>
      </c>
      <c r="DB24" s="15">
        <f>DB23/DB19</f>
        <v>0.99618327789025696</v>
      </c>
      <c r="DD24" s="15">
        <f>DD23/DD19</f>
        <v>0.98743265818372072</v>
      </c>
      <c r="DF24" s="15">
        <f>DF23/DF19</f>
        <v>0.98906628349107184</v>
      </c>
      <c r="DH24" s="15">
        <f>DH23/DH19</f>
        <v>0.98318636670239912</v>
      </c>
      <c r="DJ24" s="15">
        <f>DJ23/DJ19</f>
        <v>0.98131597027881612</v>
      </c>
      <c r="DL24" s="15">
        <f>DL23/DL19</f>
        <v>0.9670491573098482</v>
      </c>
      <c r="DN24" s="15">
        <f>DN23/DN19</f>
        <v>0.95820602701215762</v>
      </c>
    </row>
    <row r="25" spans="2:118" ht="6" customHeight="1" x14ac:dyDescent="0.25">
      <c r="AO25"/>
      <c r="AQ25"/>
    </row>
    <row r="26" spans="2:118" x14ac:dyDescent="0.25">
      <c r="B26" s="6" t="s">
        <v>38</v>
      </c>
      <c r="AO26"/>
      <c r="AQ26"/>
    </row>
    <row r="27" spans="2:118" x14ac:dyDescent="0.25">
      <c r="B27" s="7" t="s">
        <v>7</v>
      </c>
      <c r="AO27"/>
      <c r="AQ27"/>
    </row>
    <row r="28" spans="2:118" x14ac:dyDescent="0.25">
      <c r="B28" s="16" t="s">
        <v>54</v>
      </c>
      <c r="J28" s="47">
        <v>0</v>
      </c>
      <c r="L28" s="47">
        <v>0</v>
      </c>
      <c r="N28" s="47">
        <v>0</v>
      </c>
      <c r="P28" s="47">
        <v>0</v>
      </c>
      <c r="R28" s="47">
        <v>0</v>
      </c>
      <c r="T28" s="47">
        <v>0</v>
      </c>
      <c r="V28" s="47">
        <v>0</v>
      </c>
      <c r="X28" s="47">
        <v>0</v>
      </c>
      <c r="Z28" s="47">
        <v>0</v>
      </c>
      <c r="AB28" s="47">
        <v>0</v>
      </c>
      <c r="AD28" s="47">
        <v>0</v>
      </c>
      <c r="AF28" s="47">
        <v>0</v>
      </c>
      <c r="AH28" s="47">
        <v>0</v>
      </c>
      <c r="AJ28" s="47">
        <v>0</v>
      </c>
      <c r="AO28"/>
      <c r="AQ28"/>
      <c r="BL28" s="47">
        <v>7</v>
      </c>
      <c r="BN28" s="47">
        <v>32</v>
      </c>
      <c r="BP28" s="47">
        <v>18</v>
      </c>
      <c r="BR28" s="47">
        <v>28</v>
      </c>
      <c r="BT28" s="47">
        <v>13</v>
      </c>
      <c r="BV28" s="47">
        <v>21</v>
      </c>
      <c r="BX28" s="47">
        <v>30</v>
      </c>
      <c r="BZ28" s="47">
        <v>15</v>
      </c>
      <c r="CB28" s="47">
        <v>0</v>
      </c>
      <c r="CD28" s="47">
        <v>0</v>
      </c>
      <c r="CF28" s="47">
        <v>0</v>
      </c>
      <c r="CH28" s="47">
        <v>0</v>
      </c>
      <c r="CJ28" s="47">
        <v>0</v>
      </c>
      <c r="CL28" s="47">
        <v>0</v>
      </c>
      <c r="CN28" s="47">
        <v>0</v>
      </c>
      <c r="CP28" s="47">
        <v>0</v>
      </c>
      <c r="CR28" s="47">
        <v>0</v>
      </c>
      <c r="CT28" s="47">
        <v>0</v>
      </c>
      <c r="CV28" s="47">
        <v>0</v>
      </c>
      <c r="CX28" s="47">
        <v>0</v>
      </c>
      <c r="CZ28" s="47">
        <v>0</v>
      </c>
      <c r="DB28" s="47">
        <v>0</v>
      </c>
      <c r="DD28" s="47">
        <v>0</v>
      </c>
      <c r="DF28" s="47">
        <v>0</v>
      </c>
      <c r="DH28" s="47">
        <v>0</v>
      </c>
      <c r="DJ28" s="47">
        <v>0</v>
      </c>
      <c r="DL28" s="47">
        <v>0</v>
      </c>
      <c r="DN28" s="47">
        <v>0</v>
      </c>
    </row>
    <row r="29" spans="2:118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37"/>
      <c r="K29" s="10"/>
      <c r="L29" s="37"/>
      <c r="M29" s="10"/>
      <c r="N29" s="37"/>
      <c r="O29" s="10"/>
      <c r="P29" s="37"/>
      <c r="Q29" s="10"/>
      <c r="R29" s="37"/>
      <c r="S29" s="10"/>
      <c r="T29" s="37"/>
      <c r="U29" s="10"/>
      <c r="V29" s="37"/>
      <c r="W29" s="10"/>
      <c r="X29" s="37"/>
      <c r="Y29" s="10"/>
      <c r="Z29" s="37"/>
      <c r="AA29" s="10"/>
      <c r="AB29" s="37"/>
      <c r="AC29" s="10"/>
      <c r="AD29" s="37"/>
      <c r="AE29" s="10"/>
      <c r="AF29" s="37"/>
      <c r="AG29" s="37"/>
      <c r="AH29" s="37"/>
      <c r="AI29" s="37"/>
      <c r="AJ29" s="37"/>
      <c r="AK29" s="37"/>
      <c r="AL29" s="37"/>
      <c r="AM29" s="37"/>
      <c r="AN29" s="37"/>
      <c r="AO29" s="10"/>
      <c r="AP29" s="37"/>
      <c r="AQ29" s="10"/>
      <c r="AR29" s="37"/>
      <c r="AS29" s="10"/>
      <c r="AT29" s="37"/>
      <c r="AU29" s="10"/>
      <c r="AV29" s="37"/>
      <c r="AW29" s="10"/>
      <c r="AX29" s="37"/>
      <c r="AY29" s="10"/>
      <c r="AZ29" s="37"/>
      <c r="BA29" s="10"/>
      <c r="BB29" s="37"/>
      <c r="BC29" s="10"/>
      <c r="BD29" s="37"/>
      <c r="BE29" s="10"/>
      <c r="BF29" s="37"/>
      <c r="BG29" s="10"/>
      <c r="BH29" s="37"/>
      <c r="BI29" s="10"/>
      <c r="BJ29" s="37"/>
      <c r="BK29" s="10"/>
      <c r="BL29" s="37">
        <f>SUM(AP28:BL28)</f>
        <v>7</v>
      </c>
      <c r="BM29" s="10"/>
      <c r="BN29" s="37">
        <f>SUM(AR28:BN28)</f>
        <v>39</v>
      </c>
      <c r="BO29" s="10"/>
      <c r="BP29" s="37">
        <f>SUM(AT28:BP28)</f>
        <v>57</v>
      </c>
      <c r="BQ29" s="10"/>
      <c r="BR29" s="37">
        <f>SUM(AV28:BR28)</f>
        <v>85</v>
      </c>
      <c r="BS29" s="10"/>
      <c r="BT29" s="37">
        <f>SUM(AX28:BT28)</f>
        <v>98</v>
      </c>
      <c r="BU29" s="10"/>
      <c r="BV29" s="37">
        <f>SUM(AZ28:BV28)</f>
        <v>119</v>
      </c>
      <c r="BW29" s="10"/>
      <c r="BX29" s="37">
        <f>SUM(BB28:BX28)</f>
        <v>149</v>
      </c>
      <c r="BY29" s="10"/>
      <c r="BZ29" s="37">
        <f>SUM(BD28:BZ28)</f>
        <v>164</v>
      </c>
      <c r="CA29" s="10"/>
      <c r="CB29" s="37">
        <f>SUM(BF28:CB28)</f>
        <v>164</v>
      </c>
      <c r="CC29" s="10"/>
      <c r="CD29" s="37">
        <f>SUM(BH28:CD28)</f>
        <v>164</v>
      </c>
      <c r="CE29" s="10"/>
      <c r="CF29" s="37">
        <f>SUM(BJ28:CF28)</f>
        <v>164</v>
      </c>
      <c r="CG29" s="10"/>
      <c r="CH29" s="37">
        <f>SUM(BL28:CH28)</f>
        <v>164</v>
      </c>
      <c r="CI29" s="10"/>
      <c r="CJ29" s="37">
        <f>SUM(BN28:CJ28)</f>
        <v>157</v>
      </c>
      <c r="CK29" s="10"/>
      <c r="CL29" s="37">
        <f>SUM(BP28:CL28)</f>
        <v>125</v>
      </c>
      <c r="CM29" s="10"/>
      <c r="CN29" s="37">
        <f>SUM(BR28:CN28)</f>
        <v>107</v>
      </c>
      <c r="CO29" s="10"/>
      <c r="CP29" s="37">
        <f>SUM(BT28:CP28)</f>
        <v>79</v>
      </c>
      <c r="CQ29" s="10"/>
      <c r="CR29" s="37">
        <f>SUM(BV28:CR28)</f>
        <v>66</v>
      </c>
      <c r="CS29" s="10"/>
      <c r="CT29" s="37">
        <f>SUM(BX28:CT28)</f>
        <v>45</v>
      </c>
      <c r="CU29" s="10"/>
      <c r="CV29" s="37">
        <f>SUM(BZ28:CV28)</f>
        <v>15</v>
      </c>
      <c r="CW29" s="10"/>
      <c r="CX29" s="37">
        <f>SUM(CB28:CX28)</f>
        <v>0</v>
      </c>
      <c r="CY29" s="10"/>
      <c r="CZ29" s="37">
        <f>SUM(CD28:CZ28)</f>
        <v>0</v>
      </c>
      <c r="DA29" s="10"/>
      <c r="DB29" s="37">
        <f>SUM(CF28:DB28)</f>
        <v>0</v>
      </c>
      <c r="DC29" s="10"/>
      <c r="DD29" s="37">
        <f>SUM(CH28:DD28)</f>
        <v>0</v>
      </c>
      <c r="DE29" s="10"/>
      <c r="DF29" s="37">
        <f>SUM(CJ28:DF28)</f>
        <v>0</v>
      </c>
      <c r="DG29" s="10"/>
      <c r="DH29" s="37">
        <f>SUM(CL28:DH28)</f>
        <v>0</v>
      </c>
      <c r="DI29" s="10"/>
      <c r="DJ29" s="37">
        <f>SUM(CN28:DJ28)</f>
        <v>0</v>
      </c>
      <c r="DK29" s="10"/>
      <c r="DL29" s="37">
        <f>SUM(CP28:DL28)</f>
        <v>0</v>
      </c>
      <c r="DM29" s="10"/>
      <c r="DN29" s="38">
        <f>SUM(CR28:DN28)</f>
        <v>0</v>
      </c>
    </row>
    <row r="30" spans="2:118" x14ac:dyDescent="0.25">
      <c r="B30" s="16" t="s">
        <v>71</v>
      </c>
      <c r="J30" s="47">
        <v>0</v>
      </c>
      <c r="L30" s="47">
        <v>0</v>
      </c>
      <c r="N30" s="47">
        <v>0</v>
      </c>
      <c r="P30" s="47">
        <v>0</v>
      </c>
      <c r="R30" s="47">
        <v>0</v>
      </c>
      <c r="T30" s="47">
        <v>123</v>
      </c>
      <c r="V30" s="47">
        <v>87</v>
      </c>
      <c r="X30" s="47">
        <v>103</v>
      </c>
      <c r="Z30" s="47">
        <v>95</v>
      </c>
      <c r="AB30" s="47">
        <v>103</v>
      </c>
      <c r="AD30" s="47">
        <v>128</v>
      </c>
      <c r="AF30" s="47">
        <v>89</v>
      </c>
      <c r="AH30" s="47">
        <v>89</v>
      </c>
      <c r="AJ30" s="47">
        <v>80</v>
      </c>
      <c r="AL30" s="47">
        <v>63</v>
      </c>
      <c r="AN30" s="47">
        <v>10</v>
      </c>
      <c r="AO30"/>
      <c r="AP30" s="47">
        <v>76</v>
      </c>
      <c r="AQ30"/>
      <c r="AR30" s="47">
        <v>53</v>
      </c>
      <c r="AT30" s="47">
        <v>71</v>
      </c>
      <c r="AV30" s="47">
        <v>64</v>
      </c>
      <c r="AX30" s="47">
        <v>83</v>
      </c>
      <c r="AZ30" s="47">
        <v>79</v>
      </c>
      <c r="BB30" s="47">
        <v>87</v>
      </c>
      <c r="BD30" s="47">
        <v>85</v>
      </c>
      <c r="BF30" s="47">
        <v>101</v>
      </c>
      <c r="BH30" s="47">
        <v>102</v>
      </c>
      <c r="BJ30" s="47">
        <v>82</v>
      </c>
      <c r="BL30" s="47">
        <v>105</v>
      </c>
      <c r="BN30" s="47">
        <v>84</v>
      </c>
      <c r="BP30" s="47">
        <v>93</v>
      </c>
      <c r="BR30" s="47">
        <v>56</v>
      </c>
      <c r="BT30" s="47">
        <v>105</v>
      </c>
      <c r="BV30" s="47">
        <v>67</v>
      </c>
      <c r="BX30" s="47">
        <v>91</v>
      </c>
      <c r="BZ30" s="47">
        <v>37</v>
      </c>
      <c r="CB30" s="47">
        <v>28</v>
      </c>
      <c r="CD30" s="47">
        <v>43</v>
      </c>
      <c r="CF30" s="47">
        <v>48</v>
      </c>
      <c r="CH30" s="47">
        <v>26</v>
      </c>
      <c r="CJ30" s="47">
        <v>30</v>
      </c>
      <c r="CL30" s="47">
        <v>47</v>
      </c>
      <c r="CN30" s="47">
        <v>29</v>
      </c>
      <c r="CP30" s="47">
        <v>26</v>
      </c>
      <c r="CR30" s="47">
        <v>40</v>
      </c>
      <c r="CT30" s="47">
        <v>24</v>
      </c>
      <c r="CV30" s="47">
        <v>32</v>
      </c>
      <c r="CX30" s="47">
        <v>22</v>
      </c>
      <c r="CZ30" s="47">
        <v>20</v>
      </c>
      <c r="DB30" s="47">
        <v>26</v>
      </c>
      <c r="DD30" s="47">
        <v>28</v>
      </c>
      <c r="DF30" s="47">
        <v>15</v>
      </c>
      <c r="DH30" s="47">
        <v>26</v>
      </c>
      <c r="DJ30" s="47">
        <v>23</v>
      </c>
      <c r="DL30" s="47">
        <v>18</v>
      </c>
      <c r="DN30" s="47">
        <v>19</v>
      </c>
    </row>
    <row r="31" spans="2:118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37"/>
      <c r="K31" s="10"/>
      <c r="L31" s="37"/>
      <c r="M31" s="10"/>
      <c r="N31" s="37"/>
      <c r="O31" s="10"/>
      <c r="P31" s="37"/>
      <c r="Q31" s="10"/>
      <c r="R31" s="37"/>
      <c r="S31" s="10"/>
      <c r="T31" s="37"/>
      <c r="U31" s="10"/>
      <c r="V31" s="37"/>
      <c r="W31" s="10"/>
      <c r="X31" s="37"/>
      <c r="Y31" s="10"/>
      <c r="Z31" s="37"/>
      <c r="AA31" s="10"/>
      <c r="AB31" s="37"/>
      <c r="AC31" s="10"/>
      <c r="AD31" s="37"/>
      <c r="AE31" s="10"/>
      <c r="AF31" s="37"/>
      <c r="AG31" s="37"/>
      <c r="AH31" s="37"/>
      <c r="AI31" s="37"/>
      <c r="AJ31" s="37"/>
      <c r="AK31" s="37"/>
      <c r="AL31" s="37"/>
      <c r="AM31" s="37"/>
      <c r="AN31" s="37"/>
      <c r="AO31" s="10"/>
      <c r="AP31" s="37">
        <f>SUM(T30:AP30)</f>
        <v>1046</v>
      </c>
      <c r="AQ31" s="10"/>
      <c r="AR31" s="37">
        <f>SUM(V30:AR30)</f>
        <v>976</v>
      </c>
      <c r="AS31" s="10"/>
      <c r="AT31" s="37">
        <f>SUM(X30:AT30)</f>
        <v>960</v>
      </c>
      <c r="AU31" s="10"/>
      <c r="AV31" s="37">
        <f>SUM(Z30:AV30)</f>
        <v>921</v>
      </c>
      <c r="AW31" s="10"/>
      <c r="AX31" s="37">
        <f>SUM(AB30:AX30)</f>
        <v>909</v>
      </c>
      <c r="AY31" s="10"/>
      <c r="AZ31" s="37">
        <f>SUM(AD30:AZ30)</f>
        <v>885</v>
      </c>
      <c r="BA31" s="10"/>
      <c r="BB31" s="37">
        <f>SUM(AF30:BB30)</f>
        <v>844</v>
      </c>
      <c r="BC31" s="10"/>
      <c r="BD31" s="37">
        <f>SUM(AH30:BD30)</f>
        <v>840</v>
      </c>
      <c r="BE31" s="10"/>
      <c r="BF31" s="37">
        <f>SUM(AJ30:BF30)</f>
        <v>852</v>
      </c>
      <c r="BG31" s="10"/>
      <c r="BH31" s="37">
        <f>SUM(AL30:BH30)</f>
        <v>874</v>
      </c>
      <c r="BI31" s="10"/>
      <c r="BJ31" s="37">
        <f>SUM(AN30:BJ30)</f>
        <v>893</v>
      </c>
      <c r="BK31" s="10"/>
      <c r="BL31" s="37">
        <f>SUM(AP30:BL30)</f>
        <v>988</v>
      </c>
      <c r="BM31" s="10"/>
      <c r="BN31" s="37">
        <f>SUM(AR30:BN30)</f>
        <v>996</v>
      </c>
      <c r="BO31" s="10"/>
      <c r="BP31" s="37">
        <f>SUM(AT30:BP30)</f>
        <v>1036</v>
      </c>
      <c r="BQ31" s="10"/>
      <c r="BR31" s="37">
        <f>SUM(AV30:BR30)</f>
        <v>1021</v>
      </c>
      <c r="BS31" s="10"/>
      <c r="BT31" s="37">
        <f>SUM(AX30:BT30)</f>
        <v>1062</v>
      </c>
      <c r="BU31" s="10"/>
      <c r="BV31" s="37">
        <f>SUM(AZ30:BV30)</f>
        <v>1046</v>
      </c>
      <c r="BW31" s="10"/>
      <c r="BX31" s="37">
        <f>SUM(BB30:BX30)</f>
        <v>1058</v>
      </c>
      <c r="BY31" s="10"/>
      <c r="BZ31" s="37">
        <f>SUM(BD30:BZ30)</f>
        <v>1008</v>
      </c>
      <c r="CA31" s="10"/>
      <c r="CB31" s="37">
        <f>SUM(BF30:CB30)</f>
        <v>951</v>
      </c>
      <c r="CC31" s="10"/>
      <c r="CD31" s="37">
        <f>SUM(BH30:CD30)</f>
        <v>893</v>
      </c>
      <c r="CE31" s="10"/>
      <c r="CF31" s="37">
        <f>SUM(BJ30:CF30)</f>
        <v>839</v>
      </c>
      <c r="CG31" s="10"/>
      <c r="CH31" s="37">
        <f>SUM(BL30:CH30)</f>
        <v>783</v>
      </c>
      <c r="CI31" s="10"/>
      <c r="CJ31" s="37">
        <f>SUM(BN30:CJ30)</f>
        <v>708</v>
      </c>
      <c r="CK31" s="10"/>
      <c r="CL31" s="37">
        <f>SUM(BP30:CL30)</f>
        <v>671</v>
      </c>
      <c r="CM31" s="10"/>
      <c r="CN31" s="37">
        <f>SUM(BR30:CN30)</f>
        <v>607</v>
      </c>
      <c r="CO31" s="10"/>
      <c r="CP31" s="37">
        <f>SUM(BT30:CP30)</f>
        <v>577</v>
      </c>
      <c r="CQ31" s="10"/>
      <c r="CR31" s="37">
        <f>SUM(BV30:CR30)</f>
        <v>512</v>
      </c>
      <c r="CS31" s="10"/>
      <c r="CT31" s="37">
        <f>SUM(BX30:CT30)</f>
        <v>469</v>
      </c>
      <c r="CU31" s="10"/>
      <c r="CV31" s="37">
        <f>SUM(BZ30:CV30)</f>
        <v>410</v>
      </c>
      <c r="CW31" s="10"/>
      <c r="CX31" s="37">
        <f>SUM(CB30:CX30)</f>
        <v>395</v>
      </c>
      <c r="CY31" s="10"/>
      <c r="CZ31" s="37">
        <f>SUM(CD30:CZ30)</f>
        <v>387</v>
      </c>
      <c r="DA31" s="10"/>
      <c r="DB31" s="37">
        <f>SUM(CF30:DB30)</f>
        <v>370</v>
      </c>
      <c r="DC31" s="10"/>
      <c r="DD31" s="37">
        <f>SUM(CH30:DD30)</f>
        <v>350</v>
      </c>
      <c r="DE31" s="10"/>
      <c r="DF31" s="37">
        <f>SUM(CJ30:DF30)</f>
        <v>339</v>
      </c>
      <c r="DG31" s="10"/>
      <c r="DH31" s="37">
        <f>SUM(CL30:DH30)</f>
        <v>335</v>
      </c>
      <c r="DI31" s="10"/>
      <c r="DJ31" s="37">
        <f>SUM(CN30:DJ30)</f>
        <v>311</v>
      </c>
      <c r="DK31" s="10"/>
      <c r="DL31" s="37">
        <f>SUM(CP30:DL30)</f>
        <v>300</v>
      </c>
      <c r="DM31" s="10"/>
      <c r="DN31" s="38">
        <f>SUM(CR30:DN30)</f>
        <v>293</v>
      </c>
    </row>
    <row r="32" spans="2:118" x14ac:dyDescent="0.25">
      <c r="B32" s="16" t="s">
        <v>72</v>
      </c>
      <c r="J32" s="47">
        <v>0</v>
      </c>
      <c r="L32" s="47">
        <v>0</v>
      </c>
      <c r="N32" s="47">
        <v>0</v>
      </c>
      <c r="P32" s="47">
        <v>0</v>
      </c>
      <c r="R32" s="47">
        <v>0</v>
      </c>
      <c r="T32" s="47">
        <v>83</v>
      </c>
      <c r="V32" s="47">
        <v>70</v>
      </c>
      <c r="X32" s="47">
        <v>85</v>
      </c>
      <c r="Z32" s="47">
        <v>8</v>
      </c>
      <c r="AB32" s="47">
        <v>0</v>
      </c>
      <c r="AD32" s="47">
        <v>0</v>
      </c>
      <c r="AF32" s="47">
        <v>0</v>
      </c>
      <c r="AH32" s="47">
        <v>35</v>
      </c>
      <c r="AJ32" s="47">
        <v>0</v>
      </c>
      <c r="AL32" s="47">
        <v>35</v>
      </c>
      <c r="AN32" s="47">
        <v>34</v>
      </c>
      <c r="AO32"/>
      <c r="AP32" s="47">
        <v>59</v>
      </c>
      <c r="AQ32"/>
      <c r="AR32" s="47">
        <v>61</v>
      </c>
      <c r="AT32" s="47">
        <v>37</v>
      </c>
      <c r="AV32" s="47">
        <v>30</v>
      </c>
      <c r="AX32" s="47">
        <v>38</v>
      </c>
      <c r="AZ32" s="47">
        <v>40</v>
      </c>
      <c r="BB32" s="47">
        <v>29</v>
      </c>
      <c r="BD32" s="47">
        <v>1</v>
      </c>
      <c r="BF32" s="47">
        <v>39</v>
      </c>
      <c r="BH32" s="47">
        <v>9</v>
      </c>
      <c r="BJ32" s="47">
        <v>33</v>
      </c>
      <c r="BL32" s="47">
        <v>38</v>
      </c>
      <c r="BN32" s="47">
        <v>34</v>
      </c>
      <c r="BP32" s="47">
        <v>28</v>
      </c>
      <c r="BR32" s="47">
        <v>32</v>
      </c>
      <c r="BT32" s="47">
        <v>35</v>
      </c>
      <c r="BV32" s="47">
        <v>26</v>
      </c>
      <c r="BX32" s="47">
        <v>37</v>
      </c>
      <c r="BZ32" s="47">
        <v>23</v>
      </c>
      <c r="CB32" s="47">
        <v>0</v>
      </c>
      <c r="CD32" s="47">
        <v>31</v>
      </c>
      <c r="CF32" s="47">
        <v>8</v>
      </c>
      <c r="CH32" s="47">
        <v>20</v>
      </c>
      <c r="CJ32" s="47">
        <v>38</v>
      </c>
      <c r="CL32" s="47">
        <v>70</v>
      </c>
      <c r="CN32" s="47">
        <v>34</v>
      </c>
      <c r="CP32" s="47">
        <v>30</v>
      </c>
      <c r="CR32" s="47">
        <v>27</v>
      </c>
      <c r="CT32" s="47">
        <v>30</v>
      </c>
      <c r="CV32" s="47">
        <v>39</v>
      </c>
      <c r="CX32" s="47">
        <v>35</v>
      </c>
      <c r="CZ32" s="47">
        <v>0</v>
      </c>
      <c r="DB32" s="47">
        <v>33</v>
      </c>
      <c r="DD32" s="47">
        <v>8</v>
      </c>
      <c r="DF32" s="47">
        <v>65</v>
      </c>
      <c r="DH32" s="47">
        <v>38</v>
      </c>
      <c r="DJ32" s="47">
        <v>35</v>
      </c>
      <c r="DL32" s="47">
        <v>27</v>
      </c>
      <c r="DN32" s="47">
        <v>26</v>
      </c>
    </row>
    <row r="33" spans="2:118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37"/>
      <c r="K33" s="10"/>
      <c r="L33" s="37"/>
      <c r="M33" s="10"/>
      <c r="N33" s="37"/>
      <c r="O33" s="10"/>
      <c r="P33" s="37"/>
      <c r="Q33" s="10"/>
      <c r="R33" s="37"/>
      <c r="S33" s="10"/>
      <c r="T33" s="37"/>
      <c r="U33" s="10"/>
      <c r="V33" s="37"/>
      <c r="W33" s="10"/>
      <c r="X33" s="37"/>
      <c r="Y33" s="10"/>
      <c r="Z33" s="37"/>
      <c r="AA33" s="10"/>
      <c r="AB33" s="37"/>
      <c r="AC33" s="10"/>
      <c r="AD33" s="37"/>
      <c r="AE33" s="10"/>
      <c r="AF33" s="37"/>
      <c r="AG33" s="37"/>
      <c r="AH33" s="37"/>
      <c r="AI33" s="37"/>
      <c r="AJ33" s="37"/>
      <c r="AK33" s="37"/>
      <c r="AL33" s="37"/>
      <c r="AM33" s="37"/>
      <c r="AN33" s="37"/>
      <c r="AO33" s="10"/>
      <c r="AP33" s="37">
        <f>SUM(T32:AP32)</f>
        <v>409</v>
      </c>
      <c r="AQ33" s="10"/>
      <c r="AR33" s="37">
        <f>SUM(V32:AR32)</f>
        <v>387</v>
      </c>
      <c r="AS33" s="10"/>
      <c r="AT33" s="37">
        <f>SUM(X32:AT32)</f>
        <v>354</v>
      </c>
      <c r="AU33" s="10"/>
      <c r="AV33" s="37">
        <f>SUM(Z32:AV32)</f>
        <v>299</v>
      </c>
      <c r="AW33" s="10"/>
      <c r="AX33" s="37">
        <f>SUM(AB32:AX32)</f>
        <v>329</v>
      </c>
      <c r="AY33" s="10"/>
      <c r="AZ33" s="37">
        <f>SUM(AD32:AZ32)</f>
        <v>369</v>
      </c>
      <c r="BA33" s="10"/>
      <c r="BB33" s="37">
        <f>SUM(AF32:BB32)</f>
        <v>398</v>
      </c>
      <c r="BC33" s="10"/>
      <c r="BD33" s="37">
        <f>SUM(AH32:BD32)</f>
        <v>399</v>
      </c>
      <c r="BE33" s="10"/>
      <c r="BF33" s="37">
        <f>SUM(AJ32:BF32)</f>
        <v>403</v>
      </c>
      <c r="BG33" s="10"/>
      <c r="BH33" s="37">
        <f>SUM(AL32:BH32)</f>
        <v>412</v>
      </c>
      <c r="BI33" s="10"/>
      <c r="BJ33" s="37">
        <f>SUM(AN32:BJ32)</f>
        <v>410</v>
      </c>
      <c r="BK33" s="10"/>
      <c r="BL33" s="37">
        <f>SUM(AP32:BL32)</f>
        <v>414</v>
      </c>
      <c r="BM33" s="10"/>
      <c r="BN33" s="37">
        <f>SUM(AR32:BN32)</f>
        <v>389</v>
      </c>
      <c r="BO33" s="10"/>
      <c r="BP33" s="37">
        <f>SUM(AT32:BP32)</f>
        <v>356</v>
      </c>
      <c r="BQ33" s="10"/>
      <c r="BR33" s="37">
        <f>SUM(AV32:BR32)</f>
        <v>351</v>
      </c>
      <c r="BS33" s="10"/>
      <c r="BT33" s="37">
        <f>SUM(AX32:BT32)</f>
        <v>356</v>
      </c>
      <c r="BU33" s="10"/>
      <c r="BV33" s="37">
        <f>SUM(AZ32:BV32)</f>
        <v>344</v>
      </c>
      <c r="BW33" s="10"/>
      <c r="BX33" s="37">
        <f>SUM(BB32:BX32)</f>
        <v>341</v>
      </c>
      <c r="BY33" s="10"/>
      <c r="BZ33" s="37">
        <f>SUM(BD32:BZ32)</f>
        <v>335</v>
      </c>
      <c r="CA33" s="10"/>
      <c r="CB33" s="37">
        <f>SUM(BF32:CB32)</f>
        <v>334</v>
      </c>
      <c r="CC33" s="10"/>
      <c r="CD33" s="37">
        <f>SUM(BH32:CD32)</f>
        <v>326</v>
      </c>
      <c r="CE33" s="10"/>
      <c r="CF33" s="37">
        <f>SUM(BJ32:CF32)</f>
        <v>325</v>
      </c>
      <c r="CG33" s="10"/>
      <c r="CH33" s="37">
        <f>SUM(BL32:CH32)</f>
        <v>312</v>
      </c>
      <c r="CI33" s="10"/>
      <c r="CJ33" s="37">
        <f>SUM(BN32:CJ32)</f>
        <v>312</v>
      </c>
      <c r="CK33" s="10"/>
      <c r="CL33" s="37">
        <f>SUM(BP32:CL32)</f>
        <v>348</v>
      </c>
      <c r="CM33" s="10"/>
      <c r="CN33" s="37">
        <f>SUM(BR32:CN32)</f>
        <v>354</v>
      </c>
      <c r="CO33" s="10"/>
      <c r="CP33" s="37">
        <f>SUM(BT32:CP32)</f>
        <v>352</v>
      </c>
      <c r="CQ33" s="10"/>
      <c r="CR33" s="37">
        <f>SUM(BV32:CR32)</f>
        <v>344</v>
      </c>
      <c r="CS33" s="10"/>
      <c r="CT33" s="37">
        <f>SUM(BX32:CT32)</f>
        <v>348</v>
      </c>
      <c r="CU33" s="10"/>
      <c r="CV33" s="37">
        <f>SUM(BZ32:CV32)</f>
        <v>350</v>
      </c>
      <c r="CW33" s="10"/>
      <c r="CX33" s="37">
        <f>SUM(CB32:CX32)</f>
        <v>362</v>
      </c>
      <c r="CY33" s="10"/>
      <c r="CZ33" s="37">
        <f>SUM(CD32:CZ32)</f>
        <v>362</v>
      </c>
      <c r="DA33" s="10"/>
      <c r="DB33" s="37">
        <f>SUM(CF32:DB32)</f>
        <v>364</v>
      </c>
      <c r="DC33" s="10"/>
      <c r="DD33" s="37">
        <f>SUM(CH32:DD32)</f>
        <v>364</v>
      </c>
      <c r="DE33" s="10"/>
      <c r="DF33" s="37">
        <f>SUM(CJ32:DF32)</f>
        <v>409</v>
      </c>
      <c r="DG33" s="10"/>
      <c r="DH33" s="37">
        <f>SUM(CL32:DH32)</f>
        <v>409</v>
      </c>
      <c r="DI33" s="10"/>
      <c r="DJ33" s="37">
        <f>SUM(CN32:DJ32)</f>
        <v>374</v>
      </c>
      <c r="DK33" s="10"/>
      <c r="DL33" s="37">
        <f>SUM(CP32:DL32)</f>
        <v>367</v>
      </c>
      <c r="DM33" s="10"/>
      <c r="DN33" s="38">
        <f>SUM(CR32:DN32)</f>
        <v>363</v>
      </c>
    </row>
    <row r="34" spans="2:118" x14ac:dyDescent="0.25">
      <c r="B34" s="16" t="s">
        <v>73</v>
      </c>
      <c r="J34" s="47">
        <v>0</v>
      </c>
      <c r="L34" s="47">
        <v>0</v>
      </c>
      <c r="N34" s="47">
        <v>0</v>
      </c>
      <c r="P34" s="47">
        <v>0</v>
      </c>
      <c r="R34" s="47">
        <v>0</v>
      </c>
      <c r="T34" s="47">
        <v>0</v>
      </c>
      <c r="V34" s="47">
        <v>0</v>
      </c>
      <c r="X34" s="47">
        <v>0</v>
      </c>
      <c r="Z34" s="47">
        <v>0</v>
      </c>
      <c r="AB34" s="47">
        <v>0</v>
      </c>
      <c r="AD34" s="47">
        <v>0</v>
      </c>
      <c r="AF34" s="47">
        <v>0</v>
      </c>
      <c r="AH34" s="47">
        <v>0</v>
      </c>
      <c r="AJ34" s="47">
        <v>24</v>
      </c>
      <c r="AL34" s="47">
        <v>28</v>
      </c>
      <c r="AN34" s="47">
        <v>53</v>
      </c>
      <c r="AO34"/>
      <c r="AP34" s="47">
        <v>48</v>
      </c>
      <c r="AQ34"/>
      <c r="AR34" s="47">
        <v>39</v>
      </c>
      <c r="AT34" s="47">
        <v>19</v>
      </c>
      <c r="AV34" s="47">
        <v>45</v>
      </c>
      <c r="AX34" s="47">
        <v>25</v>
      </c>
      <c r="AZ34" s="47">
        <v>37</v>
      </c>
      <c r="BB34" s="47">
        <v>26</v>
      </c>
      <c r="BD34" s="47">
        <v>34</v>
      </c>
      <c r="BF34" s="47">
        <v>20</v>
      </c>
      <c r="BH34" s="47">
        <v>29</v>
      </c>
      <c r="BJ34" s="47">
        <v>55</v>
      </c>
      <c r="BL34" s="47">
        <v>51</v>
      </c>
      <c r="BN34" s="47">
        <v>42</v>
      </c>
      <c r="BP34" s="47">
        <v>43</v>
      </c>
      <c r="BR34" s="47">
        <v>63</v>
      </c>
      <c r="BT34" s="47">
        <v>61</v>
      </c>
      <c r="BV34" s="47">
        <v>33</v>
      </c>
      <c r="BX34" s="47">
        <v>47</v>
      </c>
      <c r="BZ34" s="47">
        <v>10</v>
      </c>
      <c r="CB34" s="47">
        <v>1</v>
      </c>
      <c r="CD34" s="47">
        <v>0</v>
      </c>
      <c r="CF34" s="47">
        <v>1</v>
      </c>
      <c r="CH34" s="47">
        <v>0</v>
      </c>
      <c r="CJ34" s="47">
        <v>0</v>
      </c>
      <c r="CL34" s="47">
        <v>0</v>
      </c>
      <c r="CN34" s="47">
        <v>0</v>
      </c>
      <c r="CP34" s="47">
        <v>0</v>
      </c>
      <c r="CR34" s="47">
        <v>0</v>
      </c>
      <c r="CT34" s="47">
        <v>0</v>
      </c>
      <c r="CV34" s="47">
        <v>0</v>
      </c>
      <c r="CX34" s="47">
        <v>0</v>
      </c>
      <c r="CZ34" s="47">
        <v>0</v>
      </c>
      <c r="DB34" s="47">
        <v>0</v>
      </c>
      <c r="DD34" s="47">
        <v>1</v>
      </c>
      <c r="DF34" s="47">
        <v>0</v>
      </c>
      <c r="DH34" s="47">
        <v>0</v>
      </c>
      <c r="DJ34" s="47">
        <v>0</v>
      </c>
      <c r="DL34" s="47">
        <v>0</v>
      </c>
      <c r="DN34" s="47">
        <v>0</v>
      </c>
    </row>
    <row r="35" spans="2:118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37"/>
      <c r="K35" s="10"/>
      <c r="L35" s="37"/>
      <c r="M35" s="10"/>
      <c r="N35" s="37"/>
      <c r="O35" s="10"/>
      <c r="P35" s="37"/>
      <c r="Q35" s="10"/>
      <c r="R35" s="37"/>
      <c r="S35" s="10"/>
      <c r="T35" s="37"/>
      <c r="U35" s="10"/>
      <c r="V35" s="37"/>
      <c r="W35" s="10"/>
      <c r="X35" s="37"/>
      <c r="Y35" s="10"/>
      <c r="Z35" s="37"/>
      <c r="AA35" s="10"/>
      <c r="AB35" s="37"/>
      <c r="AC35" s="10"/>
      <c r="AD35" s="37"/>
      <c r="AE35" s="10"/>
      <c r="AF35" s="37"/>
      <c r="AG35" s="37"/>
      <c r="AH35" s="37"/>
      <c r="AI35" s="37"/>
      <c r="AJ35" s="37"/>
      <c r="AK35" s="37"/>
      <c r="AL35" s="37"/>
      <c r="AM35" s="37"/>
      <c r="AN35" s="37"/>
      <c r="AO35" s="10"/>
      <c r="AP35" s="37">
        <f>SUM(T34:AP34)</f>
        <v>153</v>
      </c>
      <c r="AQ35" s="10"/>
      <c r="AR35" s="37">
        <f>SUM(V34:AR34)</f>
        <v>192</v>
      </c>
      <c r="AS35" s="10"/>
      <c r="AT35" s="37">
        <f>SUM(X34:AT34)</f>
        <v>211</v>
      </c>
      <c r="AU35" s="10"/>
      <c r="AV35" s="37">
        <f>SUM(Z34:AV34)</f>
        <v>256</v>
      </c>
      <c r="AW35" s="10"/>
      <c r="AX35" s="37">
        <f>SUM(AB34:AX34)</f>
        <v>281</v>
      </c>
      <c r="AY35" s="10"/>
      <c r="AZ35" s="37">
        <f>SUM(AD34:AZ34)</f>
        <v>318</v>
      </c>
      <c r="BA35" s="10"/>
      <c r="BB35" s="37">
        <f>SUM(AF34:BB34)</f>
        <v>344</v>
      </c>
      <c r="BC35" s="10"/>
      <c r="BD35" s="37">
        <f>SUM(AH34:BD34)</f>
        <v>378</v>
      </c>
      <c r="BE35" s="10"/>
      <c r="BF35" s="37">
        <f>SUM(AJ34:BF34)</f>
        <v>398</v>
      </c>
      <c r="BG35" s="10"/>
      <c r="BH35" s="37">
        <f>SUM(AL34:BH34)</f>
        <v>403</v>
      </c>
      <c r="BI35" s="10"/>
      <c r="BJ35" s="37">
        <f>SUM(AN34:BJ34)</f>
        <v>430</v>
      </c>
      <c r="BK35" s="10"/>
      <c r="BL35" s="37">
        <f>SUM(AP34:BL34)</f>
        <v>428</v>
      </c>
      <c r="BM35" s="10"/>
      <c r="BN35" s="37">
        <f>SUM(AR34:BN34)</f>
        <v>422</v>
      </c>
      <c r="BO35" s="10"/>
      <c r="BP35" s="37">
        <f>SUM(AT34:BP34)</f>
        <v>426</v>
      </c>
      <c r="BQ35" s="10"/>
      <c r="BR35" s="37">
        <f>SUM(AV34:BR34)</f>
        <v>470</v>
      </c>
      <c r="BS35" s="10"/>
      <c r="BT35" s="37">
        <f>SUM(AX34:BT34)</f>
        <v>486</v>
      </c>
      <c r="BU35" s="10"/>
      <c r="BV35" s="37">
        <f>SUM(AZ34:BV34)</f>
        <v>494</v>
      </c>
      <c r="BW35" s="10"/>
      <c r="BX35" s="37">
        <f>SUM(BB34:BX34)</f>
        <v>504</v>
      </c>
      <c r="BY35" s="10"/>
      <c r="BZ35" s="37">
        <f>SUM(BD34:BZ34)</f>
        <v>488</v>
      </c>
      <c r="CA35" s="10"/>
      <c r="CB35" s="37">
        <f>SUM(BF34:CB34)</f>
        <v>455</v>
      </c>
      <c r="CC35" s="10"/>
      <c r="CD35" s="37">
        <f>SUM(BH34:CD34)</f>
        <v>435</v>
      </c>
      <c r="CE35" s="10"/>
      <c r="CF35" s="37">
        <f>SUM(BJ34:CF34)</f>
        <v>407</v>
      </c>
      <c r="CG35" s="10"/>
      <c r="CH35" s="37">
        <f>SUM(BL34:CH34)</f>
        <v>352</v>
      </c>
      <c r="CI35" s="10"/>
      <c r="CJ35" s="37">
        <f>SUM(BN34:CJ34)</f>
        <v>301</v>
      </c>
      <c r="CK35" s="10"/>
      <c r="CL35" s="37">
        <f>SUM(BP34:CL34)</f>
        <v>259</v>
      </c>
      <c r="CM35" s="10"/>
      <c r="CN35" s="37">
        <f>SUM(BR34:CN34)</f>
        <v>216</v>
      </c>
      <c r="CO35" s="10"/>
      <c r="CP35" s="37">
        <f>SUM(BT34:CP34)</f>
        <v>153</v>
      </c>
      <c r="CQ35" s="10"/>
      <c r="CR35" s="37">
        <f>SUM(BV34:CR34)</f>
        <v>92</v>
      </c>
      <c r="CS35" s="10"/>
      <c r="CT35" s="37">
        <f>SUM(BX34:CT34)</f>
        <v>59</v>
      </c>
      <c r="CU35" s="10"/>
      <c r="CV35" s="37">
        <f>SUM(BZ34:CV34)</f>
        <v>12</v>
      </c>
      <c r="CW35" s="10"/>
      <c r="CX35" s="37">
        <f>SUM(CB34:CX34)</f>
        <v>2</v>
      </c>
      <c r="CY35" s="10"/>
      <c r="CZ35" s="37">
        <f>SUM(CD34:CZ34)</f>
        <v>1</v>
      </c>
      <c r="DA35" s="10"/>
      <c r="DB35" s="37">
        <f>SUM(CF34:DB34)</f>
        <v>1</v>
      </c>
      <c r="DC35" s="10"/>
      <c r="DD35" s="37">
        <f>SUM(CH34:DD34)</f>
        <v>1</v>
      </c>
      <c r="DE35" s="10"/>
      <c r="DF35" s="37">
        <f>SUM(CJ34:DF34)</f>
        <v>1</v>
      </c>
      <c r="DG35" s="10"/>
      <c r="DH35" s="37">
        <f>SUM(CL34:DH34)</f>
        <v>1</v>
      </c>
      <c r="DI35" s="10"/>
      <c r="DJ35" s="37">
        <f>SUM(CN34:DJ34)</f>
        <v>1</v>
      </c>
      <c r="DK35" s="10"/>
      <c r="DL35" s="37">
        <f>SUM(CP34:DL34)</f>
        <v>1</v>
      </c>
      <c r="DM35" s="10"/>
      <c r="DN35" s="38">
        <f>SUM(CR34:DN34)</f>
        <v>1</v>
      </c>
    </row>
    <row r="36" spans="2:118" x14ac:dyDescent="0.25">
      <c r="B36" s="16" t="s">
        <v>116</v>
      </c>
      <c r="J36" s="47">
        <v>0</v>
      </c>
      <c r="L36" s="47">
        <v>0</v>
      </c>
      <c r="N36" s="47">
        <v>0</v>
      </c>
      <c r="P36" s="47">
        <v>0</v>
      </c>
      <c r="R36" s="47">
        <v>0</v>
      </c>
      <c r="T36" s="47">
        <v>0</v>
      </c>
      <c r="V36" s="47">
        <v>0</v>
      </c>
      <c r="X36" s="47">
        <v>0</v>
      </c>
      <c r="Z36" s="47">
        <v>0</v>
      </c>
      <c r="AB36" s="47">
        <v>0</v>
      </c>
      <c r="AD36" s="47">
        <v>0</v>
      </c>
      <c r="AF36" s="47">
        <v>0</v>
      </c>
      <c r="AH36" s="47">
        <v>0</v>
      </c>
      <c r="AJ36" s="47">
        <v>0</v>
      </c>
      <c r="AL36" s="47">
        <v>0</v>
      </c>
      <c r="AN36" s="47">
        <v>0</v>
      </c>
      <c r="AO36"/>
      <c r="AP36" s="47">
        <v>0</v>
      </c>
      <c r="AQ36"/>
      <c r="AR36" s="47">
        <v>0</v>
      </c>
      <c r="AT36" s="47">
        <v>0</v>
      </c>
      <c r="AV36" s="47">
        <v>0</v>
      </c>
      <c r="AX36" s="47">
        <v>0</v>
      </c>
      <c r="AZ36" s="47">
        <v>0</v>
      </c>
      <c r="BB36" s="47">
        <v>0</v>
      </c>
      <c r="BD36" s="47">
        <v>0</v>
      </c>
      <c r="BF36" s="47">
        <v>0</v>
      </c>
      <c r="BH36" s="47">
        <v>0</v>
      </c>
      <c r="BJ36" s="47">
        <v>0</v>
      </c>
      <c r="BL36" s="47">
        <v>0</v>
      </c>
      <c r="BN36" s="47">
        <v>0</v>
      </c>
      <c r="BP36" s="47">
        <v>0</v>
      </c>
      <c r="BR36" s="47">
        <v>0</v>
      </c>
      <c r="BT36" s="47">
        <v>0</v>
      </c>
      <c r="BV36" s="47">
        <v>0</v>
      </c>
      <c r="BX36" s="47">
        <v>0</v>
      </c>
      <c r="BZ36" s="47">
        <v>83</v>
      </c>
      <c r="CB36" s="47">
        <v>73</v>
      </c>
      <c r="CD36" s="47">
        <v>85</v>
      </c>
      <c r="CF36" s="47">
        <v>73</v>
      </c>
      <c r="CH36" s="47">
        <v>70</v>
      </c>
      <c r="CJ36" s="47">
        <v>70</v>
      </c>
      <c r="CL36" s="47">
        <v>52</v>
      </c>
      <c r="CN36" s="47">
        <v>91</v>
      </c>
      <c r="CP36" s="47">
        <v>104</v>
      </c>
      <c r="CR36" s="47">
        <v>85</v>
      </c>
      <c r="CT36" s="47">
        <v>77</v>
      </c>
      <c r="CV36" s="47">
        <v>79</v>
      </c>
      <c r="CX36" s="47">
        <v>67</v>
      </c>
      <c r="CZ36" s="47">
        <v>106</v>
      </c>
      <c r="DB36" s="47">
        <v>88</v>
      </c>
      <c r="DD36" s="47">
        <v>93</v>
      </c>
      <c r="DF36" s="47">
        <v>89</v>
      </c>
      <c r="DH36" s="47">
        <v>103</v>
      </c>
      <c r="DJ36" s="47">
        <v>76</v>
      </c>
      <c r="DL36" s="47">
        <v>95</v>
      </c>
      <c r="DN36" s="47">
        <v>86</v>
      </c>
    </row>
    <row r="37" spans="2:118" x14ac:dyDescent="0.25">
      <c r="B37" s="9" t="s">
        <v>2</v>
      </c>
      <c r="C37" s="10"/>
      <c r="D37" s="10"/>
      <c r="E37" s="10"/>
      <c r="F37" s="10"/>
      <c r="G37" s="10"/>
      <c r="H37" s="10"/>
      <c r="I37" s="10"/>
      <c r="J37" s="37"/>
      <c r="K37" s="10"/>
      <c r="L37" s="37"/>
      <c r="M37" s="10"/>
      <c r="N37" s="37"/>
      <c r="O37" s="10"/>
      <c r="P37" s="37"/>
      <c r="Q37" s="10"/>
      <c r="R37" s="37"/>
      <c r="S37" s="10"/>
      <c r="T37" s="37"/>
      <c r="U37" s="10"/>
      <c r="V37" s="37"/>
      <c r="W37" s="10"/>
      <c r="X37" s="37"/>
      <c r="Y37" s="10"/>
      <c r="Z37" s="37"/>
      <c r="AA37" s="10"/>
      <c r="AB37" s="37"/>
      <c r="AC37" s="10"/>
      <c r="AD37" s="37"/>
      <c r="AE37" s="10"/>
      <c r="AF37" s="37"/>
      <c r="AG37" s="37"/>
      <c r="AH37" s="37"/>
      <c r="AI37" s="37"/>
      <c r="AJ37" s="37"/>
      <c r="AK37" s="37"/>
      <c r="AL37" s="37"/>
      <c r="AM37" s="37"/>
      <c r="AN37" s="37"/>
      <c r="AO37" s="10"/>
      <c r="AP37" s="37">
        <f>SUM(T36:AP36)</f>
        <v>0</v>
      </c>
      <c r="AQ37" s="10"/>
      <c r="AR37" s="37">
        <f>SUM(V36:AR36)</f>
        <v>0</v>
      </c>
      <c r="AS37" s="10"/>
      <c r="AT37" s="37">
        <f>SUM(X36:AT36)</f>
        <v>0</v>
      </c>
      <c r="AU37" s="10"/>
      <c r="AV37" s="37">
        <f>SUM(Z36:AV36)</f>
        <v>0</v>
      </c>
      <c r="AW37" s="10"/>
      <c r="AX37" s="37">
        <f>SUM(AB36:AX36)</f>
        <v>0</v>
      </c>
      <c r="AY37" s="10"/>
      <c r="AZ37" s="37">
        <f>SUM(AD36:AZ36)</f>
        <v>0</v>
      </c>
      <c r="BA37" s="10"/>
      <c r="BB37" s="37">
        <f>SUM(AF36:BB36)</f>
        <v>0</v>
      </c>
      <c r="BC37" s="10"/>
      <c r="BD37" s="37">
        <f>SUM(AH36:BD36)</f>
        <v>0</v>
      </c>
      <c r="BE37" s="10"/>
      <c r="BF37" s="37">
        <f>SUM(AJ36:BF36)</f>
        <v>0</v>
      </c>
      <c r="BG37" s="10"/>
      <c r="BH37" s="37">
        <f>SUM(AL36:BH36)</f>
        <v>0</v>
      </c>
      <c r="BI37" s="10"/>
      <c r="BJ37" s="37">
        <f>SUM(AN36:BJ36)</f>
        <v>0</v>
      </c>
      <c r="BK37" s="10"/>
      <c r="BL37" s="37">
        <f>SUM(AP36:BL36)</f>
        <v>0</v>
      </c>
      <c r="BM37" s="10"/>
      <c r="BN37" s="37">
        <f>SUM(AR36:BN36)</f>
        <v>0</v>
      </c>
      <c r="BO37" s="10"/>
      <c r="BP37" s="37">
        <f>SUM(AT36:BP36)</f>
        <v>0</v>
      </c>
      <c r="BQ37" s="10"/>
      <c r="BR37" s="37">
        <f>SUM(AV36:BR36)</f>
        <v>0</v>
      </c>
      <c r="BS37" s="10"/>
      <c r="BT37" s="37">
        <f>SUM(AX36:BT36)</f>
        <v>0</v>
      </c>
      <c r="BU37" s="10"/>
      <c r="BV37" s="37">
        <f>SUM(AZ36:BV36)</f>
        <v>0</v>
      </c>
      <c r="BW37" s="10"/>
      <c r="BX37" s="37">
        <f>SUM(BB36:BX36)</f>
        <v>0</v>
      </c>
      <c r="BY37" s="10"/>
      <c r="BZ37" s="37">
        <f>SUM(BD36:BZ36)</f>
        <v>83</v>
      </c>
      <c r="CA37" s="10"/>
      <c r="CB37" s="37">
        <f>SUM(BF36:CB36)</f>
        <v>156</v>
      </c>
      <c r="CC37" s="10"/>
      <c r="CD37" s="37">
        <f>SUM(BH36:CD36)</f>
        <v>241</v>
      </c>
      <c r="CE37" s="10"/>
      <c r="CF37" s="37">
        <f>SUM(BJ36:CF36)</f>
        <v>314</v>
      </c>
      <c r="CG37" s="10"/>
      <c r="CH37" s="37">
        <f>SUM(BL36:CH36)</f>
        <v>384</v>
      </c>
      <c r="CI37" s="10"/>
      <c r="CJ37" s="37">
        <f>SUM(BN36:CJ36)</f>
        <v>454</v>
      </c>
      <c r="CK37" s="10"/>
      <c r="CL37" s="37">
        <f>SUM(BP36:CL36)</f>
        <v>506</v>
      </c>
      <c r="CM37" s="10"/>
      <c r="CN37" s="37">
        <f>SUM(BR36:CN36)</f>
        <v>597</v>
      </c>
      <c r="CO37" s="10"/>
      <c r="CP37" s="37">
        <f>SUM(BT36:CP36)</f>
        <v>701</v>
      </c>
      <c r="CQ37" s="10"/>
      <c r="CR37" s="37">
        <f>SUM(BV36:CR36)</f>
        <v>786</v>
      </c>
      <c r="CS37" s="10"/>
      <c r="CT37" s="37">
        <f>SUM(BX36:CT36)</f>
        <v>863</v>
      </c>
      <c r="CU37" s="10"/>
      <c r="CV37" s="37">
        <f>SUM(BZ36:CV36)</f>
        <v>942</v>
      </c>
      <c r="CW37" s="10"/>
      <c r="CX37" s="37">
        <f>SUM(CB36:CX36)</f>
        <v>926</v>
      </c>
      <c r="CY37" s="10"/>
      <c r="CZ37" s="37">
        <f>SUM(CD36:CZ36)</f>
        <v>959</v>
      </c>
      <c r="DA37" s="10"/>
      <c r="DB37" s="37">
        <f>SUM(CF36:DB36)</f>
        <v>962</v>
      </c>
      <c r="DC37" s="10"/>
      <c r="DD37" s="37">
        <f>SUM(CH36:DD36)</f>
        <v>982</v>
      </c>
      <c r="DE37" s="10"/>
      <c r="DF37" s="37">
        <f>SUM(CJ36:DF36)</f>
        <v>1001</v>
      </c>
      <c r="DG37" s="10"/>
      <c r="DH37" s="37">
        <f>SUM(CL36:DH36)</f>
        <v>1034</v>
      </c>
      <c r="DI37" s="10"/>
      <c r="DJ37" s="37">
        <f>SUM(CN36:DJ36)</f>
        <v>1058</v>
      </c>
      <c r="DK37" s="10"/>
      <c r="DL37" s="37">
        <f>SUM(CP36:DL36)</f>
        <v>1062</v>
      </c>
      <c r="DM37" s="10"/>
      <c r="DN37" s="38">
        <f>SUM(CR36:DN36)</f>
        <v>1044</v>
      </c>
    </row>
    <row r="38" spans="2:118" x14ac:dyDescent="0.25">
      <c r="B38" s="16" t="s">
        <v>74</v>
      </c>
      <c r="J38" s="47">
        <v>0</v>
      </c>
      <c r="L38" s="47">
        <v>0</v>
      </c>
      <c r="N38" s="47">
        <v>0</v>
      </c>
      <c r="P38" s="47">
        <v>0</v>
      </c>
      <c r="R38" s="47">
        <v>0</v>
      </c>
      <c r="T38" s="47">
        <v>0</v>
      </c>
      <c r="V38" s="47">
        <v>13</v>
      </c>
      <c r="X38" s="47">
        <v>22</v>
      </c>
      <c r="Z38" s="47">
        <v>63</v>
      </c>
      <c r="AB38" s="47">
        <v>49</v>
      </c>
      <c r="AD38" s="47">
        <v>61</v>
      </c>
      <c r="AF38" s="47">
        <v>43</v>
      </c>
      <c r="AH38" s="47">
        <v>51</v>
      </c>
      <c r="AJ38" s="47">
        <v>38</v>
      </c>
      <c r="AL38" s="47">
        <v>46</v>
      </c>
      <c r="AN38" s="47">
        <v>42</v>
      </c>
      <c r="AO38"/>
      <c r="AP38" s="47">
        <v>17</v>
      </c>
      <c r="AQ38"/>
      <c r="AR38" s="47">
        <v>42</v>
      </c>
      <c r="AT38" s="47">
        <v>23</v>
      </c>
      <c r="AV38" s="47">
        <v>35</v>
      </c>
      <c r="AX38" s="47">
        <v>16</v>
      </c>
      <c r="AZ38" s="47">
        <v>22</v>
      </c>
      <c r="BB38" s="47">
        <v>21</v>
      </c>
      <c r="BD38" s="47">
        <v>20</v>
      </c>
      <c r="BF38" s="47">
        <v>21</v>
      </c>
      <c r="BH38" s="47">
        <v>13</v>
      </c>
      <c r="BJ38" s="47">
        <v>33</v>
      </c>
      <c r="BL38" s="47">
        <v>9</v>
      </c>
      <c r="BN38" s="47">
        <v>28</v>
      </c>
      <c r="BP38" s="47">
        <v>24</v>
      </c>
      <c r="BR38" s="47">
        <v>35</v>
      </c>
      <c r="BT38" s="47">
        <v>29</v>
      </c>
      <c r="BV38" s="47">
        <v>35</v>
      </c>
      <c r="BX38" s="47">
        <v>23</v>
      </c>
      <c r="BZ38" s="47">
        <v>0</v>
      </c>
      <c r="CB38" s="47">
        <v>0</v>
      </c>
      <c r="CD38" s="47">
        <v>0</v>
      </c>
      <c r="CF38" s="47">
        <v>0</v>
      </c>
      <c r="CH38" s="47">
        <v>0</v>
      </c>
      <c r="CJ38" s="47">
        <v>0</v>
      </c>
      <c r="CL38" s="47">
        <v>0</v>
      </c>
      <c r="CN38" s="47">
        <v>0</v>
      </c>
      <c r="CP38" s="47">
        <v>0</v>
      </c>
      <c r="CR38" s="47">
        <v>3</v>
      </c>
      <c r="CT38" s="47">
        <v>0</v>
      </c>
      <c r="CV38" s="47">
        <v>0</v>
      </c>
      <c r="CX38" s="47">
        <v>6</v>
      </c>
      <c r="CZ38" s="47">
        <v>0</v>
      </c>
      <c r="DB38" s="47">
        <v>0</v>
      </c>
      <c r="DD38" s="47">
        <v>0</v>
      </c>
      <c r="DF38" s="47">
        <v>0</v>
      </c>
      <c r="DH38" s="47">
        <v>0</v>
      </c>
      <c r="DJ38" s="47">
        <v>0</v>
      </c>
      <c r="DL38" s="47">
        <v>0</v>
      </c>
      <c r="DN38" s="47">
        <v>0</v>
      </c>
    </row>
    <row r="39" spans="2:118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37"/>
      <c r="K39" s="10"/>
      <c r="L39" s="37"/>
      <c r="M39" s="10"/>
      <c r="N39" s="37"/>
      <c r="O39" s="10"/>
      <c r="P39" s="37"/>
      <c r="Q39" s="10"/>
      <c r="R39" s="37"/>
      <c r="S39" s="10"/>
      <c r="T39" s="37"/>
      <c r="U39" s="10"/>
      <c r="V39" s="37"/>
      <c r="W39" s="10"/>
      <c r="X39" s="37"/>
      <c r="Y39" s="10"/>
      <c r="Z39" s="37"/>
      <c r="AA39" s="10"/>
      <c r="AB39" s="37"/>
      <c r="AC39" s="10"/>
      <c r="AD39" s="37"/>
      <c r="AE39" s="10"/>
      <c r="AF39" s="37"/>
      <c r="AG39" s="37"/>
      <c r="AH39" s="37"/>
      <c r="AI39" s="37"/>
      <c r="AJ39" s="37"/>
      <c r="AK39" s="37"/>
      <c r="AL39" s="37"/>
      <c r="AM39" s="37"/>
      <c r="AN39" s="37"/>
      <c r="AO39" s="10"/>
      <c r="AP39" s="37">
        <f>SUM(T38:AP38)</f>
        <v>445</v>
      </c>
      <c r="AQ39" s="10"/>
      <c r="AR39" s="37">
        <f>SUM(V38:AR38)</f>
        <v>487</v>
      </c>
      <c r="AS39" s="10"/>
      <c r="AT39" s="37">
        <f>SUM(X38:AT38)</f>
        <v>497</v>
      </c>
      <c r="AU39" s="10"/>
      <c r="AV39" s="37">
        <f>SUM(Z38:AV38)</f>
        <v>510</v>
      </c>
      <c r="AW39" s="10"/>
      <c r="AX39" s="37">
        <f>SUM(AB38:AX38)</f>
        <v>463</v>
      </c>
      <c r="AY39" s="10"/>
      <c r="AZ39" s="37">
        <f>SUM(AD38:AZ38)</f>
        <v>436</v>
      </c>
      <c r="BA39" s="10"/>
      <c r="BB39" s="37">
        <f>SUM(AF38:BB38)</f>
        <v>396</v>
      </c>
      <c r="BC39" s="10"/>
      <c r="BD39" s="37">
        <f>SUM(AH38:BD38)</f>
        <v>373</v>
      </c>
      <c r="BE39" s="10"/>
      <c r="BF39" s="37">
        <f>SUM(AJ38:BF38)</f>
        <v>343</v>
      </c>
      <c r="BG39" s="10"/>
      <c r="BH39" s="37">
        <f>SUM(AL38:BH38)</f>
        <v>318</v>
      </c>
      <c r="BI39" s="10"/>
      <c r="BJ39" s="37">
        <f>SUM(AN38:BJ38)</f>
        <v>305</v>
      </c>
      <c r="BK39" s="10"/>
      <c r="BL39" s="37">
        <f>SUM(AP38:BL38)</f>
        <v>272</v>
      </c>
      <c r="BM39" s="10"/>
      <c r="BN39" s="37">
        <f>SUM(AR38:BN38)</f>
        <v>283</v>
      </c>
      <c r="BO39" s="10"/>
      <c r="BP39" s="37">
        <f>SUM(AT38:BP38)</f>
        <v>265</v>
      </c>
      <c r="BQ39" s="10"/>
      <c r="BR39" s="37">
        <f>SUM(AV38:BR38)</f>
        <v>277</v>
      </c>
      <c r="BS39" s="10"/>
      <c r="BT39" s="37">
        <f>SUM(AX38:BT38)</f>
        <v>271</v>
      </c>
      <c r="BU39" s="10"/>
      <c r="BV39" s="37">
        <f>SUM(AZ38:BV38)</f>
        <v>290</v>
      </c>
      <c r="BW39" s="10"/>
      <c r="BX39" s="37">
        <f>SUM(BB38:BX38)</f>
        <v>291</v>
      </c>
      <c r="BY39" s="10"/>
      <c r="BZ39" s="37">
        <f>SUM(BD38:BZ38)</f>
        <v>270</v>
      </c>
      <c r="CA39" s="10"/>
      <c r="CB39" s="37">
        <f>SUM(BF38:CB38)</f>
        <v>250</v>
      </c>
      <c r="CC39" s="10"/>
      <c r="CD39" s="37">
        <f>SUM(BH38:CD38)</f>
        <v>229</v>
      </c>
      <c r="CE39" s="10"/>
      <c r="CF39" s="37">
        <f>SUM(BJ38:CF38)</f>
        <v>216</v>
      </c>
      <c r="CG39" s="10"/>
      <c r="CH39" s="37">
        <f>SUM(BL38:CH38)</f>
        <v>183</v>
      </c>
      <c r="CI39" s="10"/>
      <c r="CJ39" s="37">
        <f>SUM(BN38:CJ38)</f>
        <v>174</v>
      </c>
      <c r="CK39" s="10"/>
      <c r="CL39" s="37">
        <f>SUM(BP38:CL38)</f>
        <v>146</v>
      </c>
      <c r="CM39" s="10"/>
      <c r="CN39" s="37">
        <f>SUM(BR38:CN38)</f>
        <v>122</v>
      </c>
      <c r="CO39" s="10"/>
      <c r="CP39" s="37">
        <f>SUM(BT38:CP38)</f>
        <v>87</v>
      </c>
      <c r="CQ39" s="10"/>
      <c r="CR39" s="37">
        <f>SUM(BV38:CR38)</f>
        <v>61</v>
      </c>
      <c r="CS39" s="10"/>
      <c r="CT39" s="37">
        <f>SUM(BX38:CT38)</f>
        <v>26</v>
      </c>
      <c r="CU39" s="10"/>
      <c r="CV39" s="37">
        <f>SUM(BZ38:CV38)</f>
        <v>3</v>
      </c>
      <c r="CW39" s="10"/>
      <c r="CX39" s="37">
        <f>SUM(CB38:CX38)</f>
        <v>9</v>
      </c>
      <c r="CY39" s="10"/>
      <c r="CZ39" s="37">
        <f>SUM(CD38:CZ38)</f>
        <v>9</v>
      </c>
      <c r="DA39" s="10"/>
      <c r="DB39" s="37">
        <f>SUM(CF38:DB38)</f>
        <v>9</v>
      </c>
      <c r="DC39" s="10"/>
      <c r="DD39" s="37">
        <f>SUM(CH38:DD38)</f>
        <v>9</v>
      </c>
      <c r="DE39" s="10"/>
      <c r="DF39" s="37">
        <f>SUM(CJ38:DF38)</f>
        <v>9</v>
      </c>
      <c r="DG39" s="10"/>
      <c r="DH39" s="37">
        <f>SUM(CL38:DH38)</f>
        <v>9</v>
      </c>
      <c r="DI39" s="10"/>
      <c r="DJ39" s="37">
        <f>SUM(CN38:DJ38)</f>
        <v>9</v>
      </c>
      <c r="DK39" s="10"/>
      <c r="DL39" s="37">
        <f>SUM(CP38:DL38)</f>
        <v>9</v>
      </c>
      <c r="DM39" s="10"/>
      <c r="DN39" s="38">
        <f>SUM(CR38:DN38)</f>
        <v>9</v>
      </c>
    </row>
    <row r="40" spans="2:118" x14ac:dyDescent="0.25">
      <c r="B40" s="4" t="s">
        <v>10</v>
      </c>
      <c r="J40" s="17">
        <f>J30+J32+J34+J38</f>
        <v>0</v>
      </c>
      <c r="L40" s="17">
        <f>L30+L32+L34+L38</f>
        <v>0</v>
      </c>
      <c r="N40" s="17">
        <f>N30+N32+N34+N38</f>
        <v>0</v>
      </c>
      <c r="P40" s="17">
        <f>P30+P32+P34+P38</f>
        <v>0</v>
      </c>
      <c r="R40" s="17">
        <f>R30+R32+R34+R38</f>
        <v>0</v>
      </c>
      <c r="T40" s="17">
        <f>T30+T32+T34+T38</f>
        <v>206</v>
      </c>
      <c r="V40" s="17">
        <f>V30+V32+V34+V38</f>
        <v>170</v>
      </c>
      <c r="X40" s="17">
        <f>X30+X32+X34+X38</f>
        <v>210</v>
      </c>
      <c r="Z40" s="17">
        <f>Z30+Z32+Z34+Z38</f>
        <v>166</v>
      </c>
      <c r="AB40" s="17">
        <f>AB30+AB32+AB34+AB38</f>
        <v>152</v>
      </c>
      <c r="AD40" s="17">
        <f>AD30+AD32+AD34+AD38</f>
        <v>189</v>
      </c>
      <c r="AF40" s="17">
        <f>AF30+AF32+AF34+AF38</f>
        <v>132</v>
      </c>
      <c r="AH40" s="17">
        <f>AH30+AH32+AH34+AH38</f>
        <v>175</v>
      </c>
      <c r="AJ40" s="17">
        <f>AJ30+AJ32+AJ34+AJ38</f>
        <v>142</v>
      </c>
      <c r="AL40" s="17">
        <f>AL30+AL32+AL34+AL38</f>
        <v>172</v>
      </c>
      <c r="AN40" s="17">
        <f>AN30+AN32+AN34+AN38</f>
        <v>139</v>
      </c>
      <c r="AO40"/>
      <c r="AP40" s="17">
        <f>AP28+AP30+AP32+AP34+AP38</f>
        <v>200</v>
      </c>
      <c r="AQ40"/>
      <c r="AR40" s="17">
        <f>AR28+AR30+AR32+AR34+AR38</f>
        <v>195</v>
      </c>
      <c r="AT40" s="17">
        <f>AT28+AT30+AT32+AT34+AT38</f>
        <v>150</v>
      </c>
      <c r="AV40" s="17">
        <f>AV28+AV30+AV32+AV34+AV38</f>
        <v>174</v>
      </c>
      <c r="AX40" s="17">
        <f>AX28+AX30+AX32+AX34+AX38</f>
        <v>162</v>
      </c>
      <c r="AZ40" s="17">
        <f>AZ28+AZ30+AZ32+AZ34+AZ38</f>
        <v>178</v>
      </c>
      <c r="BB40" s="17">
        <f>BB28+BB30+BB32+BB34+BB38</f>
        <v>163</v>
      </c>
      <c r="BD40" s="17">
        <f>BD28+BD30+BD32+BD34+BD38</f>
        <v>140</v>
      </c>
      <c r="BF40" s="17">
        <f>BF28+BF30+BF32+BF34+BF38</f>
        <v>181</v>
      </c>
      <c r="BH40" s="17">
        <f>BH28+BH30+BH32+BH34+BH38</f>
        <v>153</v>
      </c>
      <c r="BJ40" s="17">
        <f>BJ28+BJ30+BJ32+BJ34+BJ38</f>
        <v>203</v>
      </c>
      <c r="BL40" s="17">
        <f>BL28+BL30+BL32+BL34+BL38</f>
        <v>210</v>
      </c>
      <c r="BN40" s="17">
        <f>BN28+BN30+BN32+BN34+BN38</f>
        <v>220</v>
      </c>
      <c r="BP40" s="17">
        <f>BP28+BP30+BP32+BP34+BP38</f>
        <v>206</v>
      </c>
      <c r="BR40" s="17">
        <f>BR28+BR30+BR32+BR34+BR38</f>
        <v>214</v>
      </c>
      <c r="BT40" s="17">
        <f>BT28+BT30+BT32+BT34+BT38</f>
        <v>243</v>
      </c>
      <c r="BV40" s="17">
        <f>BV28+BV30+BV32+BV34+BV38</f>
        <v>182</v>
      </c>
      <c r="BX40" s="17">
        <f>BX28+BX30+BX32+BX34+BX38</f>
        <v>228</v>
      </c>
      <c r="BZ40" s="17">
        <f>BZ28+BZ30+BZ32+BZ34+BZ38</f>
        <v>85</v>
      </c>
      <c r="CB40" s="17">
        <f>CB28+CB30+CB32+CB34+CB38</f>
        <v>29</v>
      </c>
      <c r="CD40" s="17">
        <f>CD28+CD30+CD32+CD34+CD38+CD36</f>
        <v>159</v>
      </c>
      <c r="CF40" s="17">
        <f>CF28+CF30+CF32+CF34+CF38+CF36</f>
        <v>130</v>
      </c>
      <c r="CH40" s="17">
        <f>CH28+CH30+CH32+CH34+CH38+CH36</f>
        <v>116</v>
      </c>
      <c r="CJ40" s="17">
        <f>CJ28+CJ30+CJ32+CJ34+CJ38+CJ36</f>
        <v>138</v>
      </c>
      <c r="CL40" s="17">
        <f>CL28+CL30+CL32+CL34+CL38+CL36</f>
        <v>169</v>
      </c>
      <c r="CN40" s="17">
        <f>CN28+CN30+CN32+CN34+CN38+CN36</f>
        <v>154</v>
      </c>
      <c r="CP40" s="17">
        <f>CP28+CP30+CP32+CP34+CP38+CP36</f>
        <v>160</v>
      </c>
      <c r="CR40" s="17">
        <f>CR28+CR30+CR32+CR34+CR38+CR36</f>
        <v>155</v>
      </c>
      <c r="CT40" s="17">
        <f>CT28+CT30+CT32+CT34+CT38+CT36</f>
        <v>131</v>
      </c>
      <c r="CV40" s="17">
        <f>CV28+CV30+CV32+CV34+CV38+CV36</f>
        <v>150</v>
      </c>
      <c r="CX40" s="17">
        <f>CX28+CX30+CX32+CX34+CX38+CX36</f>
        <v>130</v>
      </c>
      <c r="CZ40" s="17">
        <f>CZ28+CZ30+CZ32+CZ34+CZ38+CZ36</f>
        <v>126</v>
      </c>
      <c r="DB40" s="17">
        <f>DB28+DB30+DB32+DB34+DB38+DB36</f>
        <v>147</v>
      </c>
      <c r="DD40" s="17">
        <f>DD28+DD30+DD32+DD34+DD38+DD36</f>
        <v>130</v>
      </c>
      <c r="DF40" s="17">
        <f>DF28+DF30+DF32+DF34+DF38+DF36</f>
        <v>169</v>
      </c>
      <c r="DH40" s="17">
        <f>DH28+DH30+DH32+DH34+DH38+DH36</f>
        <v>167</v>
      </c>
      <c r="DJ40" s="17">
        <f>DJ28+DJ30+DJ32+DJ34+DJ38+DJ36</f>
        <v>134</v>
      </c>
      <c r="DL40" s="17">
        <f>DL28+DL30+DL32+DL34+DL38+DL36</f>
        <v>140</v>
      </c>
      <c r="DN40" s="17">
        <f>DN28+DN30+DN32+DN34+DN38+DN36</f>
        <v>131</v>
      </c>
    </row>
    <row r="41" spans="2:118" x14ac:dyDescent="0.25">
      <c r="B41" s="9" t="s">
        <v>2</v>
      </c>
      <c r="C41" s="10"/>
      <c r="D41" s="10"/>
      <c r="E41" s="10"/>
      <c r="F41" s="10"/>
      <c r="G41" s="10"/>
      <c r="H41" s="10"/>
      <c r="I41" s="10"/>
      <c r="J41" s="37"/>
      <c r="K41" s="10"/>
      <c r="L41" s="37"/>
      <c r="M41" s="10"/>
      <c r="N41" s="37"/>
      <c r="O41" s="10"/>
      <c r="P41" s="37"/>
      <c r="Q41" s="10"/>
      <c r="R41" s="37"/>
      <c r="S41" s="10"/>
      <c r="T41" s="37"/>
      <c r="U41" s="10"/>
      <c r="V41" s="37"/>
      <c r="W41" s="10"/>
      <c r="X41" s="37"/>
      <c r="Y41" s="10"/>
      <c r="Z41" s="37"/>
      <c r="AA41" s="10"/>
      <c r="AB41" s="37"/>
      <c r="AC41" s="10"/>
      <c r="AD41" s="37"/>
      <c r="AE41" s="10"/>
      <c r="AF41" s="37"/>
      <c r="AG41" s="37"/>
      <c r="AH41" s="37"/>
      <c r="AI41" s="37"/>
      <c r="AJ41" s="37"/>
      <c r="AK41" s="37"/>
      <c r="AL41" s="37"/>
      <c r="AM41" s="37"/>
      <c r="AN41" s="37"/>
      <c r="AO41" s="10"/>
      <c r="AP41" s="37">
        <f>SUM(T40:AP40)</f>
        <v>2053</v>
      </c>
      <c r="AQ41" s="10"/>
      <c r="AR41" s="37">
        <f>SUM(V40:AR40)</f>
        <v>2042</v>
      </c>
      <c r="AS41" s="10"/>
      <c r="AT41" s="37">
        <f>SUM(X40:AT40)</f>
        <v>2022</v>
      </c>
      <c r="AU41" s="10"/>
      <c r="AV41" s="37">
        <f>SUM(Z40:AV40)</f>
        <v>1986</v>
      </c>
      <c r="AW41" s="10"/>
      <c r="AX41" s="37">
        <f>SUM(AB40:AX40)</f>
        <v>1982</v>
      </c>
      <c r="AY41" s="10"/>
      <c r="AZ41" s="37">
        <f>SUM(AD40:AZ40)</f>
        <v>2008</v>
      </c>
      <c r="BA41" s="10"/>
      <c r="BB41" s="37">
        <f>SUM(AF40:BB40)</f>
        <v>1982</v>
      </c>
      <c r="BC41" s="10"/>
      <c r="BD41" s="37">
        <f>SUM(AH40:BD40)</f>
        <v>1990</v>
      </c>
      <c r="BE41" s="10"/>
      <c r="BF41" s="37">
        <f>SUM(AJ40:BF40)</f>
        <v>1996</v>
      </c>
      <c r="BG41" s="10"/>
      <c r="BH41" s="37">
        <f>SUM(AL40:BH40)</f>
        <v>2007</v>
      </c>
      <c r="BI41" s="10"/>
      <c r="BJ41" s="37">
        <f>SUM(AN40:BJ40)</f>
        <v>2038</v>
      </c>
      <c r="BK41" s="10"/>
      <c r="BL41" s="37">
        <f>SUM(AP40:BL40)</f>
        <v>2109</v>
      </c>
      <c r="BM41" s="10"/>
      <c r="BN41" s="37">
        <f>SUM(AR40:BN40)</f>
        <v>2129</v>
      </c>
      <c r="BO41" s="10"/>
      <c r="BP41" s="37">
        <f>SUM(AT40:BP40)</f>
        <v>2140</v>
      </c>
      <c r="BQ41" s="10"/>
      <c r="BR41" s="37">
        <f>SUM(AV40:BR40)</f>
        <v>2204</v>
      </c>
      <c r="BS41" s="10"/>
      <c r="BT41" s="37">
        <f>SUM(AX40:BT40)</f>
        <v>2273</v>
      </c>
      <c r="BU41" s="10"/>
      <c r="BV41" s="37">
        <f>SUM(AZ40:BV40)</f>
        <v>2293</v>
      </c>
      <c r="BW41" s="10"/>
      <c r="BX41" s="37">
        <f>SUM(BB40:BX40)</f>
        <v>2343</v>
      </c>
      <c r="BY41" s="10"/>
      <c r="BZ41" s="37">
        <f>SUM(BD40:BZ40)</f>
        <v>2265</v>
      </c>
      <c r="CA41" s="10"/>
      <c r="CB41" s="37">
        <f>SUM(BF40:CB40)</f>
        <v>2154</v>
      </c>
      <c r="CC41" s="10"/>
      <c r="CD41" s="37">
        <f>SUM(BH40:CD40)</f>
        <v>2132</v>
      </c>
      <c r="CE41" s="10"/>
      <c r="CF41" s="37">
        <f>SUM(BJ40:CF40)</f>
        <v>2109</v>
      </c>
      <c r="CG41" s="10"/>
      <c r="CH41" s="37">
        <f>SUM(BL40:CH40)</f>
        <v>2022</v>
      </c>
      <c r="CI41" s="10"/>
      <c r="CJ41" s="37">
        <f>SUM(BN40:CJ40)</f>
        <v>1950</v>
      </c>
      <c r="CK41" s="10"/>
      <c r="CL41" s="37">
        <f>SUM(BP40:CL40)</f>
        <v>1899</v>
      </c>
      <c r="CM41" s="10"/>
      <c r="CN41" s="37">
        <f>SUM(BR40:CN40)</f>
        <v>1847</v>
      </c>
      <c r="CO41" s="10"/>
      <c r="CP41" s="37">
        <f>SUM(BT40:CP40)</f>
        <v>1793</v>
      </c>
      <c r="CQ41" s="10"/>
      <c r="CR41" s="37">
        <f>SUM(BV40:CR40)</f>
        <v>1705</v>
      </c>
      <c r="CS41" s="10"/>
      <c r="CT41" s="37">
        <f>SUM(BX40:CT40)</f>
        <v>1654</v>
      </c>
      <c r="CU41" s="10"/>
      <c r="CV41" s="37">
        <f>SUM(BZ40:CV40)</f>
        <v>1576</v>
      </c>
      <c r="CW41" s="10"/>
      <c r="CX41" s="37">
        <f>SUM(CB40:CX40)</f>
        <v>1621</v>
      </c>
      <c r="CY41" s="10"/>
      <c r="CZ41" s="37">
        <f>SUM(CD40:CZ40)</f>
        <v>1718</v>
      </c>
      <c r="DA41" s="10"/>
      <c r="DB41" s="37">
        <f>SUM(CF40:DB40)</f>
        <v>1706</v>
      </c>
      <c r="DC41" s="10"/>
      <c r="DD41" s="37">
        <f>SUM(CH40:DD40)</f>
        <v>1706</v>
      </c>
      <c r="DE41" s="10"/>
      <c r="DF41" s="37">
        <f>SUM(CJ40:DF40)</f>
        <v>1759</v>
      </c>
      <c r="DG41" s="10"/>
      <c r="DH41" s="37">
        <f>SUM(CL40:DH40)</f>
        <v>1788</v>
      </c>
      <c r="DI41" s="10"/>
      <c r="DJ41" s="37">
        <f>SUM(CN40:DJ40)</f>
        <v>1753</v>
      </c>
      <c r="DK41" s="10"/>
      <c r="DL41" s="37">
        <f>SUM(CP40:DL40)</f>
        <v>1739</v>
      </c>
      <c r="DM41" s="10"/>
      <c r="DN41" s="38">
        <f>SUM(CR40:DN40)</f>
        <v>1710</v>
      </c>
    </row>
    <row r="42" spans="2:118" ht="6" customHeight="1" x14ac:dyDescent="0.25">
      <c r="AO42"/>
      <c r="AQ42"/>
    </row>
    <row r="43" spans="2:118" x14ac:dyDescent="0.25">
      <c r="B43" s="7" t="s">
        <v>8</v>
      </c>
      <c r="J43" s="75">
        <v>0</v>
      </c>
      <c r="L43" s="75">
        <v>0</v>
      </c>
      <c r="N43" s="75">
        <v>0</v>
      </c>
      <c r="P43" s="75">
        <v>0</v>
      </c>
      <c r="R43" s="75">
        <v>0</v>
      </c>
      <c r="T43" s="75">
        <v>0</v>
      </c>
      <c r="V43" s="75">
        <v>0</v>
      </c>
      <c r="X43" s="75">
        <v>0</v>
      </c>
      <c r="Z43" s="75">
        <v>0</v>
      </c>
      <c r="AB43" s="75">
        <v>0</v>
      </c>
      <c r="AD43" s="75">
        <v>0</v>
      </c>
      <c r="AF43" s="75">
        <v>0</v>
      </c>
      <c r="AH43" s="75">
        <v>0</v>
      </c>
      <c r="AJ43" s="75">
        <v>0</v>
      </c>
      <c r="AL43" s="75">
        <v>0</v>
      </c>
      <c r="AN43" s="75">
        <v>0</v>
      </c>
      <c r="AO43"/>
      <c r="AP43" s="75">
        <v>0</v>
      </c>
      <c r="AQ43"/>
      <c r="AR43" s="75">
        <v>0</v>
      </c>
      <c r="AT43" s="75">
        <v>0</v>
      </c>
      <c r="AV43" s="75">
        <v>0</v>
      </c>
      <c r="AX43" s="75">
        <v>0</v>
      </c>
      <c r="AZ43" s="75">
        <v>0</v>
      </c>
      <c r="BB43" s="75">
        <v>0</v>
      </c>
      <c r="BD43" s="75">
        <v>0</v>
      </c>
      <c r="BF43" s="75">
        <v>0</v>
      </c>
      <c r="BH43" s="75">
        <v>0</v>
      </c>
      <c r="BJ43" s="75">
        <v>0</v>
      </c>
      <c r="BL43" s="75">
        <v>0</v>
      </c>
      <c r="BN43" s="75">
        <v>0</v>
      </c>
      <c r="BP43" s="75">
        <v>0</v>
      </c>
      <c r="BR43" s="75">
        <v>0</v>
      </c>
      <c r="BT43" s="75">
        <v>0</v>
      </c>
      <c r="BV43" s="75">
        <v>0</v>
      </c>
      <c r="BX43" s="75">
        <v>0</v>
      </c>
      <c r="BZ43" s="75">
        <v>0</v>
      </c>
      <c r="CB43" s="75">
        <v>0</v>
      </c>
      <c r="CD43" s="75">
        <v>0</v>
      </c>
      <c r="CF43" s="75">
        <v>0</v>
      </c>
      <c r="CH43" s="75">
        <v>0</v>
      </c>
      <c r="CJ43" s="75">
        <v>0</v>
      </c>
      <c r="CL43" s="75">
        <v>0</v>
      </c>
      <c r="CN43" s="75">
        <v>0</v>
      </c>
      <c r="CP43" s="75">
        <v>0</v>
      </c>
      <c r="CR43" s="75">
        <v>0</v>
      </c>
      <c r="CT43" s="75">
        <v>0</v>
      </c>
      <c r="CV43" s="75">
        <v>0</v>
      </c>
      <c r="CX43" s="75">
        <v>0</v>
      </c>
      <c r="CZ43" s="75">
        <v>0</v>
      </c>
      <c r="DB43" s="75">
        <v>0</v>
      </c>
      <c r="DD43" s="75">
        <v>0</v>
      </c>
      <c r="DF43" s="75">
        <v>0</v>
      </c>
      <c r="DH43" s="75">
        <v>0</v>
      </c>
      <c r="DJ43" s="75">
        <v>0</v>
      </c>
      <c r="DL43" s="75">
        <v>0</v>
      </c>
      <c r="DN43" s="74">
        <v>0</v>
      </c>
    </row>
    <row r="44" spans="2:118" x14ac:dyDescent="0.25">
      <c r="B44" s="9" t="s">
        <v>2</v>
      </c>
      <c r="C44" s="10"/>
      <c r="D44" s="10"/>
      <c r="E44" s="10"/>
      <c r="F44" s="10"/>
      <c r="G44" s="10"/>
      <c r="H44" s="10"/>
      <c r="I44" s="10"/>
      <c r="J44" s="37"/>
      <c r="K44" s="10"/>
      <c r="L44" s="37"/>
      <c r="M44" s="10"/>
      <c r="N44" s="37"/>
      <c r="O44" s="10"/>
      <c r="P44" s="37"/>
      <c r="Q44" s="10"/>
      <c r="R44" s="37"/>
      <c r="S44" s="10"/>
      <c r="T44" s="37"/>
      <c r="U44" s="10"/>
      <c r="V44" s="37"/>
      <c r="W44" s="10"/>
      <c r="X44" s="37"/>
      <c r="Y44" s="10"/>
      <c r="Z44" s="37"/>
      <c r="AA44" s="10"/>
      <c r="AB44" s="37"/>
      <c r="AC44" s="10"/>
      <c r="AD44" s="37"/>
      <c r="AE44" s="10"/>
      <c r="AF44" s="37"/>
      <c r="AG44" s="10"/>
      <c r="AH44" s="37"/>
      <c r="AI44" s="10"/>
      <c r="AJ44" s="37"/>
      <c r="AK44" s="10"/>
      <c r="AL44" s="37"/>
      <c r="AM44" s="10"/>
      <c r="AN44" s="37"/>
      <c r="AO44" s="10"/>
      <c r="AP44" s="76">
        <f>SUM(T43:AP43)</f>
        <v>0</v>
      </c>
      <c r="AQ44" s="10"/>
      <c r="AR44" s="76">
        <f>SUM(V43:AR43)</f>
        <v>0</v>
      </c>
      <c r="AS44" s="10"/>
      <c r="AT44" s="76">
        <f>SUM(X43:AT43)</f>
        <v>0</v>
      </c>
      <c r="AU44" s="10"/>
      <c r="AV44" s="76">
        <f>SUM(Z43:AV43)</f>
        <v>0</v>
      </c>
      <c r="AW44" s="10"/>
      <c r="AX44" s="76">
        <f>SUM(AB43:AX43)</f>
        <v>0</v>
      </c>
      <c r="AY44" s="10"/>
      <c r="AZ44" s="76">
        <f>SUM(AD43:AZ43)</f>
        <v>0</v>
      </c>
      <c r="BA44" s="10"/>
      <c r="BB44" s="76">
        <f>SUM(AF43:BB43)</f>
        <v>0</v>
      </c>
      <c r="BC44" s="10"/>
      <c r="BD44" s="76">
        <f>SUM(AH43:BD43)</f>
        <v>0</v>
      </c>
      <c r="BE44" s="10"/>
      <c r="BF44" s="76">
        <f>SUM(AJ43:BF43)</f>
        <v>0</v>
      </c>
      <c r="BG44" s="10"/>
      <c r="BH44" s="76">
        <f>SUM(AL43:BH43)</f>
        <v>0</v>
      </c>
      <c r="BI44" s="10"/>
      <c r="BJ44" s="76">
        <f>SUM(AN43:BJ43)</f>
        <v>0</v>
      </c>
      <c r="BK44" s="10"/>
      <c r="BL44" s="76">
        <f>SUM(AP43:BL43)</f>
        <v>0</v>
      </c>
      <c r="BM44" s="10"/>
      <c r="BN44" s="76">
        <f>SUM(AR43:BN43)</f>
        <v>0</v>
      </c>
      <c r="BO44" s="10"/>
      <c r="BP44" s="76">
        <f>SUM(AT43:BP43)</f>
        <v>0</v>
      </c>
      <c r="BQ44" s="10"/>
      <c r="BR44" s="76">
        <f>SUM(AV43:BR43)</f>
        <v>0</v>
      </c>
      <c r="BS44" s="10"/>
      <c r="BT44" s="76">
        <f>SUM(AX43:BT43)</f>
        <v>0</v>
      </c>
      <c r="BU44" s="10"/>
      <c r="BV44" s="76">
        <f>SUM(AZ43:BV43)</f>
        <v>0</v>
      </c>
      <c r="BW44" s="10"/>
      <c r="BX44" s="76">
        <f>SUM(BB43:BX43)</f>
        <v>0</v>
      </c>
      <c r="BY44" s="10"/>
      <c r="BZ44" s="76">
        <f>SUM(BD43:BZ43)</f>
        <v>0</v>
      </c>
      <c r="CA44" s="10"/>
      <c r="CB44" s="76">
        <f>SUM(BF43:CB43)</f>
        <v>0</v>
      </c>
      <c r="CC44" s="10"/>
      <c r="CD44" s="76">
        <f>SUM(BH43:CD43)</f>
        <v>0</v>
      </c>
      <c r="CE44" s="10"/>
      <c r="CF44" s="76">
        <f>SUM(BJ43:CF43)</f>
        <v>0</v>
      </c>
      <c r="CG44" s="10"/>
      <c r="CH44" s="76">
        <f>SUM(BL43:CH43)</f>
        <v>0</v>
      </c>
      <c r="CI44" s="10"/>
      <c r="CJ44" s="76">
        <f>SUM(BN43:CJ43)</f>
        <v>0</v>
      </c>
      <c r="CK44" s="10"/>
      <c r="CL44" s="76">
        <f>SUM(BP43:CL43)</f>
        <v>0</v>
      </c>
      <c r="CM44" s="10"/>
      <c r="CN44" s="76">
        <f>SUM(BR43:CN43)</f>
        <v>0</v>
      </c>
      <c r="CO44" s="10"/>
      <c r="CP44" s="76">
        <f>SUM(BT43:CP43)</f>
        <v>0</v>
      </c>
      <c r="CQ44" s="10"/>
      <c r="CR44" s="76">
        <f>SUM(BV43:CR43)</f>
        <v>0</v>
      </c>
      <c r="CS44" s="10"/>
      <c r="CT44" s="76">
        <f>SUM(BX43:CT43)</f>
        <v>0</v>
      </c>
      <c r="CU44" s="10"/>
      <c r="CV44" s="76">
        <f>SUM(BZ43:CV43)</f>
        <v>0</v>
      </c>
      <c r="CW44" s="10"/>
      <c r="CX44" s="76">
        <f>SUM(CB43:CX43)</f>
        <v>0</v>
      </c>
      <c r="CY44" s="10"/>
      <c r="CZ44" s="76">
        <f>SUM(CD43:CZ43)</f>
        <v>0</v>
      </c>
      <c r="DA44" s="10"/>
      <c r="DB44" s="76">
        <f>SUM(CF43:DB43)</f>
        <v>0</v>
      </c>
      <c r="DC44" s="10"/>
      <c r="DD44" s="76">
        <f>SUM(CH43:DD43)</f>
        <v>0</v>
      </c>
      <c r="DE44" s="10"/>
      <c r="DF44" s="76">
        <f>SUM(CJ43:DF43)</f>
        <v>0</v>
      </c>
      <c r="DG44" s="10"/>
      <c r="DH44" s="76">
        <f>SUM(CL43:DH43)</f>
        <v>0</v>
      </c>
      <c r="DI44" s="10"/>
      <c r="DJ44" s="76">
        <f>SUM(CN43:DJ43)</f>
        <v>0</v>
      </c>
      <c r="DK44" s="10"/>
      <c r="DL44" s="76">
        <f>SUM(CP43:DL43)</f>
        <v>0</v>
      </c>
      <c r="DM44" s="10"/>
      <c r="DN44" s="77">
        <f>SUM(CR43:DN43)</f>
        <v>0</v>
      </c>
    </row>
    <row r="45" spans="2:118" ht="6" customHeight="1" x14ac:dyDescent="0.25">
      <c r="AO45"/>
      <c r="AQ45"/>
    </row>
    <row r="46" spans="2:118" x14ac:dyDescent="0.25">
      <c r="B46" s="7" t="s">
        <v>9</v>
      </c>
      <c r="J46" s="47">
        <v>0</v>
      </c>
      <c r="L46" s="47">
        <v>0</v>
      </c>
      <c r="N46" s="47">
        <v>0</v>
      </c>
      <c r="P46" s="47">
        <v>0</v>
      </c>
      <c r="R46" s="47">
        <v>0</v>
      </c>
      <c r="T46" s="47">
        <v>146</v>
      </c>
      <c r="V46" s="47">
        <v>154</v>
      </c>
      <c r="X46" s="47">
        <v>159</v>
      </c>
      <c r="Z46" s="47">
        <v>114</v>
      </c>
      <c r="AB46" s="47">
        <v>152</v>
      </c>
      <c r="AD46" s="47">
        <v>154</v>
      </c>
      <c r="AF46" s="47">
        <v>115</v>
      </c>
      <c r="AH46" s="47">
        <v>138</v>
      </c>
      <c r="AJ46" s="47">
        <v>153</v>
      </c>
      <c r="AL46" s="47">
        <v>170</v>
      </c>
      <c r="AN46" s="47">
        <v>140</v>
      </c>
      <c r="AO46"/>
      <c r="AP46" s="47">
        <v>159</v>
      </c>
      <c r="AQ46"/>
      <c r="AR46" s="47">
        <v>145</v>
      </c>
      <c r="AT46" s="47">
        <v>141</v>
      </c>
      <c r="AV46" s="47">
        <v>174</v>
      </c>
      <c r="AX46" s="47">
        <v>141</v>
      </c>
      <c r="AZ46" s="47">
        <v>147</v>
      </c>
      <c r="BB46" s="47">
        <v>148</v>
      </c>
      <c r="BD46" s="47">
        <v>132</v>
      </c>
      <c r="BF46" s="47">
        <v>155</v>
      </c>
      <c r="BH46" s="47">
        <v>149</v>
      </c>
      <c r="BJ46" s="47">
        <v>149</v>
      </c>
      <c r="BL46" s="47">
        <v>185</v>
      </c>
      <c r="BN46" s="47">
        <v>226</v>
      </c>
      <c r="BP46" s="47">
        <v>225</v>
      </c>
      <c r="BR46" s="47">
        <v>196</v>
      </c>
      <c r="BT46" s="47">
        <v>196</v>
      </c>
      <c r="BV46" s="47">
        <v>183</v>
      </c>
      <c r="BX46" s="47">
        <v>216</v>
      </c>
      <c r="BZ46" s="47">
        <v>183</v>
      </c>
      <c r="CB46" s="47">
        <v>139</v>
      </c>
      <c r="CD46" s="47">
        <f>104+107</f>
        <v>211</v>
      </c>
      <c r="CF46" s="47">
        <v>276</v>
      </c>
      <c r="CH46" s="47">
        <v>257</v>
      </c>
      <c r="CJ46" s="47">
        <v>208</v>
      </c>
      <c r="CL46" s="47">
        <v>256</v>
      </c>
      <c r="CN46" s="47">
        <v>200</v>
      </c>
      <c r="CP46" s="47">
        <v>200</v>
      </c>
      <c r="CR46" s="47">
        <v>239</v>
      </c>
      <c r="CT46" s="47">
        <v>237</v>
      </c>
      <c r="CV46" s="47">
        <v>290</v>
      </c>
      <c r="CX46" s="47">
        <v>227</v>
      </c>
      <c r="CZ46" s="47">
        <v>181</v>
      </c>
      <c r="DB46" s="47">
        <v>227</v>
      </c>
      <c r="DD46" s="47">
        <v>202</v>
      </c>
      <c r="DF46" s="47">
        <v>196</v>
      </c>
      <c r="DH46" s="47">
        <v>237</v>
      </c>
      <c r="DJ46" s="47">
        <v>237</v>
      </c>
      <c r="DL46" s="47">
        <v>205</v>
      </c>
      <c r="DN46" s="47">
        <v>209</v>
      </c>
    </row>
    <row r="47" spans="2:118" x14ac:dyDescent="0.25">
      <c r="B47" s="9" t="s">
        <v>2</v>
      </c>
      <c r="C47" s="10"/>
      <c r="D47" s="10"/>
      <c r="E47" s="10"/>
      <c r="F47" s="10"/>
      <c r="G47" s="10"/>
      <c r="H47" s="10"/>
      <c r="I47" s="10"/>
      <c r="J47" s="37"/>
      <c r="K47" s="10"/>
      <c r="L47" s="37"/>
      <c r="M47" s="10"/>
      <c r="N47" s="37"/>
      <c r="O47" s="10"/>
      <c r="P47" s="37"/>
      <c r="Q47" s="10"/>
      <c r="R47" s="37"/>
      <c r="S47" s="10"/>
      <c r="T47" s="37"/>
      <c r="U47" s="10"/>
      <c r="V47" s="37"/>
      <c r="W47" s="10"/>
      <c r="X47" s="37"/>
      <c r="Y47" s="10"/>
      <c r="Z47" s="37"/>
      <c r="AA47" s="10"/>
      <c r="AB47" s="37"/>
      <c r="AC47" s="10"/>
      <c r="AD47" s="37"/>
      <c r="AE47" s="10"/>
      <c r="AF47" s="37">
        <f>SUM(J46:AF46)</f>
        <v>994</v>
      </c>
      <c r="AG47" s="10"/>
      <c r="AH47" s="37">
        <f>SUM(L46:AH46)</f>
        <v>1132</v>
      </c>
      <c r="AI47" s="10"/>
      <c r="AJ47" s="37">
        <f>SUM(N46:AJ46)</f>
        <v>1285</v>
      </c>
      <c r="AK47" s="10"/>
      <c r="AL47" s="37">
        <f>SUM(P46:AL46)</f>
        <v>1455</v>
      </c>
      <c r="AM47" s="10"/>
      <c r="AN47" s="37">
        <f>SUM(R46:AN46)</f>
        <v>1595</v>
      </c>
      <c r="AO47" s="10"/>
      <c r="AP47" s="37">
        <f>SUM(T46:AP46)</f>
        <v>1754</v>
      </c>
      <c r="AQ47" s="10"/>
      <c r="AR47" s="37">
        <f>SUM(V46:AR46)</f>
        <v>1753</v>
      </c>
      <c r="AS47" s="10"/>
      <c r="AT47" s="37">
        <f>SUM(X46:AT46)</f>
        <v>1740</v>
      </c>
      <c r="AU47" s="10"/>
      <c r="AV47" s="37">
        <f>SUM(Z46:AV46)</f>
        <v>1755</v>
      </c>
      <c r="AW47" s="10"/>
      <c r="AX47" s="37">
        <f>SUM(AB46:AX46)</f>
        <v>1782</v>
      </c>
      <c r="AY47" s="10"/>
      <c r="AZ47" s="37">
        <f>SUM(AD46:AZ46)</f>
        <v>1777</v>
      </c>
      <c r="BA47" s="10"/>
      <c r="BB47" s="37">
        <f>SUM(AF46:BB46)</f>
        <v>1771</v>
      </c>
      <c r="BC47" s="10"/>
      <c r="BD47" s="37">
        <f>SUM(AH46:BD46)</f>
        <v>1788</v>
      </c>
      <c r="BE47" s="10"/>
      <c r="BF47" s="37">
        <f>SUM(AJ46:BF46)</f>
        <v>1805</v>
      </c>
      <c r="BG47" s="10"/>
      <c r="BH47" s="37">
        <f>SUM(AL46:BH46)</f>
        <v>1801</v>
      </c>
      <c r="BI47" s="10"/>
      <c r="BJ47" s="37">
        <f>SUM(AN46:BJ46)</f>
        <v>1780</v>
      </c>
      <c r="BK47" s="10"/>
      <c r="BL47" s="37">
        <f>SUM(AP46:BL46)</f>
        <v>1825</v>
      </c>
      <c r="BM47" s="10"/>
      <c r="BN47" s="37">
        <f>SUM(AR46:BN46)</f>
        <v>1892</v>
      </c>
      <c r="BO47" s="10"/>
      <c r="BP47" s="37">
        <f>SUM(AT46:BP46)</f>
        <v>1972</v>
      </c>
      <c r="BQ47" s="10"/>
      <c r="BR47" s="37">
        <f>SUM(AV46:BR46)</f>
        <v>2027</v>
      </c>
      <c r="BS47" s="10"/>
      <c r="BT47" s="37">
        <f>SUM(AX46:BT46)</f>
        <v>2049</v>
      </c>
      <c r="BU47" s="10"/>
      <c r="BV47" s="37">
        <f>SUM(AZ46:BV46)</f>
        <v>2091</v>
      </c>
      <c r="BW47" s="10"/>
      <c r="BX47" s="37">
        <f>SUM(BB46:BX46)</f>
        <v>2160</v>
      </c>
      <c r="BY47" s="10"/>
      <c r="BZ47" s="37">
        <f>SUM(BD46:BZ46)</f>
        <v>2195</v>
      </c>
      <c r="CA47" s="10"/>
      <c r="CB47" s="37">
        <f>SUM(BF46:CB46)</f>
        <v>2202</v>
      </c>
      <c r="CC47" s="10"/>
      <c r="CD47" s="37">
        <f>SUM(BH46:CD46)</f>
        <v>2258</v>
      </c>
      <c r="CE47" s="10"/>
      <c r="CF47" s="37">
        <f>SUM(BJ46:CF46)</f>
        <v>2385</v>
      </c>
      <c r="CG47" s="10"/>
      <c r="CH47" s="37">
        <f>SUM(BL46:CH46)</f>
        <v>2493</v>
      </c>
      <c r="CI47" s="10"/>
      <c r="CJ47" s="37">
        <f>SUM(BN46:CJ46)</f>
        <v>2516</v>
      </c>
      <c r="CK47" s="10"/>
      <c r="CL47" s="37">
        <f>SUM(BP46:CL46)</f>
        <v>2546</v>
      </c>
      <c r="CM47" s="10"/>
      <c r="CN47" s="37">
        <f>SUM(BR46:CN46)</f>
        <v>2521</v>
      </c>
      <c r="CO47" s="10"/>
      <c r="CP47" s="37">
        <f>SUM(BT46:CP46)</f>
        <v>2525</v>
      </c>
      <c r="CQ47" s="10"/>
      <c r="CR47" s="37">
        <f>SUM(BV46:CR46)</f>
        <v>2568</v>
      </c>
      <c r="CS47" s="10"/>
      <c r="CT47" s="37">
        <f>SUM(BX46:CT46)</f>
        <v>2622</v>
      </c>
      <c r="CU47" s="10"/>
      <c r="CV47" s="37">
        <f>SUM(BZ46:CV46)</f>
        <v>2696</v>
      </c>
      <c r="CW47" s="10"/>
      <c r="CX47" s="37">
        <f>SUM(CB46:CX46)</f>
        <v>2740</v>
      </c>
      <c r="CY47" s="10"/>
      <c r="CZ47" s="37">
        <f>SUM(CD46:CZ46)</f>
        <v>2782</v>
      </c>
      <c r="DA47" s="10"/>
      <c r="DB47" s="37">
        <f>SUM(CF46:DB46)</f>
        <v>2798</v>
      </c>
      <c r="DC47" s="10"/>
      <c r="DD47" s="37">
        <f>SUM(CH46:DD46)</f>
        <v>2724</v>
      </c>
      <c r="DE47" s="10"/>
      <c r="DF47" s="37">
        <f>SUM(CJ46:DF46)</f>
        <v>2663</v>
      </c>
      <c r="DG47" s="10"/>
      <c r="DH47" s="37">
        <f>SUM(CL46:DH46)</f>
        <v>2692</v>
      </c>
      <c r="DI47" s="10"/>
      <c r="DJ47" s="37">
        <f>SUM(CN46:DJ46)</f>
        <v>2673</v>
      </c>
      <c r="DK47" s="10"/>
      <c r="DL47" s="37">
        <f>SUM(CP46:DL46)</f>
        <v>2678</v>
      </c>
      <c r="DM47" s="10"/>
      <c r="DN47" s="38">
        <f>SUM(CR46:DN46)</f>
        <v>2687</v>
      </c>
    </row>
    <row r="48" spans="2:118" ht="6" customHeight="1" x14ac:dyDescent="0.25">
      <c r="J48" s="18"/>
      <c r="L48" s="18"/>
      <c r="N48" s="18"/>
      <c r="P48" s="18"/>
      <c r="R48" s="18"/>
      <c r="T48" s="18"/>
      <c r="V48" s="18"/>
      <c r="X48" s="18"/>
      <c r="Z48" s="18"/>
      <c r="AB48" s="18"/>
      <c r="AD48" s="18"/>
      <c r="AF48" s="18"/>
      <c r="AH48" s="18"/>
      <c r="AJ48" s="18"/>
      <c r="AL48" s="18"/>
      <c r="AN48" s="18"/>
      <c r="AO48"/>
      <c r="AP48" s="18"/>
      <c r="AQ48"/>
      <c r="AR48" s="18"/>
      <c r="AT48" s="18"/>
      <c r="AV48" s="18"/>
      <c r="AX48" s="18"/>
      <c r="AZ48" s="18"/>
      <c r="BB48" s="18"/>
      <c r="BD48" s="18"/>
      <c r="BF48" s="18"/>
      <c r="BH48" s="18"/>
      <c r="BJ48" s="18"/>
      <c r="BL48" s="18"/>
      <c r="BN48" s="18"/>
      <c r="BP48" s="18"/>
      <c r="BR48" s="18"/>
      <c r="BT48" s="18"/>
      <c r="BV48" s="18"/>
      <c r="BX48" s="18"/>
      <c r="BZ48" s="18"/>
      <c r="CB48" s="18"/>
      <c r="CD48" s="18"/>
      <c r="CF48" s="18"/>
      <c r="CH48" s="18"/>
      <c r="CJ48" s="18"/>
      <c r="CL48" s="18"/>
      <c r="CN48" s="18"/>
      <c r="CP48" s="18"/>
      <c r="CR48" s="18"/>
      <c r="CT48" s="18"/>
      <c r="CV48" s="18"/>
      <c r="CX48" s="18"/>
      <c r="CZ48" s="18"/>
      <c r="DB48" s="18"/>
      <c r="DD48" s="18"/>
      <c r="DF48" s="18"/>
      <c r="DH48" s="18"/>
      <c r="DJ48" s="18"/>
      <c r="DL48" s="18"/>
      <c r="DN48" s="18"/>
    </row>
    <row r="49" spans="2:118" x14ac:dyDescent="0.25">
      <c r="B49" s="7" t="s">
        <v>10</v>
      </c>
      <c r="J49" s="17">
        <f>J40+J43+J46</f>
        <v>0</v>
      </c>
      <c r="L49" s="17">
        <f>L40+L43+L46</f>
        <v>0</v>
      </c>
      <c r="N49" s="17">
        <f>N40+N43+N46</f>
        <v>0</v>
      </c>
      <c r="P49" s="17">
        <f>P40+P43+P46</f>
        <v>0</v>
      </c>
      <c r="R49" s="17">
        <f>R40+R43+R46</f>
        <v>0</v>
      </c>
      <c r="T49" s="17">
        <f>T40+T43+T46</f>
        <v>352</v>
      </c>
      <c r="V49" s="17">
        <f>V40+V43+V46</f>
        <v>324</v>
      </c>
      <c r="X49" s="17">
        <f>X40+X43+X46</f>
        <v>369</v>
      </c>
      <c r="Z49" s="17">
        <f>Z40+Z43+Z46</f>
        <v>280</v>
      </c>
      <c r="AB49" s="17">
        <f>AB40+AB43+AB46</f>
        <v>304</v>
      </c>
      <c r="AD49" s="17">
        <f>AD40+AD43+AD46</f>
        <v>343</v>
      </c>
      <c r="AF49" s="17">
        <f>AF40+AF43+AF46</f>
        <v>247</v>
      </c>
      <c r="AH49" s="17">
        <f>AH40+AH43+AH46</f>
        <v>313</v>
      </c>
      <c r="AJ49" s="17">
        <f>AJ40+AJ43+AJ46</f>
        <v>295</v>
      </c>
      <c r="AL49" s="17">
        <f>AL40+AL43+AL46</f>
        <v>342</v>
      </c>
      <c r="AN49" s="17">
        <f>AN40+AN43+AN46</f>
        <v>279</v>
      </c>
      <c r="AO49"/>
      <c r="AP49" s="17">
        <f>AP40+AP43+AP46</f>
        <v>359</v>
      </c>
      <c r="AQ49"/>
      <c r="AR49" s="17">
        <f>AR40+AR43+AR46</f>
        <v>340</v>
      </c>
      <c r="AT49" s="17">
        <f>AT40+AT43+AT46</f>
        <v>291</v>
      </c>
      <c r="AV49" s="17">
        <f>AV40+AV43+AV46</f>
        <v>348</v>
      </c>
      <c r="AX49" s="17">
        <f>AX40+AX43+AX46</f>
        <v>303</v>
      </c>
      <c r="AZ49" s="17">
        <f>AZ40+AZ43+AZ46</f>
        <v>325</v>
      </c>
      <c r="BB49" s="17">
        <f>BB40+BB43+BB46</f>
        <v>311</v>
      </c>
      <c r="BD49" s="17">
        <f>BD40+BD43+BD46</f>
        <v>272</v>
      </c>
      <c r="BF49" s="17">
        <f>BF40+BF43+BF46</f>
        <v>336</v>
      </c>
      <c r="BH49" s="17">
        <f>BH40+BH43+BH46</f>
        <v>302</v>
      </c>
      <c r="BJ49" s="17">
        <f>BJ40+BJ43+BJ46</f>
        <v>352</v>
      </c>
      <c r="BL49" s="17">
        <f>BL40+BL43+BL46</f>
        <v>395</v>
      </c>
      <c r="BN49" s="17">
        <f>BN40+BN43+BN46</f>
        <v>446</v>
      </c>
      <c r="BP49" s="17">
        <f>BP40+BP43+BP46</f>
        <v>431</v>
      </c>
      <c r="BR49" s="17">
        <f>BR40+BR43+BR46</f>
        <v>410</v>
      </c>
      <c r="BT49" s="17">
        <f>BT40+BT43+BT46</f>
        <v>439</v>
      </c>
      <c r="BV49" s="17">
        <f>BV40+BV43+BV46</f>
        <v>365</v>
      </c>
      <c r="BX49" s="17">
        <f>BX40+BX43+BX46</f>
        <v>444</v>
      </c>
      <c r="BZ49" s="17">
        <f>BZ40+BZ43+BZ46</f>
        <v>268</v>
      </c>
      <c r="CB49" s="17">
        <f>CB40+CB43+CB46</f>
        <v>168</v>
      </c>
      <c r="CD49" s="17">
        <f>CD40+CD43+CD46</f>
        <v>370</v>
      </c>
      <c r="CF49" s="17">
        <f>CF40+CF43+CF46</f>
        <v>406</v>
      </c>
      <c r="CH49" s="17">
        <f>CH40+CH43+CH46</f>
        <v>373</v>
      </c>
      <c r="CJ49" s="17">
        <f>CJ40+CJ43+CJ46</f>
        <v>346</v>
      </c>
      <c r="CL49" s="17">
        <f>CL40+CL43+CL46</f>
        <v>425</v>
      </c>
      <c r="CN49" s="17">
        <f>CN40+CN43+CN46</f>
        <v>354</v>
      </c>
      <c r="CP49" s="17">
        <f>CP40+CP43+CP46</f>
        <v>360</v>
      </c>
      <c r="CR49" s="17">
        <f>CR40+CR43+CR46</f>
        <v>394</v>
      </c>
      <c r="CT49" s="17">
        <f>CT40+CT43+CT46</f>
        <v>368</v>
      </c>
      <c r="CV49" s="17">
        <f>CV40+CV43+CV46</f>
        <v>440</v>
      </c>
      <c r="CX49" s="17">
        <f>CX40+CX43+CX46</f>
        <v>357</v>
      </c>
      <c r="CZ49" s="17">
        <f>CZ40+CZ43+CZ46</f>
        <v>307</v>
      </c>
      <c r="DB49" s="17">
        <f>DB40+DB43+DB46</f>
        <v>374</v>
      </c>
      <c r="DD49" s="17">
        <f>DD40+DD43+DD46</f>
        <v>332</v>
      </c>
      <c r="DF49" s="17">
        <f>DF40+DF43+DF46</f>
        <v>365</v>
      </c>
      <c r="DH49" s="17">
        <f>DH40+DH43+DH46</f>
        <v>404</v>
      </c>
      <c r="DJ49" s="17">
        <f>DJ40+DJ43+DJ46</f>
        <v>371</v>
      </c>
      <c r="DL49" s="17">
        <f>DL40+DL43+DL46</f>
        <v>345</v>
      </c>
      <c r="DN49" s="17">
        <f>DN40+DN43+DN46</f>
        <v>340</v>
      </c>
    </row>
    <row r="50" spans="2:118" x14ac:dyDescent="0.25">
      <c r="B50" s="9" t="s">
        <v>2</v>
      </c>
      <c r="C50" s="10"/>
      <c r="D50" s="10"/>
      <c r="E50" s="10"/>
      <c r="F50" s="10"/>
      <c r="G50" s="10"/>
      <c r="H50" s="10"/>
      <c r="I50" s="10"/>
      <c r="J50" s="37"/>
      <c r="K50" s="10"/>
      <c r="L50" s="37"/>
      <c r="M50" s="10"/>
      <c r="N50" s="37"/>
      <c r="O50" s="10"/>
      <c r="P50" s="37"/>
      <c r="Q50" s="10"/>
      <c r="R50" s="37"/>
      <c r="S50" s="10"/>
      <c r="T50" s="37"/>
      <c r="U50" s="10"/>
      <c r="V50" s="37"/>
      <c r="W50" s="10"/>
      <c r="X50" s="37"/>
      <c r="Y50" s="10"/>
      <c r="Z50" s="37"/>
      <c r="AA50" s="10"/>
      <c r="AB50" s="37"/>
      <c r="AC50" s="10"/>
      <c r="AD50" s="37"/>
      <c r="AE50" s="10"/>
      <c r="AF50" s="37"/>
      <c r="AG50" s="10"/>
      <c r="AH50" s="37"/>
      <c r="AI50" s="10"/>
      <c r="AJ50" s="37"/>
      <c r="AK50" s="10"/>
      <c r="AL50" s="37"/>
      <c r="AM50" s="10"/>
      <c r="AN50" s="37"/>
      <c r="AO50" s="10"/>
      <c r="AP50" s="37">
        <f>SUM(T49:AP49)</f>
        <v>3807</v>
      </c>
      <c r="AQ50" s="10"/>
      <c r="AR50" s="37">
        <f>SUM(V49:AR49)</f>
        <v>3795</v>
      </c>
      <c r="AS50" s="10"/>
      <c r="AT50" s="37">
        <f>SUM(X49:AT49)</f>
        <v>3762</v>
      </c>
      <c r="AU50" s="10"/>
      <c r="AV50" s="37">
        <f>SUM(Z49:AV49)</f>
        <v>3741</v>
      </c>
      <c r="AW50" s="10"/>
      <c r="AX50" s="37">
        <f>SUM(AB49:AX49)</f>
        <v>3764</v>
      </c>
      <c r="AY50" s="10"/>
      <c r="AZ50" s="37">
        <f>SUM(AD49:AZ49)</f>
        <v>3785</v>
      </c>
      <c r="BA50" s="10"/>
      <c r="BB50" s="37">
        <f>SUM(AF49:BB49)</f>
        <v>3753</v>
      </c>
      <c r="BC50" s="10"/>
      <c r="BD50" s="37">
        <f>SUM(AH49:BD49)</f>
        <v>3778</v>
      </c>
      <c r="BE50" s="10"/>
      <c r="BF50" s="37">
        <f>SUM(AJ49:BF49)</f>
        <v>3801</v>
      </c>
      <c r="BG50" s="10"/>
      <c r="BH50" s="37">
        <f>SUM(AL49:BH49)</f>
        <v>3808</v>
      </c>
      <c r="BI50" s="10"/>
      <c r="BJ50" s="37">
        <f>SUM(AN49:BJ49)</f>
        <v>3818</v>
      </c>
      <c r="BK50" s="10"/>
      <c r="BL50" s="37">
        <f>SUM(AP49:BL49)</f>
        <v>3934</v>
      </c>
      <c r="BM50" s="10"/>
      <c r="BN50" s="37">
        <f>SUM(AR49:BN49)</f>
        <v>4021</v>
      </c>
      <c r="BO50" s="10"/>
      <c r="BP50" s="37">
        <f>SUM(AT49:BP49)</f>
        <v>4112</v>
      </c>
      <c r="BQ50" s="10"/>
      <c r="BR50" s="37">
        <f>SUM(AV49:BR49)</f>
        <v>4231</v>
      </c>
      <c r="BS50" s="10"/>
      <c r="BT50" s="37">
        <f>SUM(AX49:BT49)</f>
        <v>4322</v>
      </c>
      <c r="BU50" s="10"/>
      <c r="BV50" s="37">
        <f>SUM(AZ49:BV49)</f>
        <v>4384</v>
      </c>
      <c r="BW50" s="10"/>
      <c r="BX50" s="37">
        <f>SUM(BB49:BX49)</f>
        <v>4503</v>
      </c>
      <c r="BY50" s="10"/>
      <c r="BZ50" s="37">
        <f>SUM(BD49:BZ49)</f>
        <v>4460</v>
      </c>
      <c r="CA50" s="10"/>
      <c r="CB50" s="37">
        <f>SUM(BF49:CB49)</f>
        <v>4356</v>
      </c>
      <c r="CC50" s="10"/>
      <c r="CD50" s="37">
        <f>SUM(BH49:CD49)</f>
        <v>4390</v>
      </c>
      <c r="CE50" s="10"/>
      <c r="CF50" s="37">
        <f>SUM(BJ49:CF49)</f>
        <v>4494</v>
      </c>
      <c r="CG50" s="10"/>
      <c r="CH50" s="37">
        <f>SUM(BL49:CH49)</f>
        <v>4515</v>
      </c>
      <c r="CI50" s="10"/>
      <c r="CJ50" s="37">
        <f>SUM(BN49:CJ49)</f>
        <v>4466</v>
      </c>
      <c r="CK50" s="10"/>
      <c r="CL50" s="37">
        <f>SUM(BP49:CL49)</f>
        <v>4445</v>
      </c>
      <c r="CM50" s="10"/>
      <c r="CN50" s="37">
        <f>SUM(BR49:CN49)</f>
        <v>4368</v>
      </c>
      <c r="CO50" s="10"/>
      <c r="CP50" s="37">
        <f>SUM(BT49:CP49)</f>
        <v>4318</v>
      </c>
      <c r="CQ50" s="10"/>
      <c r="CR50" s="37">
        <f>SUM(BV49:CR49)</f>
        <v>4273</v>
      </c>
      <c r="CS50" s="10"/>
      <c r="CT50" s="37">
        <f>SUM(BX49:CT49)</f>
        <v>4276</v>
      </c>
      <c r="CU50" s="10"/>
      <c r="CV50" s="37">
        <f>SUM(BZ49:CV49)</f>
        <v>4272</v>
      </c>
      <c r="CW50" s="10"/>
      <c r="CX50" s="37">
        <f>SUM(CB49:CX49)</f>
        <v>4361</v>
      </c>
      <c r="CY50" s="10"/>
      <c r="CZ50" s="37">
        <f>SUM(CD49:CZ49)</f>
        <v>4500</v>
      </c>
      <c r="DA50" s="10"/>
      <c r="DB50" s="37">
        <f>SUM(CF49:DB49)</f>
        <v>4504</v>
      </c>
      <c r="DC50" s="10"/>
      <c r="DD50" s="37">
        <f>SUM(CH49:DD49)</f>
        <v>4430</v>
      </c>
      <c r="DE50" s="10"/>
      <c r="DF50" s="37">
        <f>SUM(CJ49:DF49)</f>
        <v>4422</v>
      </c>
      <c r="DG50" s="10"/>
      <c r="DH50" s="37">
        <f>SUM(CL49:DH49)</f>
        <v>4480</v>
      </c>
      <c r="DI50" s="10"/>
      <c r="DJ50" s="37">
        <f>SUM(CN49:DJ49)</f>
        <v>4426</v>
      </c>
      <c r="DK50" s="10"/>
      <c r="DL50" s="37">
        <f>SUM(CP49:DL49)</f>
        <v>4417</v>
      </c>
      <c r="DM50" s="10"/>
      <c r="DN50" s="38">
        <f>SUM(CR49:DN49)</f>
        <v>4397</v>
      </c>
    </row>
    <row r="51" spans="2:118" x14ac:dyDescent="0.25">
      <c r="AO51"/>
      <c r="AQ51"/>
    </row>
    <row r="52" spans="2:118" x14ac:dyDescent="0.25">
      <c r="B52" s="6" t="s">
        <v>11</v>
      </c>
      <c r="AO52"/>
      <c r="AQ52"/>
    </row>
    <row r="53" spans="2:118" x14ac:dyDescent="0.25">
      <c r="B53" s="7" t="s">
        <v>7</v>
      </c>
      <c r="AO53"/>
      <c r="AQ53"/>
    </row>
    <row r="54" spans="2:118" x14ac:dyDescent="0.25">
      <c r="B54" s="4" t="str">
        <f>$B$28</f>
        <v>Dr. Theodosis</v>
      </c>
      <c r="J54" s="45">
        <v>0</v>
      </c>
      <c r="L54" s="45">
        <v>0</v>
      </c>
      <c r="N54" s="45">
        <v>0</v>
      </c>
      <c r="P54" s="45">
        <v>0</v>
      </c>
      <c r="R54" s="45">
        <v>0</v>
      </c>
      <c r="T54" s="45">
        <v>97384</v>
      </c>
      <c r="V54" s="45">
        <v>121785</v>
      </c>
      <c r="X54" s="45">
        <v>109349</v>
      </c>
      <c r="Z54" s="45">
        <v>91024.19</v>
      </c>
      <c r="AB54" s="45">
        <v>110555.53</v>
      </c>
      <c r="AD54" s="45">
        <v>125039.81</v>
      </c>
      <c r="AF54" s="45">
        <v>108559.61</v>
      </c>
      <c r="AH54" s="45">
        <v>87178</v>
      </c>
      <c r="AJ54" s="45">
        <v>102619.13</v>
      </c>
      <c r="AO54"/>
      <c r="AQ54"/>
      <c r="BL54" s="45">
        <v>2023.53</v>
      </c>
      <c r="BN54" s="45">
        <v>10625.5</v>
      </c>
      <c r="BP54" s="45">
        <v>1825.13</v>
      </c>
      <c r="BR54" s="45">
        <v>3074.39</v>
      </c>
      <c r="BT54" s="45">
        <v>3921.79</v>
      </c>
      <c r="BV54" s="45">
        <v>5054.66</v>
      </c>
      <c r="BX54" s="45">
        <v>11179.2</v>
      </c>
      <c r="BZ54" s="45">
        <v>14560</v>
      </c>
      <c r="CB54" s="45">
        <v>-1085</v>
      </c>
      <c r="CD54" s="45">
        <v>-325.52999999999997</v>
      </c>
      <c r="CF54" s="45">
        <v>-570.62</v>
      </c>
      <c r="CH54" s="45">
        <v>-18.760000000000002</v>
      </c>
      <c r="CJ54" s="45">
        <v>-225.8</v>
      </c>
      <c r="CL54" s="45">
        <v>-28</v>
      </c>
      <c r="CN54" s="45">
        <v>0</v>
      </c>
      <c r="CP54" s="45">
        <v>4</v>
      </c>
      <c r="CR54" s="45">
        <v>0</v>
      </c>
      <c r="CT54" s="45">
        <v>0</v>
      </c>
      <c r="CV54" s="45">
        <v>0</v>
      </c>
      <c r="CX54" s="45">
        <v>0</v>
      </c>
      <c r="CZ54" s="45">
        <v>392.98</v>
      </c>
      <c r="DB54" s="45">
        <v>1063.0899999999999</v>
      </c>
      <c r="DD54" s="45">
        <v>1645.07</v>
      </c>
      <c r="DF54" s="45">
        <v>782.66</v>
      </c>
      <c r="DH54" s="45">
        <v>129</v>
      </c>
      <c r="DJ54" s="45">
        <v>692.02</v>
      </c>
      <c r="DL54" s="45">
        <v>875.34</v>
      </c>
      <c r="DN54" s="45">
        <v>466.21</v>
      </c>
    </row>
    <row r="55" spans="2:118" x14ac:dyDescent="0.25">
      <c r="B55" s="9" t="s">
        <v>20</v>
      </c>
      <c r="C55" s="10"/>
      <c r="D55" s="10"/>
      <c r="E55" s="10"/>
      <c r="F55" s="10"/>
      <c r="G55" s="10"/>
      <c r="H55" s="10"/>
      <c r="I55" s="10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0"/>
      <c r="AF55" s="12"/>
      <c r="AG55" s="10"/>
      <c r="AH55" s="12"/>
      <c r="AI55" s="10"/>
      <c r="AJ55" s="12"/>
      <c r="AK55" s="10"/>
      <c r="AL55" s="37"/>
      <c r="AM55" s="37"/>
      <c r="AN55" s="37"/>
      <c r="AO55" s="10"/>
      <c r="AP55" s="37"/>
      <c r="AQ55" s="10"/>
      <c r="AR55" s="37"/>
      <c r="AS55" s="10"/>
      <c r="AT55" s="37"/>
      <c r="AU55" s="10"/>
      <c r="AV55" s="37"/>
      <c r="AW55" s="10"/>
      <c r="AX55" s="37"/>
      <c r="AY55" s="10"/>
      <c r="AZ55" s="37"/>
      <c r="BA55" s="10"/>
      <c r="BB55" s="37"/>
      <c r="BC55" s="10"/>
      <c r="BD55" s="37"/>
      <c r="BE55" s="10"/>
      <c r="BF55" s="37"/>
      <c r="BG55" s="10"/>
      <c r="BH55" s="37"/>
      <c r="BI55" s="10"/>
      <c r="BJ55" s="37"/>
      <c r="BK55" s="10"/>
      <c r="BL55" s="37">
        <f>SUM(AP54:BL54)</f>
        <v>2023.53</v>
      </c>
      <c r="BM55" s="10"/>
      <c r="BN55" s="37">
        <f>SUM(AR54:BN54)</f>
        <v>12649.03</v>
      </c>
      <c r="BO55" s="10"/>
      <c r="BP55" s="37">
        <f>SUM(AT54:BP54)</f>
        <v>14474.16</v>
      </c>
      <c r="BQ55" s="10"/>
      <c r="BR55" s="37">
        <f>SUM(AV54:BR54)</f>
        <v>17548.55</v>
      </c>
      <c r="BS55" s="10"/>
      <c r="BT55" s="37">
        <f>SUM(AX54:BT54)</f>
        <v>21470.34</v>
      </c>
      <c r="BU55" s="10"/>
      <c r="BV55" s="37">
        <f>SUM(AZ54:BV54)</f>
        <v>26525</v>
      </c>
      <c r="BW55" s="10"/>
      <c r="BX55" s="37">
        <f>SUM(BB54:BX54)</f>
        <v>37704.199999999997</v>
      </c>
      <c r="BY55" s="10"/>
      <c r="BZ55" s="37">
        <f>SUM(BD54:BZ54)</f>
        <v>52264.2</v>
      </c>
      <c r="CA55" s="10"/>
      <c r="CB55" s="37">
        <f>SUM(BF54:CB54)</f>
        <v>51179.199999999997</v>
      </c>
      <c r="CC55" s="10"/>
      <c r="CD55" s="37">
        <f>SUM(BH54:CD54)</f>
        <v>50853.67</v>
      </c>
      <c r="CE55" s="10"/>
      <c r="CF55" s="37">
        <f>SUM(BJ54:CF54)</f>
        <v>50283.049999999996</v>
      </c>
      <c r="CG55" s="10"/>
      <c r="CH55" s="37">
        <f>SUM(BL54:CH54)</f>
        <v>50264.289999999994</v>
      </c>
      <c r="CI55" s="10"/>
      <c r="CJ55" s="37">
        <f>SUM(BN54:CJ54)</f>
        <v>48014.959999999992</v>
      </c>
      <c r="CK55" s="10"/>
      <c r="CL55" s="37">
        <f>SUM(BP54:CL54)</f>
        <v>37361.459999999992</v>
      </c>
      <c r="CM55" s="10"/>
      <c r="CN55" s="37">
        <f>SUM(BR54:CN54)</f>
        <v>35536.329999999994</v>
      </c>
      <c r="CO55" s="10"/>
      <c r="CP55" s="37">
        <f>SUM(BT54:CP54)</f>
        <v>32465.940000000006</v>
      </c>
      <c r="CQ55" s="10"/>
      <c r="CR55" s="37">
        <f>SUM(BV54:CR54)</f>
        <v>28544.150000000005</v>
      </c>
      <c r="CS55" s="10"/>
      <c r="CT55" s="37">
        <f>SUM(BX54:CT54)</f>
        <v>23489.490000000005</v>
      </c>
      <c r="CU55" s="10"/>
      <c r="CV55" s="37">
        <f>SUM(BZ54:CV54)</f>
        <v>12310.289999999999</v>
      </c>
      <c r="CW55" s="10"/>
      <c r="CX55" s="37">
        <f>SUM(CB54:CX54)</f>
        <v>-2249.71</v>
      </c>
      <c r="CY55" s="10"/>
      <c r="CZ55" s="37">
        <f>SUM(CD54:CZ54)</f>
        <v>-771.73</v>
      </c>
      <c r="DA55" s="10"/>
      <c r="DB55" s="37">
        <f>SUM(CF54:DB54)</f>
        <v>616.88999999999987</v>
      </c>
      <c r="DC55" s="10"/>
      <c r="DD55" s="37">
        <f>SUM(CH54:DD54)</f>
        <v>2832.58</v>
      </c>
      <c r="DE55" s="10"/>
      <c r="DF55" s="37">
        <f>SUM(CJ54:DF54)</f>
        <v>3634</v>
      </c>
      <c r="DG55" s="10"/>
      <c r="DH55" s="37">
        <f>SUM(CL54:DH54)</f>
        <v>3988.7999999999997</v>
      </c>
      <c r="DI55" s="10"/>
      <c r="DJ55" s="37">
        <f>SUM(CN54:DJ54)</f>
        <v>4708.82</v>
      </c>
      <c r="DK55" s="10"/>
      <c r="DL55" s="37">
        <f>SUM(CP54:DL54)</f>
        <v>5584.16</v>
      </c>
      <c r="DM55" s="10"/>
      <c r="DN55" s="13">
        <f>SUM(CR54:DN54)</f>
        <v>6046.37</v>
      </c>
    </row>
    <row r="56" spans="2:118" x14ac:dyDescent="0.25">
      <c r="B56" s="4" t="str">
        <f>$B$30</f>
        <v>Dr. Miller</v>
      </c>
      <c r="J56" s="45">
        <v>0</v>
      </c>
      <c r="L56" s="45">
        <v>0</v>
      </c>
      <c r="N56" s="45">
        <v>0</v>
      </c>
      <c r="P56" s="45">
        <v>0</v>
      </c>
      <c r="R56" s="45">
        <v>0</v>
      </c>
      <c r="T56" s="45">
        <v>97384</v>
      </c>
      <c r="V56" s="45">
        <v>121785</v>
      </c>
      <c r="X56" s="45">
        <v>109349</v>
      </c>
      <c r="Z56" s="45">
        <v>91024.19</v>
      </c>
      <c r="AB56" s="45">
        <v>110555.53</v>
      </c>
      <c r="AD56" s="45">
        <v>125039.81</v>
      </c>
      <c r="AF56" s="45">
        <v>108559.61</v>
      </c>
      <c r="AH56" s="45">
        <v>87178</v>
      </c>
      <c r="AJ56" s="45">
        <v>102619.13</v>
      </c>
      <c r="AL56" s="45">
        <v>96611.53</v>
      </c>
      <c r="AN56" s="45">
        <v>13592.94</v>
      </c>
      <c r="AO56"/>
      <c r="AP56" s="45">
        <v>99783.78</v>
      </c>
      <c r="AQ56"/>
      <c r="AR56" s="45">
        <v>88646</v>
      </c>
      <c r="AT56" s="45">
        <v>83376.81</v>
      </c>
      <c r="AV56" s="45">
        <v>58779.37</v>
      </c>
      <c r="AX56" s="45">
        <v>72274</v>
      </c>
      <c r="AZ56" s="45">
        <v>78292</v>
      </c>
      <c r="BB56" s="45">
        <v>100424.13</v>
      </c>
      <c r="BD56" s="45">
        <v>89198.399999999994</v>
      </c>
      <c r="BF56" s="45">
        <v>115931.53</v>
      </c>
      <c r="BH56" s="45">
        <v>73109.86</v>
      </c>
      <c r="BJ56" s="45">
        <v>75922.2</v>
      </c>
      <c r="BL56" s="45">
        <v>67030</v>
      </c>
      <c r="BN56" s="45">
        <v>68978.77</v>
      </c>
      <c r="BP56" s="45">
        <v>41123.589999999997</v>
      </c>
      <c r="BR56" s="45">
        <v>52060.26</v>
      </c>
      <c r="BT56" s="45">
        <v>71550.149999999994</v>
      </c>
      <c r="BV56" s="45">
        <v>54174.17</v>
      </c>
      <c r="BX56" s="45">
        <v>33566.94</v>
      </c>
      <c r="BZ56" s="45">
        <v>21754.06</v>
      </c>
      <c r="CB56" s="45">
        <v>34285.230000000003</v>
      </c>
      <c r="CD56" s="45">
        <v>53525.84</v>
      </c>
      <c r="CF56" s="45">
        <v>32135.43</v>
      </c>
      <c r="CH56" s="45">
        <v>26712.560000000001</v>
      </c>
      <c r="CJ56" s="45">
        <v>24807.52</v>
      </c>
      <c r="CL56" s="45">
        <v>26245.07</v>
      </c>
      <c r="CN56" s="45">
        <v>23873.95</v>
      </c>
      <c r="CP56" s="45">
        <v>12244.51</v>
      </c>
      <c r="CR56" s="45">
        <v>33568.550000000003</v>
      </c>
      <c r="CT56" s="45">
        <v>24709.18</v>
      </c>
      <c r="CV56" s="45">
        <v>31703.32</v>
      </c>
      <c r="CX56" s="45">
        <v>20491.72</v>
      </c>
      <c r="CZ56" s="45">
        <v>22832.47</v>
      </c>
      <c r="DB56" s="45">
        <v>32274.36</v>
      </c>
      <c r="DD56" s="45">
        <v>32919.39</v>
      </c>
      <c r="DF56" s="45">
        <v>13021.13</v>
      </c>
      <c r="DH56" s="45">
        <v>30317.84</v>
      </c>
      <c r="DJ56" s="45">
        <v>6251</v>
      </c>
      <c r="DL56" s="45">
        <v>15303.5</v>
      </c>
      <c r="DN56" s="45">
        <v>10517.15</v>
      </c>
    </row>
    <row r="57" spans="2:118" x14ac:dyDescent="0.25">
      <c r="B57" s="9" t="s">
        <v>20</v>
      </c>
      <c r="C57" s="10"/>
      <c r="D57" s="10"/>
      <c r="E57" s="10"/>
      <c r="F57" s="10"/>
      <c r="G57" s="10"/>
      <c r="H57" s="10"/>
      <c r="I57" s="10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0"/>
      <c r="AF57" s="12"/>
      <c r="AG57" s="10"/>
      <c r="AH57" s="12"/>
      <c r="AI57" s="10"/>
      <c r="AJ57" s="12"/>
      <c r="AK57" s="10"/>
      <c r="AL57" s="12"/>
      <c r="AM57" s="10"/>
      <c r="AN57" s="12"/>
      <c r="AO57" s="10"/>
      <c r="AP57" s="11">
        <f>SUM(T56:AP56)</f>
        <v>1163482.52</v>
      </c>
      <c r="AQ57" s="10"/>
      <c r="AR57" s="11">
        <f>SUM(V56:AR56)</f>
        <v>1154744.52</v>
      </c>
      <c r="AS57" s="12"/>
      <c r="AT57" s="11">
        <f>SUM(X56:AT56)</f>
        <v>1116336.33</v>
      </c>
      <c r="AU57" s="10"/>
      <c r="AV57" s="11">
        <f>SUM(Z56:AV56)</f>
        <v>1065766.7000000002</v>
      </c>
      <c r="AW57" s="10"/>
      <c r="AX57" s="11">
        <f>SUM(AB56:AX56)</f>
        <v>1047016.5100000001</v>
      </c>
      <c r="AY57" s="10"/>
      <c r="AZ57" s="11">
        <f>SUM(AD56:AZ56)</f>
        <v>1014752.9799999999</v>
      </c>
      <c r="BA57" s="10"/>
      <c r="BB57" s="11">
        <f>SUM(AF56:BB56)</f>
        <v>990137.3</v>
      </c>
      <c r="BC57" s="10"/>
      <c r="BD57" s="11">
        <f>SUM(AH56:BD56)</f>
        <v>970776.09</v>
      </c>
      <c r="BE57" s="10"/>
      <c r="BF57" s="11">
        <f>SUM(AJ56:BF56)</f>
        <v>999529.62000000011</v>
      </c>
      <c r="BG57" s="10"/>
      <c r="BH57" s="11">
        <f>SUM(AL56:BH56)</f>
        <v>970020.35</v>
      </c>
      <c r="BI57" s="10"/>
      <c r="BJ57" s="11">
        <f>SUM(AN56:BJ56)</f>
        <v>949331.02</v>
      </c>
      <c r="BK57" s="10"/>
      <c r="BL57" s="11">
        <f>SUM(AP56:BL56)</f>
        <v>1002768.08</v>
      </c>
      <c r="BM57" s="10"/>
      <c r="BN57" s="11">
        <f>SUM(AR56:BN56)</f>
        <v>971963.07</v>
      </c>
      <c r="BO57" s="10"/>
      <c r="BP57" s="11">
        <f>SUM(AT56:BP56)</f>
        <v>924440.65999999992</v>
      </c>
      <c r="BQ57" s="10"/>
      <c r="BR57" s="11">
        <f>SUM(AV56:BR56)</f>
        <v>893124.11</v>
      </c>
      <c r="BS57" s="10"/>
      <c r="BT57" s="11">
        <f>SUM(AX56:BT56)</f>
        <v>905894.89</v>
      </c>
      <c r="BU57" s="10"/>
      <c r="BV57" s="11">
        <f>SUM(AZ56:BV56)</f>
        <v>887795.06</v>
      </c>
      <c r="BW57" s="10"/>
      <c r="BX57" s="11">
        <f>SUM(BB56:BX56)</f>
        <v>843070</v>
      </c>
      <c r="BY57" s="10"/>
      <c r="BZ57" s="11">
        <f>SUM(BD56:BZ56)</f>
        <v>764399.93000000017</v>
      </c>
      <c r="CA57" s="10"/>
      <c r="CB57" s="11">
        <f>SUM(BF56:CB56)</f>
        <v>709486.76000000024</v>
      </c>
      <c r="CC57" s="10"/>
      <c r="CD57" s="11">
        <f>SUM(BH56:CD56)</f>
        <v>647081.07000000007</v>
      </c>
      <c r="CE57" s="10"/>
      <c r="CF57" s="11">
        <f>SUM(BJ56:CF56)</f>
        <v>606106.64</v>
      </c>
      <c r="CG57" s="10"/>
      <c r="CH57" s="11">
        <f>SUM(BL56:CH56)</f>
        <v>556897.00000000012</v>
      </c>
      <c r="CI57" s="10"/>
      <c r="CJ57" s="11">
        <f>SUM(BN56:CJ56)</f>
        <v>514674.52</v>
      </c>
      <c r="CK57" s="10"/>
      <c r="CL57" s="11">
        <f>SUM(BP56:CL56)</f>
        <v>471940.82</v>
      </c>
      <c r="CM57" s="10"/>
      <c r="CN57" s="11">
        <f>SUM(BR56:CN56)</f>
        <v>454691.18000000005</v>
      </c>
      <c r="CO57" s="10"/>
      <c r="CP57" s="11">
        <f>SUM(BT56:CP56)</f>
        <v>414875.43000000005</v>
      </c>
      <c r="CQ57" s="10"/>
      <c r="CR57" s="11">
        <f>SUM(BV56:CR56)</f>
        <v>376893.83</v>
      </c>
      <c r="CS57" s="10"/>
      <c r="CT57" s="11">
        <f>SUM(BX56:CT56)</f>
        <v>347428.83999999997</v>
      </c>
      <c r="CU57" s="10"/>
      <c r="CV57" s="11">
        <f>SUM(BZ56:CV56)</f>
        <v>345565.22000000003</v>
      </c>
      <c r="CW57" s="10"/>
      <c r="CX57" s="11">
        <f>SUM(CB56:CX56)</f>
        <v>344302.88</v>
      </c>
      <c r="CY57" s="10"/>
      <c r="CZ57" s="11">
        <f>SUM(CD56:CZ56)</f>
        <v>332850.12</v>
      </c>
      <c r="DA57" s="10"/>
      <c r="DB57" s="11">
        <f>SUM(CF56:DB56)</f>
        <v>311598.64</v>
      </c>
      <c r="DC57" s="10"/>
      <c r="DD57" s="11">
        <f>SUM(CH56:DD56)</f>
        <v>312382.59999999998</v>
      </c>
      <c r="DE57" s="10"/>
      <c r="DF57" s="11">
        <f>SUM(CJ56:DF56)</f>
        <v>298691.17000000004</v>
      </c>
      <c r="DG57" s="10"/>
      <c r="DH57" s="11">
        <f>SUM(CL56:DH56)</f>
        <v>304201.49000000005</v>
      </c>
      <c r="DI57" s="10"/>
      <c r="DJ57" s="11">
        <f>SUM(CN56:DJ56)</f>
        <v>284207.42000000004</v>
      </c>
      <c r="DK57" s="10"/>
      <c r="DL57" s="11">
        <f>SUM(CP56:DL56)</f>
        <v>275636.96999999997</v>
      </c>
      <c r="DM57" s="10"/>
      <c r="DN57" s="13">
        <f>SUM(CR56:DN56)</f>
        <v>273909.61</v>
      </c>
    </row>
    <row r="58" spans="2:118" x14ac:dyDescent="0.25">
      <c r="B58" s="4" t="str">
        <f>$B$32</f>
        <v>Dr. Bahlhorn</v>
      </c>
      <c r="J58" s="45">
        <v>0</v>
      </c>
      <c r="L58" s="45">
        <v>0</v>
      </c>
      <c r="N58" s="45">
        <v>0</v>
      </c>
      <c r="P58" s="45">
        <v>0</v>
      </c>
      <c r="R58" s="45">
        <v>0</v>
      </c>
      <c r="T58" s="46">
        <v>61109</v>
      </c>
      <c r="V58" s="46">
        <v>59425</v>
      </c>
      <c r="X58" s="46">
        <v>77096</v>
      </c>
      <c r="Z58" s="46">
        <v>1356</v>
      </c>
      <c r="AB58" s="46">
        <v>400</v>
      </c>
      <c r="AD58" s="46">
        <v>1025</v>
      </c>
      <c r="AF58" s="46">
        <v>0</v>
      </c>
      <c r="AH58" s="46">
        <v>35320.74</v>
      </c>
      <c r="AJ58" s="46">
        <v>0</v>
      </c>
      <c r="AL58" s="46">
        <v>33505.269999999997</v>
      </c>
      <c r="AN58" s="46">
        <v>42838.33</v>
      </c>
      <c r="AO58"/>
      <c r="AP58" s="46">
        <v>51295.61</v>
      </c>
      <c r="AQ58"/>
      <c r="AR58" s="46">
        <v>68317.13</v>
      </c>
      <c r="AT58" s="46">
        <v>36656.94</v>
      </c>
      <c r="AV58" s="46">
        <v>33310.76</v>
      </c>
      <c r="AX58" s="46">
        <v>21717.83</v>
      </c>
      <c r="AZ58" s="46">
        <v>38433.129999999997</v>
      </c>
      <c r="BB58" s="46">
        <v>14199.61</v>
      </c>
      <c r="BD58" s="46">
        <v>0</v>
      </c>
      <c r="BF58" s="46">
        <v>32016.67</v>
      </c>
      <c r="BH58" s="46">
        <v>2831</v>
      </c>
      <c r="BJ58" s="46">
        <v>17488.93</v>
      </c>
      <c r="BL58" s="46">
        <v>24778</v>
      </c>
      <c r="BN58" s="46">
        <v>19488.650000000001</v>
      </c>
      <c r="BP58" s="46">
        <v>11987.84</v>
      </c>
      <c r="BR58" s="46">
        <v>9363</v>
      </c>
      <c r="BT58" s="46">
        <v>21196.34</v>
      </c>
      <c r="BV58" s="46">
        <v>4517</v>
      </c>
      <c r="BX58" s="46">
        <v>20004.63</v>
      </c>
      <c r="BZ58" s="46">
        <v>19856</v>
      </c>
      <c r="CB58" s="46">
        <v>-3261.53</v>
      </c>
      <c r="CD58" s="46">
        <v>22286.31</v>
      </c>
      <c r="CF58" s="46">
        <v>4924.3999999999996</v>
      </c>
      <c r="CH58" s="46">
        <v>12928.18</v>
      </c>
      <c r="CJ58" s="46">
        <v>18224.68</v>
      </c>
      <c r="CL58" s="46">
        <v>43107.37</v>
      </c>
      <c r="CN58" s="46">
        <v>21830.41</v>
      </c>
      <c r="CP58" s="46">
        <v>6403.71</v>
      </c>
      <c r="CR58" s="46">
        <v>17918.400000000001</v>
      </c>
      <c r="CT58" s="46">
        <v>22734.45</v>
      </c>
      <c r="CV58" s="46">
        <v>61285.18</v>
      </c>
      <c r="CX58" s="46">
        <v>37415.33</v>
      </c>
      <c r="CZ58" s="46">
        <v>-538.62</v>
      </c>
      <c r="DB58" s="46">
        <v>21872.94</v>
      </c>
      <c r="DD58" s="46">
        <v>4758.8599999999997</v>
      </c>
      <c r="DF58" s="46">
        <v>55201.99</v>
      </c>
      <c r="DH58" s="46">
        <v>32044.19</v>
      </c>
      <c r="DJ58" s="46">
        <v>20743.8</v>
      </c>
      <c r="DL58" s="46">
        <v>18849.66</v>
      </c>
      <c r="DN58" s="46">
        <v>29252.639999999999</v>
      </c>
    </row>
    <row r="59" spans="2:118" x14ac:dyDescent="0.25">
      <c r="B59" s="9" t="s">
        <v>20</v>
      </c>
      <c r="C59" s="10"/>
      <c r="D59" s="10"/>
      <c r="E59" s="10"/>
      <c r="F59" s="10"/>
      <c r="G59" s="10"/>
      <c r="H59" s="10"/>
      <c r="I59" s="10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0"/>
      <c r="AF59" s="12"/>
      <c r="AG59" s="10"/>
      <c r="AH59" s="12"/>
      <c r="AI59" s="10"/>
      <c r="AJ59" s="12"/>
      <c r="AK59" s="10"/>
      <c r="AL59" s="12"/>
      <c r="AM59" s="10"/>
      <c r="AN59" s="12"/>
      <c r="AO59" s="10"/>
      <c r="AP59" s="11">
        <f>SUM(T58:AP58)</f>
        <v>363370.95</v>
      </c>
      <c r="AQ59" s="10"/>
      <c r="AR59" s="11">
        <f>SUM(V58:AR58)</f>
        <v>370579.07999999996</v>
      </c>
      <c r="AS59" s="12"/>
      <c r="AT59" s="11">
        <f>SUM(X58:AT58)</f>
        <v>347811.01999999996</v>
      </c>
      <c r="AU59" s="10"/>
      <c r="AV59" s="11">
        <f>SUM(Z58:AV58)</f>
        <v>304025.78000000003</v>
      </c>
      <c r="AW59" s="10"/>
      <c r="AX59" s="11">
        <f>SUM(AB58:AX58)</f>
        <v>324387.61000000004</v>
      </c>
      <c r="AY59" s="10"/>
      <c r="AZ59" s="11">
        <f>SUM(AD58:AZ58)</f>
        <v>362420.74000000005</v>
      </c>
      <c r="BA59" s="10"/>
      <c r="BB59" s="11">
        <f>SUM(AF58:BB58)</f>
        <v>375595.35000000003</v>
      </c>
      <c r="BC59" s="10"/>
      <c r="BD59" s="11">
        <f>SUM(AH58:BD58)</f>
        <v>375595.35000000003</v>
      </c>
      <c r="BE59" s="10"/>
      <c r="BF59" s="11">
        <f>SUM(AJ58:BF58)</f>
        <v>372291.28</v>
      </c>
      <c r="BG59" s="10"/>
      <c r="BH59" s="11">
        <f>SUM(AL58:BH58)</f>
        <v>375122.28</v>
      </c>
      <c r="BI59" s="10"/>
      <c r="BJ59" s="11">
        <f>SUM(AN58:BJ58)</f>
        <v>359105.94</v>
      </c>
      <c r="BK59" s="10"/>
      <c r="BL59" s="11">
        <f>SUM(AP58:BL58)</f>
        <v>341045.61</v>
      </c>
      <c r="BM59" s="10"/>
      <c r="BN59" s="11">
        <f>SUM(AR58:BN58)</f>
        <v>309238.65000000002</v>
      </c>
      <c r="BO59" s="10"/>
      <c r="BP59" s="11">
        <f>SUM(AT58:BP58)</f>
        <v>252909.36</v>
      </c>
      <c r="BQ59" s="10"/>
      <c r="BR59" s="11">
        <f>SUM(AV58:BR58)</f>
        <v>225615.41999999998</v>
      </c>
      <c r="BS59" s="10"/>
      <c r="BT59" s="11">
        <f>SUM(AX58:BT58)</f>
        <v>213501</v>
      </c>
      <c r="BU59" s="10"/>
      <c r="BV59" s="11">
        <f>SUM(AZ58:BV58)</f>
        <v>196300.16999999998</v>
      </c>
      <c r="BW59" s="10"/>
      <c r="BX59" s="11">
        <f>SUM(BB58:BX58)</f>
        <v>177871.66999999998</v>
      </c>
      <c r="BY59" s="10"/>
      <c r="BZ59" s="11">
        <f>SUM(BD58:BZ58)</f>
        <v>183528.06</v>
      </c>
      <c r="CA59" s="10"/>
      <c r="CB59" s="11">
        <f>SUM(BF58:CB58)</f>
        <v>180266.53</v>
      </c>
      <c r="CC59" s="10"/>
      <c r="CD59" s="11">
        <f>SUM(BH58:CD58)</f>
        <v>170536.16999999998</v>
      </c>
      <c r="CE59" s="10"/>
      <c r="CF59" s="11">
        <f>SUM(BJ58:CF58)</f>
        <v>172629.57</v>
      </c>
      <c r="CG59" s="10"/>
      <c r="CH59" s="11">
        <f>SUM(BL58:CH58)</f>
        <v>168068.82</v>
      </c>
      <c r="CI59" s="10"/>
      <c r="CJ59" s="11">
        <f>SUM(BN58:CJ58)</f>
        <v>161515.5</v>
      </c>
      <c r="CK59" s="10"/>
      <c r="CL59" s="11">
        <f>SUM(BP58:CL58)</f>
        <v>185134.21999999997</v>
      </c>
      <c r="CM59" s="10"/>
      <c r="CN59" s="11">
        <f>SUM(BR58:CN58)</f>
        <v>194976.78999999998</v>
      </c>
      <c r="CO59" s="10"/>
      <c r="CP59" s="11">
        <f>SUM(BT58:CP58)</f>
        <v>192017.49999999997</v>
      </c>
      <c r="CQ59" s="10"/>
      <c r="CR59" s="11">
        <f>SUM(BV58:CR58)</f>
        <v>188739.55999999997</v>
      </c>
      <c r="CS59" s="10"/>
      <c r="CT59" s="11">
        <f>SUM(BX58:CT58)</f>
        <v>206957.01</v>
      </c>
      <c r="CU59" s="10"/>
      <c r="CV59" s="11">
        <f>SUM(BZ58:CV58)</f>
        <v>248237.56</v>
      </c>
      <c r="CW59" s="10"/>
      <c r="CX59" s="11">
        <f>SUM(CB58:CX58)</f>
        <v>265796.89</v>
      </c>
      <c r="CY59" s="10"/>
      <c r="CZ59" s="11">
        <f>SUM(CD58:CZ58)</f>
        <v>268519.80000000005</v>
      </c>
      <c r="DA59" s="10"/>
      <c r="DB59" s="11">
        <f>SUM(CF58:DB58)</f>
        <v>268106.43000000005</v>
      </c>
      <c r="DC59" s="10"/>
      <c r="DD59" s="11">
        <f>SUM(CH58:DD58)</f>
        <v>267940.89</v>
      </c>
      <c r="DE59" s="10"/>
      <c r="DF59" s="11">
        <f>SUM(CJ58:DF58)</f>
        <v>310214.7</v>
      </c>
      <c r="DG59" s="10"/>
      <c r="DH59" s="11">
        <f>SUM(CL58:DH58)</f>
        <v>324034.21000000002</v>
      </c>
      <c r="DI59" s="10"/>
      <c r="DJ59" s="11">
        <f>SUM(CN58:DJ58)</f>
        <v>301670.63999999996</v>
      </c>
      <c r="DK59" s="10"/>
      <c r="DL59" s="11">
        <f>SUM(CP58:DL58)</f>
        <v>298689.88999999996</v>
      </c>
      <c r="DM59" s="10"/>
      <c r="DN59" s="13">
        <f>SUM(CR58:DN58)</f>
        <v>321538.81999999995</v>
      </c>
    </row>
    <row r="60" spans="2:118" x14ac:dyDescent="0.25">
      <c r="B60" s="4" t="str">
        <f>$B$34</f>
        <v>Dr. Anderson</v>
      </c>
      <c r="J60" s="45">
        <v>0</v>
      </c>
      <c r="L60" s="45">
        <v>0</v>
      </c>
      <c r="N60" s="45">
        <v>0</v>
      </c>
      <c r="P60" s="45">
        <v>0</v>
      </c>
      <c r="R60" s="45">
        <v>0</v>
      </c>
      <c r="T60" s="46">
        <v>0</v>
      </c>
      <c r="V60" s="46">
        <v>0</v>
      </c>
      <c r="X60" s="46">
        <v>0</v>
      </c>
      <c r="Z60" s="46">
        <v>0</v>
      </c>
      <c r="AB60" s="46">
        <v>0</v>
      </c>
      <c r="AD60" s="46">
        <v>0</v>
      </c>
      <c r="AF60" s="46">
        <v>0</v>
      </c>
      <c r="AH60" s="46">
        <v>0</v>
      </c>
      <c r="AJ60" s="46">
        <v>19497</v>
      </c>
      <c r="AL60" s="46">
        <v>28794</v>
      </c>
      <c r="AN60" s="46">
        <v>46518.01</v>
      </c>
      <c r="AO60"/>
      <c r="AP60" s="46">
        <v>30965.13</v>
      </c>
      <c r="AQ60"/>
      <c r="AR60" s="46">
        <v>26941.93</v>
      </c>
      <c r="AT60" s="46">
        <v>20040</v>
      </c>
      <c r="AV60" s="46">
        <v>30035.16</v>
      </c>
      <c r="AX60" s="46">
        <v>10304</v>
      </c>
      <c r="AZ60" s="46">
        <v>19104.13</v>
      </c>
      <c r="BB60" s="46">
        <v>15854.13</v>
      </c>
      <c r="BD60" s="46">
        <v>10503.5</v>
      </c>
      <c r="BF60" s="46">
        <v>9861.7199999999993</v>
      </c>
      <c r="BH60" s="46">
        <v>9737.1299999999992</v>
      </c>
      <c r="BJ60" s="46">
        <v>25806.5</v>
      </c>
      <c r="BL60" s="46">
        <v>17716.32</v>
      </c>
      <c r="BN60" s="46">
        <v>12985.77</v>
      </c>
      <c r="BP60" s="46">
        <v>14725.68</v>
      </c>
      <c r="BR60" s="46">
        <v>11506.59</v>
      </c>
      <c r="BT60" s="46">
        <v>14119.23</v>
      </c>
      <c r="BV60" s="46">
        <v>9716.76</v>
      </c>
      <c r="BX60" s="46">
        <v>8032.79</v>
      </c>
      <c r="BZ60" s="46">
        <v>2765.62</v>
      </c>
      <c r="CB60" s="46">
        <v>6518</v>
      </c>
      <c r="CD60" s="46">
        <v>5896.64</v>
      </c>
      <c r="CF60" s="46">
        <v>6442.79</v>
      </c>
      <c r="CH60" s="46">
        <v>-2093.67</v>
      </c>
      <c r="CJ60" s="46">
        <v>-1163.94</v>
      </c>
      <c r="CL60" s="46">
        <v>59.4</v>
      </c>
      <c r="CN60" s="46">
        <v>-4096.12</v>
      </c>
      <c r="CP60" s="46">
        <v>2110.56</v>
      </c>
      <c r="CR60" s="46">
        <v>-2052.33</v>
      </c>
      <c r="CT60" s="46">
        <v>74.22</v>
      </c>
      <c r="CV60" s="46">
        <v>74.22</v>
      </c>
      <c r="CX60" s="46">
        <v>-1750.94</v>
      </c>
      <c r="CZ60" s="46">
        <v>-3067.47</v>
      </c>
      <c r="DB60" s="46">
        <v>146.6</v>
      </c>
      <c r="DD60" s="46">
        <v>0</v>
      </c>
      <c r="DF60" s="46">
        <v>0</v>
      </c>
      <c r="DH60" s="46">
        <v>-59</v>
      </c>
      <c r="DJ60" s="46">
        <v>0</v>
      </c>
      <c r="DL60" s="46">
        <v>0</v>
      </c>
      <c r="DN60" s="46">
        <v>0</v>
      </c>
    </row>
    <row r="61" spans="2:118" x14ac:dyDescent="0.25">
      <c r="B61" s="9" t="s">
        <v>20</v>
      </c>
      <c r="C61" s="10"/>
      <c r="D61" s="10"/>
      <c r="E61" s="10"/>
      <c r="F61" s="10"/>
      <c r="G61" s="10"/>
      <c r="H61" s="10"/>
      <c r="I61" s="10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0"/>
      <c r="AF61" s="12"/>
      <c r="AG61" s="10"/>
      <c r="AH61" s="12"/>
      <c r="AI61" s="10"/>
      <c r="AJ61" s="12"/>
      <c r="AK61" s="10"/>
      <c r="AL61" s="12"/>
      <c r="AM61" s="10"/>
      <c r="AN61" s="12"/>
      <c r="AO61" s="10"/>
      <c r="AP61" s="11">
        <f>SUM(T60:AP60)</f>
        <v>125774.14000000001</v>
      </c>
      <c r="AQ61" s="10"/>
      <c r="AR61" s="11">
        <f>SUM(V60:AR60)</f>
        <v>152716.07</v>
      </c>
      <c r="AS61" s="12"/>
      <c r="AT61" s="11">
        <f>SUM(X60:AT60)</f>
        <v>172756.07</v>
      </c>
      <c r="AU61" s="10"/>
      <c r="AV61" s="11">
        <f>SUM(Z60:AV60)</f>
        <v>202791.23</v>
      </c>
      <c r="AW61" s="10"/>
      <c r="AX61" s="11">
        <f>SUM(AB60:AX60)</f>
        <v>213095.23</v>
      </c>
      <c r="AY61" s="10"/>
      <c r="AZ61" s="11">
        <f>SUM(AD60:AZ60)</f>
        <v>232199.36000000002</v>
      </c>
      <c r="BA61" s="10"/>
      <c r="BB61" s="11">
        <f>SUM(AF60:BB60)</f>
        <v>248053.49000000002</v>
      </c>
      <c r="BC61" s="10"/>
      <c r="BD61" s="11">
        <f>SUM(AH60:BD60)</f>
        <v>258556.99000000002</v>
      </c>
      <c r="BE61" s="10"/>
      <c r="BF61" s="11">
        <f>SUM(AJ60:BF60)</f>
        <v>268418.71000000002</v>
      </c>
      <c r="BG61" s="10"/>
      <c r="BH61" s="11">
        <f>SUM(AL60:BH60)</f>
        <v>258658.84000000003</v>
      </c>
      <c r="BI61" s="10"/>
      <c r="BJ61" s="11">
        <f>SUM(AN60:BJ60)</f>
        <v>255671.34000000003</v>
      </c>
      <c r="BK61" s="10"/>
      <c r="BL61" s="11">
        <f>SUM(AP60:BL60)</f>
        <v>226869.65000000002</v>
      </c>
      <c r="BM61" s="10"/>
      <c r="BN61" s="11">
        <f>SUM(AR60:BN60)</f>
        <v>208890.29</v>
      </c>
      <c r="BO61" s="10"/>
      <c r="BP61" s="11">
        <f>SUM(AT60:BP60)</f>
        <v>196674.04</v>
      </c>
      <c r="BQ61" s="10"/>
      <c r="BR61" s="11">
        <f>SUM(AV60:BR60)</f>
        <v>188140.63</v>
      </c>
      <c r="BS61" s="10"/>
      <c r="BT61" s="11">
        <f>SUM(AX60:BT60)</f>
        <v>172224.69999999998</v>
      </c>
      <c r="BU61" s="10"/>
      <c r="BV61" s="11">
        <f>SUM(AZ60:BV60)</f>
        <v>171637.46000000002</v>
      </c>
      <c r="BW61" s="10"/>
      <c r="BX61" s="11">
        <f>SUM(BB60:BX60)</f>
        <v>160566.12000000002</v>
      </c>
      <c r="BY61" s="10"/>
      <c r="BZ61" s="11">
        <f>SUM(BD60:BZ60)</f>
        <v>147477.60999999999</v>
      </c>
      <c r="CA61" s="10"/>
      <c r="CB61" s="11">
        <f>SUM(BF60:CB60)</f>
        <v>143492.10999999999</v>
      </c>
      <c r="CC61" s="10"/>
      <c r="CD61" s="11">
        <f>SUM(BH60:CD60)</f>
        <v>139527.02999999997</v>
      </c>
      <c r="CE61" s="10"/>
      <c r="CF61" s="11">
        <f>SUM(BJ60:CF60)</f>
        <v>136232.68999999997</v>
      </c>
      <c r="CG61" s="10"/>
      <c r="CH61" s="11">
        <f>SUM(BL60:CH60)</f>
        <v>108332.51999999997</v>
      </c>
      <c r="CI61" s="10"/>
      <c r="CJ61" s="11">
        <f>SUM(BN60:CJ60)</f>
        <v>89452.26</v>
      </c>
      <c r="CK61" s="10"/>
      <c r="CL61" s="11">
        <f>SUM(BP60:CL60)</f>
        <v>76525.89</v>
      </c>
      <c r="CM61" s="10"/>
      <c r="CN61" s="11">
        <f>SUM(BR60:CN60)</f>
        <v>57704.090000000004</v>
      </c>
      <c r="CO61" s="10"/>
      <c r="CP61" s="11">
        <f>SUM(BT60:CP60)</f>
        <v>48308.06</v>
      </c>
      <c r="CQ61" s="10"/>
      <c r="CR61" s="11">
        <f>SUM(BV60:CR60)</f>
        <v>32136.5</v>
      </c>
      <c r="CS61" s="10"/>
      <c r="CT61" s="11">
        <f>SUM(BX60:CT60)</f>
        <v>22493.960000000006</v>
      </c>
      <c r="CU61" s="10"/>
      <c r="CV61" s="11">
        <f>SUM(BZ60:CV60)</f>
        <v>14535.390000000001</v>
      </c>
      <c r="CW61" s="10"/>
      <c r="CX61" s="11">
        <f>SUM(CB60:CX60)</f>
        <v>10018.83</v>
      </c>
      <c r="CY61" s="10"/>
      <c r="CZ61" s="11">
        <f>SUM(CD60:CZ60)</f>
        <v>433.36000000000058</v>
      </c>
      <c r="DA61" s="10"/>
      <c r="DB61" s="11">
        <f>SUM(CF60:DB60)</f>
        <v>-5316.6799999999994</v>
      </c>
      <c r="DC61" s="10"/>
      <c r="DD61" s="11">
        <f>SUM(CH60:DD60)</f>
        <v>-11759.47</v>
      </c>
      <c r="DE61" s="10"/>
      <c r="DF61" s="11">
        <f>SUM(CJ60:DF60)</f>
        <v>-9665.7999999999993</v>
      </c>
      <c r="DG61" s="10"/>
      <c r="DH61" s="11">
        <f>SUM(CL60:DH60)</f>
        <v>-8560.8599999999988</v>
      </c>
      <c r="DI61" s="10"/>
      <c r="DJ61" s="11">
        <f>SUM(CN60:DJ60)</f>
        <v>-8620.26</v>
      </c>
      <c r="DK61" s="10"/>
      <c r="DL61" s="11">
        <f>SUM(CP60:DL60)</f>
        <v>-4524.1399999999994</v>
      </c>
      <c r="DM61" s="10"/>
      <c r="DN61" s="13">
        <f>SUM(CR60:DN60)</f>
        <v>-6634.6999999999989</v>
      </c>
    </row>
    <row r="62" spans="2:118" x14ac:dyDescent="0.25">
      <c r="B62" s="4" t="str">
        <f>$B$36</f>
        <v>Dr. Han</v>
      </c>
      <c r="J62" s="45">
        <v>0</v>
      </c>
      <c r="L62" s="45">
        <v>0</v>
      </c>
      <c r="N62" s="45">
        <v>0</v>
      </c>
      <c r="P62" s="45">
        <v>0</v>
      </c>
      <c r="R62" s="45">
        <v>0</v>
      </c>
      <c r="T62" s="46">
        <v>0</v>
      </c>
      <c r="V62" s="46">
        <v>0</v>
      </c>
      <c r="X62" s="46">
        <v>0</v>
      </c>
      <c r="Z62" s="46">
        <v>0</v>
      </c>
      <c r="AB62" s="46">
        <v>0</v>
      </c>
      <c r="AD62" s="46">
        <v>0</v>
      </c>
      <c r="AF62" s="46">
        <v>0</v>
      </c>
      <c r="AH62" s="46">
        <v>0</v>
      </c>
      <c r="AJ62" s="46">
        <v>0</v>
      </c>
      <c r="AL62" s="46">
        <v>0</v>
      </c>
      <c r="AN62" s="46">
        <v>0</v>
      </c>
      <c r="AO62"/>
      <c r="AP62" s="46">
        <v>0</v>
      </c>
      <c r="AQ62"/>
      <c r="AR62" s="46">
        <v>0</v>
      </c>
      <c r="AT62" s="46">
        <v>0</v>
      </c>
      <c r="AV62" s="46">
        <v>0</v>
      </c>
      <c r="AX62" s="46">
        <v>0</v>
      </c>
      <c r="AZ62" s="46">
        <v>0</v>
      </c>
      <c r="BB62" s="46">
        <v>0</v>
      </c>
      <c r="BD62" s="46">
        <v>0</v>
      </c>
      <c r="BF62" s="46">
        <v>0</v>
      </c>
      <c r="BH62" s="46">
        <v>0</v>
      </c>
      <c r="BJ62" s="46">
        <v>0</v>
      </c>
      <c r="BL62" s="46">
        <v>0</v>
      </c>
      <c r="BN62" s="46">
        <v>0</v>
      </c>
      <c r="BP62" s="46">
        <v>0</v>
      </c>
      <c r="BR62" s="46">
        <v>0</v>
      </c>
      <c r="BT62" s="46">
        <v>0</v>
      </c>
      <c r="BV62" s="46">
        <v>0</v>
      </c>
      <c r="BX62" s="46">
        <v>0</v>
      </c>
      <c r="BZ62" s="46">
        <v>45531.59</v>
      </c>
      <c r="CB62" s="46">
        <v>37883.040000000001</v>
      </c>
      <c r="CD62" s="46">
        <v>39122.92</v>
      </c>
      <c r="CF62" s="46">
        <v>41419.269999999997</v>
      </c>
      <c r="CH62" s="46">
        <v>57862.25</v>
      </c>
      <c r="CJ62" s="46">
        <v>44107.19</v>
      </c>
      <c r="CL62" s="46">
        <v>24763.759999999998</v>
      </c>
      <c r="CN62" s="46">
        <v>49938.85</v>
      </c>
      <c r="CP62" s="46">
        <v>52720.82</v>
      </c>
      <c r="CR62" s="46">
        <v>66992.33</v>
      </c>
      <c r="CT62" s="46">
        <v>44929.35</v>
      </c>
      <c r="CV62" s="46">
        <v>60640.08</v>
      </c>
      <c r="CX62" s="46">
        <v>43404.98</v>
      </c>
      <c r="CZ62" s="46">
        <v>45149.5</v>
      </c>
      <c r="DB62" s="46">
        <v>49542.5</v>
      </c>
      <c r="DD62" s="46">
        <v>51010.94</v>
      </c>
      <c r="DF62" s="46">
        <v>36676.720000000001</v>
      </c>
      <c r="DH62" s="46">
        <v>64021.73</v>
      </c>
      <c r="DJ62" s="46">
        <v>41572.89</v>
      </c>
      <c r="DL62" s="46">
        <v>59638.52</v>
      </c>
      <c r="DN62" s="46">
        <v>75838.73</v>
      </c>
    </row>
    <row r="63" spans="2:118" x14ac:dyDescent="0.25">
      <c r="B63" s="9" t="s">
        <v>20</v>
      </c>
      <c r="C63" s="10"/>
      <c r="D63" s="10"/>
      <c r="E63" s="10"/>
      <c r="F63" s="10"/>
      <c r="G63" s="10"/>
      <c r="H63" s="10"/>
      <c r="I63" s="10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0"/>
      <c r="AF63" s="12"/>
      <c r="AG63" s="10"/>
      <c r="AH63" s="12"/>
      <c r="AI63" s="10"/>
      <c r="AJ63" s="12"/>
      <c r="AK63" s="10"/>
      <c r="AL63" s="12"/>
      <c r="AM63" s="10"/>
      <c r="AN63" s="12"/>
      <c r="AO63" s="10"/>
      <c r="AP63" s="11">
        <f>SUM(T62:AP62)</f>
        <v>0</v>
      </c>
      <c r="AQ63" s="10"/>
      <c r="AR63" s="11">
        <f>SUM(V62:AR62)</f>
        <v>0</v>
      </c>
      <c r="AS63" s="12"/>
      <c r="AT63" s="11">
        <f>SUM(X62:AT62)</f>
        <v>0</v>
      </c>
      <c r="AU63" s="10"/>
      <c r="AV63" s="11">
        <f>SUM(Z62:AV62)</f>
        <v>0</v>
      </c>
      <c r="AW63" s="10"/>
      <c r="AX63" s="11">
        <f>SUM(AB62:AX62)</f>
        <v>0</v>
      </c>
      <c r="AY63" s="10"/>
      <c r="AZ63" s="11">
        <f>SUM(AD62:AZ62)</f>
        <v>0</v>
      </c>
      <c r="BA63" s="10"/>
      <c r="BB63" s="11">
        <f>SUM(AF62:BB62)</f>
        <v>0</v>
      </c>
      <c r="BC63" s="10"/>
      <c r="BD63" s="11">
        <f>SUM(AH62:BD62)</f>
        <v>0</v>
      </c>
      <c r="BE63" s="10"/>
      <c r="BF63" s="11">
        <f>SUM(AJ62:BF62)</f>
        <v>0</v>
      </c>
      <c r="BG63" s="10"/>
      <c r="BH63" s="11">
        <f>SUM(AL62:BH62)</f>
        <v>0</v>
      </c>
      <c r="BI63" s="10"/>
      <c r="BJ63" s="11">
        <f>SUM(AN62:BJ62)</f>
        <v>0</v>
      </c>
      <c r="BK63" s="10"/>
      <c r="BL63" s="11">
        <f>SUM(AP62:BL62)</f>
        <v>0</v>
      </c>
      <c r="BM63" s="10"/>
      <c r="BN63" s="11">
        <f>SUM(AR62:BN62)</f>
        <v>0</v>
      </c>
      <c r="BO63" s="10"/>
      <c r="BP63" s="11">
        <f>SUM(AT62:BP62)</f>
        <v>0</v>
      </c>
      <c r="BQ63" s="10"/>
      <c r="BR63" s="11">
        <f>SUM(AV62:BR62)</f>
        <v>0</v>
      </c>
      <c r="BS63" s="10"/>
      <c r="BT63" s="11">
        <f>SUM(AX62:BT62)</f>
        <v>0</v>
      </c>
      <c r="BU63" s="10"/>
      <c r="BV63" s="11">
        <f>SUM(AZ62:BV62)</f>
        <v>0</v>
      </c>
      <c r="BW63" s="10"/>
      <c r="BX63" s="11">
        <f>SUM(BB62:BX62)</f>
        <v>0</v>
      </c>
      <c r="BY63" s="10"/>
      <c r="BZ63" s="11">
        <f>SUM(BD62:BZ62)</f>
        <v>45531.59</v>
      </c>
      <c r="CA63" s="10"/>
      <c r="CB63" s="11">
        <f>SUM(BF62:CB62)</f>
        <v>83414.63</v>
      </c>
      <c r="CC63" s="10"/>
      <c r="CD63" s="11">
        <f>SUM(BH62:CD62)</f>
        <v>122537.55</v>
      </c>
      <c r="CE63" s="10"/>
      <c r="CF63" s="11">
        <f>SUM(BJ62:CF62)</f>
        <v>163956.82</v>
      </c>
      <c r="CG63" s="10"/>
      <c r="CH63" s="11">
        <f>SUM(BL62:CH62)</f>
        <v>221819.07</v>
      </c>
      <c r="CI63" s="10"/>
      <c r="CJ63" s="11">
        <f>SUM(BN62:CJ62)</f>
        <v>265926.26</v>
      </c>
      <c r="CK63" s="10"/>
      <c r="CL63" s="11">
        <f>SUM(BP62:CL62)</f>
        <v>290690.02</v>
      </c>
      <c r="CM63" s="10"/>
      <c r="CN63" s="11">
        <f>SUM(BR62:CN62)</f>
        <v>340628.87</v>
      </c>
      <c r="CO63" s="10"/>
      <c r="CP63" s="11">
        <f>SUM(BT62:CP62)</f>
        <v>393349.69</v>
      </c>
      <c r="CQ63" s="10"/>
      <c r="CR63" s="11">
        <f>SUM(BV62:CR62)</f>
        <v>460342.02</v>
      </c>
      <c r="CS63" s="10"/>
      <c r="CT63" s="11">
        <f>SUM(BX62:CT62)</f>
        <v>505271.37</v>
      </c>
      <c r="CU63" s="10"/>
      <c r="CV63" s="11">
        <f>SUM(BZ62:CV62)</f>
        <v>565911.44999999995</v>
      </c>
      <c r="CW63" s="10"/>
      <c r="CX63" s="11">
        <f>SUM(CB62:CX62)</f>
        <v>563784.84</v>
      </c>
      <c r="CY63" s="10"/>
      <c r="CZ63" s="11">
        <f>SUM(CD62:CZ62)</f>
        <v>571051.30000000005</v>
      </c>
      <c r="DA63" s="10"/>
      <c r="DB63" s="11">
        <f>SUM(CF62:DB62)</f>
        <v>581470.88</v>
      </c>
      <c r="DC63" s="10"/>
      <c r="DD63" s="11">
        <f>SUM(CH62:DD62)</f>
        <v>591062.55000000005</v>
      </c>
      <c r="DE63" s="10"/>
      <c r="DF63" s="11">
        <f>SUM(CJ62:DF62)</f>
        <v>569877.02</v>
      </c>
      <c r="DG63" s="10"/>
      <c r="DH63" s="11">
        <f>SUM(CL62:DH62)</f>
        <v>589791.55999999994</v>
      </c>
      <c r="DI63" s="10"/>
      <c r="DJ63" s="11">
        <f>SUM(CN62:DJ62)</f>
        <v>606600.68999999994</v>
      </c>
      <c r="DK63" s="10"/>
      <c r="DL63" s="11">
        <f>SUM(CP62:DL62)</f>
        <v>616300.36</v>
      </c>
      <c r="DM63" s="10"/>
      <c r="DN63" s="13">
        <f>SUM(CR62:DN62)</f>
        <v>639418.27</v>
      </c>
    </row>
    <row r="64" spans="2:118" x14ac:dyDescent="0.25">
      <c r="B64" s="4" t="str">
        <f>$B$38</f>
        <v>Dr. Liu</v>
      </c>
      <c r="J64" s="45">
        <v>0</v>
      </c>
      <c r="L64" s="45">
        <v>0</v>
      </c>
      <c r="N64" s="45">
        <v>0</v>
      </c>
      <c r="P64" s="45">
        <v>0</v>
      </c>
      <c r="R64" s="45">
        <v>0</v>
      </c>
      <c r="T64" s="45">
        <v>0</v>
      </c>
      <c r="V64" s="46">
        <v>7400</v>
      </c>
      <c r="X64" s="46">
        <v>14388</v>
      </c>
      <c r="Z64" s="46">
        <v>26093</v>
      </c>
      <c r="AB64" s="46">
        <v>25768</v>
      </c>
      <c r="AD64" s="46">
        <v>41927</v>
      </c>
      <c r="AF64" s="46">
        <v>26917</v>
      </c>
      <c r="AH64" s="46">
        <v>23183.93</v>
      </c>
      <c r="AJ64" s="46">
        <v>22680.93</v>
      </c>
      <c r="AL64" s="46">
        <v>35971.49</v>
      </c>
      <c r="AN64" s="46">
        <v>29157.93</v>
      </c>
      <c r="AO64"/>
      <c r="AP64" s="46">
        <v>10895.91</v>
      </c>
      <c r="AQ64"/>
      <c r="AR64" s="46">
        <v>19749.8</v>
      </c>
      <c r="AT64" s="46">
        <v>13755.86</v>
      </c>
      <c r="AV64" s="46">
        <v>12514.92</v>
      </c>
      <c r="AX64" s="46">
        <v>6145</v>
      </c>
      <c r="AZ64" s="46">
        <v>12443.66</v>
      </c>
      <c r="BB64" s="46">
        <v>6300.18</v>
      </c>
      <c r="BD64" s="46">
        <v>6707.45</v>
      </c>
      <c r="BF64" s="46">
        <v>9269</v>
      </c>
      <c r="BH64" s="46">
        <v>4530</v>
      </c>
      <c r="BJ64" s="46">
        <v>23961.200000000001</v>
      </c>
      <c r="BL64" s="46">
        <v>5402</v>
      </c>
      <c r="BN64" s="46">
        <v>10675</v>
      </c>
      <c r="BP64" s="46">
        <v>8039.15</v>
      </c>
      <c r="BR64" s="46">
        <v>14479.38</v>
      </c>
      <c r="BT64" s="46">
        <v>-1500.95</v>
      </c>
      <c r="BV64" s="46">
        <v>7365.69</v>
      </c>
      <c r="BX64" s="46">
        <v>9776.24</v>
      </c>
      <c r="BZ64" s="46">
        <v>-1463</v>
      </c>
      <c r="CB64" s="46">
        <v>-9462.2000000000007</v>
      </c>
      <c r="CD64" s="46">
        <v>228.29</v>
      </c>
      <c r="CF64" s="46">
        <v>26</v>
      </c>
      <c r="CH64" s="46">
        <v>0</v>
      </c>
      <c r="CJ64" s="46">
        <v>-210.8</v>
      </c>
      <c r="CL64" s="46">
        <v>-846</v>
      </c>
      <c r="CN64" s="46">
        <v>-9</v>
      </c>
      <c r="CP64" s="46">
        <v>-416.94</v>
      </c>
      <c r="CR64" s="46">
        <v>2267.7399999999998</v>
      </c>
      <c r="CT64" s="46">
        <v>-734</v>
      </c>
      <c r="CV64" s="46">
        <v>-723.4</v>
      </c>
      <c r="CX64" s="46">
        <v>2581.94</v>
      </c>
      <c r="CZ64" s="46">
        <v>-979.8</v>
      </c>
      <c r="DB64" s="46">
        <v>-126</v>
      </c>
      <c r="DD64" s="46">
        <v>0</v>
      </c>
      <c r="DF64" s="46">
        <v>-15.8</v>
      </c>
      <c r="DH64" s="46">
        <v>0</v>
      </c>
      <c r="DJ64" s="46">
        <v>0</v>
      </c>
      <c r="DL64" s="46">
        <v>-244</v>
      </c>
      <c r="DN64" s="46">
        <v>0</v>
      </c>
    </row>
    <row r="65" spans="2:123" x14ac:dyDescent="0.25">
      <c r="B65" s="9" t="s">
        <v>20</v>
      </c>
      <c r="C65" s="10"/>
      <c r="D65" s="10"/>
      <c r="E65" s="10"/>
      <c r="F65" s="10"/>
      <c r="G65" s="10"/>
      <c r="H65" s="10"/>
      <c r="I65" s="10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0"/>
      <c r="AF65" s="12"/>
      <c r="AG65" s="10"/>
      <c r="AH65" s="12"/>
      <c r="AI65" s="10"/>
      <c r="AJ65" s="12"/>
      <c r="AK65" s="10"/>
      <c r="AL65" s="12"/>
      <c r="AM65" s="10"/>
      <c r="AN65" s="12"/>
      <c r="AO65" s="10"/>
      <c r="AP65" s="11">
        <f>SUM(T64:AP64)</f>
        <v>264383.18999999994</v>
      </c>
      <c r="AQ65" s="10"/>
      <c r="AR65" s="11">
        <f>SUM(V64:AR64)</f>
        <v>284132.98999999993</v>
      </c>
      <c r="AS65" s="12"/>
      <c r="AT65" s="11">
        <f>SUM(X64:AT64)</f>
        <v>290488.84999999998</v>
      </c>
      <c r="AU65" s="10"/>
      <c r="AV65" s="11">
        <f>SUM(Z64:AV64)</f>
        <v>288615.76999999996</v>
      </c>
      <c r="AW65" s="10"/>
      <c r="AX65" s="11">
        <f>SUM(AB64:AX64)</f>
        <v>268667.76999999996</v>
      </c>
      <c r="AY65" s="10"/>
      <c r="AZ65" s="11">
        <f>SUM(AD64:AZ64)</f>
        <v>255343.43</v>
      </c>
      <c r="BA65" s="10"/>
      <c r="BB65" s="11">
        <f>SUM(AF64:BB64)</f>
        <v>219716.61</v>
      </c>
      <c r="BC65" s="10"/>
      <c r="BD65" s="11">
        <f>SUM(AH64:BD64)</f>
        <v>199507.06</v>
      </c>
      <c r="BE65" s="10"/>
      <c r="BF65" s="11">
        <f>SUM(AJ64:BF64)</f>
        <v>185592.13000000003</v>
      </c>
      <c r="BG65" s="10"/>
      <c r="BH65" s="11">
        <f>SUM(AL64:BH64)</f>
        <v>167441.20000000001</v>
      </c>
      <c r="BI65" s="10"/>
      <c r="BJ65" s="11">
        <f>SUM(AN64:BJ64)</f>
        <v>155430.91000000003</v>
      </c>
      <c r="BK65" s="10"/>
      <c r="BL65" s="11">
        <f>SUM(AP64:BL64)</f>
        <v>131674.97999999998</v>
      </c>
      <c r="BM65" s="10"/>
      <c r="BN65" s="11">
        <f>SUM(AR64:BN64)</f>
        <v>131454.07</v>
      </c>
      <c r="BO65" s="10"/>
      <c r="BP65" s="11">
        <f>SUM(AT64:BP64)</f>
        <v>119743.42</v>
      </c>
      <c r="BQ65" s="10"/>
      <c r="BR65" s="11">
        <f>SUM(AV64:BR64)</f>
        <v>120466.93999999999</v>
      </c>
      <c r="BS65" s="10"/>
      <c r="BT65" s="11">
        <f>SUM(AX64:BT64)</f>
        <v>106451.07</v>
      </c>
      <c r="BU65" s="10"/>
      <c r="BV65" s="11">
        <f>SUM(AZ64:BV64)</f>
        <v>107671.76000000001</v>
      </c>
      <c r="BW65" s="10"/>
      <c r="BX65" s="11">
        <f>SUM(BB64:BX64)</f>
        <v>105004.34000000001</v>
      </c>
      <c r="BY65" s="10"/>
      <c r="BZ65" s="11">
        <f>SUM(BD64:BZ64)</f>
        <v>97241.160000000018</v>
      </c>
      <c r="CA65" s="10"/>
      <c r="CB65" s="11">
        <f>SUM(BF64:CB64)</f>
        <v>81071.510000000009</v>
      </c>
      <c r="CC65" s="10"/>
      <c r="CD65" s="11">
        <f>SUM(BH64:CD64)</f>
        <v>72030.8</v>
      </c>
      <c r="CE65" s="10"/>
      <c r="CF65" s="11">
        <f>SUM(BJ64:CF64)</f>
        <v>67526.8</v>
      </c>
      <c r="CG65" s="10"/>
      <c r="CH65" s="11">
        <f>SUM(BL64:CH64)</f>
        <v>43565.599999999999</v>
      </c>
      <c r="CI65" s="10"/>
      <c r="CJ65" s="11">
        <f>SUM(BN64:CJ64)</f>
        <v>37952.799999999996</v>
      </c>
      <c r="CK65" s="10"/>
      <c r="CL65" s="11">
        <f>SUM(BP64:CL64)</f>
        <v>26431.799999999996</v>
      </c>
      <c r="CM65" s="10"/>
      <c r="CN65" s="11">
        <f>SUM(BR64:CN64)</f>
        <v>18383.650000000001</v>
      </c>
      <c r="CO65" s="10"/>
      <c r="CP65" s="11">
        <f>SUM(BT64:CP64)</f>
        <v>3487.3299999999986</v>
      </c>
      <c r="CQ65" s="10"/>
      <c r="CR65" s="11">
        <f>SUM(BV64:CR64)</f>
        <v>7256.0199999999995</v>
      </c>
      <c r="CS65" s="10"/>
      <c r="CT65" s="11">
        <f>SUM(BX64:CT64)</f>
        <v>-843.67000000000098</v>
      </c>
      <c r="CU65" s="10"/>
      <c r="CV65" s="11">
        <f>SUM(BZ64:CV64)</f>
        <v>-11343.31</v>
      </c>
      <c r="CW65" s="10"/>
      <c r="CX65" s="11">
        <f>SUM(CB64:CX64)</f>
        <v>-7298.369999999999</v>
      </c>
      <c r="CY65" s="10"/>
      <c r="CZ65" s="11">
        <f>SUM(CD64:CZ64)</f>
        <v>1184.03</v>
      </c>
      <c r="DA65" s="10"/>
      <c r="DB65" s="11">
        <f>SUM(CF64:DB64)</f>
        <v>829.74</v>
      </c>
      <c r="DC65" s="10"/>
      <c r="DD65" s="11">
        <f>SUM(CH64:DD64)</f>
        <v>803.74</v>
      </c>
      <c r="DE65" s="10"/>
      <c r="DF65" s="11">
        <f>SUM(CJ64:DF64)</f>
        <v>787.94</v>
      </c>
      <c r="DG65" s="10"/>
      <c r="DH65" s="11">
        <f>SUM(CL64:DH64)</f>
        <v>998.73999999999978</v>
      </c>
      <c r="DI65" s="10"/>
      <c r="DJ65" s="11">
        <f>SUM(CN64:DJ64)</f>
        <v>1844.7399999999998</v>
      </c>
      <c r="DK65" s="10"/>
      <c r="DL65" s="11">
        <f>SUM(CP64:DL64)</f>
        <v>1609.7399999999998</v>
      </c>
      <c r="DM65" s="10"/>
      <c r="DN65" s="13">
        <f>SUM(CR64:DN64)</f>
        <v>2026.6799999999994</v>
      </c>
    </row>
    <row r="66" spans="2:123" x14ac:dyDescent="0.25">
      <c r="B66" s="7"/>
      <c r="AO66"/>
      <c r="AQ66"/>
      <c r="DO66"/>
      <c r="DP66"/>
      <c r="DQ66"/>
      <c r="DR66"/>
      <c r="DS66"/>
    </row>
    <row r="67" spans="2:123" x14ac:dyDescent="0.25">
      <c r="B67" s="6" t="s">
        <v>39</v>
      </c>
      <c r="AO67"/>
      <c r="AQ67"/>
      <c r="DO67"/>
      <c r="DP67"/>
      <c r="DQ67"/>
      <c r="DR67"/>
      <c r="DS67"/>
    </row>
    <row r="68" spans="2:123" x14ac:dyDescent="0.25">
      <c r="B68" s="7" t="s">
        <v>7</v>
      </c>
      <c r="AO68"/>
      <c r="AQ68"/>
      <c r="DO68"/>
      <c r="DP68"/>
      <c r="DQ68"/>
      <c r="DR68"/>
      <c r="DS68"/>
    </row>
    <row r="69" spans="2:123" x14ac:dyDescent="0.25">
      <c r="B69" s="4" t="str">
        <f>B54</f>
        <v>Dr. Theodosis</v>
      </c>
      <c r="J69" s="19" t="e">
        <f>J54/J28</f>
        <v>#DIV/0!</v>
      </c>
      <c r="L69" s="19" t="e">
        <f>L54/L28</f>
        <v>#DIV/0!</v>
      </c>
      <c r="N69" s="19" t="e">
        <f>N54/N28</f>
        <v>#DIV/0!</v>
      </c>
      <c r="P69" s="19" t="e">
        <f>P54/P28</f>
        <v>#DIV/0!</v>
      </c>
      <c r="R69" s="19" t="e">
        <f>R54/R28</f>
        <v>#DIV/0!</v>
      </c>
      <c r="T69" s="19" t="e">
        <f>T54/T28</f>
        <v>#DIV/0!</v>
      </c>
      <c r="V69" s="19" t="e">
        <f>V54/V28</f>
        <v>#DIV/0!</v>
      </c>
      <c r="X69" s="19" t="e">
        <f>X54/X28</f>
        <v>#DIV/0!</v>
      </c>
      <c r="Z69" s="19" t="e">
        <f>Z54/Z28</f>
        <v>#DIV/0!</v>
      </c>
      <c r="AB69" s="19" t="e">
        <f>AB54/AB28</f>
        <v>#DIV/0!</v>
      </c>
      <c r="AD69" s="19" t="e">
        <f>AD54/AD28</f>
        <v>#DIV/0!</v>
      </c>
      <c r="AF69" s="19" t="e">
        <f>AF54/AF28</f>
        <v>#DIV/0!</v>
      </c>
      <c r="AH69" s="19" t="e">
        <f>AH54/AH28</f>
        <v>#DIV/0!</v>
      </c>
      <c r="AJ69" s="19" t="e">
        <f>AJ54/AJ28</f>
        <v>#DIV/0!</v>
      </c>
      <c r="AO69"/>
      <c r="AQ69"/>
      <c r="BL69" s="19">
        <f>IF(ISERROR(BL54/BL28),0,BL54/BL28)</f>
        <v>289.0757142857143</v>
      </c>
      <c r="BN69" s="19">
        <f t="shared" ref="BN69" si="33">IF(ISERROR(BN54/BN28),0,BN54/BN28)</f>
        <v>332.046875</v>
      </c>
      <c r="BP69" s="19">
        <f t="shared" ref="BP69" si="34">IF(ISERROR(BP54/BP28),0,BP54/BP28)</f>
        <v>101.39611111111111</v>
      </c>
      <c r="BR69" s="19">
        <f t="shared" ref="BR69" si="35">IF(ISERROR(BR54/BR28),0,BR54/BR28)</f>
        <v>109.79964285714286</v>
      </c>
      <c r="BT69" s="19">
        <f t="shared" ref="BT69" si="36">IF(ISERROR(BT54/BT28),0,BT54/BT28)</f>
        <v>301.67615384615385</v>
      </c>
      <c r="BV69" s="19">
        <f t="shared" ref="BV69" si="37">IF(ISERROR(BV54/BV28),0,BV54/BV28)</f>
        <v>240.69809523809522</v>
      </c>
      <c r="BX69" s="19">
        <f t="shared" ref="BX69" si="38">IF(ISERROR(BX54/BX28),0,BX54/BX28)</f>
        <v>372.64000000000004</v>
      </c>
      <c r="BZ69" s="19">
        <f t="shared" ref="BZ69" si="39">IF(ISERROR(BZ54/BZ28),0,BZ54/BZ28)</f>
        <v>970.66666666666663</v>
      </c>
      <c r="CB69" s="19">
        <f t="shared" ref="CB69" si="40">IF(ISERROR(CB54/CB28),0,CB54/CB28)</f>
        <v>0</v>
      </c>
      <c r="CD69" s="19">
        <f t="shared" ref="CD69" si="41">IF(ISERROR(CD54/CD28),0,CD54/CD28)</f>
        <v>0</v>
      </c>
      <c r="CF69" s="19">
        <f t="shared" ref="CF69" si="42">IF(ISERROR(CF54/CF28),0,CF54/CF28)</f>
        <v>0</v>
      </c>
      <c r="CH69" s="19">
        <f t="shared" ref="CH69" si="43">IF(ISERROR(CH54/CH28),0,CH54/CH28)</f>
        <v>0</v>
      </c>
      <c r="CJ69" s="19">
        <f t="shared" ref="CJ69" si="44">IF(ISERROR(CJ54/CJ28),0,CJ54/CJ28)</f>
        <v>0</v>
      </c>
      <c r="CL69" s="19">
        <f t="shared" ref="CL69" si="45">IF(ISERROR(CL54/CL28),0,CL54/CL28)</f>
        <v>0</v>
      </c>
      <c r="CN69" s="19">
        <f t="shared" ref="CN69" si="46">IF(ISERROR(CN54/CN28),0,CN54/CN28)</f>
        <v>0</v>
      </c>
      <c r="CP69" s="19">
        <f t="shared" ref="CP69" si="47">IF(ISERROR(CP54/CP28),0,CP54/CP28)</f>
        <v>0</v>
      </c>
      <c r="CR69" s="19">
        <f t="shared" ref="CR69" si="48">IF(ISERROR(CR54/CR28),0,CR54/CR28)</f>
        <v>0</v>
      </c>
      <c r="CT69" s="19">
        <f t="shared" ref="CT69" si="49">IF(ISERROR(CT54/CT28),0,CT54/CT28)</f>
        <v>0</v>
      </c>
      <c r="CV69" s="19">
        <f t="shared" ref="CV69:CX69" si="50">IF(ISERROR(CV54/CV28),0,CV54/CV28)</f>
        <v>0</v>
      </c>
      <c r="CX69" s="19">
        <f t="shared" si="50"/>
        <v>0</v>
      </c>
      <c r="CZ69" s="19">
        <f t="shared" ref="CZ69:DB69" si="51">IF(ISERROR(CZ54/CZ28),0,CZ54/CZ28)</f>
        <v>0</v>
      </c>
      <c r="DB69" s="19">
        <f t="shared" si="51"/>
        <v>0</v>
      </c>
      <c r="DD69" s="19">
        <f t="shared" ref="DD69:DF69" si="52">IF(ISERROR(DD54/DD28),0,DD54/DD28)</f>
        <v>0</v>
      </c>
      <c r="DF69" s="19">
        <f t="shared" si="52"/>
        <v>0</v>
      </c>
      <c r="DH69" s="19">
        <f t="shared" ref="DH69:DJ69" si="53">IF(ISERROR(DH54/DH28),0,DH54/DH28)</f>
        <v>0</v>
      </c>
      <c r="DJ69" s="19">
        <f t="shared" si="53"/>
        <v>0</v>
      </c>
      <c r="DL69" s="19">
        <f t="shared" ref="DL69:DN69" si="54">IF(ISERROR(DL54/DL28),0,DL54/DL28)</f>
        <v>0</v>
      </c>
      <c r="DN69" s="19">
        <f t="shared" si="54"/>
        <v>0</v>
      </c>
      <c r="DO69"/>
      <c r="DP69"/>
      <c r="DQ69"/>
      <c r="DR69"/>
      <c r="DS69"/>
    </row>
    <row r="70" spans="2:123" x14ac:dyDescent="0.25">
      <c r="B70" s="9" t="s">
        <v>2</v>
      </c>
      <c r="C70" s="10"/>
      <c r="D70" s="10"/>
      <c r="E70" s="10"/>
      <c r="F70" s="10"/>
      <c r="G70" s="10"/>
      <c r="H70" s="10"/>
      <c r="I70" s="10"/>
      <c r="J70" s="11"/>
      <c r="K70" s="10"/>
      <c r="L70" s="11"/>
      <c r="M70" s="10"/>
      <c r="N70" s="11"/>
      <c r="O70" s="10"/>
      <c r="P70" s="11"/>
      <c r="Q70" s="10"/>
      <c r="R70" s="11"/>
      <c r="S70" s="10"/>
      <c r="T70" s="11"/>
      <c r="U70" s="10"/>
      <c r="V70" s="11"/>
      <c r="W70" s="10"/>
      <c r="X70" s="11"/>
      <c r="Y70" s="10"/>
      <c r="Z70" s="11"/>
      <c r="AA70" s="10"/>
      <c r="AB70" s="11"/>
      <c r="AC70" s="10"/>
      <c r="AD70" s="11"/>
      <c r="AE70" s="10"/>
      <c r="AF70" s="11"/>
      <c r="AG70" s="10"/>
      <c r="AH70" s="11"/>
      <c r="AI70" s="10"/>
      <c r="AJ70" s="11"/>
      <c r="AK70" s="10"/>
      <c r="AL70" s="37"/>
      <c r="AM70" s="37"/>
      <c r="AN70" s="37"/>
      <c r="AO70" s="10"/>
      <c r="AP70" s="37"/>
      <c r="AQ70" s="10"/>
      <c r="AR70" s="37"/>
      <c r="AS70" s="10"/>
      <c r="AT70" s="37"/>
      <c r="AU70" s="10"/>
      <c r="AV70" s="37"/>
      <c r="AW70" s="10"/>
      <c r="AX70" s="37"/>
      <c r="AY70" s="10"/>
      <c r="AZ70" s="37"/>
      <c r="BA70" s="10"/>
      <c r="BB70" s="37"/>
      <c r="BC70" s="10"/>
      <c r="BD70" s="37"/>
      <c r="BE70" s="10"/>
      <c r="BF70" s="37"/>
      <c r="BG70" s="10"/>
      <c r="BH70" s="37"/>
      <c r="BI70" s="10"/>
      <c r="BJ70" s="37"/>
      <c r="BK70" s="10"/>
      <c r="BL70" s="11">
        <f>IF(ISERROR(BL55/BL29),0,BL55/BL29)</f>
        <v>289.0757142857143</v>
      </c>
      <c r="BM70" s="10"/>
      <c r="BN70" s="37">
        <f t="shared" ref="BN70" si="55">IF(ISERROR(BN55/BN29),0,BN55/BN29)</f>
        <v>324.33410256410258</v>
      </c>
      <c r="BO70" s="10"/>
      <c r="BP70" s="37">
        <f t="shared" ref="BP70" si="56">IF(ISERROR(BP55/BP29),0,BP55/BP29)</f>
        <v>253.93263157894737</v>
      </c>
      <c r="BQ70" s="10"/>
      <c r="BR70" s="37">
        <f t="shared" ref="BR70" si="57">IF(ISERROR(BR55/BR29),0,BR55/BR29)</f>
        <v>206.45352941176469</v>
      </c>
      <c r="BS70" s="10"/>
      <c r="BT70" s="37">
        <f t="shared" ref="BT70" si="58">IF(ISERROR(BT55/BT29),0,BT55/BT29)</f>
        <v>219.08510204081634</v>
      </c>
      <c r="BU70" s="10"/>
      <c r="BV70" s="37">
        <f t="shared" ref="BV70" si="59">IF(ISERROR(BV55/BV29),0,BV55/BV29)</f>
        <v>222.89915966386553</v>
      </c>
      <c r="BW70" s="10"/>
      <c r="BX70" s="37">
        <f t="shared" ref="BX70" si="60">IF(ISERROR(BX55/BX29),0,BX55/BX29)</f>
        <v>253.04832214765099</v>
      </c>
      <c r="BY70" s="10"/>
      <c r="BZ70" s="37">
        <f t="shared" ref="BZ70" si="61">IF(ISERROR(BZ55/BZ29),0,BZ55/BZ29)</f>
        <v>318.68414634146342</v>
      </c>
      <c r="CA70" s="10"/>
      <c r="CB70" s="37">
        <f t="shared" ref="CB70" si="62">IF(ISERROR(CB55/CB29),0,CB55/CB29)</f>
        <v>312.06829268292682</v>
      </c>
      <c r="CC70" s="10"/>
      <c r="CD70" s="37">
        <f t="shared" ref="CD70" si="63">IF(ISERROR(CD55/CD29),0,CD55/CD29)</f>
        <v>310.08335365853657</v>
      </c>
      <c r="CE70" s="10"/>
      <c r="CF70" s="37">
        <f t="shared" ref="CF70" si="64">IF(ISERROR(CF55/CF29),0,CF55/CF29)</f>
        <v>306.60396341463411</v>
      </c>
      <c r="CG70" s="10"/>
      <c r="CH70" s="37">
        <f t="shared" ref="CH70" si="65">IF(ISERROR(CH55/CH29),0,CH55/CH29)</f>
        <v>306.48957317073166</v>
      </c>
      <c r="CI70" s="10"/>
      <c r="CJ70" s="37">
        <f t="shared" ref="CJ70" si="66">IF(ISERROR(CJ55/CJ29),0,CJ55/CJ29)</f>
        <v>305.8277707006369</v>
      </c>
      <c r="CK70" s="10"/>
      <c r="CL70" s="37">
        <f t="shared" ref="CL70" si="67">IF(ISERROR(CL55/CL29),0,CL55/CL29)</f>
        <v>298.89167999999995</v>
      </c>
      <c r="CM70" s="10"/>
      <c r="CN70" s="37">
        <f t="shared" ref="CN70" si="68">IF(ISERROR(CN55/CN29),0,CN55/CN29)</f>
        <v>332.11523364485976</v>
      </c>
      <c r="CO70" s="10"/>
      <c r="CP70" s="37">
        <f t="shared" ref="CP70" si="69">IF(ISERROR(CP55/CP29),0,CP55/CP29)</f>
        <v>410.96126582278487</v>
      </c>
      <c r="CQ70" s="10"/>
      <c r="CR70" s="37">
        <f t="shared" ref="CR70" si="70">IF(ISERROR(CR55/CR29),0,CR55/CR29)</f>
        <v>432.48712121212128</v>
      </c>
      <c r="CS70" s="10"/>
      <c r="CT70" s="37">
        <f t="shared" ref="CT70" si="71">IF(ISERROR(CT55/CT29),0,CT55/CT29)</f>
        <v>521.98866666666675</v>
      </c>
      <c r="CU70" s="10"/>
      <c r="CV70" s="37">
        <f t="shared" ref="CV70:CX70" si="72">IF(ISERROR(CV55/CV29),0,CV55/CV29)</f>
        <v>820.68599999999992</v>
      </c>
      <c r="CW70" s="10"/>
      <c r="CX70" s="37">
        <f t="shared" si="72"/>
        <v>0</v>
      </c>
      <c r="CY70" s="10"/>
      <c r="CZ70" s="37">
        <f t="shared" ref="CZ70:DB70" si="73">IF(ISERROR(CZ55/CZ29),0,CZ55/CZ29)</f>
        <v>0</v>
      </c>
      <c r="DA70" s="10"/>
      <c r="DB70" s="37">
        <f t="shared" si="73"/>
        <v>0</v>
      </c>
      <c r="DC70" s="10"/>
      <c r="DD70" s="37">
        <f t="shared" ref="DD70:DF70" si="74">IF(ISERROR(DD55/DD29),0,DD55/DD29)</f>
        <v>0</v>
      </c>
      <c r="DE70" s="10"/>
      <c r="DF70" s="37">
        <f t="shared" si="74"/>
        <v>0</v>
      </c>
      <c r="DG70" s="10"/>
      <c r="DH70" s="37">
        <f t="shared" ref="DH70:DJ70" si="75">IF(ISERROR(DH55/DH29),0,DH55/DH29)</f>
        <v>0</v>
      </c>
      <c r="DI70" s="10"/>
      <c r="DJ70" s="37">
        <f t="shared" si="75"/>
        <v>0</v>
      </c>
      <c r="DK70" s="10"/>
      <c r="DL70" s="37">
        <f t="shared" ref="DL70:DN70" si="76">IF(ISERROR(DL55/DL29),0,DL55/DL29)</f>
        <v>0</v>
      </c>
      <c r="DM70" s="10"/>
      <c r="DN70" s="13">
        <f t="shared" si="76"/>
        <v>0</v>
      </c>
      <c r="DO70"/>
      <c r="DP70"/>
      <c r="DQ70"/>
      <c r="DR70"/>
      <c r="DS70"/>
    </row>
    <row r="71" spans="2:123" x14ac:dyDescent="0.25">
      <c r="B71" s="4" t="str">
        <f>$B$30</f>
        <v>Dr. Miller</v>
      </c>
      <c r="J71" s="19" t="e">
        <f>J56/J30</f>
        <v>#DIV/0!</v>
      </c>
      <c r="L71" s="19" t="e">
        <f>L56/L30</f>
        <v>#DIV/0!</v>
      </c>
      <c r="N71" s="19" t="e">
        <f>N56/N30</f>
        <v>#DIV/0!</v>
      </c>
      <c r="P71" s="19" t="e">
        <f>P56/P30</f>
        <v>#DIV/0!</v>
      </c>
      <c r="R71" s="19" t="e">
        <f>R56/R30</f>
        <v>#DIV/0!</v>
      </c>
      <c r="T71" s="19">
        <f>T56/T30</f>
        <v>791.73983739837399</v>
      </c>
      <c r="V71" s="19">
        <f>V56/V30</f>
        <v>1399.8275862068965</v>
      </c>
      <c r="X71" s="19">
        <f>X56/X30</f>
        <v>1061.6407766990292</v>
      </c>
      <c r="Z71" s="19">
        <f>Z56/Z30</f>
        <v>958.1493684210526</v>
      </c>
      <c r="AB71" s="19">
        <f>AB56/AB30</f>
        <v>1073.3546601941748</v>
      </c>
      <c r="AD71" s="19">
        <f>AD56/AD30</f>
        <v>976.87351562499998</v>
      </c>
      <c r="AF71" s="19">
        <f>AF56/AF30</f>
        <v>1219.7708988764045</v>
      </c>
      <c r="AH71" s="19">
        <f>AH56/AH30</f>
        <v>979.52808988764048</v>
      </c>
      <c r="AJ71" s="19">
        <f>AJ56/AJ30</f>
        <v>1282.7391250000001</v>
      </c>
      <c r="AL71" s="19">
        <f>AL56/AL30</f>
        <v>1533.5163492063491</v>
      </c>
      <c r="AN71" s="19">
        <f>AN56/AN30</f>
        <v>1359.2940000000001</v>
      </c>
      <c r="AO71"/>
      <c r="AP71" s="19">
        <f>AP56/AP30</f>
        <v>1312.9444736842106</v>
      </c>
      <c r="AQ71"/>
      <c r="AR71" s="19">
        <f>AR56/AR30</f>
        <v>1672.566037735849</v>
      </c>
      <c r="AT71" s="19">
        <f>AT56/AT30</f>
        <v>1174.3212676056337</v>
      </c>
      <c r="AV71" s="19">
        <f>AV56/AV30</f>
        <v>918.42765625000004</v>
      </c>
      <c r="AX71" s="19">
        <f>AX56/AX30</f>
        <v>870.77108433734941</v>
      </c>
      <c r="AZ71" s="19">
        <f>AZ56/AZ30</f>
        <v>991.03797468354435</v>
      </c>
      <c r="BB71" s="19">
        <f t="shared" ref="BB71:BD71" si="77">BB56/BB30</f>
        <v>1154.3003448275863</v>
      </c>
      <c r="BD71" s="19">
        <f t="shared" si="77"/>
        <v>1049.3929411764705</v>
      </c>
      <c r="BF71" s="19">
        <f>IF(ISERROR(BF56/BF30),0,BF56/BF30)</f>
        <v>1147.8369306930692</v>
      </c>
      <c r="BH71" s="19">
        <f t="shared" ref="BH71" si="78">IF(ISERROR(BH56/BH30),0,BH56/BH30)</f>
        <v>716.76333333333332</v>
      </c>
      <c r="BJ71" s="19">
        <f t="shared" ref="BJ71" si="79">IF(ISERROR(BJ56/BJ30),0,BJ56/BJ30)</f>
        <v>925.88048780487804</v>
      </c>
      <c r="BL71" s="19">
        <f t="shared" ref="BL71" si="80">IF(ISERROR(BL56/BL30),0,BL56/BL30)</f>
        <v>638.38095238095241</v>
      </c>
      <c r="BN71" s="19">
        <f t="shared" ref="BN71" si="81">IF(ISERROR(BN56/BN30),0,BN56/BN30)</f>
        <v>821.17583333333334</v>
      </c>
      <c r="BP71" s="19">
        <f t="shared" ref="BP71" si="82">IF(ISERROR(BP56/BP30),0,BP56/BP30)</f>
        <v>442.18913978494618</v>
      </c>
      <c r="BR71" s="19">
        <f t="shared" ref="BR71" si="83">IF(ISERROR(BR56/BR30),0,BR56/BR30)</f>
        <v>929.64750000000004</v>
      </c>
      <c r="BT71" s="19">
        <f t="shared" ref="BT71" si="84">IF(ISERROR(BT56/BT30),0,BT56/BT30)</f>
        <v>681.43</v>
      </c>
      <c r="BV71" s="19">
        <f t="shared" ref="BV71" si="85">IF(ISERROR(BV56/BV30),0,BV56/BV30)</f>
        <v>808.56970149253732</v>
      </c>
      <c r="BX71" s="19">
        <f t="shared" ref="BX71" si="86">IF(ISERROR(BX56/BX30),0,BX56/BX30)</f>
        <v>368.86747252747256</v>
      </c>
      <c r="BZ71" s="19">
        <f t="shared" ref="BZ71" si="87">IF(ISERROR(BZ56/BZ30),0,BZ56/BZ30)</f>
        <v>587.9475675675676</v>
      </c>
      <c r="CB71" s="19">
        <f t="shared" ref="CB71" si="88">IF(ISERROR(CB56/CB30),0,CB56/CB30)</f>
        <v>1224.4725000000001</v>
      </c>
      <c r="CD71" s="19">
        <f t="shared" ref="CD71" si="89">IF(ISERROR(CD56/CD30),0,CD56/CD30)</f>
        <v>1244.7869767441859</v>
      </c>
      <c r="CF71" s="19">
        <f t="shared" ref="CF71" si="90">IF(ISERROR(CF56/CF30),0,CF56/CF30)</f>
        <v>669.48812499999997</v>
      </c>
      <c r="CH71" s="19">
        <f t="shared" ref="CH71" si="91">IF(ISERROR(CH56/CH30),0,CH56/CH30)</f>
        <v>1027.406153846154</v>
      </c>
      <c r="CJ71" s="19">
        <f t="shared" ref="CJ71" si="92">IF(ISERROR(CJ56/CJ30),0,CJ56/CJ30)</f>
        <v>826.91733333333332</v>
      </c>
      <c r="CL71" s="19">
        <f t="shared" ref="CL71" si="93">IF(ISERROR(CL56/CL30),0,CL56/CL30)</f>
        <v>558.40574468085106</v>
      </c>
      <c r="CN71" s="19">
        <f t="shared" ref="CN71" si="94">IF(ISERROR(CN56/CN30),0,CN56/CN30)</f>
        <v>823.23965517241379</v>
      </c>
      <c r="CP71" s="19">
        <f t="shared" ref="CP71" si="95">IF(ISERROR(CP56/CP30),0,CP56/CP30)</f>
        <v>470.94269230769231</v>
      </c>
      <c r="CR71" s="19">
        <f t="shared" ref="CR71" si="96">IF(ISERROR(CR56/CR30),0,CR56/CR30)</f>
        <v>839.21375000000012</v>
      </c>
      <c r="CT71" s="19">
        <f t="shared" ref="CT71" si="97">IF(ISERROR(CT56/CT30),0,CT56/CT30)</f>
        <v>1029.5491666666667</v>
      </c>
      <c r="CV71" s="19">
        <f t="shared" ref="CV71:CX71" si="98">IF(ISERROR(CV56/CV30),0,CV56/CV30)</f>
        <v>990.72874999999999</v>
      </c>
      <c r="CX71" s="19">
        <f t="shared" si="98"/>
        <v>931.44181818181823</v>
      </c>
      <c r="CZ71" s="19">
        <f t="shared" ref="CZ71:DB71" si="99">IF(ISERROR(CZ56/CZ30),0,CZ56/CZ30)</f>
        <v>1141.6235000000001</v>
      </c>
      <c r="DB71" s="19">
        <f t="shared" si="99"/>
        <v>1241.3215384615385</v>
      </c>
      <c r="DD71" s="19">
        <f t="shared" ref="DD71:DF71" si="100">IF(ISERROR(DD56/DD30),0,DD56/DD30)</f>
        <v>1175.6924999999999</v>
      </c>
      <c r="DF71" s="19">
        <f t="shared" si="100"/>
        <v>868.07533333333333</v>
      </c>
      <c r="DH71" s="19">
        <f t="shared" ref="DH71:DJ71" si="101">IF(ISERROR(DH56/DH30),0,DH56/DH30)</f>
        <v>1166.0707692307692</v>
      </c>
      <c r="DJ71" s="19">
        <f t="shared" si="101"/>
        <v>271.78260869565219</v>
      </c>
      <c r="DL71" s="19">
        <f t="shared" ref="DL71:DN71" si="102">IF(ISERROR(DL56/DL30),0,DL56/DL30)</f>
        <v>850.19444444444446</v>
      </c>
      <c r="DN71" s="19">
        <f t="shared" si="102"/>
        <v>553.53421052631575</v>
      </c>
      <c r="DO71"/>
      <c r="DP71"/>
      <c r="DQ71"/>
      <c r="DR71"/>
      <c r="DS71"/>
    </row>
    <row r="72" spans="2:123" x14ac:dyDescent="0.25">
      <c r="B72" s="9" t="s">
        <v>2</v>
      </c>
      <c r="C72" s="10"/>
      <c r="D72" s="10"/>
      <c r="E72" s="10"/>
      <c r="F72" s="10"/>
      <c r="G72" s="10"/>
      <c r="H72" s="10"/>
      <c r="I72" s="10"/>
      <c r="J72" s="11"/>
      <c r="K72" s="10"/>
      <c r="L72" s="11"/>
      <c r="M72" s="10"/>
      <c r="N72" s="11"/>
      <c r="O72" s="10"/>
      <c r="P72" s="11"/>
      <c r="Q72" s="10"/>
      <c r="R72" s="11"/>
      <c r="S72" s="10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1"/>
      <c r="AG72" s="10"/>
      <c r="AH72" s="11"/>
      <c r="AI72" s="10"/>
      <c r="AJ72" s="11"/>
      <c r="AK72" s="10"/>
      <c r="AL72" s="11"/>
      <c r="AM72" s="10"/>
      <c r="AN72" s="11"/>
      <c r="AO72" s="10"/>
      <c r="AP72" s="11">
        <f>AP57/AP31</f>
        <v>1112.3159847036329</v>
      </c>
      <c r="AQ72" s="10"/>
      <c r="AR72" s="11">
        <f>AR57/AR31</f>
        <v>1183.1398770491803</v>
      </c>
      <c r="AS72" s="10"/>
      <c r="AT72" s="11">
        <f>AT57/AT31</f>
        <v>1162.8503437500001</v>
      </c>
      <c r="AU72" s="10"/>
      <c r="AV72" s="11">
        <f>AV57/AV31</f>
        <v>1157.1842562432141</v>
      </c>
      <c r="AW72" s="10"/>
      <c r="AX72" s="11">
        <f>AX57/AX31</f>
        <v>1151.8333443344336</v>
      </c>
      <c r="AY72" s="10"/>
      <c r="AZ72" s="11">
        <f>AZ57/AZ31</f>
        <v>1146.6135367231636</v>
      </c>
      <c r="BA72" s="10"/>
      <c r="BB72" s="11">
        <f t="shared" ref="BB72:BD72" si="103">BB57/BB31</f>
        <v>1173.1484597156398</v>
      </c>
      <c r="BC72" s="10"/>
      <c r="BD72" s="11">
        <f t="shared" si="103"/>
        <v>1155.6858214285714</v>
      </c>
      <c r="BE72" s="10"/>
      <c r="BF72" s="11">
        <f>IF(ISERROR(BF57/BF31),0,BF57/BF31)</f>
        <v>1173.1568309859156</v>
      </c>
      <c r="BG72" s="10"/>
      <c r="BH72" s="11">
        <f t="shared" ref="BH72" si="104">IF(ISERROR(BH57/BH31),0,BH57/BH31)</f>
        <v>1109.8631006864989</v>
      </c>
      <c r="BI72" s="10"/>
      <c r="BJ72" s="11">
        <f t="shared" ref="BJ72" si="105">IF(ISERROR(BJ57/BJ31),0,BJ57/BJ31)</f>
        <v>1063.0806494960807</v>
      </c>
      <c r="BK72" s="10"/>
      <c r="BL72" s="11">
        <f t="shared" ref="BL72" si="106">IF(ISERROR(BL57/BL31),0,BL57/BL31)</f>
        <v>1014.9474493927125</v>
      </c>
      <c r="BM72" s="10"/>
      <c r="BN72" s="11">
        <f t="shared" ref="BN72" si="107">IF(ISERROR(BN57/BN31),0,BN57/BN31)</f>
        <v>975.86653614457828</v>
      </c>
      <c r="BO72" s="10"/>
      <c r="BP72" s="11">
        <f t="shared" ref="BP72" si="108">IF(ISERROR(BP57/BP31),0,BP57/BP31)</f>
        <v>892.31723938223934</v>
      </c>
      <c r="BQ72" s="10"/>
      <c r="BR72" s="11">
        <f t="shared" ref="BR72" si="109">IF(ISERROR(BR57/BR31),0,BR57/BR31)</f>
        <v>874.75427032321249</v>
      </c>
      <c r="BS72" s="10"/>
      <c r="BT72" s="11">
        <f t="shared" ref="BT72" si="110">IF(ISERROR(BT57/BT31),0,BT57/BT31)</f>
        <v>853.00837099811679</v>
      </c>
      <c r="BU72" s="10"/>
      <c r="BV72" s="11">
        <f t="shared" ref="BV72" si="111">IF(ISERROR(BV57/BV31),0,BV57/BV31)</f>
        <v>848.75244741873814</v>
      </c>
      <c r="BW72" s="10"/>
      <c r="BX72" s="11">
        <f t="shared" ref="BX72" si="112">IF(ISERROR(BX57/BX31),0,BX57/BX31)</f>
        <v>796.8525519848771</v>
      </c>
      <c r="BY72" s="10"/>
      <c r="BZ72" s="11">
        <f t="shared" ref="BZ72" si="113">IF(ISERROR(BZ57/BZ31),0,BZ57/BZ31)</f>
        <v>758.33326388888906</v>
      </c>
      <c r="CA72" s="10"/>
      <c r="CB72" s="11">
        <f t="shared" ref="CB72" si="114">IF(ISERROR(CB57/CB31),0,CB57/CB31)</f>
        <v>746.04286014721367</v>
      </c>
      <c r="CC72" s="10"/>
      <c r="CD72" s="11">
        <f t="shared" ref="CD72" si="115">IF(ISERROR(CD57/CD31),0,CD57/CD31)</f>
        <v>724.61486002239644</v>
      </c>
      <c r="CE72" s="10"/>
      <c r="CF72" s="11">
        <f t="shared" ref="CF72" si="116">IF(ISERROR(CF57/CF31),0,CF57/CF31)</f>
        <v>722.41554231227656</v>
      </c>
      <c r="CG72" s="10"/>
      <c r="CH72" s="11">
        <f t="shared" ref="CH72" si="117">IF(ISERROR(CH57/CH31),0,CH57/CH31)</f>
        <v>711.23499361430413</v>
      </c>
      <c r="CI72" s="10"/>
      <c r="CJ72" s="11">
        <f t="shared" ref="CJ72" si="118">IF(ISERROR(CJ57/CJ31),0,CJ57/CJ31)</f>
        <v>726.9414124293786</v>
      </c>
      <c r="CK72" s="10"/>
      <c r="CL72" s="11">
        <f t="shared" ref="CL72" si="119">IF(ISERROR(CL57/CL31),0,CL57/CL31)</f>
        <v>703.33952309985102</v>
      </c>
      <c r="CM72" s="10"/>
      <c r="CN72" s="11">
        <f t="shared" ref="CN72" si="120">IF(ISERROR(CN57/CN31),0,CN57/CN31)</f>
        <v>749.07937397034607</v>
      </c>
      <c r="CO72" s="10"/>
      <c r="CP72" s="11">
        <f t="shared" ref="CP72" si="121">IF(ISERROR(CP57/CP31),0,CP57/CP31)</f>
        <v>719.02154246100531</v>
      </c>
      <c r="CQ72" s="10"/>
      <c r="CR72" s="11">
        <f t="shared" ref="CR72" si="122">IF(ISERROR(CR57/CR31),0,CR57/CR31)</f>
        <v>736.12076171875003</v>
      </c>
      <c r="CS72" s="10"/>
      <c r="CT72" s="11">
        <f t="shared" ref="CT72" si="123">IF(ISERROR(CT57/CT31),0,CT57/CT31)</f>
        <v>740.78643923240929</v>
      </c>
      <c r="CU72" s="10"/>
      <c r="CV72" s="11">
        <f t="shared" ref="CV72:CX72" si="124">IF(ISERROR(CV57/CV31),0,CV57/CV31)</f>
        <v>842.8420000000001</v>
      </c>
      <c r="CW72" s="10"/>
      <c r="CX72" s="11">
        <f t="shared" si="124"/>
        <v>871.65286075949371</v>
      </c>
      <c r="CY72" s="10"/>
      <c r="CZ72" s="11">
        <f t="shared" ref="CZ72:DB72" si="125">IF(ISERROR(CZ57/CZ31),0,CZ57/CZ31)</f>
        <v>860.07782945736437</v>
      </c>
      <c r="DA72" s="10"/>
      <c r="DB72" s="11">
        <f t="shared" si="125"/>
        <v>842.15848648648648</v>
      </c>
      <c r="DC72" s="10"/>
      <c r="DD72" s="11">
        <f t="shared" ref="DD72:DF72" si="126">IF(ISERROR(DD57/DD31),0,DD57/DD31)</f>
        <v>892.52171428571421</v>
      </c>
      <c r="DE72" s="10"/>
      <c r="DF72" s="11">
        <f t="shared" si="126"/>
        <v>881.09489675516238</v>
      </c>
      <c r="DG72" s="10"/>
      <c r="DH72" s="11">
        <f t="shared" ref="DH72:DJ72" si="127">IF(ISERROR(DH57/DH31),0,DH57/DH31)</f>
        <v>908.06414925373144</v>
      </c>
      <c r="DI72" s="10"/>
      <c r="DJ72" s="11">
        <f t="shared" si="127"/>
        <v>913.85022508038594</v>
      </c>
      <c r="DK72" s="10"/>
      <c r="DL72" s="11">
        <f t="shared" ref="DL72:DN72" si="128">IF(ISERROR(DL57/DL31),0,DL57/DL31)</f>
        <v>918.78989999999988</v>
      </c>
      <c r="DM72" s="10"/>
      <c r="DN72" s="13">
        <f t="shared" si="128"/>
        <v>934.84508532423206</v>
      </c>
      <c r="DO72"/>
      <c r="DP72"/>
      <c r="DQ72"/>
      <c r="DR72"/>
      <c r="DS72"/>
    </row>
    <row r="73" spans="2:123" x14ac:dyDescent="0.25">
      <c r="B73" s="4" t="str">
        <f>$B$32</f>
        <v>Dr. Bahlhorn</v>
      </c>
      <c r="I73" s="67"/>
      <c r="J73" s="66" t="str">
        <f>IF(J32=0,"-",J58/J32)</f>
        <v>-</v>
      </c>
      <c r="K73" s="67"/>
      <c r="L73" s="66" t="str">
        <f>IF(L32=0,"-",L58/L32)</f>
        <v>-</v>
      </c>
      <c r="M73" s="67"/>
      <c r="N73" s="66" t="str">
        <f>IF(N32=0,"-",N58/N32)</f>
        <v>-</v>
      </c>
      <c r="O73" s="67"/>
      <c r="P73" s="66" t="str">
        <f>IF(P32=0,"-",P58/P32)</f>
        <v>-</v>
      </c>
      <c r="Q73" s="67"/>
      <c r="R73" s="66" t="str">
        <f>IF(R32=0,"-",R58/R32)</f>
        <v>-</v>
      </c>
      <c r="S73" s="67"/>
      <c r="T73" s="66">
        <f>IF(T32=0,"-",T58/T32)</f>
        <v>736.25301204819277</v>
      </c>
      <c r="U73" s="67"/>
      <c r="V73" s="66">
        <f>IF(V32=0,"-",V58/V32)</f>
        <v>848.92857142857144</v>
      </c>
      <c r="W73" s="67"/>
      <c r="X73" s="66">
        <f>IF(X32=0,"-",X58/X32)</f>
        <v>907.01176470588234</v>
      </c>
      <c r="Y73" s="67"/>
      <c r="Z73" s="66">
        <f>IF(Z32=0,"-",Z58/Z32)</f>
        <v>169.5</v>
      </c>
      <c r="AA73" s="67"/>
      <c r="AB73" s="66" t="str">
        <f>IF(AB32=0,"-",AB58/AB32)</f>
        <v>-</v>
      </c>
      <c r="AC73" s="67"/>
      <c r="AD73" s="66" t="str">
        <f>IF(AD32=0,"-",AD58/AD32)</f>
        <v>-</v>
      </c>
      <c r="AE73" s="67"/>
      <c r="AF73" s="66" t="str">
        <f>IF(AF32=0,"-",AF58/AF32)</f>
        <v>-</v>
      </c>
      <c r="AG73" s="67"/>
      <c r="AH73" s="66">
        <f>IF(AH32=0,"-",AH58/AH32)</f>
        <v>1009.164</v>
      </c>
      <c r="AI73" s="67"/>
      <c r="AJ73" s="66" t="str">
        <f>IF(AJ32=0,"-",AJ58/AJ32)</f>
        <v>-</v>
      </c>
      <c r="AK73" s="67"/>
      <c r="AL73" s="66">
        <f>IF(AL32=0,"-",AL58/AL32)</f>
        <v>957.29342857142854</v>
      </c>
      <c r="AM73" s="67"/>
      <c r="AN73" s="66">
        <f>IF(AN32=0,"-",AN58/AN32)</f>
        <v>1259.9508823529413</v>
      </c>
      <c r="AO73" s="68"/>
      <c r="AP73" s="66">
        <f>IF(AP32=0,"-",AP58/AP32)</f>
        <v>869.41711864406784</v>
      </c>
      <c r="AQ73" s="68"/>
      <c r="AR73" s="66">
        <f>IF(AR32=0,"-",AR58/AR32)</f>
        <v>1119.9529508196722</v>
      </c>
      <c r="AS73" s="67"/>
      <c r="AT73" s="20">
        <f>IF(AT32=0,"-",AT58/AT32)</f>
        <v>990.72810810810813</v>
      </c>
      <c r="AV73" s="20">
        <f>IF(AV32=0,"-",AV58/AV32)</f>
        <v>1110.3586666666667</v>
      </c>
      <c r="AX73" s="20">
        <f>IF(AX32=0,"-",AX58/AX32)</f>
        <v>571.5218421052632</v>
      </c>
      <c r="AZ73" s="20">
        <f>IF(AZ32=0,"-",AZ58/AZ32)</f>
        <v>960.82824999999991</v>
      </c>
      <c r="BB73" s="20">
        <f>IF(BB32=0,"-",BB58/BB32)</f>
        <v>489.64172413793108</v>
      </c>
      <c r="BD73" s="20">
        <f>IF(BD32=0,"-",BD58/BD32)</f>
        <v>0</v>
      </c>
      <c r="BF73" s="20">
        <f>IF(BF32=0,"-",BF58/BF32)</f>
        <v>820.94025641025632</v>
      </c>
      <c r="BH73" s="20">
        <f>IF(BH32=0,"-",BH58/BH32)</f>
        <v>314.55555555555554</v>
      </c>
      <c r="BJ73" s="20">
        <f>IF(BJ32=0,"-",BJ58/BJ32)</f>
        <v>529.96757575757579</v>
      </c>
      <c r="BL73" s="20">
        <f>IF(BL32=0,"-",BL58/BL32)</f>
        <v>652.0526315789474</v>
      </c>
      <c r="BN73" s="20">
        <f>IF(BN32=0,"-",BN58/BN32)</f>
        <v>573.19558823529417</v>
      </c>
      <c r="BP73" s="20">
        <f>IF(BP32=0,"-",BP58/BP32)</f>
        <v>428.13714285714286</v>
      </c>
      <c r="BR73" s="20">
        <f>IF(BR32=0,"-",BR58/BR32)</f>
        <v>292.59375</v>
      </c>
      <c r="BT73" s="20">
        <f>IF(BT32=0,"-",BT58/BT32)</f>
        <v>605.60971428571429</v>
      </c>
      <c r="BV73" s="20">
        <f>IF(BV32=0,"-",BV58/BV32)</f>
        <v>173.73076923076923</v>
      </c>
      <c r="BX73" s="20">
        <f>IF(BX32=0,"-",BX58/BX32)</f>
        <v>540.66567567567574</v>
      </c>
      <c r="BZ73" s="20">
        <f>IF(BZ32=0,"-",BZ58/BZ32)</f>
        <v>863.304347826087</v>
      </c>
      <c r="CB73" s="20" t="str">
        <f>IF(CB32=0,"-",CB58/CB32)</f>
        <v>-</v>
      </c>
      <c r="CD73" s="20">
        <f>IF(CD32=0,"-",CD58/CD32)</f>
        <v>718.91322580645169</v>
      </c>
      <c r="CF73" s="20">
        <f>IF(CF32=0,"-",CF58/CF32)</f>
        <v>615.54999999999995</v>
      </c>
      <c r="CH73" s="20">
        <f>IF(CH32=0,"-",CH58/CH32)</f>
        <v>646.40899999999999</v>
      </c>
      <c r="CJ73" s="20">
        <f>IF(CJ32=0,"-",CJ58/CJ32)</f>
        <v>479.59684210526319</v>
      </c>
      <c r="CL73" s="20">
        <f>IF(CL32=0,"-",CL58/CL32)</f>
        <v>615.81957142857152</v>
      </c>
      <c r="CN73" s="20">
        <f>IF(CN32=0,"-",CN58/CN32)</f>
        <v>642.07088235294123</v>
      </c>
      <c r="CP73" s="20">
        <f>IF(CP32=0,"-",CP58/CP32)</f>
        <v>213.45699999999999</v>
      </c>
      <c r="CR73" s="20">
        <f>IF(CR32=0,"-",CR58/CR32)</f>
        <v>663.6444444444445</v>
      </c>
      <c r="CT73" s="20">
        <f>IF(CT32=0,"-",CT58/CT32)</f>
        <v>757.81500000000005</v>
      </c>
      <c r="CV73" s="20">
        <f>IF(CV32=0,"-",CV58/CV32)</f>
        <v>1571.4148717948717</v>
      </c>
      <c r="CX73" s="20">
        <f>IF(CX32=0,"-",CX58/CX32)</f>
        <v>1069.0094285714285</v>
      </c>
      <c r="CZ73" s="20" t="str">
        <f>IF(CZ32=0,"-",CZ58/CZ32)</f>
        <v>-</v>
      </c>
      <c r="DB73" s="20">
        <f>IF(DB32=0,"-",DB58/DB32)</f>
        <v>662.81636363636358</v>
      </c>
      <c r="DD73" s="20">
        <f>IF(DD32=0,"-",DD58/DD32)</f>
        <v>594.85749999999996</v>
      </c>
      <c r="DF73" s="20">
        <f>IF(DF32=0,"-",DF58/DF32)</f>
        <v>849.2613846153846</v>
      </c>
      <c r="DH73" s="20">
        <f>IF(DH32=0,"-",DH58/DH32)</f>
        <v>843.26815789473676</v>
      </c>
      <c r="DJ73" s="20">
        <f>IF(DJ32=0,"-",DJ58/DJ32)</f>
        <v>592.67999999999995</v>
      </c>
      <c r="DL73" s="20">
        <f>IF(DL32=0,"-",DL58/DL32)</f>
        <v>698.13555555555558</v>
      </c>
      <c r="DN73" s="20">
        <f>IF(DN32=0,"-",DN58/DN32)</f>
        <v>1125.1015384615384</v>
      </c>
      <c r="DO73"/>
      <c r="DP73"/>
      <c r="DQ73"/>
      <c r="DR73"/>
      <c r="DS73"/>
    </row>
    <row r="74" spans="2:123" x14ac:dyDescent="0.25">
      <c r="B74" s="9" t="s">
        <v>2</v>
      </c>
      <c r="C74" s="10"/>
      <c r="D74" s="10"/>
      <c r="E74" s="10"/>
      <c r="F74" s="10"/>
      <c r="G74" s="10"/>
      <c r="H74" s="10"/>
      <c r="I74" s="10"/>
      <c r="J74" s="11"/>
      <c r="K74" s="10"/>
      <c r="L74" s="11"/>
      <c r="M74" s="10"/>
      <c r="N74" s="11"/>
      <c r="O74" s="10"/>
      <c r="P74" s="11"/>
      <c r="Q74" s="10"/>
      <c r="R74" s="11"/>
      <c r="S74" s="10"/>
      <c r="T74" s="11"/>
      <c r="U74" s="10"/>
      <c r="V74" s="11"/>
      <c r="W74" s="10"/>
      <c r="X74" s="11"/>
      <c r="Y74" s="10"/>
      <c r="Z74" s="11"/>
      <c r="AA74" s="10"/>
      <c r="AB74" s="11"/>
      <c r="AC74" s="10"/>
      <c r="AD74" s="11"/>
      <c r="AE74" s="10"/>
      <c r="AF74" s="11"/>
      <c r="AG74" s="10"/>
      <c r="AH74" s="11"/>
      <c r="AI74" s="10"/>
      <c r="AJ74" s="11"/>
      <c r="AK74" s="10"/>
      <c r="AL74" s="11"/>
      <c r="AM74" s="10"/>
      <c r="AN74" s="11"/>
      <c r="AO74" s="10"/>
      <c r="AP74" s="11">
        <f t="shared" ref="AP74:AP80" si="129">AP59/AP33</f>
        <v>888.43753056234721</v>
      </c>
      <c r="AQ74" s="10"/>
      <c r="AR74" s="11">
        <f t="shared" ref="AR74:AR80" si="130">AR59/AR33</f>
        <v>957.5686821705425</v>
      </c>
      <c r="AS74" s="10"/>
      <c r="AT74" s="11">
        <f t="shared" ref="AT74:AT80" si="131">AT59/AT33</f>
        <v>982.51700564971736</v>
      </c>
      <c r="AU74" s="10"/>
      <c r="AV74" s="11">
        <f t="shared" ref="AV74:AV80" si="132">AV59/AV33</f>
        <v>1016.8086287625418</v>
      </c>
      <c r="AW74" s="10"/>
      <c r="AX74" s="11">
        <f t="shared" ref="AX74:AX80" si="133">AX59/AX33</f>
        <v>985.98057750759892</v>
      </c>
      <c r="AY74" s="10"/>
      <c r="AZ74" s="11">
        <f t="shared" ref="AZ74:AZ80" si="134">AZ59/AZ33</f>
        <v>982.17002710027111</v>
      </c>
      <c r="BA74" s="10"/>
      <c r="BB74" s="11">
        <f t="shared" ref="BB74:BD74" si="135">BB59/BB33</f>
        <v>943.70690954773875</v>
      </c>
      <c r="BC74" s="10"/>
      <c r="BD74" s="11">
        <f t="shared" si="135"/>
        <v>941.34172932330841</v>
      </c>
      <c r="BE74" s="10"/>
      <c r="BF74" s="11">
        <f t="shared" ref="BF74:BF80" si="136">IF(ISERROR(BF59/BF33),0,BF59/BF33)</f>
        <v>923.79970223325074</v>
      </c>
      <c r="BG74" s="10"/>
      <c r="BH74" s="11">
        <f t="shared" ref="BH74" si="137">IF(ISERROR(BH59/BH33),0,BH59/BH33)</f>
        <v>910.49097087378652</v>
      </c>
      <c r="BI74" s="10"/>
      <c r="BJ74" s="11">
        <f t="shared" ref="BJ74" si="138">IF(ISERROR(BJ59/BJ33),0,BJ59/BJ33)</f>
        <v>875.86814634146344</v>
      </c>
      <c r="BK74" s="10"/>
      <c r="BL74" s="11">
        <f t="shared" ref="BL74" si="139">IF(ISERROR(BL59/BL33),0,BL59/BL33)</f>
        <v>823.78166666666664</v>
      </c>
      <c r="BM74" s="10"/>
      <c r="BN74" s="11">
        <f t="shared" ref="BN74" si="140">IF(ISERROR(BN59/BN33),0,BN59/BN33)</f>
        <v>794.95796915167102</v>
      </c>
      <c r="BO74" s="10"/>
      <c r="BP74" s="11">
        <f t="shared" ref="BP74" si="141">IF(ISERROR(BP59/BP33),0,BP59/BP33)</f>
        <v>710.41955056179768</v>
      </c>
      <c r="BQ74" s="10"/>
      <c r="BR74" s="11">
        <f t="shared" ref="BR74" si="142">IF(ISERROR(BR59/BR33),0,BR59/BR33)</f>
        <v>642.77897435897432</v>
      </c>
      <c r="BS74" s="10"/>
      <c r="BT74" s="11">
        <f t="shared" ref="BT74" si="143">IF(ISERROR(BT59/BT33),0,BT59/BT33)</f>
        <v>599.72191011235952</v>
      </c>
      <c r="BU74" s="10"/>
      <c r="BV74" s="11">
        <f t="shared" ref="BV74" si="144">IF(ISERROR(BV59/BV33),0,BV59/BV33)</f>
        <v>570.64002906976737</v>
      </c>
      <c r="BW74" s="10"/>
      <c r="BX74" s="11">
        <f t="shared" ref="BX74" si="145">IF(ISERROR(BX59/BX33),0,BX59/BX33)</f>
        <v>521.61780058651027</v>
      </c>
      <c r="BY74" s="10"/>
      <c r="BZ74" s="11">
        <f t="shared" ref="BZ74" si="146">IF(ISERROR(BZ59/BZ33),0,BZ59/BZ33)</f>
        <v>547.84495522388056</v>
      </c>
      <c r="CA74" s="10"/>
      <c r="CB74" s="11">
        <f t="shared" ref="CB74" si="147">IF(ISERROR(CB59/CB33),0,CB59/CB33)</f>
        <v>539.72014970059877</v>
      </c>
      <c r="CC74" s="10"/>
      <c r="CD74" s="11">
        <f t="shared" ref="CD74" si="148">IF(ISERROR(CD59/CD33),0,CD59/CD33)</f>
        <v>523.11708588957049</v>
      </c>
      <c r="CE74" s="10"/>
      <c r="CF74" s="11">
        <f t="shared" ref="CF74" si="149">IF(ISERROR(CF59/CF33),0,CF59/CF33)</f>
        <v>531.16790769230772</v>
      </c>
      <c r="CG74" s="10"/>
      <c r="CH74" s="11">
        <f t="shared" ref="CH74" si="150">IF(ISERROR(CH59/CH33),0,CH59/CH33)</f>
        <v>538.68211538461537</v>
      </c>
      <c r="CI74" s="10"/>
      <c r="CJ74" s="11">
        <f t="shared" ref="CJ74" si="151">IF(ISERROR(CJ59/CJ33),0,CJ59/CJ33)</f>
        <v>517.67788461538464</v>
      </c>
      <c r="CK74" s="10"/>
      <c r="CL74" s="11">
        <f t="shared" ref="CL74" si="152">IF(ISERROR(CL59/CL33),0,CL59/CL33)</f>
        <v>531.99488505747115</v>
      </c>
      <c r="CM74" s="10"/>
      <c r="CN74" s="11">
        <f t="shared" ref="CN74" si="153">IF(ISERROR(CN59/CN33),0,CN59/CN33)</f>
        <v>550.78189265536719</v>
      </c>
      <c r="CO74" s="10"/>
      <c r="CP74" s="11">
        <f t="shared" ref="CP74" si="154">IF(ISERROR(CP59/CP33),0,CP59/CP33)</f>
        <v>545.50426136363626</v>
      </c>
      <c r="CQ74" s="10"/>
      <c r="CR74" s="11">
        <f t="shared" ref="CR74" si="155">IF(ISERROR(CR59/CR33),0,CR59/CR33)</f>
        <v>548.66151162790686</v>
      </c>
      <c r="CS74" s="10"/>
      <c r="CT74" s="11">
        <f t="shared" ref="CT74" si="156">IF(ISERROR(CT59/CT33),0,CT59/CT33)</f>
        <v>594.70405172413791</v>
      </c>
      <c r="CU74" s="10"/>
      <c r="CV74" s="11">
        <f t="shared" ref="CV74:CX74" si="157">IF(ISERROR(CV59/CV33),0,CV59/CV33)</f>
        <v>709.25017142857143</v>
      </c>
      <c r="CW74" s="10"/>
      <c r="CX74" s="11">
        <f t="shared" si="157"/>
        <v>734.24555248618788</v>
      </c>
      <c r="CY74" s="10"/>
      <c r="CZ74" s="11">
        <f t="shared" ref="CZ74:DB74" si="158">IF(ISERROR(CZ59/CZ33),0,CZ59/CZ33)</f>
        <v>741.76740331491726</v>
      </c>
      <c r="DA74" s="10"/>
      <c r="DB74" s="11">
        <f t="shared" si="158"/>
        <v>736.55612637362651</v>
      </c>
      <c r="DC74" s="10"/>
      <c r="DD74" s="11">
        <f t="shared" ref="DD74:DF74" si="159">IF(ISERROR(DD59/DD33),0,DD59/DD33)</f>
        <v>736.10134615384618</v>
      </c>
      <c r="DE74" s="10"/>
      <c r="DF74" s="11">
        <f t="shared" si="159"/>
        <v>758.47114914425435</v>
      </c>
      <c r="DG74" s="10"/>
      <c r="DH74" s="11">
        <f t="shared" ref="DH74:DJ74" si="160">IF(ISERROR(DH59/DH33),0,DH59/DH33)</f>
        <v>792.25968215158935</v>
      </c>
      <c r="DI74" s="10"/>
      <c r="DJ74" s="11">
        <f t="shared" si="160"/>
        <v>806.60598930481274</v>
      </c>
      <c r="DK74" s="10"/>
      <c r="DL74" s="11">
        <f t="shared" ref="DL74:DN74" si="161">IF(ISERROR(DL59/DL33),0,DL59/DL33)</f>
        <v>813.86891008174371</v>
      </c>
      <c r="DM74" s="10"/>
      <c r="DN74" s="13">
        <f t="shared" si="161"/>
        <v>885.78187327823673</v>
      </c>
      <c r="DO74"/>
      <c r="DP74"/>
      <c r="DQ74"/>
      <c r="DR74"/>
      <c r="DS74"/>
    </row>
    <row r="75" spans="2:123" x14ac:dyDescent="0.25">
      <c r="B75" s="4" t="str">
        <f>$B$34</f>
        <v>Dr. Anderson</v>
      </c>
      <c r="J75" s="66" t="str">
        <f t="shared" ref="J75" si="162">IF(J34=0,"-",J60/J34)</f>
        <v>-</v>
      </c>
      <c r="K75" s="67"/>
      <c r="L75" s="66" t="str">
        <f t="shared" ref="L75" si="163">IF(L34=0,"-",L60/L34)</f>
        <v>-</v>
      </c>
      <c r="M75" s="67"/>
      <c r="N75" s="66" t="str">
        <f t="shared" ref="N75" si="164">IF(N34=0,"-",N60/N34)</f>
        <v>-</v>
      </c>
      <c r="O75" s="67"/>
      <c r="P75" s="66" t="str">
        <f t="shared" ref="P75" si="165">IF(P34=0,"-",P60/P34)</f>
        <v>-</v>
      </c>
      <c r="Q75" s="67"/>
      <c r="R75" s="66" t="str">
        <f t="shared" ref="R75" si="166">IF(R34=0,"-",R60/R34)</f>
        <v>-</v>
      </c>
      <c r="S75" s="67"/>
      <c r="T75" s="66" t="str">
        <f t="shared" ref="T75" si="167">IF(T34=0,"-",T60/T34)</f>
        <v>-</v>
      </c>
      <c r="U75" s="67"/>
      <c r="V75" s="66" t="str">
        <f>IF(V34=0,"-",V60/V34)</f>
        <v>-</v>
      </c>
      <c r="W75" s="67"/>
      <c r="X75" s="66" t="str">
        <f t="shared" ref="X75" si="168">IF(X34=0,"-",X60/X34)</f>
        <v>-</v>
      </c>
      <c r="Y75" s="67"/>
      <c r="Z75" s="66" t="str">
        <f t="shared" ref="Z75" si="169">IF(Z34=0,"-",Z60/Z34)</f>
        <v>-</v>
      </c>
      <c r="AA75" s="67"/>
      <c r="AB75" s="66" t="str">
        <f t="shared" ref="AB75" si="170">IF(AB34=0,"-",AB60/AB34)</f>
        <v>-</v>
      </c>
      <c r="AC75" s="67"/>
      <c r="AD75" s="66" t="str">
        <f>IF(AD34=0,"-",AD60/AD34)</f>
        <v>-</v>
      </c>
      <c r="AE75" s="67"/>
      <c r="AF75" s="66" t="str">
        <f>IF(AF34=0,"-",AF60/AF34)</f>
        <v>-</v>
      </c>
      <c r="AG75" s="67"/>
      <c r="AH75" s="66" t="str">
        <f>IF(AH34=0,"-",AH60/AH34)</f>
        <v>-</v>
      </c>
      <c r="AI75" s="67"/>
      <c r="AJ75" s="66">
        <f>IF(AJ34=0,"-",AJ60/AJ34)</f>
        <v>812.375</v>
      </c>
      <c r="AK75" s="67"/>
      <c r="AL75" s="66">
        <f>AL60/AL34</f>
        <v>1028.3571428571429</v>
      </c>
      <c r="AM75" s="67"/>
      <c r="AN75" s="66">
        <f>AN60/AN34</f>
        <v>877.69830188679248</v>
      </c>
      <c r="AO75" s="68"/>
      <c r="AP75" s="20">
        <f t="shared" si="129"/>
        <v>645.10687500000006</v>
      </c>
      <c r="AQ75"/>
      <c r="AR75" s="20">
        <f t="shared" si="130"/>
        <v>690.8187179487179</v>
      </c>
      <c r="AT75" s="20">
        <f t="shared" si="131"/>
        <v>1054.7368421052631</v>
      </c>
      <c r="AV75" s="20">
        <f t="shared" si="132"/>
        <v>667.44799999999998</v>
      </c>
      <c r="AX75" s="20">
        <f t="shared" si="133"/>
        <v>412.16</v>
      </c>
      <c r="AZ75" s="20">
        <f t="shared" si="134"/>
        <v>516.32783783783782</v>
      </c>
      <c r="BB75" s="20">
        <f t="shared" ref="BB75:BD75" si="171">BB60/BB34</f>
        <v>609.77423076923071</v>
      </c>
      <c r="BD75" s="20">
        <f t="shared" si="171"/>
        <v>308.9264705882353</v>
      </c>
      <c r="BF75" s="20">
        <f t="shared" si="136"/>
        <v>493.08599999999996</v>
      </c>
      <c r="BH75" s="20">
        <f t="shared" ref="BH75" si="172">IF(ISERROR(BH60/BH34),0,BH60/BH34)</f>
        <v>335.76310344827584</v>
      </c>
      <c r="BJ75" s="20">
        <f t="shared" ref="BJ75" si="173">IF(ISERROR(BJ60/BJ34),0,BJ60/BJ34)</f>
        <v>469.20909090909089</v>
      </c>
      <c r="BL75" s="20">
        <f t="shared" ref="BL75" si="174">IF(ISERROR(BL60/BL34),0,BL60/BL34)</f>
        <v>347.37882352941176</v>
      </c>
      <c r="BN75" s="20">
        <f t="shared" ref="BN75" si="175">IF(ISERROR(BN60/BN34),0,BN60/BN34)</f>
        <v>309.185</v>
      </c>
      <c r="BP75" s="20">
        <f t="shared" ref="BP75" si="176">IF(ISERROR(BP60/BP34),0,BP60/BP34)</f>
        <v>342.45767441860465</v>
      </c>
      <c r="BR75" s="20">
        <f t="shared" ref="BR75" si="177">IF(ISERROR(BR60/BR34),0,BR60/BR34)</f>
        <v>182.64428571428573</v>
      </c>
      <c r="BT75" s="20">
        <f t="shared" ref="BT75" si="178">IF(ISERROR(BT60/BT34),0,BT60/BT34)</f>
        <v>231.46278688524589</v>
      </c>
      <c r="BV75" s="20">
        <f t="shared" ref="BV75" si="179">IF(ISERROR(BV60/BV34),0,BV60/BV34)</f>
        <v>294.44727272727272</v>
      </c>
      <c r="BX75" s="20">
        <f t="shared" ref="BX75" si="180">IF(ISERROR(BX60/BX34),0,BX60/BX34)</f>
        <v>170.91042553191488</v>
      </c>
      <c r="BZ75" s="20">
        <f t="shared" ref="BZ75" si="181">IF(ISERROR(BZ60/BZ34),0,BZ60/BZ34)</f>
        <v>276.56200000000001</v>
      </c>
      <c r="CB75" s="20">
        <f t="shared" ref="CB75" si="182">IF(ISERROR(CB60/CB34),0,CB60/CB34)</f>
        <v>6518</v>
      </c>
      <c r="CD75" s="20">
        <f t="shared" ref="CD75" si="183">IF(ISERROR(CD60/CD34),0,CD60/CD34)</f>
        <v>0</v>
      </c>
      <c r="CF75" s="20">
        <f t="shared" ref="CF75" si="184">IF(ISERROR(CF60/CF34),0,CF60/CF34)</f>
        <v>6442.79</v>
      </c>
      <c r="CH75" s="20">
        <f t="shared" ref="CH75" si="185">IF(ISERROR(CH60/CH34),0,CH60/CH34)</f>
        <v>0</v>
      </c>
      <c r="CJ75" s="20">
        <f t="shared" ref="CJ75" si="186">IF(ISERROR(CJ60/CJ34),0,CJ60/CJ34)</f>
        <v>0</v>
      </c>
      <c r="CL75" s="20">
        <f t="shared" ref="CL75" si="187">IF(ISERROR(CL60/CL34),0,CL60/CL34)</f>
        <v>0</v>
      </c>
      <c r="CN75" s="20">
        <f t="shared" ref="CN75" si="188">IF(ISERROR(CN60/CN34),0,CN60/CN34)</f>
        <v>0</v>
      </c>
      <c r="CP75" s="20">
        <f t="shared" ref="CP75" si="189">IF(ISERROR(CP60/CP34),0,CP60/CP34)</f>
        <v>0</v>
      </c>
      <c r="CR75" s="20">
        <f t="shared" ref="CR75" si="190">IF(ISERROR(CR60/CR34),0,CR60/CR34)</f>
        <v>0</v>
      </c>
      <c r="CT75" s="20">
        <f t="shared" ref="CT75" si="191">IF(ISERROR(CT60/CT34),0,CT60/CT34)</f>
        <v>0</v>
      </c>
      <c r="CV75" s="20">
        <f t="shared" ref="CV75:CX75" si="192">IF(ISERROR(CV60/CV34),0,CV60/CV34)</f>
        <v>0</v>
      </c>
      <c r="CX75" s="20">
        <f t="shared" si="192"/>
        <v>0</v>
      </c>
      <c r="CZ75" s="20">
        <f t="shared" ref="CZ75:DB75" si="193">IF(ISERROR(CZ60/CZ34),0,CZ60/CZ34)</f>
        <v>0</v>
      </c>
      <c r="DB75" s="20">
        <f t="shared" si="193"/>
        <v>0</v>
      </c>
      <c r="DD75" s="20">
        <f t="shared" ref="DD75:DF75" si="194">IF(ISERROR(DD60/DD34),0,DD60/DD34)</f>
        <v>0</v>
      </c>
      <c r="DF75" s="20">
        <f t="shared" si="194"/>
        <v>0</v>
      </c>
      <c r="DH75" s="20">
        <f t="shared" ref="DH75:DJ75" si="195">IF(ISERROR(DH60/DH34),0,DH60/DH34)</f>
        <v>0</v>
      </c>
      <c r="DJ75" s="20">
        <f t="shared" si="195"/>
        <v>0</v>
      </c>
      <c r="DL75" s="20">
        <f t="shared" ref="DL75:DN75" si="196">IF(ISERROR(DL60/DL34),0,DL60/DL34)</f>
        <v>0</v>
      </c>
      <c r="DN75" s="20">
        <f t="shared" si="196"/>
        <v>0</v>
      </c>
      <c r="DO75"/>
      <c r="DP75"/>
      <c r="DQ75"/>
      <c r="DR75"/>
      <c r="DS75"/>
    </row>
    <row r="76" spans="2:123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11"/>
      <c r="K76" s="10"/>
      <c r="L76" s="11"/>
      <c r="M76" s="10"/>
      <c r="N76" s="11"/>
      <c r="O76" s="10"/>
      <c r="P76" s="11"/>
      <c r="Q76" s="10"/>
      <c r="R76" s="11"/>
      <c r="S76" s="10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1"/>
      <c r="AG76" s="10"/>
      <c r="AH76" s="11"/>
      <c r="AI76" s="10"/>
      <c r="AJ76" s="11"/>
      <c r="AK76" s="10"/>
      <c r="AL76" s="11"/>
      <c r="AM76" s="10"/>
      <c r="AN76" s="11"/>
      <c r="AO76" s="10"/>
      <c r="AP76" s="11">
        <f t="shared" si="129"/>
        <v>822.05320261437919</v>
      </c>
      <c r="AQ76" s="10"/>
      <c r="AR76" s="11">
        <f t="shared" si="130"/>
        <v>795.39619791666667</v>
      </c>
      <c r="AS76" s="10"/>
      <c r="AT76" s="11">
        <f t="shared" si="131"/>
        <v>818.74914691943127</v>
      </c>
      <c r="AU76" s="10"/>
      <c r="AV76" s="11">
        <f t="shared" si="132"/>
        <v>792.15324218750004</v>
      </c>
      <c r="AW76" s="10"/>
      <c r="AX76" s="11">
        <f t="shared" si="133"/>
        <v>758.3460142348755</v>
      </c>
      <c r="AY76" s="10"/>
      <c r="AZ76" s="11">
        <f t="shared" si="134"/>
        <v>730.18666666666672</v>
      </c>
      <c r="BA76" s="10"/>
      <c r="BB76" s="11">
        <f t="shared" ref="BB76:BD76" si="197">BB61/BB35</f>
        <v>721.0857267441861</v>
      </c>
      <c r="BC76" s="10"/>
      <c r="BD76" s="11">
        <f t="shared" si="197"/>
        <v>684.01320105820116</v>
      </c>
      <c r="BE76" s="10"/>
      <c r="BF76" s="11">
        <f t="shared" si="136"/>
        <v>674.41886934673369</v>
      </c>
      <c r="BG76" s="10"/>
      <c r="BH76" s="11">
        <f t="shared" ref="BH76" si="198">IF(ISERROR(BH61/BH35),0,BH61/BH35)</f>
        <v>641.83334987593059</v>
      </c>
      <c r="BI76" s="10"/>
      <c r="BJ76" s="11">
        <f t="shared" ref="BJ76" si="199">IF(ISERROR(BJ61/BJ35),0,BJ61/BJ35)</f>
        <v>594.58451162790709</v>
      </c>
      <c r="BK76" s="10"/>
      <c r="BL76" s="11">
        <f t="shared" ref="BL76" si="200">IF(ISERROR(BL61/BL35),0,BL61/BL35)</f>
        <v>530.06927570093467</v>
      </c>
      <c r="BM76" s="10"/>
      <c r="BN76" s="11">
        <f t="shared" ref="BN76" si="201">IF(ISERROR(BN61/BN35),0,BN61/BN35)</f>
        <v>495.00068720379147</v>
      </c>
      <c r="BO76" s="10"/>
      <c r="BP76" s="11">
        <f t="shared" ref="BP76" si="202">IF(ISERROR(BP61/BP35),0,BP61/BP35)</f>
        <v>461.67615023474178</v>
      </c>
      <c r="BQ76" s="10"/>
      <c r="BR76" s="11">
        <f t="shared" ref="BR76" si="203">IF(ISERROR(BR61/BR35),0,BR61/BR35)</f>
        <v>400.29921276595746</v>
      </c>
      <c r="BS76" s="10"/>
      <c r="BT76" s="11">
        <f t="shared" ref="BT76" si="204">IF(ISERROR(BT61/BT35),0,BT61/BT35)</f>
        <v>354.37181069958842</v>
      </c>
      <c r="BU76" s="10"/>
      <c r="BV76" s="11">
        <f t="shared" ref="BV76" si="205">IF(ISERROR(BV61/BV35),0,BV61/BV35)</f>
        <v>347.4442510121458</v>
      </c>
      <c r="BW76" s="10"/>
      <c r="BX76" s="11">
        <f t="shared" ref="BX76" si="206">IF(ISERROR(BX61/BX35),0,BX61/BX35)</f>
        <v>318.58357142857147</v>
      </c>
      <c r="BY76" s="10"/>
      <c r="BZ76" s="11">
        <f t="shared" ref="BZ76" si="207">IF(ISERROR(BZ61/BZ35),0,BZ61/BZ35)</f>
        <v>302.20821721311472</v>
      </c>
      <c r="CA76" s="10"/>
      <c r="CB76" s="11">
        <f t="shared" ref="CB76" si="208">IF(ISERROR(CB61/CB35),0,CB61/CB35)</f>
        <v>315.36727472527468</v>
      </c>
      <c r="CC76" s="10"/>
      <c r="CD76" s="11">
        <f t="shared" ref="CD76" si="209">IF(ISERROR(CD61/CD35),0,CD61/CD35)</f>
        <v>320.75179310344822</v>
      </c>
      <c r="CE76" s="10"/>
      <c r="CF76" s="11">
        <f t="shared" ref="CF76" si="210">IF(ISERROR(CF61/CF35),0,CF61/CF35)</f>
        <v>334.72405405405397</v>
      </c>
      <c r="CG76" s="10"/>
      <c r="CH76" s="11">
        <f t="shared" ref="CH76" si="211">IF(ISERROR(CH61/CH35),0,CH61/CH35)</f>
        <v>307.76284090909081</v>
      </c>
      <c r="CI76" s="10"/>
      <c r="CJ76" s="11">
        <f t="shared" ref="CJ76" si="212">IF(ISERROR(CJ61/CJ35),0,CJ61/CJ35)</f>
        <v>297.18358803986712</v>
      </c>
      <c r="CK76" s="10"/>
      <c r="CL76" s="11">
        <f t="shared" ref="CL76" si="213">IF(ISERROR(CL61/CL35),0,CL61/CL35)</f>
        <v>295.46675675675675</v>
      </c>
      <c r="CM76" s="10"/>
      <c r="CN76" s="11">
        <f t="shared" ref="CN76" si="214">IF(ISERROR(CN61/CN35),0,CN61/CN35)</f>
        <v>267.14856481481485</v>
      </c>
      <c r="CO76" s="10"/>
      <c r="CP76" s="11">
        <f t="shared" ref="CP76" si="215">IF(ISERROR(CP61/CP35),0,CP61/CP35)</f>
        <v>315.73895424836599</v>
      </c>
      <c r="CQ76" s="10"/>
      <c r="CR76" s="11">
        <f t="shared" ref="CR76" si="216">IF(ISERROR(CR61/CR35),0,CR61/CR35)</f>
        <v>349.30978260869563</v>
      </c>
      <c r="CS76" s="10"/>
      <c r="CT76" s="11">
        <f t="shared" ref="CT76" si="217">IF(ISERROR(CT61/CT35),0,CT61/CT35)</f>
        <v>381.25355932203399</v>
      </c>
      <c r="CU76" s="10"/>
      <c r="CV76" s="11">
        <f t="shared" ref="CV76:CX76" si="218">IF(ISERROR(CV61/CV35),0,CV61/CV35)</f>
        <v>1211.2825</v>
      </c>
      <c r="CW76" s="10"/>
      <c r="CX76" s="11">
        <f t="shared" si="218"/>
        <v>5009.415</v>
      </c>
      <c r="CY76" s="10"/>
      <c r="CZ76" s="11">
        <f t="shared" ref="CZ76:DB76" si="219">IF(ISERROR(CZ61/CZ35),0,CZ61/CZ35)</f>
        <v>433.36000000000058</v>
      </c>
      <c r="DA76" s="10"/>
      <c r="DB76" s="11">
        <f t="shared" si="219"/>
        <v>-5316.6799999999994</v>
      </c>
      <c r="DC76" s="10"/>
      <c r="DD76" s="11">
        <f t="shared" ref="DD76:DF76" si="220">IF(ISERROR(DD61/DD35),0,DD61/DD35)</f>
        <v>-11759.47</v>
      </c>
      <c r="DE76" s="10"/>
      <c r="DF76" s="11">
        <f t="shared" si="220"/>
        <v>-9665.7999999999993</v>
      </c>
      <c r="DG76" s="10"/>
      <c r="DH76" s="11">
        <f t="shared" ref="DH76:DJ76" si="221">IF(ISERROR(DH61/DH35),0,DH61/DH35)</f>
        <v>-8560.8599999999988</v>
      </c>
      <c r="DI76" s="10"/>
      <c r="DJ76" s="11">
        <f t="shared" si="221"/>
        <v>-8620.26</v>
      </c>
      <c r="DK76" s="10"/>
      <c r="DL76" s="11">
        <f t="shared" ref="DL76:DN76" si="222">IF(ISERROR(DL61/DL35),0,DL61/DL35)</f>
        <v>-4524.1399999999994</v>
      </c>
      <c r="DM76" s="10"/>
      <c r="DN76" s="13">
        <f t="shared" si="222"/>
        <v>-6634.6999999999989</v>
      </c>
      <c r="DO76"/>
      <c r="DP76"/>
      <c r="DQ76"/>
      <c r="DR76"/>
      <c r="DS76"/>
    </row>
    <row r="77" spans="2:123" x14ac:dyDescent="0.25">
      <c r="B77" s="4" t="str">
        <f>$B$36</f>
        <v>Dr. Han</v>
      </c>
      <c r="J77" s="66" t="e">
        <f>J62/J36</f>
        <v>#DIV/0!</v>
      </c>
      <c r="K77" s="67"/>
      <c r="L77" s="66" t="e">
        <f>L62/L36</f>
        <v>#DIV/0!</v>
      </c>
      <c r="M77" s="67"/>
      <c r="N77" s="66" t="e">
        <f>N62/N36</f>
        <v>#DIV/0!</v>
      </c>
      <c r="O77" s="67"/>
      <c r="P77" s="66" t="e">
        <f>P62/P36</f>
        <v>#DIV/0!</v>
      </c>
      <c r="Q77" s="67"/>
      <c r="R77" s="66" t="e">
        <f>R62/R36</f>
        <v>#DIV/0!</v>
      </c>
      <c r="S77" s="67"/>
      <c r="T77" s="66" t="str">
        <f>IF(T36=0,"-",T62/T36)</f>
        <v>-</v>
      </c>
      <c r="U77" s="67"/>
      <c r="V77" s="66" t="str">
        <f>IF(V36=0,"-",V62/V36)</f>
        <v>-</v>
      </c>
      <c r="W77" s="67"/>
      <c r="X77" s="66" t="e">
        <f>X62/X36</f>
        <v>#DIV/0!</v>
      </c>
      <c r="Y77" s="67"/>
      <c r="Z77" s="66" t="e">
        <f>Z62/Z36</f>
        <v>#DIV/0!</v>
      </c>
      <c r="AA77" s="67"/>
      <c r="AB77" s="66" t="e">
        <f>AB62/AB36</f>
        <v>#DIV/0!</v>
      </c>
      <c r="AC77" s="67"/>
      <c r="AD77" s="66" t="e">
        <f>AD62/AD36</f>
        <v>#DIV/0!</v>
      </c>
      <c r="AE77" s="67"/>
      <c r="AF77" s="66" t="e">
        <f>AF62/AF36</f>
        <v>#DIV/0!</v>
      </c>
      <c r="AG77" s="67"/>
      <c r="AH77" s="66" t="e">
        <f>AH62/AH36</f>
        <v>#DIV/0!</v>
      </c>
      <c r="AI77" s="67"/>
      <c r="AJ77" s="66" t="e">
        <f>AJ62/AJ36</f>
        <v>#DIV/0!</v>
      </c>
      <c r="AK77" s="67"/>
      <c r="AL77" s="66" t="e">
        <f>AL62/AL36</f>
        <v>#DIV/0!</v>
      </c>
      <c r="AM77" s="67"/>
      <c r="AN77" s="66" t="e">
        <f>AN62/AN36</f>
        <v>#DIV/0!</v>
      </c>
      <c r="AO77" s="68"/>
      <c r="AP77" s="20" t="e">
        <f t="shared" si="129"/>
        <v>#DIV/0!</v>
      </c>
      <c r="AQ77"/>
      <c r="AR77" s="20" t="e">
        <f t="shared" si="130"/>
        <v>#DIV/0!</v>
      </c>
      <c r="AT77" s="20" t="e">
        <f t="shared" si="131"/>
        <v>#DIV/0!</v>
      </c>
      <c r="AV77" s="20" t="e">
        <f t="shared" si="132"/>
        <v>#DIV/0!</v>
      </c>
      <c r="AX77" s="20" t="e">
        <f t="shared" si="133"/>
        <v>#DIV/0!</v>
      </c>
      <c r="AZ77" s="20" t="e">
        <f t="shared" si="134"/>
        <v>#DIV/0!</v>
      </c>
      <c r="BB77" s="20" t="e">
        <f>BB62/BB36</f>
        <v>#DIV/0!</v>
      </c>
      <c r="BD77" s="20" t="e">
        <f>BD62/BD36</f>
        <v>#DIV/0!</v>
      </c>
      <c r="BF77" s="20">
        <f t="shared" si="136"/>
        <v>0</v>
      </c>
      <c r="BH77" s="20">
        <f>IF(ISERROR(BH62/BH36),0,BH62/BH36)</f>
        <v>0</v>
      </c>
      <c r="BJ77" s="20">
        <f>IF(ISERROR(BJ62/BJ36),0,BJ62/BJ36)</f>
        <v>0</v>
      </c>
      <c r="BL77" s="20">
        <f>IF(ISERROR(BL62/BL36),0,BL62/BL36)</f>
        <v>0</v>
      </c>
      <c r="BN77" s="20">
        <f>IF(ISERROR(BN62/BN36),0,BN62/BN36)</f>
        <v>0</v>
      </c>
      <c r="BP77" s="20">
        <f>IF(ISERROR(BP62/BP36),0,BP62/BP36)</f>
        <v>0</v>
      </c>
      <c r="BR77" s="20">
        <f>IF(ISERROR(BR62/BR36),0,BR62/BR36)</f>
        <v>0</v>
      </c>
      <c r="BT77" s="20">
        <f>IF(ISERROR(BT62/BT36),0,BT62/BT36)</f>
        <v>0</v>
      </c>
      <c r="BV77" s="20">
        <f>IF(ISERROR(BV62/BV36),0,BV62/BV36)</f>
        <v>0</v>
      </c>
      <c r="BX77" s="20">
        <f>IF(ISERROR(BX62/BX36),0,BX62/BX36)</f>
        <v>0</v>
      </c>
      <c r="BZ77" s="20">
        <f>IF(ISERROR(BZ62/BZ36),0,BZ62/BZ36)</f>
        <v>548.57337349397585</v>
      </c>
      <c r="CB77" s="20">
        <f>IF(ISERROR(CB62/CB36),0,CB62/CB36)</f>
        <v>518.9457534246576</v>
      </c>
      <c r="CD77" s="20">
        <f>IF(ISERROR(CD62/CD36),0,CD62/CD36)</f>
        <v>460.26964705882352</v>
      </c>
      <c r="CF77" s="20">
        <f>IF(ISERROR(CF62/CF36),0,CF62/CF36)</f>
        <v>567.38726027397252</v>
      </c>
      <c r="CH77" s="20">
        <f>IF(ISERROR(CH62/CH36),0,CH62/CH36)</f>
        <v>826.6035714285714</v>
      </c>
      <c r="CJ77" s="20">
        <f>IF(ISERROR(CJ62/CJ36),0,CJ62/CJ36)</f>
        <v>630.10271428571434</v>
      </c>
      <c r="CL77" s="20">
        <f>IF(ISERROR(CL62/CL36),0,CL62/CL36)</f>
        <v>476.22615384615381</v>
      </c>
      <c r="CN77" s="20">
        <f>IF(ISERROR(CN62/CN36),0,CN62/CN36)</f>
        <v>548.77857142857147</v>
      </c>
      <c r="CP77" s="20">
        <f>IF(ISERROR(CP62/CP36),0,CP62/CP36)</f>
        <v>506.93096153846153</v>
      </c>
      <c r="CR77" s="20">
        <f>IF(ISERROR(CR62/CR36),0,CR62/CR36)</f>
        <v>788.14505882352944</v>
      </c>
      <c r="CT77" s="20">
        <f>IF(ISERROR(CT62/CT36),0,CT62/CT36)</f>
        <v>583.49805194805197</v>
      </c>
      <c r="CV77" s="20">
        <f>IF(ISERROR(CV62/CV36),0,CV62/CV36)</f>
        <v>767.59594936708868</v>
      </c>
      <c r="CX77" s="20">
        <f>IF(ISERROR(CX62/CX36),0,CX62/CX36)</f>
        <v>647.83552238805976</v>
      </c>
      <c r="CZ77" s="20">
        <f>IF(ISERROR(CZ62/CZ36),0,CZ62/CZ36)</f>
        <v>425.93867924528303</v>
      </c>
      <c r="DB77" s="20">
        <f>IF(ISERROR(DB62/DB36),0,DB62/DB36)</f>
        <v>562.9829545454545</v>
      </c>
      <c r="DD77" s="20">
        <f>IF(ISERROR(DD62/DD36),0,DD62/DD36)</f>
        <v>548.50473118279569</v>
      </c>
      <c r="DF77" s="20">
        <f>IF(ISERROR(DF62/DF36),0,DF62/DF36)</f>
        <v>412.09797752808993</v>
      </c>
      <c r="DH77" s="20">
        <f>IF(ISERROR(DH62/DH36),0,DH62/DH36)</f>
        <v>621.57019417475726</v>
      </c>
      <c r="DJ77" s="20">
        <f>IF(ISERROR(DJ62/DJ36),0,DJ62/DJ36)</f>
        <v>547.01171052631582</v>
      </c>
      <c r="DL77" s="20">
        <f>IF(ISERROR(DL62/DL36),0,DL62/DL36)</f>
        <v>627.77389473684207</v>
      </c>
      <c r="DN77" s="20">
        <f>IF(ISERROR(DN62/DN36),0,DN62/DN36)</f>
        <v>881.8456976744186</v>
      </c>
      <c r="DO77"/>
      <c r="DP77"/>
      <c r="DQ77"/>
      <c r="DR77"/>
      <c r="DS77"/>
    </row>
    <row r="78" spans="2:123" x14ac:dyDescent="0.25">
      <c r="B78" s="9" t="s">
        <v>2</v>
      </c>
      <c r="C78" s="10"/>
      <c r="D78" s="10"/>
      <c r="E78" s="10"/>
      <c r="F78" s="10"/>
      <c r="G78" s="10"/>
      <c r="H78" s="10"/>
      <c r="I78" s="10"/>
      <c r="J78" s="11"/>
      <c r="K78" s="10"/>
      <c r="L78" s="11"/>
      <c r="M78" s="10"/>
      <c r="N78" s="11"/>
      <c r="O78" s="10"/>
      <c r="P78" s="11"/>
      <c r="Q78" s="10"/>
      <c r="R78" s="11"/>
      <c r="S78" s="10"/>
      <c r="T78" s="11"/>
      <c r="U78" s="10"/>
      <c r="V78" s="11"/>
      <c r="W78" s="10"/>
      <c r="X78" s="11"/>
      <c r="Y78" s="10"/>
      <c r="Z78" s="11"/>
      <c r="AA78" s="10"/>
      <c r="AB78" s="11"/>
      <c r="AC78" s="10"/>
      <c r="AD78" s="11"/>
      <c r="AE78" s="10"/>
      <c r="AF78" s="11"/>
      <c r="AG78" s="10"/>
      <c r="AH78" s="11"/>
      <c r="AI78" s="10"/>
      <c r="AJ78" s="11"/>
      <c r="AK78" s="10"/>
      <c r="AL78" s="11"/>
      <c r="AM78" s="10"/>
      <c r="AN78" s="11"/>
      <c r="AO78" s="10"/>
      <c r="AP78" s="11" t="e">
        <f t="shared" si="129"/>
        <v>#DIV/0!</v>
      </c>
      <c r="AQ78" s="10"/>
      <c r="AR78" s="11" t="e">
        <f t="shared" si="130"/>
        <v>#DIV/0!</v>
      </c>
      <c r="AS78" s="10"/>
      <c r="AT78" s="11" t="e">
        <f t="shared" si="131"/>
        <v>#DIV/0!</v>
      </c>
      <c r="AU78" s="10"/>
      <c r="AV78" s="11" t="e">
        <f t="shared" si="132"/>
        <v>#DIV/0!</v>
      </c>
      <c r="AW78" s="10"/>
      <c r="AX78" s="11" t="e">
        <f t="shared" si="133"/>
        <v>#DIV/0!</v>
      </c>
      <c r="AY78" s="10"/>
      <c r="AZ78" s="11" t="e">
        <f t="shared" si="134"/>
        <v>#DIV/0!</v>
      </c>
      <c r="BA78" s="10"/>
      <c r="BB78" s="11" t="e">
        <f>BB63/BB37</f>
        <v>#DIV/0!</v>
      </c>
      <c r="BC78" s="10"/>
      <c r="BD78" s="11" t="e">
        <f>BD63/BD37</f>
        <v>#DIV/0!</v>
      </c>
      <c r="BE78" s="10"/>
      <c r="BF78" s="11">
        <f t="shared" si="136"/>
        <v>0</v>
      </c>
      <c r="BG78" s="10"/>
      <c r="BH78" s="11">
        <f>IF(ISERROR(BH63/BH37),0,BH63/BH37)</f>
        <v>0</v>
      </c>
      <c r="BI78" s="10"/>
      <c r="BJ78" s="11">
        <f>IF(ISERROR(BJ63/BJ37),0,BJ63/BJ37)</f>
        <v>0</v>
      </c>
      <c r="BK78" s="10"/>
      <c r="BL78" s="11">
        <f>IF(ISERROR(BL63/BL37),0,BL63/BL37)</f>
        <v>0</v>
      </c>
      <c r="BM78" s="10"/>
      <c r="BN78" s="11">
        <f>IF(ISERROR(BN63/BN37),0,BN63/BN37)</f>
        <v>0</v>
      </c>
      <c r="BO78" s="10"/>
      <c r="BP78" s="11">
        <f>IF(ISERROR(BP63/BP37),0,BP63/BP37)</f>
        <v>0</v>
      </c>
      <c r="BQ78" s="10"/>
      <c r="BR78" s="11">
        <f>IF(ISERROR(BR63/BR37),0,BR63/BR37)</f>
        <v>0</v>
      </c>
      <c r="BS78" s="10"/>
      <c r="BT78" s="11">
        <f>IF(ISERROR(BT63/BT37),0,BT63/BT37)</f>
        <v>0</v>
      </c>
      <c r="BU78" s="10"/>
      <c r="BV78" s="11">
        <f>IF(ISERROR(BV63/BV37),0,BV63/BV37)</f>
        <v>0</v>
      </c>
      <c r="BW78" s="10"/>
      <c r="BX78" s="11">
        <f>IF(ISERROR(BX63/BX37),0,BX63/BX37)</f>
        <v>0</v>
      </c>
      <c r="BY78" s="10"/>
      <c r="BZ78" s="11">
        <f>IF(ISERROR(BZ63/BZ37),0,BZ63/BZ37)</f>
        <v>548.57337349397585</v>
      </c>
      <c r="CA78" s="10"/>
      <c r="CB78" s="11">
        <f>IF(ISERROR(CB63/CB37),0,CB63/CB37)</f>
        <v>534.70916666666665</v>
      </c>
      <c r="CC78" s="10"/>
      <c r="CD78" s="11">
        <f>IF(ISERROR(CD63/CD37),0,CD63/CD37)</f>
        <v>508.45456431535268</v>
      </c>
      <c r="CE78" s="10"/>
      <c r="CF78" s="11">
        <f>IF(ISERROR(CF63/CF37),0,CF63/CF37)</f>
        <v>522.15547770700641</v>
      </c>
      <c r="CG78" s="10"/>
      <c r="CH78" s="11">
        <f>IF(ISERROR(CH63/CH37),0,CH63/CH37)</f>
        <v>577.65382812500002</v>
      </c>
      <c r="CI78" s="10"/>
      <c r="CJ78" s="11">
        <f>IF(ISERROR(CJ63/CJ37),0,CJ63/CJ37)</f>
        <v>585.74066079295153</v>
      </c>
      <c r="CK78" s="10"/>
      <c r="CL78" s="11">
        <f>IF(ISERROR(CL63/CL37),0,CL63/CL37)</f>
        <v>574.48620553359683</v>
      </c>
      <c r="CM78" s="10"/>
      <c r="CN78" s="11">
        <f>IF(ISERROR(CN63/CN37),0,CN63/CN37)</f>
        <v>570.56762144053596</v>
      </c>
      <c r="CO78" s="10"/>
      <c r="CP78" s="11">
        <f>IF(ISERROR(CP63/CP37),0,CP63/CP37)</f>
        <v>561.12651925820262</v>
      </c>
      <c r="CQ78" s="10"/>
      <c r="CR78" s="11">
        <f>IF(ISERROR(CR63/CR37),0,CR63/CR37)</f>
        <v>585.6768702290077</v>
      </c>
      <c r="CS78" s="10"/>
      <c r="CT78" s="11">
        <f>IF(ISERROR(CT63/CT37),0,CT63/CT37)</f>
        <v>585.48246813441483</v>
      </c>
      <c r="CU78" s="10"/>
      <c r="CV78" s="11">
        <f>IF(ISERROR(CV63/CV37),0,CV63/CV37)</f>
        <v>600.75525477707004</v>
      </c>
      <c r="CW78" s="10"/>
      <c r="CX78" s="11">
        <f>IF(ISERROR(CX63/CX37),0,CX63/CX37)</f>
        <v>608.83892008639305</v>
      </c>
      <c r="CY78" s="10"/>
      <c r="CZ78" s="11">
        <f>IF(ISERROR(CZ63/CZ37),0,CZ63/CZ37)</f>
        <v>595.46538060479668</v>
      </c>
      <c r="DA78" s="10"/>
      <c r="DB78" s="11">
        <f>IF(ISERROR(DB63/DB37),0,DB63/DB37)</f>
        <v>604.43958419958426</v>
      </c>
      <c r="DC78" s="10"/>
      <c r="DD78" s="11">
        <f>IF(ISERROR(DD63/DD37),0,DD63/DD37)</f>
        <v>601.89669042769867</v>
      </c>
      <c r="DE78" s="10"/>
      <c r="DF78" s="11">
        <f>IF(ISERROR(DF63/DF37),0,DF63/DF37)</f>
        <v>569.30771228771232</v>
      </c>
      <c r="DG78" s="10"/>
      <c r="DH78" s="11">
        <f>IF(ISERROR(DH63/DH37),0,DH63/DH37)</f>
        <v>570.39802707930357</v>
      </c>
      <c r="DI78" s="10"/>
      <c r="DJ78" s="11">
        <f>IF(ISERROR(DJ63/DJ37),0,DJ63/DJ37)</f>
        <v>573.34658790170124</v>
      </c>
      <c r="DK78" s="10"/>
      <c r="DL78" s="11">
        <f>IF(ISERROR(DL63/DL37),0,DL63/DL37)</f>
        <v>580.3204896421845</v>
      </c>
      <c r="DM78" s="10"/>
      <c r="DN78" s="13">
        <f>IF(ISERROR(DN63/DN37),0,DN63/DN37)</f>
        <v>612.46960727969349</v>
      </c>
      <c r="DO78"/>
      <c r="DP78"/>
      <c r="DQ78"/>
      <c r="DR78"/>
      <c r="DS78"/>
    </row>
    <row r="79" spans="2:123" x14ac:dyDescent="0.25">
      <c r="B79" s="4" t="str">
        <f>$B$38</f>
        <v>Dr. Liu</v>
      </c>
      <c r="J79" s="20" t="e">
        <f>J64/J38</f>
        <v>#DIV/0!</v>
      </c>
      <c r="L79" s="20" t="e">
        <f>L64/L38</f>
        <v>#DIV/0!</v>
      </c>
      <c r="N79" s="20" t="e">
        <f>N64/N38</f>
        <v>#DIV/0!</v>
      </c>
      <c r="P79" s="20" t="e">
        <f>P64/P38</f>
        <v>#DIV/0!</v>
      </c>
      <c r="R79" s="20" t="e">
        <f>R64/R38</f>
        <v>#DIV/0!</v>
      </c>
      <c r="T79" s="66" t="str">
        <f>IF(T38=0,"-",T64/T38)</f>
        <v>-</v>
      </c>
      <c r="V79" s="20">
        <f>IF(V38=0,"-",V64/V38)</f>
        <v>569.23076923076928</v>
      </c>
      <c r="X79" s="20">
        <f>X64/X38</f>
        <v>654</v>
      </c>
      <c r="Z79" s="20">
        <f>Z64/Z38</f>
        <v>414.17460317460319</v>
      </c>
      <c r="AB79" s="20">
        <f>AB64/AB38</f>
        <v>525.87755102040819</v>
      </c>
      <c r="AD79" s="20">
        <f>AD64/AD38</f>
        <v>687.32786885245901</v>
      </c>
      <c r="AF79" s="20">
        <f>AF64/AF38</f>
        <v>625.97674418604652</v>
      </c>
      <c r="AH79" s="20">
        <f>AH64/AH38</f>
        <v>454.58686274509802</v>
      </c>
      <c r="AJ79" s="20">
        <f>AJ64/AJ38</f>
        <v>596.86657894736845</v>
      </c>
      <c r="AL79" s="20">
        <f>AL64/AL38</f>
        <v>781.98891304347819</v>
      </c>
      <c r="AN79" s="20">
        <f>AN64/AN38</f>
        <v>694.23642857142863</v>
      </c>
      <c r="AO79"/>
      <c r="AP79" s="20">
        <f t="shared" si="129"/>
        <v>640.93588235294112</v>
      </c>
      <c r="AQ79"/>
      <c r="AR79" s="20">
        <f t="shared" si="130"/>
        <v>470.23333333333329</v>
      </c>
      <c r="AT79" s="20">
        <f t="shared" si="131"/>
        <v>598.08086956521743</v>
      </c>
      <c r="AV79" s="20">
        <f t="shared" si="132"/>
        <v>357.56914285714288</v>
      </c>
      <c r="AX79" s="20">
        <f t="shared" si="133"/>
        <v>384.0625</v>
      </c>
      <c r="AZ79" s="20">
        <f t="shared" si="134"/>
        <v>565.62090909090909</v>
      </c>
      <c r="BB79" s="20">
        <f>BB64/BB38</f>
        <v>300.00857142857143</v>
      </c>
      <c r="BD79" s="20">
        <f>BD64/BD38</f>
        <v>335.3725</v>
      </c>
      <c r="BF79" s="20">
        <f t="shared" si="136"/>
        <v>441.38095238095241</v>
      </c>
      <c r="BH79" s="20">
        <f>IF(ISERROR(BH64/BH38),0,BH64/BH38)</f>
        <v>348.46153846153845</v>
      </c>
      <c r="BJ79" s="20">
        <f>IF(ISERROR(BJ64/BJ38),0,BJ64/BJ38)</f>
        <v>726.09696969696972</v>
      </c>
      <c r="BL79" s="20">
        <f>IF(ISERROR(BL64/BL38),0,BL64/BL38)</f>
        <v>600.22222222222217</v>
      </c>
      <c r="BN79" s="20">
        <f>IF(ISERROR(BN64/BN38),0,BN64/BN38)</f>
        <v>381.25</v>
      </c>
      <c r="BP79" s="20">
        <f>IF(ISERROR(BP64/BP38),0,BP64/BP38)</f>
        <v>334.96458333333334</v>
      </c>
      <c r="BR79" s="20">
        <f>IF(ISERROR(BR64/BR38),0,BR64/BR38)</f>
        <v>413.69657142857142</v>
      </c>
      <c r="BT79" s="20">
        <f>IF(ISERROR(BT64/BT38),0,BT64/BT38)</f>
        <v>-51.756896551724139</v>
      </c>
      <c r="BV79" s="20">
        <f>IF(ISERROR(BV64/BV38),0,BV64/BV38)</f>
        <v>210.4482857142857</v>
      </c>
      <c r="BX79" s="20">
        <f>IF(ISERROR(BX64/BX38),0,BX64/BX38)</f>
        <v>425.05391304347825</v>
      </c>
      <c r="BZ79" s="20">
        <f>IF(ISERROR(BZ64/BZ38),0,BZ64/BZ38)</f>
        <v>0</v>
      </c>
      <c r="CB79" s="20">
        <f>IF(ISERROR(CB64/CB38),0,CB64/CB38)</f>
        <v>0</v>
      </c>
      <c r="CD79" s="20">
        <f>IF(ISERROR(CD64/CD38),0,CD64/CD38)</f>
        <v>0</v>
      </c>
      <c r="CF79" s="20">
        <f>IF(ISERROR(CF64/CF38),0,CF64/CF38)</f>
        <v>0</v>
      </c>
      <c r="CH79" s="20">
        <f>IF(ISERROR(CH64/CH38),0,CH64/CH38)</f>
        <v>0</v>
      </c>
      <c r="CJ79" s="20">
        <f>IF(ISERROR(CJ64/CJ38),0,CJ64/CJ38)</f>
        <v>0</v>
      </c>
      <c r="CL79" s="20">
        <f>IF(ISERROR(CL64/CL38),0,CL64/CL38)</f>
        <v>0</v>
      </c>
      <c r="CN79" s="20">
        <f>IF(ISERROR(CN64/CN38),0,CN64/CN38)</f>
        <v>0</v>
      </c>
      <c r="CP79" s="20">
        <f>IF(ISERROR(CP64/CP38),0,CP64/CP38)</f>
        <v>0</v>
      </c>
      <c r="CR79" s="20">
        <f>IF(ISERROR(CR64/CR38),0,CR64/CR38)</f>
        <v>755.9133333333333</v>
      </c>
      <c r="CT79" s="20">
        <f>IF(ISERROR(CT64/CT38),0,CT64/CT38)</f>
        <v>0</v>
      </c>
      <c r="CV79" s="20">
        <f>IF(ISERROR(CV64/CV38),0,CV64/CV38)</f>
        <v>0</v>
      </c>
      <c r="CX79" s="20">
        <f>IF(ISERROR(CX64/CX38),0,CX64/CX38)</f>
        <v>430.32333333333332</v>
      </c>
      <c r="CZ79" s="20">
        <f>IF(ISERROR(CZ64/CZ38),0,CZ64/CZ38)</f>
        <v>0</v>
      </c>
      <c r="DB79" s="20">
        <f>IF(ISERROR(DB64/DB38),0,DB64/DB38)</f>
        <v>0</v>
      </c>
      <c r="DD79" s="20">
        <f>IF(ISERROR(DD64/DD38),0,DD64/DD38)</f>
        <v>0</v>
      </c>
      <c r="DF79" s="20">
        <f>IF(ISERROR(DF64/DF38),0,DF64/DF38)</f>
        <v>0</v>
      </c>
      <c r="DH79" s="20">
        <f>IF(ISERROR(DH64/DH38),0,DH64/DH38)</f>
        <v>0</v>
      </c>
      <c r="DJ79" s="20">
        <f>IF(ISERROR(DJ64/DJ38),0,DJ64/DJ38)</f>
        <v>0</v>
      </c>
      <c r="DL79" s="20">
        <f>IF(ISERROR(DL64/DL38),0,DL64/DL38)</f>
        <v>0</v>
      </c>
      <c r="DN79" s="20">
        <f>IF(ISERROR(DN64/DN38),0,DN64/DN38)</f>
        <v>0</v>
      </c>
      <c r="DO79"/>
      <c r="DP79"/>
      <c r="DQ79"/>
      <c r="DR79"/>
      <c r="DS79"/>
    </row>
    <row r="80" spans="2:123" x14ac:dyDescent="0.25">
      <c r="B80" s="9" t="s">
        <v>2</v>
      </c>
      <c r="C80" s="10"/>
      <c r="D80" s="10"/>
      <c r="E80" s="10"/>
      <c r="F80" s="10"/>
      <c r="G80" s="10"/>
      <c r="H80" s="10"/>
      <c r="I80" s="10"/>
      <c r="J80" s="11"/>
      <c r="K80" s="10"/>
      <c r="L80" s="11"/>
      <c r="M80" s="10"/>
      <c r="N80" s="11"/>
      <c r="O80" s="10"/>
      <c r="P80" s="11"/>
      <c r="Q80" s="10"/>
      <c r="R80" s="11"/>
      <c r="S80" s="10"/>
      <c r="T80" s="11"/>
      <c r="U80" s="10"/>
      <c r="V80" s="11"/>
      <c r="W80" s="10"/>
      <c r="X80" s="11"/>
      <c r="Y80" s="10"/>
      <c r="Z80" s="11"/>
      <c r="AA80" s="10"/>
      <c r="AB80" s="11"/>
      <c r="AC80" s="10"/>
      <c r="AD80" s="11"/>
      <c r="AE80" s="10"/>
      <c r="AF80" s="11"/>
      <c r="AG80" s="10"/>
      <c r="AH80" s="11"/>
      <c r="AI80" s="10"/>
      <c r="AJ80" s="11"/>
      <c r="AK80" s="10"/>
      <c r="AL80" s="11"/>
      <c r="AM80" s="10"/>
      <c r="AN80" s="11"/>
      <c r="AO80" s="10"/>
      <c r="AP80" s="11">
        <f t="shared" si="129"/>
        <v>594.11952808988747</v>
      </c>
      <c r="AQ80" s="10"/>
      <c r="AR80" s="11">
        <f t="shared" si="130"/>
        <v>583.43529774127296</v>
      </c>
      <c r="AS80" s="10"/>
      <c r="AT80" s="11">
        <f t="shared" si="131"/>
        <v>584.48460764587526</v>
      </c>
      <c r="AU80" s="10"/>
      <c r="AV80" s="11">
        <f t="shared" si="132"/>
        <v>565.91327450980384</v>
      </c>
      <c r="AW80" s="10"/>
      <c r="AX80" s="11">
        <f t="shared" si="133"/>
        <v>580.27596112311005</v>
      </c>
      <c r="AY80" s="10"/>
      <c r="AZ80" s="11">
        <f t="shared" si="134"/>
        <v>585.65006880733938</v>
      </c>
      <c r="BA80" s="10"/>
      <c r="BB80" s="11">
        <f>BB65/BB39</f>
        <v>554.83992424242422</v>
      </c>
      <c r="BC80" s="10"/>
      <c r="BD80" s="11">
        <f>BD65/BD39</f>
        <v>534.87147453083105</v>
      </c>
      <c r="BE80" s="10"/>
      <c r="BF80" s="11">
        <f t="shared" si="136"/>
        <v>541.08492711370275</v>
      </c>
      <c r="BG80" s="10"/>
      <c r="BH80" s="11">
        <f>IF(ISERROR(BH65/BH39),0,BH65/BH39)</f>
        <v>526.54465408805038</v>
      </c>
      <c r="BI80" s="10"/>
      <c r="BJ80" s="11">
        <f>IF(ISERROR(BJ65/BJ39),0,BJ65/BJ39)</f>
        <v>509.60954098360668</v>
      </c>
      <c r="BK80" s="10"/>
      <c r="BL80" s="11">
        <f>IF(ISERROR(BL65/BL39),0,BL65/BL39)</f>
        <v>484.09919117647053</v>
      </c>
      <c r="BM80" s="10"/>
      <c r="BN80" s="11">
        <f>IF(ISERROR(BN65/BN39),0,BN65/BN39)</f>
        <v>464.50201413427567</v>
      </c>
      <c r="BO80" s="10"/>
      <c r="BP80" s="11">
        <f>IF(ISERROR(BP65/BP39),0,BP65/BP39)</f>
        <v>451.86196226415092</v>
      </c>
      <c r="BQ80" s="10"/>
      <c r="BR80" s="11">
        <f>IF(ISERROR(BR65/BR39),0,BR65/BR39)</f>
        <v>434.89870036101081</v>
      </c>
      <c r="BS80" s="10"/>
      <c r="BT80" s="11">
        <f>IF(ISERROR(BT65/BT39),0,BT65/BT39)</f>
        <v>392.80837638376386</v>
      </c>
      <c r="BU80" s="10"/>
      <c r="BV80" s="11">
        <f>IF(ISERROR(BV65/BV39),0,BV65/BV39)</f>
        <v>371.2819310344828</v>
      </c>
      <c r="BW80" s="10"/>
      <c r="BX80" s="11">
        <f>IF(ISERROR(BX65/BX39),0,BX65/BX39)</f>
        <v>360.83965635738838</v>
      </c>
      <c r="BY80" s="10"/>
      <c r="BZ80" s="11">
        <f>IF(ISERROR(BZ65/BZ39),0,BZ65/BZ39)</f>
        <v>360.15244444444448</v>
      </c>
      <c r="CA80" s="10"/>
      <c r="CB80" s="11">
        <f>IF(ISERROR(CB65/CB39),0,CB65/CB39)</f>
        <v>324.28604000000001</v>
      </c>
      <c r="CC80" s="10"/>
      <c r="CD80" s="11">
        <f>IF(ISERROR(CD65/CD39),0,CD65/CD39)</f>
        <v>314.54497816593886</v>
      </c>
      <c r="CE80" s="10"/>
      <c r="CF80" s="11">
        <f>IF(ISERROR(CF65/CF39),0,CF65/CF39)</f>
        <v>312.62407407407409</v>
      </c>
      <c r="CG80" s="10"/>
      <c r="CH80" s="11">
        <f>IF(ISERROR(CH65/CH39),0,CH65/CH39)</f>
        <v>238.06338797814206</v>
      </c>
      <c r="CI80" s="10"/>
      <c r="CJ80" s="11">
        <f>IF(ISERROR(CJ65/CJ39),0,CJ65/CJ39)</f>
        <v>218.11954022988502</v>
      </c>
      <c r="CK80" s="10"/>
      <c r="CL80" s="11">
        <f>IF(ISERROR(CL65/CL39),0,CL65/CL39)</f>
        <v>181.03972602739722</v>
      </c>
      <c r="CM80" s="10"/>
      <c r="CN80" s="11">
        <f>IF(ISERROR(CN65/CN39),0,CN65/CN39)</f>
        <v>150.68565573770493</v>
      </c>
      <c r="CO80" s="10"/>
      <c r="CP80" s="11">
        <f>IF(ISERROR(CP65/CP39),0,CP65/CP39)</f>
        <v>40.084252873563202</v>
      </c>
      <c r="CQ80" s="10"/>
      <c r="CR80" s="11">
        <f>IF(ISERROR(CR65/CR39),0,CR65/CR39)</f>
        <v>118.9511475409836</v>
      </c>
      <c r="CS80" s="10"/>
      <c r="CT80" s="11">
        <f>IF(ISERROR(CT65/CT39),0,CT65/CT39)</f>
        <v>-32.448846153846191</v>
      </c>
      <c r="CU80" s="10"/>
      <c r="CV80" s="11">
        <f>IF(ISERROR(CV65/CV39),0,CV65/CV39)</f>
        <v>-3781.103333333333</v>
      </c>
      <c r="CW80" s="10"/>
      <c r="CX80" s="11">
        <f>IF(ISERROR(CX65/CX39),0,CX65/CX39)</f>
        <v>-810.92999999999984</v>
      </c>
      <c r="CY80" s="10"/>
      <c r="CZ80" s="11">
        <f>IF(ISERROR(CZ65/CZ39),0,CZ65/CZ39)</f>
        <v>131.55888888888887</v>
      </c>
      <c r="DA80" s="10"/>
      <c r="DB80" s="11">
        <f>IF(ISERROR(DB65/DB39),0,DB65/DB39)</f>
        <v>92.193333333333328</v>
      </c>
      <c r="DC80" s="10"/>
      <c r="DD80" s="11">
        <f>IF(ISERROR(DD65/DD39),0,DD65/DD39)</f>
        <v>89.304444444444442</v>
      </c>
      <c r="DE80" s="10"/>
      <c r="DF80" s="11">
        <f>IF(ISERROR(DF65/DF39),0,DF65/DF39)</f>
        <v>87.548888888888897</v>
      </c>
      <c r="DG80" s="10"/>
      <c r="DH80" s="11">
        <f>IF(ISERROR(DH65/DH39),0,DH65/DH39)</f>
        <v>110.97111111111109</v>
      </c>
      <c r="DI80" s="10"/>
      <c r="DJ80" s="11">
        <f>IF(ISERROR(DJ65/DJ39),0,DJ65/DJ39)</f>
        <v>204.9711111111111</v>
      </c>
      <c r="DK80" s="10"/>
      <c r="DL80" s="11">
        <f>IF(ISERROR(DL65/DL39),0,DL65/DL39)</f>
        <v>178.85999999999999</v>
      </c>
      <c r="DM80" s="10"/>
      <c r="DN80" s="13">
        <f>IF(ISERROR(DN65/DN39),0,DN65/DN39)</f>
        <v>225.18666666666661</v>
      </c>
      <c r="DO80"/>
      <c r="DP80"/>
      <c r="DQ80"/>
      <c r="DR80"/>
      <c r="DS80"/>
    </row>
    <row r="81" spans="2:123" x14ac:dyDescent="0.25">
      <c r="B81" s="4" t="s">
        <v>10</v>
      </c>
      <c r="J81" s="20" t="e">
        <f>J9/J40</f>
        <v>#DIV/0!</v>
      </c>
      <c r="L81" s="20" t="e">
        <f>L9/L40</f>
        <v>#DIV/0!</v>
      </c>
      <c r="N81" s="20" t="e">
        <f>N9/N40</f>
        <v>#DIV/0!</v>
      </c>
      <c r="P81" s="20" t="e">
        <f>P9/P40</f>
        <v>#DIV/0!</v>
      </c>
      <c r="R81" s="20" t="e">
        <f>R9/R40</f>
        <v>#DIV/0!</v>
      </c>
      <c r="T81" s="20">
        <f>T9/T40</f>
        <v>769.38776699029131</v>
      </c>
      <c r="V81" s="20">
        <f>V9/V40</f>
        <v>1109.8835294117648</v>
      </c>
      <c r="X81" s="20">
        <f>X9/X40</f>
        <v>956.34904761904772</v>
      </c>
      <c r="Z81" s="20">
        <f>Z9/Z40</f>
        <v>713.69572289156633</v>
      </c>
      <c r="AB81" s="20">
        <f>AB9/AB40</f>
        <v>899.49690789473686</v>
      </c>
      <c r="AD81" s="20">
        <f>AD9/AD40</f>
        <v>888.4207936507936</v>
      </c>
      <c r="AF81" s="20">
        <f>AF9/AF40</f>
        <v>1026.3374242424243</v>
      </c>
      <c r="AH81" s="20">
        <f>AH9/AH40</f>
        <v>832.46857142857141</v>
      </c>
      <c r="AJ81" s="20">
        <f>AJ9/AJ40</f>
        <v>1019.6976056338028</v>
      </c>
      <c r="AL81" s="20">
        <f>AL9/AL40</f>
        <v>1133.036569767442</v>
      </c>
      <c r="AN81" s="20">
        <f>AN9/AN40</f>
        <v>950.41158273381291</v>
      </c>
      <c r="AO81"/>
      <c r="AP81" s="20">
        <f>AP9/AP40</f>
        <v>964.70214999999996</v>
      </c>
      <c r="AQ81"/>
      <c r="AR81" s="20">
        <f>AR9/AR40</f>
        <v>1044.3838974358973</v>
      </c>
      <c r="AT81" s="20">
        <f>AT9/AT40</f>
        <v>1025.5307333333333</v>
      </c>
      <c r="AV81" s="20">
        <f>AV9/AV40</f>
        <v>773.79431034482752</v>
      </c>
      <c r="AX81" s="20">
        <f>AX9/AX40</f>
        <v>681.73351851851851</v>
      </c>
      <c r="AZ81" s="20">
        <f>AZ9/AZ40</f>
        <v>832.99393258426971</v>
      </c>
      <c r="BB81" s="20">
        <f>BB9/BB40</f>
        <v>839.12914110429438</v>
      </c>
      <c r="BD81" s="20">
        <f>BD9/BD40</f>
        <v>760.06678571428574</v>
      </c>
      <c r="BF81" s="20">
        <f>IF(ISERROR(BF9/BF40),0,BF9/BF40)</f>
        <v>923.08795580110507</v>
      </c>
      <c r="BH81" s="20">
        <f t="shared" ref="BH81" si="223">IF(ISERROR(BH9/BH40),0,BH9/BH40)</f>
        <v>589.59470588235297</v>
      </c>
      <c r="BJ81" s="20">
        <f t="shared" ref="BJ81" si="224">IF(ISERROR(BJ9/BJ40),0,BJ9/BJ40)</f>
        <v>705.31443349753692</v>
      </c>
      <c r="BL81" s="20">
        <f t="shared" ref="BL81" si="225">IF(ISERROR(BL9/BL40),0,BL9/BL40)</f>
        <v>562.9238095238095</v>
      </c>
      <c r="BN81" s="20">
        <f t="shared" ref="BN81" si="226">IF(ISERROR(BN9/BN40),0,BN9/BN40)</f>
        <v>557.97131818181822</v>
      </c>
      <c r="BP81" s="20">
        <f t="shared" ref="BP81" si="227">IF(ISERROR(BP9/BP40),0,BP9/BP40)</f>
        <v>377.191213592233</v>
      </c>
      <c r="BR81" s="20">
        <f t="shared" ref="BR81" si="228">IF(ISERROR(BR9/BR40),0,BR9/BR40)</f>
        <v>422.82065420560747</v>
      </c>
      <c r="BT81" s="20">
        <f t="shared" ref="BT81" si="229">IF(ISERROR(BT9/BT40),0,BT9/BT40)</f>
        <v>449.73893004115223</v>
      </c>
      <c r="BV81" s="20">
        <f t="shared" ref="BV81" si="230">IF(ISERROR(BV9/BV40),0,BV9/BV40)</f>
        <v>444.11142857142858</v>
      </c>
      <c r="BX81" s="20">
        <f t="shared" ref="BX81" si="231">IF(ISERROR(BX9/BX40),0,BX9/BX40)</f>
        <v>362.1043859649123</v>
      </c>
      <c r="BZ81" s="20">
        <f t="shared" ref="BZ81" si="232">IF(ISERROR(BZ9/BZ40),0,BZ9/BZ40)</f>
        <v>1228.2972941176472</v>
      </c>
      <c r="CB81" s="20">
        <f t="shared" ref="CB81" si="233">IF(ISERROR(CB9/CB40),0,CB9/CB40)</f>
        <v>2272.3289655172412</v>
      </c>
      <c r="CD81" s="20">
        <f t="shared" ref="CD81" si="234">IF(ISERROR(CD9/CD40),0,CD9/CD40)</f>
        <v>768.17905660377357</v>
      </c>
      <c r="CF81" s="20">
        <f t="shared" ref="CF81" si="235">IF(ISERROR(CF9/CF40),0,CF9/CF40)</f>
        <v>627.31915384615388</v>
      </c>
      <c r="CH81" s="20">
        <f t="shared" ref="CH81" si="236">IF(ISERROR(CH9/CH40),0,CH9/CH40)</f>
        <v>835.5344827586207</v>
      </c>
      <c r="CJ81" s="20">
        <f t="shared" ref="CJ81" si="237">IF(ISERROR(CJ9/CJ40),0,CJ9/CJ40)</f>
        <v>612.02789855072467</v>
      </c>
      <c r="CL81" s="20">
        <f t="shared" ref="CL81" si="238">IF(ISERROR(CL9/CL40),0,CL9/CL40)</f>
        <v>551.09958579881663</v>
      </c>
      <c r="CN81" s="20">
        <f t="shared" ref="CN81" si="239">IF(ISERROR(CN9/CN40),0,CN9/CN40)</f>
        <v>594.40318181818179</v>
      </c>
      <c r="CP81" s="20">
        <f t="shared" ref="CP81" si="240">IF(ISERROR(CP9/CP40),0,CP9/CP40)</f>
        <v>456.43237499999998</v>
      </c>
      <c r="CR81" s="20">
        <f t="shared" ref="CR81" si="241">IF(ISERROR(CR9/CR40),0,CR9/CR40)</f>
        <v>765.77219354838712</v>
      </c>
      <c r="CT81" s="20">
        <f t="shared" ref="CT81" si="242">IF(ISERROR(CT9/CT40),0,CT9/CT40)</f>
        <v>700.10076335877864</v>
      </c>
      <c r="CV81" s="20">
        <f t="shared" ref="CV81:CX81" si="243">IF(ISERROR(CV9/CV40),0,CV9/CV40)</f>
        <v>1009.4011999999999</v>
      </c>
      <c r="CX81" s="20">
        <f t="shared" si="243"/>
        <v>786.21369230769233</v>
      </c>
      <c r="CZ81" s="20">
        <f t="shared" ref="CZ81:DB81" si="244">IF(ISERROR(CZ9/CZ40),0,CZ9/CZ40)</f>
        <v>506.26238095238091</v>
      </c>
      <c r="DB81" s="20">
        <f t="shared" si="244"/>
        <v>717.8550340136054</v>
      </c>
      <c r="DD81" s="20">
        <f t="shared" ref="DD81:DF81" si="245">IF(ISERROR(DD9/DD40),0,DD9/DD40)</f>
        <v>692.69792307692308</v>
      </c>
      <c r="DF81" s="20">
        <f t="shared" si="245"/>
        <v>625.24674556213017</v>
      </c>
      <c r="DH81" s="20">
        <f t="shared" ref="DH81:DJ81" si="246">IF(ISERROR(DH9/DH40),0,DH9/DH40)</f>
        <v>757.20814371257484</v>
      </c>
      <c r="DJ81" s="20">
        <f t="shared" si="246"/>
        <v>511.48761194029851</v>
      </c>
      <c r="DL81" s="20">
        <f t="shared" ref="DL81:DN81" si="247">IF(ISERROR(DL9/DL40),0,DL9/DL40)</f>
        <v>674.03085714285714</v>
      </c>
      <c r="DN81" s="20">
        <f t="shared" si="247"/>
        <v>886.06664122137397</v>
      </c>
      <c r="DO81"/>
      <c r="DP81"/>
      <c r="DQ81"/>
      <c r="DR81"/>
      <c r="DS81"/>
    </row>
    <row r="82" spans="2:123" x14ac:dyDescent="0.25">
      <c r="B82" s="9" t="s">
        <v>2</v>
      </c>
      <c r="C82" s="10"/>
      <c r="D82" s="10"/>
      <c r="E82" s="10"/>
      <c r="F82" s="10"/>
      <c r="G82" s="10"/>
      <c r="H82" s="10"/>
      <c r="I82" s="10"/>
      <c r="J82" s="11"/>
      <c r="K82" s="10"/>
      <c r="L82" s="11"/>
      <c r="M82" s="10"/>
      <c r="N82" s="11"/>
      <c r="O82" s="10"/>
      <c r="P82" s="11"/>
      <c r="Q82" s="10"/>
      <c r="R82" s="11"/>
      <c r="S82" s="10"/>
      <c r="T82" s="11"/>
      <c r="U82" s="10"/>
      <c r="V82" s="11"/>
      <c r="W82" s="10"/>
      <c r="X82" s="11"/>
      <c r="Y82" s="10"/>
      <c r="Z82" s="11"/>
      <c r="AA82" s="10"/>
      <c r="AB82" s="11"/>
      <c r="AC82" s="10"/>
      <c r="AD82" s="11"/>
      <c r="AE82" s="10"/>
      <c r="AF82" s="11"/>
      <c r="AG82" s="10"/>
      <c r="AH82" s="11"/>
      <c r="AI82" s="10"/>
      <c r="AJ82" s="11"/>
      <c r="AK82" s="10"/>
      <c r="AL82" s="11"/>
      <c r="AM82" s="10"/>
      <c r="AN82" s="11"/>
      <c r="AO82" s="10"/>
      <c r="AP82" s="11">
        <f>AP13/AP41</f>
        <v>933.75619094008766</v>
      </c>
      <c r="AQ82" s="10"/>
      <c r="AR82" s="11">
        <f>AR13/AR41</f>
        <v>960.90227228207641</v>
      </c>
      <c r="AS82" s="10"/>
      <c r="AT82" s="11">
        <f>AT13/AT41</f>
        <v>953.17104352126614</v>
      </c>
      <c r="AU82" s="10"/>
      <c r="AV82" s="11">
        <f>AV13/AV41</f>
        <v>937.11921450151044</v>
      </c>
      <c r="AW82" s="10"/>
      <c r="AX82" s="11">
        <f>AX13/AX41</f>
        <v>934.95766902119055</v>
      </c>
      <c r="AY82" s="10"/>
      <c r="AZ82" s="11">
        <f>AZ13/AZ41</f>
        <v>928.60333167330668</v>
      </c>
      <c r="BA82" s="10"/>
      <c r="BB82" s="11">
        <f>BB13/BB41</f>
        <v>925.07669525731581</v>
      </c>
      <c r="BC82" s="10"/>
      <c r="BD82" s="11">
        <f>BD13/BD41</f>
        <v>906.75116582914575</v>
      </c>
      <c r="BE82" s="10"/>
      <c r="BF82" s="11">
        <f>IF(ISERROR(BF13/BF41),0,BF13/BF41)</f>
        <v>914.74536072144292</v>
      </c>
      <c r="BG82" s="10"/>
      <c r="BH82" s="11">
        <f t="shared" ref="BH82" si="248">IF(ISERROR(BH13/BH41),0,BH13/BH41)</f>
        <v>882.53247135027402</v>
      </c>
      <c r="BI82" s="10"/>
      <c r="BJ82" s="11">
        <f t="shared" ref="BJ82" si="249">IF(ISERROR(BJ13/BJ41),0,BJ13/BJ41)</f>
        <v>843.73857212953874</v>
      </c>
      <c r="BK82" s="10"/>
      <c r="BL82" s="11">
        <f t="shared" ref="BL82" si="250">IF(ISERROR(BL13/BL41),0,BL13/BL41)</f>
        <v>808.74632527264112</v>
      </c>
      <c r="BM82" s="10"/>
      <c r="BN82" s="11">
        <f t="shared" ref="BN82" si="251">IF(ISERROR(BN13/BN41),0,BN13/BN41)</f>
        <v>768.18189760450912</v>
      </c>
      <c r="BO82" s="10"/>
      <c r="BP82" s="11">
        <f t="shared" ref="BP82" si="252">IF(ISERROR(BP13/BP41),0,BP13/BP41)</f>
        <v>705.37653738317749</v>
      </c>
      <c r="BQ82" s="10"/>
      <c r="BR82" s="11">
        <f t="shared" ref="BR82" si="253">IF(ISERROR(BR13/BR41),0,BR13/BR41)</f>
        <v>656.15235934664236</v>
      </c>
      <c r="BS82" s="10"/>
      <c r="BT82" s="11">
        <f t="shared" ref="BT82" si="254">IF(ISERROR(BT13/BT41),0,BT13/BT41)</f>
        <v>625.07969643642764</v>
      </c>
      <c r="BU82" s="10"/>
      <c r="BV82" s="11">
        <f t="shared" ref="BV82" si="255">IF(ISERROR(BV13/BV41),0,BV13/BV41)</f>
        <v>606.71330135194057</v>
      </c>
      <c r="BW82" s="10"/>
      <c r="BX82" s="11">
        <f t="shared" ref="BX82" si="256">IF(ISERROR(BX13/BX41),0,BX13/BX41)</f>
        <v>565.71936833119946</v>
      </c>
      <c r="BY82" s="10"/>
      <c r="BZ82" s="11">
        <f t="shared" ref="BZ82" si="257">IF(ISERROR(BZ13/BZ41),0,BZ13/BZ41)</f>
        <v>570.90847682119215</v>
      </c>
      <c r="CA82" s="10"/>
      <c r="CB82" s="11">
        <f t="shared" ref="CB82" si="258">IF(ISERROR(CB13/CB41),0,CB13/CB41)</f>
        <v>581.52084029712171</v>
      </c>
      <c r="CC82" s="10"/>
      <c r="CD82" s="11">
        <f t="shared" ref="CD82" si="259">IF(ISERROR(CD13/CD41),0,CD13/CD41)</f>
        <v>566.44345215759859</v>
      </c>
      <c r="CE82" s="10"/>
      <c r="CF82" s="11">
        <f t="shared" ref="CF82" si="260">IF(ISERROR(CF13/CF41),0,CF13/CF41)</f>
        <v>568.51633001422488</v>
      </c>
      <c r="CG82" s="10"/>
      <c r="CH82" s="11">
        <f t="shared" ref="CH82" si="261">IF(ISERROR(CH13/CH41),0,CH13/CH41)</f>
        <v>570.10094460929781</v>
      </c>
      <c r="CI82" s="10"/>
      <c r="CJ82" s="11">
        <f t="shared" ref="CJ82" si="262">IF(ISERROR(CJ13/CJ41),0,CJ13/CJ41)</f>
        <v>573.84100512820521</v>
      </c>
      <c r="CK82" s="10"/>
      <c r="CL82" s="11">
        <f t="shared" ref="CL82" si="263">IF(ISERROR(CL13/CL41),0,CL13/CL41)</f>
        <v>573.65566087414425</v>
      </c>
      <c r="CM82" s="10"/>
      <c r="CN82" s="11">
        <f t="shared" ref="CN82" si="264">IF(ISERROR(CN13/CN41),0,CN13/CN41)</f>
        <v>597.29767190037887</v>
      </c>
      <c r="CO82" s="10"/>
      <c r="CP82" s="11">
        <f t="shared" ref="CP82" si="265">IF(ISERROR(CP13/CP41),0,CP13/CP41)</f>
        <v>605.55179029559395</v>
      </c>
      <c r="CQ82" s="10"/>
      <c r="CR82" s="11">
        <f t="shared" ref="CR82" si="266">IF(ISERROR(CR13/CR41),0,CR13/CR41)</f>
        <v>642.32404105571834</v>
      </c>
      <c r="CS82" s="10"/>
      <c r="CT82" s="11">
        <f t="shared" ref="CT82" si="267">IF(ISERROR(CT13/CT41),0,CT13/CT41)</f>
        <v>668.71064691656568</v>
      </c>
      <c r="CU82" s="10"/>
      <c r="CV82" s="11">
        <f t="shared" ref="CV82:CX82" si="268">IF(ISERROR(CV13/CV41),0,CV13/CV41)</f>
        <v>745.49352157360397</v>
      </c>
      <c r="CW82" s="10"/>
      <c r="CX82" s="11">
        <f t="shared" si="268"/>
        <v>723.44250462677348</v>
      </c>
      <c r="CY82" s="10"/>
      <c r="CZ82" s="11">
        <f t="shared" ref="CZ82:DB82" si="269">IF(ISERROR(CZ13/CZ41),0,CZ13/CZ41)</f>
        <v>681.36892898719441</v>
      </c>
      <c r="DA82" s="10"/>
      <c r="DB82" s="11">
        <f t="shared" si="269"/>
        <v>676.4220633059789</v>
      </c>
      <c r="DC82" s="10"/>
      <c r="DD82" s="11">
        <f t="shared" ref="DD82:DF82" si="270">IF(ISERROR(DD13/DD41),0,DD13/DD41)</f>
        <v>681.40403282532236</v>
      </c>
      <c r="DE82" s="10"/>
      <c r="DF82" s="11">
        <f t="shared" si="270"/>
        <v>665.84421830585563</v>
      </c>
      <c r="DG82" s="10"/>
      <c r="DH82" s="11">
        <f t="shared" ref="DH82:DJ82" si="271">IF(ISERROR(DH13/DH41),0,DH13/DH41)</f>
        <v>678.53125838926167</v>
      </c>
      <c r="DI82" s="10"/>
      <c r="DJ82" s="11">
        <f t="shared" si="271"/>
        <v>678.04757558471192</v>
      </c>
      <c r="DK82" s="10"/>
      <c r="DL82" s="11">
        <f t="shared" ref="DL82:DN82" si="272">IF(ISERROR(DL13/DL41),0,DL13/DL41)</f>
        <v>685.13147211040837</v>
      </c>
      <c r="DM82" s="10"/>
      <c r="DN82" s="13">
        <f t="shared" si="272"/>
        <v>721.92349707602318</v>
      </c>
      <c r="DO82"/>
      <c r="DP82"/>
      <c r="DQ82"/>
      <c r="DR82"/>
      <c r="DS82"/>
    </row>
    <row r="83" spans="2:123" ht="6" customHeight="1" x14ac:dyDescent="0.25">
      <c r="AO83"/>
      <c r="AQ83"/>
      <c r="DO83"/>
      <c r="DP83"/>
      <c r="DQ83"/>
      <c r="DR83"/>
      <c r="DS83"/>
    </row>
    <row r="84" spans="2:123" x14ac:dyDescent="0.25">
      <c r="B84" s="7" t="s">
        <v>8</v>
      </c>
      <c r="AO84"/>
      <c r="AQ84"/>
      <c r="DO84"/>
      <c r="DP84"/>
      <c r="DQ84"/>
      <c r="DR84"/>
      <c r="DS84"/>
    </row>
    <row r="85" spans="2:123" s="17" customFormat="1" x14ac:dyDescent="0.25">
      <c r="B85" s="17" t="s">
        <v>10</v>
      </c>
      <c r="J85" s="14" t="e">
        <f>J10/J43</f>
        <v>#DIV/0!</v>
      </c>
      <c r="L85" s="14" t="e">
        <f>L10/L43</f>
        <v>#DIV/0!</v>
      </c>
      <c r="N85" s="14">
        <f>IF(ISERROR(N10/N43),0,N10/N43)</f>
        <v>0</v>
      </c>
      <c r="P85" s="14">
        <f>IF(ISERROR(P10/P43),0,P10/P43)</f>
        <v>0</v>
      </c>
      <c r="R85" s="14">
        <f>IF(ISERROR(R10/R43),0,R10/R43)</f>
        <v>0</v>
      </c>
      <c r="T85" s="14">
        <f>IF(ISERROR(T10/T43),0,T10/T43)</f>
        <v>0</v>
      </c>
      <c r="V85" s="14">
        <f>IF(ISERROR(V10/V43),0,V10/V43)</f>
        <v>0</v>
      </c>
      <c r="X85" s="14">
        <f>IF(ISERROR(X10/X43),0,X10/X43)</f>
        <v>0</v>
      </c>
      <c r="Z85" s="14">
        <f>IF(ISERROR(Z10/Z43),0,Z10/Z43)</f>
        <v>0</v>
      </c>
      <c r="AB85" s="14">
        <f>IF(ISERROR(AB10/AB43),0,AB10/AB43)</f>
        <v>0</v>
      </c>
      <c r="AD85" s="14">
        <f>IF(ISERROR(AD10/AD43),0,AD10/AD43)</f>
        <v>0</v>
      </c>
      <c r="AF85" s="14">
        <f>IF(ISERROR(AF10/AF43),0,AF10/AF43)</f>
        <v>0</v>
      </c>
      <c r="AH85" s="78">
        <f>IF(ISERROR(AH10/AH43),0,AH10/AH43)</f>
        <v>0</v>
      </c>
      <c r="AJ85" s="78">
        <f>IF(ISERROR(AJ10/AJ43),0,AJ10/AJ43)</f>
        <v>0</v>
      </c>
      <c r="AL85" s="78">
        <f>IF(ISERROR(AL10/AL43),0,AL10/AL43)</f>
        <v>0</v>
      </c>
      <c r="AN85" s="78">
        <f>IF(ISERROR(AN10/AN43),0,AN10/AN43)</f>
        <v>0</v>
      </c>
      <c r="AO85" s="79"/>
      <c r="AP85" s="78">
        <f>IF(ISERROR(AP10/AP43),0,AP10/AP43)</f>
        <v>0</v>
      </c>
      <c r="AQ85" s="79"/>
      <c r="AR85" s="78">
        <f>IF(ISERROR(AR10/AR43),0,AR10/AR43)</f>
        <v>0</v>
      </c>
      <c r="AT85" s="78">
        <f t="shared" ref="AT85" si="273">IF(ISERROR(AT10/AT43),0,AT10/AT43)</f>
        <v>0</v>
      </c>
      <c r="AV85" s="78">
        <f t="shared" ref="AV85" si="274">IF(ISERROR(AV10/AV43),0,AV10/AV43)</f>
        <v>0</v>
      </c>
      <c r="AX85" s="78">
        <f t="shared" ref="AX85" si="275">IF(ISERROR(AX10/AX43),0,AX10/AX43)</f>
        <v>0</v>
      </c>
      <c r="AZ85" s="78">
        <f t="shared" ref="AZ85:BB85" si="276">IF(ISERROR(AZ10/AZ43),0,AZ10/AZ43)</f>
        <v>0</v>
      </c>
      <c r="BB85" s="78">
        <f t="shared" si="276"/>
        <v>0</v>
      </c>
      <c r="BD85" s="78">
        <f t="shared" ref="BD85:BF85" si="277">IF(ISERROR(BD10/BD43),0,BD10/BD43)</f>
        <v>0</v>
      </c>
      <c r="BF85" s="78">
        <f t="shared" si="277"/>
        <v>0</v>
      </c>
      <c r="BH85" s="78">
        <f t="shared" ref="BH85:BJ85" si="278">IF(ISERROR(BH10/BH43),0,BH10/BH43)</f>
        <v>0</v>
      </c>
      <c r="BJ85" s="78">
        <f t="shared" si="278"/>
        <v>0</v>
      </c>
      <c r="BL85" s="78">
        <f t="shared" ref="BL85:BN85" si="279">IF(ISERROR(BL10/BL43),0,BL10/BL43)</f>
        <v>0</v>
      </c>
      <c r="BN85" s="78">
        <f t="shared" si="279"/>
        <v>0</v>
      </c>
      <c r="BP85" s="78">
        <f t="shared" ref="BP85:BR85" si="280">IF(ISERROR(BP10/BP43),0,BP10/BP43)</f>
        <v>0</v>
      </c>
      <c r="BR85" s="78">
        <f t="shared" si="280"/>
        <v>0</v>
      </c>
      <c r="BT85" s="78">
        <f t="shared" ref="BT85:BV85" si="281">IF(ISERROR(BT10/BT43),0,BT10/BT43)</f>
        <v>0</v>
      </c>
      <c r="BV85" s="78">
        <f t="shared" si="281"/>
        <v>0</v>
      </c>
      <c r="BX85" s="78">
        <f t="shared" ref="BX85" si="282">IF(ISERROR(BX10/BX43),0,BX10/BX43)</f>
        <v>0</v>
      </c>
      <c r="BZ85" s="78">
        <f t="shared" ref="BZ85" si="283">IF(ISERROR(BZ10/BZ43),0,BZ10/BZ43)</f>
        <v>0</v>
      </c>
      <c r="CB85" s="78">
        <f t="shared" ref="CB85:CD85" si="284">IF(ISERROR(CB10/CB43),0,CB10/CB43)</f>
        <v>0</v>
      </c>
      <c r="CD85" s="78">
        <f t="shared" si="284"/>
        <v>0</v>
      </c>
      <c r="CF85" s="78">
        <f t="shared" ref="CF85:CH85" si="285">IF(ISERROR(CF10/CF43),0,CF10/CF43)</f>
        <v>0</v>
      </c>
      <c r="CH85" s="78">
        <f t="shared" si="285"/>
        <v>0</v>
      </c>
      <c r="CJ85" s="78">
        <f t="shared" ref="CJ85:CL85" si="286">IF(ISERROR(CJ10/CJ43),0,CJ10/CJ43)</f>
        <v>0</v>
      </c>
      <c r="CL85" s="78">
        <f t="shared" si="286"/>
        <v>0</v>
      </c>
      <c r="CN85" s="78">
        <f t="shared" ref="CN85:CP85" si="287">IF(ISERROR(CN10/CN43),0,CN10/CN43)</f>
        <v>0</v>
      </c>
      <c r="CP85" s="78">
        <f t="shared" si="287"/>
        <v>0</v>
      </c>
      <c r="CR85" s="78">
        <f t="shared" ref="CR85:CT85" si="288">IF(ISERROR(CR10/CR43),0,CR10/CR43)</f>
        <v>0</v>
      </c>
      <c r="CT85" s="78">
        <f t="shared" si="288"/>
        <v>0</v>
      </c>
      <c r="CV85" s="78">
        <f t="shared" ref="CV85:CX85" si="289">IF(ISERROR(CV10/CV43),0,CV10/CV43)</f>
        <v>0</v>
      </c>
      <c r="CX85" s="78">
        <f t="shared" si="289"/>
        <v>0</v>
      </c>
      <c r="CZ85" s="78">
        <f t="shared" ref="CZ85:DB85" si="290">IF(ISERROR(CZ10/CZ43),0,CZ10/CZ43)</f>
        <v>0</v>
      </c>
      <c r="DB85" s="78">
        <f t="shared" si="290"/>
        <v>0</v>
      </c>
      <c r="DD85" s="78">
        <f t="shared" ref="DD85:DF85" si="291">IF(ISERROR(DD10/DD43),0,DD10/DD43)</f>
        <v>0</v>
      </c>
      <c r="DF85" s="78">
        <f t="shared" si="291"/>
        <v>0</v>
      </c>
      <c r="DH85" s="78">
        <f t="shared" ref="DH85:DJ85" si="292">IF(ISERROR(DH10/DH43),0,DH10/DH43)</f>
        <v>0</v>
      </c>
      <c r="DJ85" s="78">
        <f t="shared" si="292"/>
        <v>0</v>
      </c>
      <c r="DL85" s="78">
        <f t="shared" ref="DL85:DN85" si="293">IF(ISERROR(DL10/DL43),0,DL10/DL43)</f>
        <v>0</v>
      </c>
      <c r="DN85" s="78">
        <f t="shared" si="293"/>
        <v>0</v>
      </c>
      <c r="DO85" s="79"/>
      <c r="DP85" s="79"/>
      <c r="DQ85" s="79"/>
      <c r="DR85" s="79"/>
      <c r="DS85" s="79"/>
    </row>
    <row r="86" spans="2:123" s="17" customFormat="1" x14ac:dyDescent="0.25">
      <c r="B86" s="80" t="s">
        <v>2</v>
      </c>
      <c r="C86" s="81"/>
      <c r="D86" s="81"/>
      <c r="E86" s="81"/>
      <c r="F86" s="81"/>
      <c r="G86" s="81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>
        <f>SUM(T85:AP85)</f>
        <v>0</v>
      </c>
      <c r="AQ86" s="76"/>
      <c r="AR86" s="76">
        <f>SUM(V85:AR85)</f>
        <v>0</v>
      </c>
      <c r="AS86" s="76"/>
      <c r="AT86" s="76">
        <f>SUM(X85:AT85)</f>
        <v>0</v>
      </c>
      <c r="AU86" s="76"/>
      <c r="AV86" s="76">
        <f>SUM(Z85:AV85)</f>
        <v>0</v>
      </c>
      <c r="AW86" s="76"/>
      <c r="AX86" s="76">
        <f>SUM(AB85:AX85)</f>
        <v>0</v>
      </c>
      <c r="AY86" s="76"/>
      <c r="AZ86" s="76">
        <f>SUM(AD85:AZ85)</f>
        <v>0</v>
      </c>
      <c r="BA86" s="76"/>
      <c r="BB86" s="76">
        <f>SUM(AF85:BB85)</f>
        <v>0</v>
      </c>
      <c r="BC86" s="76"/>
      <c r="BD86" s="76">
        <f>SUM(AH85:BD85)</f>
        <v>0</v>
      </c>
      <c r="BE86" s="76"/>
      <c r="BF86" s="76">
        <f>SUM(AJ85:BF85)</f>
        <v>0</v>
      </c>
      <c r="BG86" s="76"/>
      <c r="BH86" s="76">
        <f>SUM(AL85:BH85)</f>
        <v>0</v>
      </c>
      <c r="BI86" s="76"/>
      <c r="BJ86" s="76">
        <f>SUM(AN85:BJ85)</f>
        <v>0</v>
      </c>
      <c r="BK86" s="76"/>
      <c r="BL86" s="76">
        <f>SUM(AP85:BL85)</f>
        <v>0</v>
      </c>
      <c r="BM86" s="76"/>
      <c r="BN86" s="76">
        <f>SUM(AR85:BN85)</f>
        <v>0</v>
      </c>
      <c r="BO86" s="76"/>
      <c r="BP86" s="76">
        <f>SUM(AT85:BP85)</f>
        <v>0</v>
      </c>
      <c r="BQ86" s="76"/>
      <c r="BR86" s="76">
        <f>SUM(AV85:BR85)</f>
        <v>0</v>
      </c>
      <c r="BS86" s="76"/>
      <c r="BT86" s="76">
        <f>SUM(AX85:BT85)</f>
        <v>0</v>
      </c>
      <c r="BU86" s="76"/>
      <c r="BV86" s="76">
        <f>SUM(AZ85:BV85)</f>
        <v>0</v>
      </c>
      <c r="BW86" s="76"/>
      <c r="BX86" s="76">
        <f>SUM(BB85:BX85)</f>
        <v>0</v>
      </c>
      <c r="BY86" s="76"/>
      <c r="BZ86" s="76">
        <f>SUM(BD85:BZ85)</f>
        <v>0</v>
      </c>
      <c r="CA86" s="76"/>
      <c r="CB86" s="76">
        <f>SUM(BF85:CB85)</f>
        <v>0</v>
      </c>
      <c r="CC86" s="76"/>
      <c r="CD86" s="76">
        <f>SUM(BH85:CD85)</f>
        <v>0</v>
      </c>
      <c r="CE86" s="76"/>
      <c r="CF86" s="76">
        <f>SUM(BJ85:CF85)</f>
        <v>0</v>
      </c>
      <c r="CG86" s="76"/>
      <c r="CH86" s="76">
        <f>SUM(BL85:CH85)</f>
        <v>0</v>
      </c>
      <c r="CI86" s="76"/>
      <c r="CJ86" s="76">
        <f>SUM(BN85:CJ85)</f>
        <v>0</v>
      </c>
      <c r="CK86" s="76"/>
      <c r="CL86" s="76">
        <f>SUM(BP85:CL85)</f>
        <v>0</v>
      </c>
      <c r="CM86" s="76"/>
      <c r="CN86" s="76">
        <f>SUM(BR85:CN85)</f>
        <v>0</v>
      </c>
      <c r="CO86" s="76"/>
      <c r="CP86" s="76">
        <f>SUM(BT85:CP85)</f>
        <v>0</v>
      </c>
      <c r="CQ86" s="76"/>
      <c r="CR86" s="76">
        <f>SUM(BV85:CR85)</f>
        <v>0</v>
      </c>
      <c r="CS86" s="76"/>
      <c r="CT86" s="76">
        <f>SUM(BX85:CT85)</f>
        <v>0</v>
      </c>
      <c r="CU86" s="76"/>
      <c r="CV86" s="76">
        <f>SUM(BZ85:CV85)</f>
        <v>0</v>
      </c>
      <c r="CW86" s="76"/>
      <c r="CX86" s="76">
        <f>SUM(CB85:CX85)</f>
        <v>0</v>
      </c>
      <c r="CY86" s="76"/>
      <c r="CZ86" s="76">
        <f>SUM(CD85:CZ85)</f>
        <v>0</v>
      </c>
      <c r="DA86" s="76"/>
      <c r="DB86" s="76">
        <f>SUM(CF85:DB85)</f>
        <v>0</v>
      </c>
      <c r="DC86" s="76"/>
      <c r="DD86" s="76">
        <f>SUM(CH85:DD85)</f>
        <v>0</v>
      </c>
      <c r="DE86" s="76"/>
      <c r="DF86" s="76">
        <f>SUM(CJ85:DF85)</f>
        <v>0</v>
      </c>
      <c r="DG86" s="76"/>
      <c r="DH86" s="76">
        <f>SUM(CL85:DH85)</f>
        <v>0</v>
      </c>
      <c r="DI86" s="76"/>
      <c r="DJ86" s="76">
        <f>SUM(CN85:DJ85)</f>
        <v>0</v>
      </c>
      <c r="DK86" s="76"/>
      <c r="DL86" s="76">
        <f>SUM(CP85:DL85)</f>
        <v>0</v>
      </c>
      <c r="DM86" s="76"/>
      <c r="DN86" s="77">
        <f>SUM(CR85:DN85)</f>
        <v>0</v>
      </c>
      <c r="DO86" s="79"/>
      <c r="DP86" s="79"/>
      <c r="DQ86" s="79"/>
      <c r="DR86" s="79"/>
      <c r="DS86" s="79"/>
    </row>
    <row r="87" spans="2:123" ht="6" customHeight="1" x14ac:dyDescent="0.25">
      <c r="AO87"/>
      <c r="AQ87"/>
      <c r="DO87"/>
      <c r="DP87"/>
      <c r="DQ87"/>
      <c r="DR87"/>
      <c r="DS87"/>
    </row>
    <row r="88" spans="2:123" x14ac:dyDescent="0.25">
      <c r="B88" s="7" t="s">
        <v>9</v>
      </c>
      <c r="AO88"/>
      <c r="AQ88"/>
      <c r="DO88"/>
      <c r="DP88"/>
      <c r="DQ88"/>
      <c r="DR88"/>
      <c r="DS88"/>
    </row>
    <row r="89" spans="2:123" x14ac:dyDescent="0.25">
      <c r="B89" s="4" t="s">
        <v>10</v>
      </c>
      <c r="J89" s="19" t="e">
        <f>J11/J46</f>
        <v>#DIV/0!</v>
      </c>
      <c r="L89" s="19" t="e">
        <f>L11/L46</f>
        <v>#DIV/0!</v>
      </c>
      <c r="N89" s="19" t="e">
        <f>N11/N46</f>
        <v>#DIV/0!</v>
      </c>
      <c r="P89" s="19" t="e">
        <f>P11/P46</f>
        <v>#DIV/0!</v>
      </c>
      <c r="R89" s="19" t="e">
        <f>R11/R46</f>
        <v>#DIV/0!</v>
      </c>
      <c r="T89" s="19">
        <f>T11/T46</f>
        <v>205.68910958904107</v>
      </c>
      <c r="V89" s="19">
        <f>V11/V46</f>
        <v>194.3611688311687</v>
      </c>
      <c r="X89" s="19">
        <f>X11/X46</f>
        <v>163.23616352201248</v>
      </c>
      <c r="Z89" s="19">
        <f>Z11/Z46</f>
        <v>169.87701754385972</v>
      </c>
      <c r="AB89" s="19">
        <f>AB11/AB46</f>
        <v>152.42223684210512</v>
      </c>
      <c r="AD89" s="19">
        <f>AD11/AD46</f>
        <v>174.38090909090906</v>
      </c>
      <c r="AF89" s="19">
        <f>AF11/AF46</f>
        <v>207.33678260869559</v>
      </c>
      <c r="AH89" s="19">
        <f>AH11/AH46</f>
        <v>179.24818840579709</v>
      </c>
      <c r="AJ89" s="19">
        <f>AJ11/AJ46</f>
        <v>254.54542483660128</v>
      </c>
      <c r="AL89" s="19">
        <f>AL11/AL46</f>
        <v>261.26729411764705</v>
      </c>
      <c r="AN89" s="19">
        <f>AN11/AN46</f>
        <v>156.15828571428571</v>
      </c>
      <c r="AO89"/>
      <c r="AP89" s="19">
        <f>AP11/AP46</f>
        <v>156.36226415094339</v>
      </c>
      <c r="AQ89"/>
      <c r="AR89" s="19">
        <f>AR11/AR46</f>
        <v>186.21641379310344</v>
      </c>
      <c r="AT89" s="19">
        <f>AT11/AT46</f>
        <v>156.96560283687944</v>
      </c>
      <c r="AV89" s="19">
        <f>AV11/AV46</f>
        <v>158.32252873563218</v>
      </c>
      <c r="AX89" s="19">
        <f>AX11/AX46</f>
        <v>159.64276595744681</v>
      </c>
      <c r="AZ89" s="19">
        <f>AZ11/AZ46</f>
        <v>153.60272108843537</v>
      </c>
      <c r="BB89" s="19">
        <f>BB11/BB46</f>
        <v>129.5902027027027</v>
      </c>
      <c r="BD89" s="19">
        <f>BD11/BD46</f>
        <v>114.51704545454545</v>
      </c>
      <c r="BF89" s="19">
        <f>IF(ISERROR(BF11/BF46),0,BF11/BF46)</f>
        <v>147.34354838709677</v>
      </c>
      <c r="BH89" s="19">
        <f t="shared" ref="BH89" si="294">IF(ISERROR(BH11/BH46),0,BH11/BH46)</f>
        <v>153.02751677852348</v>
      </c>
      <c r="BJ89" s="19">
        <f t="shared" ref="BJ89" si="295">IF(ISERROR(BJ11/BJ46),0,BJ11/BJ46)</f>
        <v>204.42691275167786</v>
      </c>
      <c r="BL89" s="19">
        <f t="shared" ref="BL89" si="296">IF(ISERROR(BL11/BL46),0,BL11/BL46)</f>
        <v>155.55054054054054</v>
      </c>
      <c r="BN89" s="19">
        <f t="shared" ref="BN89" si="297">IF(ISERROR(BN11/BN46),0,BN11/BN46)</f>
        <v>174.75796460176991</v>
      </c>
      <c r="BP89" s="19">
        <f t="shared" ref="BP89" si="298">IF(ISERROR(BP11/BP46),0,BP11/BP46)</f>
        <v>159.75368888888889</v>
      </c>
      <c r="BR89" s="19">
        <f t="shared" ref="BR89" si="299">IF(ISERROR(BR11/BR46),0,BR11/BR46)</f>
        <v>171.73045918367347</v>
      </c>
      <c r="BT89" s="19">
        <f t="shared" ref="BT89" si="300">IF(ISERROR(BT11/BT46),0,BT11/BT46)</f>
        <v>280.96020408163264</v>
      </c>
      <c r="BV89" s="19">
        <f t="shared" ref="BV89" si="301">IF(ISERROR(BV11/BV46),0,BV11/BV46)</f>
        <v>160.32956284153005</v>
      </c>
      <c r="BX89" s="19">
        <f t="shared" ref="BX89" si="302">IF(ISERROR(BX11/BX46),0,BX11/BX46)</f>
        <v>176.38342592592593</v>
      </c>
      <c r="BZ89" s="19">
        <f t="shared" ref="BZ89" si="303">IF(ISERROR(BZ11/BZ46),0,BZ11/BZ46)</f>
        <v>183.66639344262293</v>
      </c>
      <c r="CB89" s="19">
        <f t="shared" ref="CB89" si="304">IF(ISERROR(CB11/CB46),0,CB11/CB46)</f>
        <v>141.73597122302158</v>
      </c>
      <c r="CD89" s="19">
        <f t="shared" ref="CD89" si="305">IF(ISERROR(CD11/CD46),0,CD11/CD46)</f>
        <v>135.66056872037916</v>
      </c>
      <c r="CF89" s="19">
        <f t="shared" ref="CF89" si="306">IF(ISERROR(CF11/CF46),0,CF11/CF46)</f>
        <v>103.04594202898551</v>
      </c>
      <c r="CH89" s="19">
        <f t="shared" ref="CH89" si="307">IF(ISERROR(CH11/CH46),0,CH11/CH46)</f>
        <v>105.98836575875485</v>
      </c>
      <c r="CJ89" s="19">
        <f t="shared" ref="CJ89" si="308">IF(ISERROR(CJ11/CJ46),0,CJ11/CJ46)</f>
        <v>113.55528846153847</v>
      </c>
      <c r="CL89" s="19">
        <f t="shared" ref="CL89" si="309">IF(ISERROR(CL11/CL46),0,CL11/CL46)</f>
        <v>80.729296875000003</v>
      </c>
      <c r="CN89" s="19">
        <f t="shared" ref="CN89" si="310">IF(ISERROR(CN11/CN46),0,CN11/CN46)</f>
        <v>179.22845000000001</v>
      </c>
      <c r="CP89" s="19">
        <f t="shared" ref="CP89" si="311">IF(ISERROR(CP11/CP46),0,CP11/CP46)</f>
        <v>230.65169999999998</v>
      </c>
      <c r="CR89" s="19">
        <f t="shared" ref="CR89" si="312">IF(ISERROR(CR11/CR46),0,CR11/CR46)</f>
        <v>165.77255230125522</v>
      </c>
      <c r="CT89" s="19">
        <f t="shared" ref="CT89" si="313">IF(ISERROR(CT11/CT46),0,CT11/CT46)</f>
        <v>201.28780590717298</v>
      </c>
      <c r="CV89" s="19">
        <f t="shared" ref="CV89:CX89" si="314">IF(ISERROR(CV11/CV46),0,CV11/CV46)</f>
        <v>181.67296551724138</v>
      </c>
      <c r="CX89" s="19">
        <f t="shared" si="314"/>
        <v>190.0063436123348</v>
      </c>
      <c r="CZ89" s="19">
        <f t="shared" ref="CZ89:DB89" si="315">IF(ISERROR(CZ11/CZ46),0,CZ11/CZ46)</f>
        <v>216.2614917127072</v>
      </c>
      <c r="DB89" s="19">
        <f t="shared" si="315"/>
        <v>162.18497797356827</v>
      </c>
      <c r="DD89" s="19">
        <f t="shared" ref="DD89:DF89" si="316">IF(ISERROR(DD11/DD46),0,DD11/DD46)</f>
        <v>155.06153465346534</v>
      </c>
      <c r="DF89" s="19">
        <f t="shared" si="316"/>
        <v>140.22637755102039</v>
      </c>
      <c r="DH89" s="19">
        <f t="shared" ref="DH89:DJ89" si="317">IF(ISERROR(DH11/DH46),0,DH11/DH46)</f>
        <v>143.86784810126582</v>
      </c>
      <c r="DJ89" s="19">
        <f t="shared" si="317"/>
        <v>100.47717299578059</v>
      </c>
      <c r="DL89" s="19">
        <f t="shared" ref="DL89:DN89" si="318">IF(ISERROR(DL11/DL46),0,DL11/DL46)</f>
        <v>250.54229268292681</v>
      </c>
      <c r="DN89" s="19">
        <f t="shared" si="318"/>
        <v>127.47263157894736</v>
      </c>
      <c r="DO89"/>
      <c r="DP89"/>
      <c r="DQ89"/>
      <c r="DR89"/>
      <c r="DS89"/>
    </row>
    <row r="90" spans="2:123" x14ac:dyDescent="0.25">
      <c r="B90" s="9" t="s">
        <v>2</v>
      </c>
      <c r="C90" s="10"/>
      <c r="D90" s="10"/>
      <c r="E90" s="10"/>
      <c r="F90" s="10"/>
      <c r="G90" s="10"/>
      <c r="H90" s="10"/>
      <c r="I90" s="10"/>
      <c r="J90" s="39"/>
      <c r="K90" s="10"/>
      <c r="L90" s="39"/>
      <c r="M90" s="10"/>
      <c r="N90" s="39"/>
      <c r="O90" s="10"/>
      <c r="P90" s="39"/>
      <c r="Q90" s="10"/>
      <c r="R90" s="39"/>
      <c r="S90" s="10"/>
      <c r="T90" s="39"/>
      <c r="U90" s="10"/>
      <c r="V90" s="39"/>
      <c r="W90" s="10"/>
      <c r="X90" s="39"/>
      <c r="Y90" s="10"/>
      <c r="Z90" s="39"/>
      <c r="AA90" s="10"/>
      <c r="AB90" s="39"/>
      <c r="AC90" s="10"/>
      <c r="AD90" s="39"/>
      <c r="AE90" s="10"/>
      <c r="AF90" s="39"/>
      <c r="AG90" s="10"/>
      <c r="AH90" s="39"/>
      <c r="AI90" s="10"/>
      <c r="AJ90" s="39"/>
      <c r="AK90" s="10"/>
      <c r="AL90" s="39"/>
      <c r="AM90" s="10"/>
      <c r="AN90" s="39"/>
      <c r="AO90" s="10"/>
      <c r="AP90" s="39">
        <f>AP15/AP47</f>
        <v>190.40492018244007</v>
      </c>
      <c r="AQ90" s="10"/>
      <c r="AR90" s="39">
        <f>AR15/AR47</f>
        <v>188.78551055333708</v>
      </c>
      <c r="AS90" s="10"/>
      <c r="AT90" s="39">
        <f>AT15/AT47</f>
        <v>185.71352298850576</v>
      </c>
      <c r="AU90" s="10"/>
      <c r="AV90" s="39">
        <f>AV15/AV47</f>
        <v>185.03424501424499</v>
      </c>
      <c r="AW90" s="10"/>
      <c r="AX90" s="39">
        <f>AX15/AX47</f>
        <v>183.99480920314252</v>
      </c>
      <c r="AY90" s="10"/>
      <c r="AZ90" s="39">
        <f>AZ15/AZ47</f>
        <v>184.18129994372538</v>
      </c>
      <c r="BA90" s="10"/>
      <c r="BB90" s="39">
        <f>BB15/BB47</f>
        <v>180.471405985319</v>
      </c>
      <c r="BC90" s="10"/>
      <c r="BD90" s="39">
        <f>BD15/BD47</f>
        <v>173.87437360178967</v>
      </c>
      <c r="BE90" s="10"/>
      <c r="BF90" s="39">
        <f>IF(ISERROR(BF15/BF47),0,BF15/BF47)</f>
        <v>171.18525207756232</v>
      </c>
      <c r="BG90" s="10"/>
      <c r="BH90" s="39">
        <f t="shared" ref="BH90" si="319">IF(ISERROR(BH15/BH47),0,BH15/BH47)</f>
        <v>162.60134925041646</v>
      </c>
      <c r="BI90" s="10"/>
      <c r="BJ90" s="39">
        <f t="shared" ref="BJ90" si="320">IF(ISERROR(BJ15/BJ47),0,BJ15/BJ47)</f>
        <v>156.67932584269664</v>
      </c>
      <c r="BK90" s="10"/>
      <c r="BL90" s="39">
        <f t="shared" ref="BL90" si="321">IF(ISERROR(BL15/BL47),0,BL15/BL47)</f>
        <v>156.60487123287672</v>
      </c>
      <c r="BM90" s="10"/>
      <c r="BN90" s="39">
        <f t="shared" ref="BN90" si="322">IF(ISERROR(BN15/BN47),0,BN15/BN47)</f>
        <v>158.79365221987317</v>
      </c>
      <c r="BO90" s="10"/>
      <c r="BP90" s="39">
        <f t="shared" ref="BP90" si="323">IF(ISERROR(BP15/BP47),0,BP15/BP47)</f>
        <v>156.88681034482761</v>
      </c>
      <c r="BQ90" s="10"/>
      <c r="BR90" s="39">
        <f t="shared" ref="BR90" si="324">IF(ISERROR(BR15/BR47),0,BR15/BR47)</f>
        <v>158.31663048840653</v>
      </c>
      <c r="BS90" s="10"/>
      <c r="BT90" s="39">
        <f t="shared" ref="BT90" si="325">IF(ISERROR(BT15/BT47),0,BT15/BT47)</f>
        <v>170.04777452415814</v>
      </c>
      <c r="BU90" s="10"/>
      <c r="BV90" s="39">
        <f t="shared" ref="BV90" si="326">IF(ISERROR(BV15/BV47),0,BV15/BV47)</f>
        <v>169.89888570062172</v>
      </c>
      <c r="BW90" s="10"/>
      <c r="BX90" s="39">
        <f t="shared" ref="BX90" si="327">IF(ISERROR(BX15/BX47),0,BX15/BX47)</f>
        <v>171.65638425925928</v>
      </c>
      <c r="BY90" s="10"/>
      <c r="BZ90" s="39">
        <f t="shared" ref="BZ90" si="328">IF(ISERROR(BZ15/BZ47),0,BZ15/BZ47)</f>
        <v>175.49402733485195</v>
      </c>
      <c r="CA90" s="10"/>
      <c r="CB90" s="39">
        <f t="shared" ref="CB90" si="329">IF(ISERROR(CB15/CB47),0,CB15/CB47)</f>
        <v>177.01836512261582</v>
      </c>
      <c r="CC90" s="10"/>
      <c r="CD90" s="39">
        <f t="shared" ref="CD90" si="330">IF(ISERROR(CD15/CD47),0,CD15/CD47)</f>
        <v>175.19068644818424</v>
      </c>
      <c r="CE90" s="10"/>
      <c r="CF90" s="39">
        <f t="shared" ref="CF90" si="331">IF(ISERROR(CF15/CF47),0,CF15/CF47)</f>
        <v>168.22647798742139</v>
      </c>
      <c r="CG90" s="10"/>
      <c r="CH90" s="39">
        <f t="shared" ref="CH90" si="332">IF(ISERROR(CH15/CH47),0,CH15/CH47)</f>
        <v>159.64683112715602</v>
      </c>
      <c r="CI90" s="10"/>
      <c r="CJ90" s="39">
        <f t="shared" ref="CJ90" si="333">IF(ISERROR(CJ15/CJ47),0,CJ15/CJ47)</f>
        <v>156.13759936406996</v>
      </c>
      <c r="CK90" s="10"/>
      <c r="CL90" s="39">
        <f t="shared" ref="CL90" si="334">IF(ISERROR(CL15/CL47),0,CL15/CL47)</f>
        <v>146.90243519245877</v>
      </c>
      <c r="CM90" s="10"/>
      <c r="CN90" s="39">
        <f t="shared" ref="CN90" si="335">IF(ISERROR(CN15/CN47),0,CN15/CN47)</f>
        <v>148.31999603332011</v>
      </c>
      <c r="CO90" s="10"/>
      <c r="CP90" s="39">
        <f t="shared" ref="CP90" si="336">IF(ISERROR(CP15/CP47),0,CP15/CP47)</f>
        <v>153.02411089108912</v>
      </c>
      <c r="CQ90" s="10"/>
      <c r="CR90" s="39">
        <f t="shared" ref="CR90" si="337">IF(ISERROR(CR15/CR47),0,CR15/CR47)</f>
        <v>144.44599688473522</v>
      </c>
      <c r="CS90" s="10"/>
      <c r="CT90" s="39">
        <f t="shared" ref="CT90" si="338">IF(ISERROR(CT15/CT47),0,CT15/CT47)</f>
        <v>148.475293668955</v>
      </c>
      <c r="CU90" s="10"/>
      <c r="CV90" s="39">
        <f t="shared" ref="CV90:CX90" si="339">IF(ISERROR(CV15/CV47),0,CV15/CV47)</f>
        <v>149.81029673590507</v>
      </c>
      <c r="CW90" s="10"/>
      <c r="CX90" s="39">
        <f t="shared" si="339"/>
        <v>150.87921532846715</v>
      </c>
      <c r="CY90" s="10"/>
      <c r="CZ90" s="39">
        <f t="shared" ref="CZ90:DB90" si="340">IF(ISERROR(CZ15/CZ47),0,CZ15/CZ47)</f>
        <v>155.58989216391089</v>
      </c>
      <c r="DA90" s="10"/>
      <c r="DB90" s="39">
        <f t="shared" si="340"/>
        <v>157.62783774124378</v>
      </c>
      <c r="DC90" s="10"/>
      <c r="DD90" s="39">
        <f t="shared" ref="DD90:DF90" si="341">IF(ISERROR(DD15/DD47),0,DD15/DD47)</f>
        <v>162.96785609397944</v>
      </c>
      <c r="DE90" s="10"/>
      <c r="DF90" s="39">
        <f t="shared" si="341"/>
        <v>166.79301539616972</v>
      </c>
      <c r="DG90" s="10"/>
      <c r="DH90" s="39">
        <f t="shared" ref="DH90:DJ90" si="342">IF(ISERROR(DH15/DH47),0,DH15/DH47)</f>
        <v>168.88817979197623</v>
      </c>
      <c r="DI90" s="10"/>
      <c r="DJ90" s="39">
        <f t="shared" si="342"/>
        <v>171.26575757575756</v>
      </c>
      <c r="DK90" s="10"/>
      <c r="DL90" s="39">
        <f t="shared" ref="DL90:DN90" si="343">IF(ISERROR(DL15/DL47),0,DL15/DL47)</f>
        <v>176.73967513069454</v>
      </c>
      <c r="DM90" s="10"/>
      <c r="DN90" s="40">
        <f t="shared" si="343"/>
        <v>168.89478600669892</v>
      </c>
      <c r="DO90"/>
      <c r="DP90"/>
      <c r="DQ90"/>
      <c r="DR90"/>
      <c r="DS90"/>
    </row>
    <row r="91" spans="2:123" ht="6" customHeight="1" x14ac:dyDescent="0.25">
      <c r="B91" s="7"/>
      <c r="AO91"/>
      <c r="AQ91"/>
    </row>
    <row r="92" spans="2:123" x14ac:dyDescent="0.25">
      <c r="B92" s="7" t="s">
        <v>10</v>
      </c>
      <c r="J92" s="19" t="e">
        <f>J12/J49</f>
        <v>#DIV/0!</v>
      </c>
      <c r="L92" s="19" t="e">
        <f>L12/L49</f>
        <v>#DIV/0!</v>
      </c>
      <c r="N92" s="19" t="e">
        <f>N12/N49</f>
        <v>#DIV/0!</v>
      </c>
      <c r="P92" s="19" t="e">
        <f>P12/P49</f>
        <v>#DIV/0!</v>
      </c>
      <c r="R92" s="19" t="e">
        <f>R12/R49</f>
        <v>#DIV/0!</v>
      </c>
      <c r="T92" s="19">
        <f>T12/T49</f>
        <v>535.5809375</v>
      </c>
      <c r="V92" s="19">
        <f>V12/V49</f>
        <v>674.72783950617281</v>
      </c>
      <c r="X92" s="19">
        <f>X12/X49</f>
        <v>614.60121951219514</v>
      </c>
      <c r="Z92" s="19">
        <f>Z12/Z49</f>
        <v>492.28382142857146</v>
      </c>
      <c r="AB92" s="19">
        <f>AB12/AB49</f>
        <v>525.95957236842094</v>
      </c>
      <c r="AD92" s="19">
        <f>AD12/AD49</f>
        <v>567.83145772594753</v>
      </c>
      <c r="AF92" s="19">
        <f>AF12/AF49</f>
        <v>645.0213360323886</v>
      </c>
      <c r="AH92" s="19">
        <f>AH12/AH49</f>
        <v>544.46725239616615</v>
      </c>
      <c r="AJ92" s="19">
        <f>AJ12/AJ49</f>
        <v>622.855966101695</v>
      </c>
      <c r="AL92" s="19">
        <f>AL12/AL49</f>
        <v>699.70096491228071</v>
      </c>
      <c r="AN92" s="19">
        <f>AN12/AN49</f>
        <v>551.86154121863797</v>
      </c>
      <c r="AO92"/>
      <c r="AP92" s="19">
        <f>AP12/AP49</f>
        <v>606.69089136490254</v>
      </c>
      <c r="AQ92"/>
      <c r="AR92" s="19">
        <f>AR12/AR49</f>
        <v>678.4007058823529</v>
      </c>
      <c r="AT92" s="19">
        <f>AT12/AT49</f>
        <v>604.67958762886587</v>
      </c>
      <c r="AV92" s="19">
        <f>AV12/AV49</f>
        <v>466.05841954022986</v>
      </c>
      <c r="AX92" s="19">
        <f>AX12/AX49</f>
        <v>438.78039603960394</v>
      </c>
      <c r="AZ92" s="19">
        <f>AZ12/AZ49</f>
        <v>525.70006153846157</v>
      </c>
      <c r="BB92" s="19">
        <f>BB12/BB49</f>
        <v>501.47073954983921</v>
      </c>
      <c r="BD92" s="19">
        <f>BD12/BD49</f>
        <v>446.78529411764708</v>
      </c>
      <c r="BF92" s="19">
        <f>IF(ISERROR(BF12/BF49),0,BF12/BF49)</f>
        <v>565.22967261904762</v>
      </c>
      <c r="BH92" s="19">
        <f t="shared" ref="BH92" si="344">IF(ISERROR(BH12/BH49),0,BH12/BH49)</f>
        <v>374.20228476821188</v>
      </c>
      <c r="BJ92" s="19">
        <f t="shared" ref="BJ92" si="345">IF(ISERROR(BJ12/BJ49),0,BJ12/BJ49)</f>
        <v>493.29102272727272</v>
      </c>
      <c r="BL92" s="19">
        <f t="shared" ref="BL92" si="346">IF(ISERROR(BL12/BL49),0,BL12/BL49)</f>
        <v>372.12873417721522</v>
      </c>
      <c r="BN92" s="19">
        <f t="shared" ref="BN92" si="347">IF(ISERROR(BN12/BN49),0,BN12/BN49)</f>
        <v>363.78697309417038</v>
      </c>
      <c r="BP92" s="19">
        <f t="shared" ref="BP92" si="348">IF(ISERROR(BP12/BP49),0,BP12/BP49)</f>
        <v>263.67974477958239</v>
      </c>
      <c r="BR92" s="19">
        <f t="shared" ref="BR92" si="349">IF(ISERROR(BR12/BR49),0,BR12/BR49)</f>
        <v>302.78729268292682</v>
      </c>
      <c r="BT92" s="19">
        <f t="shared" ref="BT92" si="350">IF(ISERROR(BT12/BT49),0,BT12/BT49)</f>
        <v>374.38441913439635</v>
      </c>
      <c r="BV92" s="19">
        <f t="shared" ref="BV92" si="351">IF(ISERROR(BV12/BV49),0,BV12/BV49)</f>
        <v>301.83175342465751</v>
      </c>
      <c r="BX92" s="19">
        <f t="shared" ref="BX92" si="352">IF(ISERROR(BX12/BX49),0,BX12/BX49)</f>
        <v>271.75364864864866</v>
      </c>
      <c r="BZ92" s="19">
        <f t="shared" ref="BZ92" si="353">IF(ISERROR(BZ12/BZ49),0,BZ12/BZ49)</f>
        <v>514.98589552238809</v>
      </c>
      <c r="CB92" s="19">
        <f t="shared" ref="CB92" si="354">IF(ISERROR(CB12/CB49),0,CB12/CB49)</f>
        <v>509.51690476190475</v>
      </c>
      <c r="CD92" s="19">
        <f t="shared" ref="CD92" si="355">IF(ISERROR(CD12/CD49),0,CD12/CD49)</f>
        <v>407.47256756756758</v>
      </c>
      <c r="CF92" s="19">
        <f t="shared" ref="CF92" si="356">IF(ISERROR(CF12/CF49),0,CF12/CF49)</f>
        <v>270.91667487684731</v>
      </c>
      <c r="CH92" s="19">
        <f t="shared" ref="CH92" si="357">IF(ISERROR(CH12/CH49),0,CH12/CH49)</f>
        <v>332.87134048257371</v>
      </c>
      <c r="CJ92" s="19">
        <f t="shared" ref="CJ92" si="358">IF(ISERROR(CJ12/CJ49),0,CJ12/CJ49)</f>
        <v>312.36806358381506</v>
      </c>
      <c r="CL92" s="19">
        <f t="shared" ref="CL92" si="359">IF(ISERROR(CL12/CL49),0,CL12/CL49)</f>
        <v>267.7706588235294</v>
      </c>
      <c r="CN92" s="19">
        <f t="shared" ref="CN92" si="360">IF(ISERROR(CN12/CN49),0,CN12/CN49)</f>
        <v>359.84118644067797</v>
      </c>
      <c r="CP92" s="19">
        <f t="shared" ref="CP92" si="361">IF(ISERROR(CP12/CP49),0,CP12/CP49)</f>
        <v>330.99866666666662</v>
      </c>
      <c r="CR92" s="19">
        <f t="shared" ref="CR92" si="362">IF(ISERROR(CR12/CR49),0,CR12/CR49)</f>
        <v>401.81302030456857</v>
      </c>
      <c r="CT92" s="19">
        <f t="shared" ref="CT92" si="363">IF(ISERROR(CT12/CT49),0,CT12/CT49)</f>
        <v>382.98480978260869</v>
      </c>
      <c r="CV92" s="19">
        <f t="shared" ref="CV92:CX92" si="364">IF(ISERROR(CV12/CV49),0,CV12/CV49)</f>
        <v>474.51622727272724</v>
      </c>
      <c r="CX92" s="19">
        <f t="shared" si="364"/>
        <v>418.32554621848737</v>
      </c>
      <c r="CZ92" s="19">
        <f t="shared" ref="CZ92:DB92" si="365">IF(ISERROR(CZ12/CZ49),0,CZ12/CZ49)</f>
        <v>359.16153094462538</v>
      </c>
      <c r="DB92" s="19">
        <f t="shared" si="365"/>
        <v>381.47556149732617</v>
      </c>
      <c r="DD92" s="19">
        <f t="shared" ref="DD92:DF92" si="366">IF(ISERROR(DD12/DD49),0,DD12/DD49)</f>
        <v>399.91493975903614</v>
      </c>
      <c r="DF92" s="19">
        <f t="shared" si="366"/>
        <v>396.95306849315068</v>
      </c>
      <c r="DH92" s="19">
        <f t="shared" ref="DH92:DJ92" si="367">IF(ISERROR(DH12/DH49),0,DH12/DH49)</f>
        <v>462.23215346534647</v>
      </c>
      <c r="DJ92" s="19">
        <f t="shared" si="367"/>
        <v>266.6661185983827</v>
      </c>
      <c r="DL92" s="19">
        <f t="shared" ref="DL92:DN92" si="368">IF(ISERROR(DL12/DL49),0,DL12/DL49)</f>
        <v>493.94965217391308</v>
      </c>
      <c r="DN92" s="19">
        <f t="shared" si="368"/>
        <v>572.65873529411761</v>
      </c>
    </row>
    <row r="93" spans="2:123" x14ac:dyDescent="0.25">
      <c r="B93" s="9" t="s">
        <v>2</v>
      </c>
      <c r="C93" s="10"/>
      <c r="D93" s="10"/>
      <c r="E93" s="10"/>
      <c r="F93" s="10"/>
      <c r="G93" s="10"/>
      <c r="H93" s="10"/>
      <c r="I93" s="10"/>
      <c r="J93" s="39"/>
      <c r="K93" s="10"/>
      <c r="L93" s="39"/>
      <c r="M93" s="10"/>
      <c r="N93" s="39"/>
      <c r="O93" s="10"/>
      <c r="P93" s="39"/>
      <c r="Q93" s="10"/>
      <c r="R93" s="39"/>
      <c r="S93" s="10"/>
      <c r="T93" s="39"/>
      <c r="U93" s="10"/>
      <c r="V93" s="39"/>
      <c r="W93" s="10"/>
      <c r="X93" s="39"/>
      <c r="Y93" s="10"/>
      <c r="Z93" s="39"/>
      <c r="AA93" s="10"/>
      <c r="AB93" s="39"/>
      <c r="AC93" s="10"/>
      <c r="AD93" s="39"/>
      <c r="AE93" s="10"/>
      <c r="AF93" s="39"/>
      <c r="AG93" s="10"/>
      <c r="AH93" s="39"/>
      <c r="AI93" s="10"/>
      <c r="AJ93" s="39"/>
      <c r="AK93" s="10"/>
      <c r="AL93" s="39"/>
      <c r="AM93" s="10"/>
      <c r="AN93" s="39"/>
      <c r="AO93" s="10"/>
      <c r="AP93" s="39">
        <f>AP16/AP50</f>
        <v>591.27178618334642</v>
      </c>
      <c r="AQ93" s="10"/>
      <c r="AR93" s="39">
        <f>AR16/AR50</f>
        <v>604.2433306982872</v>
      </c>
      <c r="AS93" s="10"/>
      <c r="AT93" s="39">
        <f>AT16/AT50</f>
        <v>598.20664008506105</v>
      </c>
      <c r="AU93" s="10"/>
      <c r="AV93" s="39">
        <f>AV16/AV50</f>
        <v>584.29667468591288</v>
      </c>
      <c r="AW93" s="10"/>
      <c r="AX93" s="39">
        <f>AX16/AX50</f>
        <v>579.42743092454828</v>
      </c>
      <c r="AY93" s="10"/>
      <c r="AZ93" s="39">
        <f>AZ16/AZ50</f>
        <v>579.10849669748995</v>
      </c>
      <c r="BA93" s="10"/>
      <c r="BB93" s="39">
        <f>BB16/BB50</f>
        <v>573.70553423927527</v>
      </c>
      <c r="BC93" s="10"/>
      <c r="BD93" s="39">
        <f>BD16/BD50</f>
        <v>559.90529380624673</v>
      </c>
      <c r="BE93" s="10"/>
      <c r="BF93" s="39">
        <f>IF(ISERROR(BF16/BF50),0,BF16/BF50)</f>
        <v>561.64722967640103</v>
      </c>
      <c r="BG93" s="10"/>
      <c r="BH93" s="39">
        <f t="shared" ref="BH93" si="369">IF(ISERROR(BH16/BH50),0,BH16/BH50)</f>
        <v>542.03983718487393</v>
      </c>
      <c r="BI93" s="10"/>
      <c r="BJ93" s="39">
        <f t="shared" ref="BJ93" si="370">IF(ISERROR(BJ16/BJ50),0,BJ16/BJ50)</f>
        <v>523.42284180199056</v>
      </c>
      <c r="BK93" s="10"/>
      <c r="BL93" s="39">
        <f t="shared" ref="BL93" si="371">IF(ISERROR(BL16/BL50),0,BL16/BL50)</f>
        <v>506.21502033553639</v>
      </c>
      <c r="BM93" s="10"/>
      <c r="BN93" s="39">
        <f t="shared" ref="BN93" si="372">IF(ISERROR(BN16/BN50),0,BN16/BN50)</f>
        <v>481.44661775677696</v>
      </c>
      <c r="BO93" s="10"/>
      <c r="BP93" s="39">
        <f t="shared" ref="BP93" si="373">IF(ISERROR(BP16/BP50),0,BP16/BP50)</f>
        <v>442.33623054474702</v>
      </c>
      <c r="BQ93" s="10"/>
      <c r="BR93" s="39">
        <f t="shared" ref="BR93" si="374">IF(ISERROR(BR16/BR50),0,BR16/BR50)</f>
        <v>417.64774521389739</v>
      </c>
      <c r="BS93" s="10"/>
      <c r="BT93" s="39">
        <f t="shared" ref="BT93" si="375">IF(ISERROR(BT16/BT50),0,BT16/BT50)</f>
        <v>409.35540027764927</v>
      </c>
      <c r="BU93" s="10"/>
      <c r="BV93" s="39">
        <f t="shared" ref="BV93" si="376">IF(ISERROR(BV16/BV50),0,BV16/BV50)</f>
        <v>398.36956432481747</v>
      </c>
      <c r="BW93" s="10"/>
      <c r="BX93" s="39">
        <f t="shared" ref="BX93" si="377">IF(ISERROR(BX16/BX50),0,BX16/BX50)</f>
        <v>376.69515212080842</v>
      </c>
      <c r="BY93" s="10"/>
      <c r="BZ93" s="39">
        <f t="shared" ref="BZ93" si="378">IF(ISERROR(BZ16/BZ50),0,BZ16/BZ50)</f>
        <v>376.30428026905838</v>
      </c>
      <c r="CA93" s="10"/>
      <c r="CB93" s="39">
        <f t="shared" ref="CB93" si="379">IF(ISERROR(CB16/CB50),0,CB16/CB50)</f>
        <v>377.04093893480257</v>
      </c>
      <c r="CC93" s="10"/>
      <c r="CD93" s="39">
        <f t="shared" ref="CD93" si="380">IF(ISERROR(CD16/CD50),0,CD16/CD50)</f>
        <v>365.20228018223241</v>
      </c>
      <c r="CE93" s="10"/>
      <c r="CF93" s="39">
        <f t="shared" ref="CF93" si="381">IF(ISERROR(CF16/CF50),0,CF16/CF50)</f>
        <v>356.07945927903882</v>
      </c>
      <c r="CG93" s="10"/>
      <c r="CH93" s="39">
        <f t="shared" ref="CH93" si="382">IF(ISERROR(CH16/CH50),0,CH16/CH50)</f>
        <v>343.46481949058699</v>
      </c>
      <c r="CI93" s="10"/>
      <c r="CJ93" s="39">
        <f t="shared" ref="CJ93" si="383">IF(ISERROR(CJ16/CJ50),0,CJ16/CJ50)</f>
        <v>338.52041200179133</v>
      </c>
      <c r="CK93" s="10"/>
      <c r="CL93" s="39">
        <f t="shared" ref="CL93" si="384">IF(ISERROR(CL16/CL50),0,CL16/CL50)</f>
        <v>329.22062992125984</v>
      </c>
      <c r="CM93" s="10"/>
      <c r="CN93" s="39">
        <f t="shared" ref="CN93" si="385">IF(ISERROR(CN16/CN50),0,CN16/CN50)</f>
        <v>338.16930173992671</v>
      </c>
      <c r="CO93" s="10"/>
      <c r="CP93" s="39">
        <f t="shared" ref="CP93" si="386">IF(ISERROR(CP16/CP50),0,CP16/CP50)</f>
        <v>340.93104214914308</v>
      </c>
      <c r="CQ93" s="10"/>
      <c r="CR93" s="39">
        <f t="shared" ref="CR93" si="387">IF(ISERROR(CR16/CR50),0,CR16/CR50)</f>
        <v>343.10784226538726</v>
      </c>
      <c r="CS93" s="10"/>
      <c r="CT93" s="39">
        <f t="shared" ref="CT93" si="388">IF(ISERROR(CT16/CT50),0,CT16/CT50)</f>
        <v>350.06305659494848</v>
      </c>
      <c r="CU93" s="10"/>
      <c r="CV93" s="39">
        <f t="shared" ref="CV93:CX93" si="389">IF(ISERROR(CV16/CV50),0,CV16/CV50)</f>
        <v>371.02016619850184</v>
      </c>
      <c r="CW93" s="10"/>
      <c r="CX93" s="39">
        <f t="shared" si="389"/>
        <v>366.04543682641594</v>
      </c>
      <c r="CY93" s="10"/>
      <c r="CZ93" s="39">
        <f t="shared" ref="CZ93:DB93" si="390">IF(ISERROR(CZ16/CZ50),0,CZ16/CZ50)</f>
        <v>360.21953333333335</v>
      </c>
      <c r="DA93" s="10"/>
      <c r="DB93" s="39">
        <f t="shared" si="390"/>
        <v>358.10277753108352</v>
      </c>
      <c r="DC93" s="10"/>
      <c r="DD93" s="39">
        <f t="shared" ref="DD93:DF93" si="391">IF(ISERROR(DD16/DD50),0,DD16/DD50)</f>
        <v>369.22674943566591</v>
      </c>
      <c r="DE93" s="10"/>
      <c r="DF93" s="39">
        <f t="shared" si="391"/>
        <v>374.5819448213478</v>
      </c>
      <c r="DG93" s="10"/>
      <c r="DH93" s="39">
        <f t="shared" ref="DH93:DJ93" si="392">IF(ISERROR(DH16/DH50),0,DH16/DH50)</f>
        <v>387.29102678571422</v>
      </c>
      <c r="DI93" s="10"/>
      <c r="DJ93" s="39">
        <f t="shared" si="392"/>
        <v>388.65666516041568</v>
      </c>
      <c r="DK93" s="10"/>
      <c r="DL93" s="39">
        <f t="shared" ref="DL93:DN93" si="393">IF(ISERROR(DL16/DL50),0,DL16/DL50)</f>
        <v>399.19023092596785</v>
      </c>
      <c r="DM93" s="10"/>
      <c r="DN93" s="40">
        <f t="shared" si="393"/>
        <v>418.1868774164202</v>
      </c>
    </row>
    <row r="94" spans="2:123" x14ac:dyDescent="0.25">
      <c r="AO94"/>
      <c r="AQ94"/>
    </row>
    <row r="95" spans="2:123" x14ac:dyDescent="0.25">
      <c r="B95" s="7" t="s">
        <v>27</v>
      </c>
    </row>
    <row r="96" spans="2:123" x14ac:dyDescent="0.25">
      <c r="B96" s="7" t="s">
        <v>54</v>
      </c>
    </row>
    <row r="97" spans="2:118" x14ac:dyDescent="0.25">
      <c r="B97" s="4" t="s">
        <v>26</v>
      </c>
      <c r="J97" s="46">
        <v>0</v>
      </c>
      <c r="L97" s="46">
        <v>0</v>
      </c>
      <c r="N97" s="46">
        <v>0</v>
      </c>
      <c r="P97" s="46">
        <v>0</v>
      </c>
      <c r="R97" s="46">
        <v>0</v>
      </c>
      <c r="T97" s="46">
        <v>146041</v>
      </c>
      <c r="V97" s="46">
        <v>80008</v>
      </c>
      <c r="X97" s="46">
        <v>72426</v>
      </c>
      <c r="Z97" s="46">
        <v>67587</v>
      </c>
      <c r="AB97" s="46">
        <v>74842</v>
      </c>
      <c r="AD97" s="46">
        <v>89993</v>
      </c>
      <c r="AF97" s="46">
        <v>101858</v>
      </c>
      <c r="AH97" s="46">
        <v>92283</v>
      </c>
      <c r="AJ97" s="46">
        <v>58507</v>
      </c>
      <c r="AL97" s="46"/>
      <c r="AN97" s="46"/>
      <c r="AO97"/>
      <c r="AQ97"/>
      <c r="BL97" s="46">
        <v>19130</v>
      </c>
      <c r="BN97" s="46">
        <v>64063.5</v>
      </c>
      <c r="BP97" s="46">
        <v>11696.84</v>
      </c>
      <c r="BR97" s="46">
        <v>94305.1</v>
      </c>
      <c r="BT97" s="46">
        <v>39569.61</v>
      </c>
      <c r="BV97" s="46">
        <v>24395.69</v>
      </c>
      <c r="BX97" s="46">
        <v>34247.32</v>
      </c>
      <c r="BZ97" s="46">
        <v>93701</v>
      </c>
      <c r="CB97" s="46">
        <v>0</v>
      </c>
      <c r="CD97" s="46">
        <v>0</v>
      </c>
      <c r="CF97" s="46">
        <v>0</v>
      </c>
      <c r="CH97" s="46">
        <v>0</v>
      </c>
      <c r="CJ97" s="46">
        <v>0</v>
      </c>
      <c r="CL97" s="46">
        <v>0</v>
      </c>
      <c r="CN97" s="46">
        <v>0</v>
      </c>
      <c r="CP97" s="46">
        <v>0</v>
      </c>
      <c r="CR97" s="46">
        <v>0</v>
      </c>
      <c r="CT97" s="46">
        <v>0</v>
      </c>
      <c r="CV97" s="46">
        <v>0</v>
      </c>
      <c r="CX97" s="46">
        <v>0</v>
      </c>
      <c r="CZ97" s="46">
        <v>0</v>
      </c>
      <c r="DB97" s="46">
        <v>0</v>
      </c>
      <c r="DD97" s="46">
        <v>0</v>
      </c>
      <c r="DF97" s="46">
        <v>0</v>
      </c>
      <c r="DH97" s="46">
        <v>0</v>
      </c>
      <c r="DJ97" s="46">
        <v>0</v>
      </c>
      <c r="DL97" s="46">
        <v>0</v>
      </c>
      <c r="DN97" s="46">
        <v>0</v>
      </c>
    </row>
    <row r="98" spans="2:118" x14ac:dyDescent="0.25">
      <c r="B98" s="9" t="s">
        <v>20</v>
      </c>
      <c r="C98" s="10"/>
      <c r="D98" s="10"/>
      <c r="E98" s="10"/>
      <c r="F98" s="10"/>
      <c r="G98" s="10"/>
      <c r="H98" s="10"/>
      <c r="I98" s="10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0"/>
      <c r="AF98" s="11"/>
      <c r="AG98" s="10"/>
      <c r="AH98" s="11"/>
      <c r="AI98" s="10"/>
      <c r="AJ98" s="11"/>
      <c r="AK98" s="10"/>
      <c r="AL98" s="11"/>
      <c r="AM98" s="10"/>
      <c r="AN98" s="11"/>
      <c r="AO98" s="10"/>
      <c r="AP98" s="11"/>
      <c r="AQ98" s="10"/>
      <c r="AR98" s="11"/>
      <c r="AS98" s="12"/>
      <c r="AT98" s="11"/>
      <c r="AU98" s="10"/>
      <c r="AV98" s="11"/>
      <c r="AW98" s="10"/>
      <c r="AX98" s="11"/>
      <c r="AY98" s="10"/>
      <c r="AZ98" s="11"/>
      <c r="BA98" s="10"/>
      <c r="BB98" s="11"/>
      <c r="BC98" s="10"/>
      <c r="BD98" s="11"/>
      <c r="BE98" s="10"/>
      <c r="BF98" s="11"/>
      <c r="BG98" s="10"/>
      <c r="BH98" s="11"/>
      <c r="BI98" s="10"/>
      <c r="BJ98" s="11"/>
      <c r="BK98" s="10"/>
      <c r="BL98" s="11">
        <f>SUM(AP97:BL97)</f>
        <v>19130</v>
      </c>
      <c r="BM98" s="10"/>
      <c r="BN98" s="11">
        <f>SUM(AR97:BN97)</f>
        <v>83193.5</v>
      </c>
      <c r="BO98" s="10"/>
      <c r="BP98" s="11">
        <f>SUM(AT97:BP97)</f>
        <v>94890.34</v>
      </c>
      <c r="BQ98" s="10"/>
      <c r="BR98" s="11">
        <f>SUM(AV97:BR97)</f>
        <v>189195.44</v>
      </c>
      <c r="BS98" s="10"/>
      <c r="BT98" s="11">
        <f>SUM(AX97:BT97)</f>
        <v>228765.05</v>
      </c>
      <c r="BU98" s="10"/>
      <c r="BV98" s="11">
        <f>SUM(AZ97:BV97)</f>
        <v>253160.74</v>
      </c>
      <c r="BW98" s="10"/>
      <c r="BX98" s="11">
        <f>SUM(BB97:BX97)</f>
        <v>287408.06</v>
      </c>
      <c r="BY98" s="10"/>
      <c r="BZ98" s="11">
        <f>SUM(BD97:BZ97)</f>
        <v>381109.06</v>
      </c>
      <c r="CA98" s="10"/>
      <c r="CB98" s="11">
        <f>SUM(BF97:CB97)</f>
        <v>381109.06</v>
      </c>
      <c r="CC98" s="10"/>
      <c r="CD98" s="11">
        <f>SUM(BH97:CD97)</f>
        <v>381109.06</v>
      </c>
      <c r="CE98" s="10"/>
      <c r="CF98" s="11">
        <f>SUM(BJ97:CF97)</f>
        <v>381109.06</v>
      </c>
      <c r="CG98" s="10"/>
      <c r="CH98" s="11">
        <f>SUM(BL97:CH97)</f>
        <v>381109.06</v>
      </c>
      <c r="CI98" s="10"/>
      <c r="CJ98" s="11">
        <f>SUM(BN97:CJ97)</f>
        <v>361979.06</v>
      </c>
      <c r="CK98" s="10"/>
      <c r="CL98" s="11">
        <f>SUM(BP97:CL97)</f>
        <v>297915.56</v>
      </c>
      <c r="CM98" s="10"/>
      <c r="CN98" s="11">
        <f>SUM(BR97:CN97)</f>
        <v>286218.72000000003</v>
      </c>
      <c r="CO98" s="10"/>
      <c r="CP98" s="11">
        <f>SUM(BT97:CP97)</f>
        <v>191913.62</v>
      </c>
      <c r="CQ98" s="10"/>
      <c r="CR98" s="11">
        <f>SUM(BV97:CR97)</f>
        <v>152344.01</v>
      </c>
      <c r="CS98" s="10"/>
      <c r="CT98" s="11">
        <f>SUM(BX97:CT97)</f>
        <v>127948.32</v>
      </c>
      <c r="CU98" s="10"/>
      <c r="CV98" s="11">
        <f>SUM(BZ97:CV97)</f>
        <v>93701</v>
      </c>
      <c r="CW98" s="10"/>
      <c r="CX98" s="11">
        <f>SUM(CB97:CX97)</f>
        <v>0</v>
      </c>
      <c r="CY98" s="10"/>
      <c r="CZ98" s="11">
        <f>SUM(CD97:CZ97)</f>
        <v>0</v>
      </c>
      <c r="DA98" s="10"/>
      <c r="DB98" s="11">
        <f>SUM(CF97:DB97)</f>
        <v>0</v>
      </c>
      <c r="DC98" s="10"/>
      <c r="DD98" s="11">
        <f>SUM(CH97:DD97)</f>
        <v>0</v>
      </c>
      <c r="DE98" s="10"/>
      <c r="DF98" s="11">
        <f>SUM(CJ97:DF97)</f>
        <v>0</v>
      </c>
      <c r="DG98" s="10"/>
      <c r="DH98" s="11">
        <f>SUM(CL97:DH97)</f>
        <v>0</v>
      </c>
      <c r="DI98" s="10"/>
      <c r="DJ98" s="11">
        <f>SUM(CN97:DJ97)</f>
        <v>0</v>
      </c>
      <c r="DK98" s="10"/>
      <c r="DL98" s="11">
        <f>SUM(CP97:DL97)</f>
        <v>0</v>
      </c>
      <c r="DM98" s="10"/>
      <c r="DN98" s="13">
        <f>SUM(CR97:DN97)</f>
        <v>0</v>
      </c>
    </row>
    <row r="99" spans="2:118" x14ac:dyDescent="0.25">
      <c r="B99" s="50" t="s">
        <v>40</v>
      </c>
      <c r="C99" s="51"/>
      <c r="D99" s="51"/>
      <c r="E99" s="51"/>
      <c r="F99" s="51"/>
      <c r="G99" s="51"/>
      <c r="H99" s="51"/>
      <c r="I99" s="51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1"/>
      <c r="AF99" s="53"/>
      <c r="AG99" s="51"/>
      <c r="AH99" s="53"/>
      <c r="AI99" s="51"/>
      <c r="AJ99" s="53"/>
      <c r="AK99" s="51"/>
      <c r="AL99" s="53"/>
      <c r="AM99" s="51"/>
      <c r="AN99" s="53"/>
      <c r="AO99" s="51"/>
      <c r="AP99" s="53"/>
      <c r="AQ99" s="51"/>
      <c r="AR99" s="53"/>
      <c r="AS99" s="52"/>
      <c r="AT99" s="53"/>
      <c r="AU99" s="51"/>
      <c r="AV99" s="53"/>
      <c r="AW99" s="51"/>
      <c r="AX99" s="53"/>
      <c r="AY99" s="51"/>
      <c r="AZ99" s="53"/>
      <c r="BA99" s="51"/>
      <c r="BB99" s="53"/>
      <c r="BC99" s="51"/>
      <c r="BD99" s="53"/>
      <c r="BE99" s="51"/>
      <c r="BF99" s="53"/>
      <c r="BG99" s="51"/>
      <c r="BH99" s="53"/>
      <c r="BI99" s="51"/>
      <c r="BJ99" s="53"/>
      <c r="BK99" s="51"/>
      <c r="BL99" s="53">
        <f>IF(ISERROR(BL98/BL29),0,BL98/BL29)</f>
        <v>2732.8571428571427</v>
      </c>
      <c r="BM99" s="51"/>
      <c r="BN99" s="53">
        <f t="shared" ref="BN99" si="394">IF(ISERROR(BN98/BN29),0,BN98/BN29)</f>
        <v>2133.1666666666665</v>
      </c>
      <c r="BO99" s="51"/>
      <c r="BP99" s="53">
        <f t="shared" ref="BP99" si="395">IF(ISERROR(BP98/BP29),0,BP98/BP29)</f>
        <v>1664.7428070175438</v>
      </c>
      <c r="BQ99" s="51"/>
      <c r="BR99" s="53">
        <f t="shared" ref="BR99" si="396">IF(ISERROR(BR98/BR29),0,BR98/BR29)</f>
        <v>2225.828705882353</v>
      </c>
      <c r="BS99" s="51"/>
      <c r="BT99" s="53">
        <f t="shared" ref="BT99" si="397">IF(ISERROR(BT98/BT29),0,BT98/BT29)</f>
        <v>2334.337244897959</v>
      </c>
      <c r="BU99" s="51"/>
      <c r="BV99" s="53">
        <f t="shared" ref="BV99" si="398">IF(ISERROR(BV98/BV29),0,BV98/BV29)</f>
        <v>2127.4011764705883</v>
      </c>
      <c r="BW99" s="51"/>
      <c r="BX99" s="53">
        <f t="shared" ref="BX99" si="399">IF(ISERROR(BX98/BX29),0,BX98/BX29)</f>
        <v>1928.913154362416</v>
      </c>
      <c r="BY99" s="51"/>
      <c r="BZ99" s="53">
        <f t="shared" ref="BZ99" si="400">IF(ISERROR(BZ98/BZ29),0,BZ98/BZ29)</f>
        <v>2323.8357317073169</v>
      </c>
      <c r="CA99" s="51"/>
      <c r="CB99" s="53">
        <f t="shared" ref="CB99" si="401">IF(ISERROR(CB98/CB29),0,CB98/CB29)</f>
        <v>2323.8357317073169</v>
      </c>
      <c r="CC99" s="51"/>
      <c r="CD99" s="53">
        <f t="shared" ref="CD99" si="402">IF(ISERROR(CD98/CD29),0,CD98/CD29)</f>
        <v>2323.8357317073169</v>
      </c>
      <c r="CE99" s="51"/>
      <c r="CF99" s="53">
        <f t="shared" ref="CF99" si="403">IF(ISERROR(CF98/CF29),0,CF98/CF29)</f>
        <v>2323.8357317073169</v>
      </c>
      <c r="CG99" s="51"/>
      <c r="CH99" s="53">
        <f t="shared" ref="CH99" si="404">IF(ISERROR(CH98/CH29),0,CH98/CH29)</f>
        <v>2323.8357317073169</v>
      </c>
      <c r="CI99" s="51"/>
      <c r="CJ99" s="53">
        <f t="shared" ref="CJ99" si="405">IF(ISERROR(CJ98/CJ29),0,CJ98/CJ29)</f>
        <v>2305.5991082802548</v>
      </c>
      <c r="CK99" s="51"/>
      <c r="CL99" s="53">
        <f t="shared" ref="CL99" si="406">IF(ISERROR(CL98/CL29),0,CL98/CL29)</f>
        <v>2383.3244799999998</v>
      </c>
      <c r="CM99" s="51"/>
      <c r="CN99" s="53">
        <f t="shared" ref="CN99" si="407">IF(ISERROR(CN98/CN29),0,CN98/CN29)</f>
        <v>2674.9413084112152</v>
      </c>
      <c r="CO99" s="51"/>
      <c r="CP99" s="53">
        <f t="shared" ref="CP99" si="408">IF(ISERROR(CP98/CP29),0,CP98/CP29)</f>
        <v>2429.2863291139238</v>
      </c>
      <c r="CQ99" s="51"/>
      <c r="CR99" s="53">
        <f t="shared" ref="CR99" si="409">IF(ISERROR(CR98/CR29),0,CR98/CR29)</f>
        <v>2308.2425757575761</v>
      </c>
      <c r="CS99" s="51"/>
      <c r="CT99" s="53">
        <f t="shared" ref="CT99" si="410">IF(ISERROR(CT98/CT29),0,CT98/CT29)</f>
        <v>2843.2960000000003</v>
      </c>
      <c r="CU99" s="51"/>
      <c r="CV99" s="53">
        <f t="shared" ref="CV99:CX99" si="411">IF(ISERROR(CV98/CV29),0,CV98/CV29)</f>
        <v>6246.7333333333336</v>
      </c>
      <c r="CW99" s="51"/>
      <c r="CX99" s="53">
        <f t="shared" si="411"/>
        <v>0</v>
      </c>
      <c r="CY99" s="51"/>
      <c r="CZ99" s="53">
        <f t="shared" ref="CZ99:DB99" si="412">IF(ISERROR(CZ98/CZ29),0,CZ98/CZ29)</f>
        <v>0</v>
      </c>
      <c r="DA99" s="51"/>
      <c r="DB99" s="53">
        <f t="shared" si="412"/>
        <v>0</v>
      </c>
      <c r="DC99" s="51"/>
      <c r="DD99" s="53">
        <f t="shared" ref="DD99:DF99" si="413">IF(ISERROR(DD98/DD29),0,DD98/DD29)</f>
        <v>0</v>
      </c>
      <c r="DE99" s="51"/>
      <c r="DF99" s="53">
        <f t="shared" si="413"/>
        <v>0</v>
      </c>
      <c r="DG99" s="51"/>
      <c r="DH99" s="53">
        <f t="shared" ref="DH99:DJ99" si="414">IF(ISERROR(DH98/DH29),0,DH98/DH29)</f>
        <v>0</v>
      </c>
      <c r="DI99" s="51"/>
      <c r="DJ99" s="53">
        <f t="shared" si="414"/>
        <v>0</v>
      </c>
      <c r="DK99" s="51"/>
      <c r="DL99" s="53">
        <f t="shared" ref="DL99:DN99" si="415">IF(ISERROR(DL98/DL29),0,DL98/DL29)</f>
        <v>0</v>
      </c>
      <c r="DM99" s="51"/>
      <c r="DN99" s="54">
        <f t="shared" si="415"/>
        <v>0</v>
      </c>
    </row>
    <row r="100" spans="2:118" x14ac:dyDescent="0.25">
      <c r="B100" s="4" t="s">
        <v>28</v>
      </c>
      <c r="J100" s="46">
        <v>0</v>
      </c>
      <c r="L100" s="46">
        <v>0</v>
      </c>
      <c r="N100" s="46">
        <v>0</v>
      </c>
      <c r="P100" s="46">
        <v>0</v>
      </c>
      <c r="R100" s="46">
        <v>0</v>
      </c>
      <c r="T100" s="46">
        <v>139299</v>
      </c>
      <c r="V100" s="46">
        <v>80008</v>
      </c>
      <c r="X100" s="46">
        <v>68730</v>
      </c>
      <c r="Z100" s="46">
        <v>62897</v>
      </c>
      <c r="AB100" s="46">
        <v>73550</v>
      </c>
      <c r="AD100" s="46">
        <v>71444</v>
      </c>
      <c r="AF100" s="46">
        <v>93453</v>
      </c>
      <c r="AH100" s="46">
        <v>65801</v>
      </c>
      <c r="AJ100" s="46">
        <v>57705</v>
      </c>
      <c r="AL100" s="46"/>
      <c r="AN100" s="46"/>
      <c r="AO100"/>
      <c r="AP100" s="46"/>
      <c r="AQ100"/>
      <c r="AR100" s="46"/>
      <c r="AT100" s="46"/>
      <c r="AV100" s="46"/>
      <c r="AX100" s="46"/>
      <c r="AZ100" s="46"/>
      <c r="BB100" s="46"/>
      <c r="BD100" s="46"/>
      <c r="BF100" s="46"/>
      <c r="BH100" s="46"/>
      <c r="BJ100" s="46"/>
      <c r="BL100" s="46">
        <v>8188.88</v>
      </c>
      <c r="BN100" s="46">
        <v>14329.5</v>
      </c>
      <c r="BP100" s="46">
        <v>4837.84</v>
      </c>
      <c r="BR100" s="46">
        <v>30318.1</v>
      </c>
      <c r="BT100" s="46">
        <v>6035.75</v>
      </c>
      <c r="BV100" s="46">
        <v>6067.5</v>
      </c>
      <c r="BX100" s="46">
        <v>10931.32</v>
      </c>
      <c r="BZ100" s="46">
        <v>5603</v>
      </c>
      <c r="CB100" s="46">
        <v>0</v>
      </c>
      <c r="CD100" s="46">
        <v>0</v>
      </c>
      <c r="CF100" s="46">
        <v>0</v>
      </c>
      <c r="CH100" s="46">
        <v>0</v>
      </c>
      <c r="CJ100" s="46">
        <v>0</v>
      </c>
      <c r="CL100" s="46">
        <v>0</v>
      </c>
      <c r="CN100" s="46">
        <v>0</v>
      </c>
      <c r="CP100" s="46">
        <v>0</v>
      </c>
      <c r="CR100" s="46">
        <v>0</v>
      </c>
      <c r="CT100" s="46">
        <v>0</v>
      </c>
      <c r="CV100" s="46">
        <v>0</v>
      </c>
      <c r="CX100" s="46">
        <v>0</v>
      </c>
      <c r="CZ100" s="46">
        <v>0</v>
      </c>
      <c r="DB100" s="46">
        <v>0</v>
      </c>
      <c r="DD100" s="46">
        <v>0</v>
      </c>
      <c r="DF100" s="46">
        <v>0</v>
      </c>
      <c r="DH100" s="46">
        <v>0</v>
      </c>
      <c r="DJ100" s="46">
        <v>0</v>
      </c>
      <c r="DL100" s="46">
        <v>0</v>
      </c>
      <c r="DN100" s="46">
        <v>0</v>
      </c>
    </row>
    <row r="101" spans="2:118" x14ac:dyDescent="0.25">
      <c r="B101" s="9" t="s">
        <v>20</v>
      </c>
      <c r="C101" s="10"/>
      <c r="D101" s="10"/>
      <c r="E101" s="10"/>
      <c r="F101" s="10"/>
      <c r="G101" s="10"/>
      <c r="H101" s="10"/>
      <c r="I101" s="10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0"/>
      <c r="AF101" s="11"/>
      <c r="AG101" s="10"/>
      <c r="AH101" s="11"/>
      <c r="AI101" s="10"/>
      <c r="AJ101" s="11"/>
      <c r="AK101" s="10"/>
      <c r="AL101" s="11"/>
      <c r="AM101" s="10"/>
      <c r="AN101" s="11"/>
      <c r="AO101" s="10"/>
      <c r="AP101" s="11"/>
      <c r="AQ101" s="10"/>
      <c r="AR101" s="11"/>
      <c r="AS101" s="12"/>
      <c r="AT101" s="11"/>
      <c r="AU101" s="10"/>
      <c r="AV101" s="11"/>
      <c r="AW101" s="10"/>
      <c r="AX101" s="11"/>
      <c r="AY101" s="10"/>
      <c r="AZ101" s="11"/>
      <c r="BA101" s="10"/>
      <c r="BB101" s="11"/>
      <c r="BC101" s="10"/>
      <c r="BD101" s="11"/>
      <c r="BE101" s="10"/>
      <c r="BF101" s="11"/>
      <c r="BG101" s="10"/>
      <c r="BH101" s="11"/>
      <c r="BI101" s="10"/>
      <c r="BJ101" s="11"/>
      <c r="BK101" s="10"/>
      <c r="BL101" s="11">
        <f>SUM(AP100:BL100)</f>
        <v>8188.88</v>
      </c>
      <c r="BM101" s="10"/>
      <c r="BN101" s="11">
        <f>SUM(AR100:BN100)</f>
        <v>22518.38</v>
      </c>
      <c r="BO101" s="10"/>
      <c r="BP101" s="11">
        <f>SUM(AT100:BP100)</f>
        <v>27356.22</v>
      </c>
      <c r="BQ101" s="10"/>
      <c r="BR101" s="11">
        <f>SUM(AV100:BR100)</f>
        <v>57674.32</v>
      </c>
      <c r="BS101" s="10"/>
      <c r="BT101" s="11">
        <f>SUM(AX100:BT100)</f>
        <v>63710.07</v>
      </c>
      <c r="BU101" s="10"/>
      <c r="BV101" s="11">
        <f>SUM(AZ100:BV100)</f>
        <v>69777.570000000007</v>
      </c>
      <c r="BW101" s="10"/>
      <c r="BX101" s="11">
        <f>SUM(BB100:BX100)</f>
        <v>80708.890000000014</v>
      </c>
      <c r="BY101" s="10"/>
      <c r="BZ101" s="11">
        <f>SUM(BD100:BZ100)</f>
        <v>86311.890000000014</v>
      </c>
      <c r="CA101" s="10"/>
      <c r="CB101" s="11">
        <f>SUM(BF100:CB100)</f>
        <v>86311.890000000014</v>
      </c>
      <c r="CC101" s="10"/>
      <c r="CD101" s="11">
        <f>SUM(BH100:CD100)</f>
        <v>86311.890000000014</v>
      </c>
      <c r="CE101" s="10"/>
      <c r="CF101" s="11">
        <f>SUM(BJ100:CF100)</f>
        <v>86311.890000000014</v>
      </c>
      <c r="CG101" s="10"/>
      <c r="CH101" s="11">
        <f>SUM(BL100:CH100)</f>
        <v>86311.890000000014</v>
      </c>
      <c r="CI101" s="10"/>
      <c r="CJ101" s="11">
        <f>SUM(BN100:CJ100)</f>
        <v>78123.010000000009</v>
      </c>
      <c r="CK101" s="10"/>
      <c r="CL101" s="11">
        <f>SUM(BP100:CL100)</f>
        <v>63793.51</v>
      </c>
      <c r="CM101" s="10"/>
      <c r="CN101" s="11">
        <f>SUM(BR100:CN100)</f>
        <v>58955.67</v>
      </c>
      <c r="CO101" s="10"/>
      <c r="CP101" s="11">
        <f>SUM(BT100:CP100)</f>
        <v>28637.57</v>
      </c>
      <c r="CQ101" s="10"/>
      <c r="CR101" s="11">
        <f>SUM(BV100:CR100)</f>
        <v>22601.82</v>
      </c>
      <c r="CS101" s="10"/>
      <c r="CT101" s="11">
        <f>SUM(BX100:CT100)</f>
        <v>16534.32</v>
      </c>
      <c r="CU101" s="10"/>
      <c r="CV101" s="11">
        <f>SUM(BZ100:CV100)</f>
        <v>5603</v>
      </c>
      <c r="CW101" s="10"/>
      <c r="CX101" s="11">
        <f>SUM(CB100:CX100)</f>
        <v>0</v>
      </c>
      <c r="CY101" s="10"/>
      <c r="CZ101" s="11">
        <f>SUM(CD100:CZ100)</f>
        <v>0</v>
      </c>
      <c r="DA101" s="10"/>
      <c r="DB101" s="11">
        <f>SUM(CF100:DB100)</f>
        <v>0</v>
      </c>
      <c r="DC101" s="10"/>
      <c r="DD101" s="11">
        <f>SUM(CH100:DD100)</f>
        <v>0</v>
      </c>
      <c r="DE101" s="10"/>
      <c r="DF101" s="11">
        <f>SUM(CJ100:DF100)</f>
        <v>0</v>
      </c>
      <c r="DG101" s="10"/>
      <c r="DH101" s="11">
        <f>SUM(CL100:DH100)</f>
        <v>0</v>
      </c>
      <c r="DI101" s="10"/>
      <c r="DJ101" s="11">
        <f>SUM(CN100:DJ100)</f>
        <v>0</v>
      </c>
      <c r="DK101" s="10"/>
      <c r="DL101" s="11">
        <f>SUM(CP100:DL100)</f>
        <v>0</v>
      </c>
      <c r="DM101" s="10"/>
      <c r="DN101" s="13">
        <f>SUM(CR100:DN100)</f>
        <v>0</v>
      </c>
    </row>
    <row r="102" spans="2:118" x14ac:dyDescent="0.25">
      <c r="B102" s="4" t="s">
        <v>29</v>
      </c>
      <c r="J102" s="15" t="e">
        <f>J100/J97</f>
        <v>#DIV/0!</v>
      </c>
      <c r="L102" s="15" t="e">
        <f>L100/L97</f>
        <v>#DIV/0!</v>
      </c>
      <c r="N102" s="15" t="e">
        <f>N100/N97</f>
        <v>#DIV/0!</v>
      </c>
      <c r="P102" s="15" t="e">
        <f>P100/P97</f>
        <v>#DIV/0!</v>
      </c>
      <c r="R102" s="15" t="e">
        <f>R100/R97</f>
        <v>#DIV/0!</v>
      </c>
      <c r="T102" s="15">
        <f>T100/T97</f>
        <v>0.95383488198519595</v>
      </c>
      <c r="V102" s="15">
        <f>V100/V97</f>
        <v>1</v>
      </c>
      <c r="X102" s="15">
        <f>X100/X97</f>
        <v>0.94896860243558945</v>
      </c>
      <c r="Z102" s="15">
        <f>Z100/Z97</f>
        <v>0.93060795715152322</v>
      </c>
      <c r="AB102" s="15">
        <f>AB100/AB97</f>
        <v>0.98273696587477621</v>
      </c>
      <c r="AD102" s="15">
        <f>AD100/AD97</f>
        <v>0.79388396875312528</v>
      </c>
      <c r="AF102" s="15">
        <f>AF100/AF97</f>
        <v>0.91748316283453435</v>
      </c>
      <c r="AH102" s="15">
        <f>AH100/AH97</f>
        <v>0.71303490350335386</v>
      </c>
      <c r="AJ102" s="15">
        <f>AJ100/AJ97</f>
        <v>0.98629223853555981</v>
      </c>
      <c r="AL102" s="15"/>
      <c r="AN102" s="15"/>
      <c r="AO102"/>
      <c r="AP102" s="15"/>
      <c r="AQ102"/>
      <c r="AR102" s="15"/>
      <c r="AT102" s="15"/>
      <c r="AV102" s="15"/>
      <c r="AX102" s="15"/>
      <c r="AZ102" s="15"/>
      <c r="BB102" s="15"/>
      <c r="BD102" s="15"/>
      <c r="BF102" s="15"/>
      <c r="BH102" s="15"/>
      <c r="BJ102" s="15"/>
      <c r="BL102" s="15">
        <f>IF(ISERROR(BL100/BL97),0,BL100/BL97)</f>
        <v>0.42806481965499216</v>
      </c>
      <c r="BN102" s="15">
        <f>IF(ISERROR(BN100/BN97),0,BN100/BN97)</f>
        <v>0.22367650846425813</v>
      </c>
      <c r="BP102" s="15">
        <f>IF(ISERROR(BP100/BP97),0,BP100/BP97)</f>
        <v>0.41360230626391403</v>
      </c>
      <c r="BR102" s="15">
        <f>IF(ISERROR(BR100/BR97),0,BR100/BR97)</f>
        <v>0.32148950586977793</v>
      </c>
      <c r="BT102" s="15">
        <f>IF(ISERROR(BT100/BT97),0,BT100/BT97)</f>
        <v>0.15253498834079993</v>
      </c>
      <c r="BV102" s="15">
        <f>IF(ISERROR(BV100/BV97),0,BV100/BV97)</f>
        <v>0.24871196510531166</v>
      </c>
      <c r="BX102" s="15">
        <f>IF(ISERROR(BX100/BX97),0,BX100/BX97)</f>
        <v>0.31918760358474763</v>
      </c>
      <c r="BZ102" s="15">
        <f>IF(ISERROR(BZ100/BZ97),0,BZ100/BZ97)</f>
        <v>5.9796587016147103E-2</v>
      </c>
      <c r="CB102" s="15">
        <f>IF(ISERROR(CB100/CB97),0,CB100/CB97)</f>
        <v>0</v>
      </c>
      <c r="CD102" s="15">
        <f>IF(ISERROR(CD100/CD97),0,CD100/CD97)</f>
        <v>0</v>
      </c>
      <c r="CF102" s="15">
        <f>IF(ISERROR(CF100/CF97),0,CF100/CF97)</f>
        <v>0</v>
      </c>
      <c r="CH102" s="15">
        <f>IF(ISERROR(CH100/CH97),0,CH100/CH97)</f>
        <v>0</v>
      </c>
      <c r="CJ102" s="15">
        <f>IF(ISERROR(CJ100/CJ97),0,CJ100/CJ97)</f>
        <v>0</v>
      </c>
      <c r="CL102" s="15">
        <f>IF(ISERROR(CL100/CL97),0,CL100/CL97)</f>
        <v>0</v>
      </c>
      <c r="CN102" s="15">
        <f>IF(ISERROR(CN100/CN97),0,CN100/CN97)</f>
        <v>0</v>
      </c>
      <c r="CP102" s="15">
        <f>IF(ISERROR(CP100/CP97),0,CP100/CP97)</f>
        <v>0</v>
      </c>
      <c r="CR102" s="15">
        <f>IF(ISERROR(CR100/CR97),0,CR100/CR97)</f>
        <v>0</v>
      </c>
      <c r="CT102" s="15">
        <f>IF(ISERROR(CT100/CT97),0,CT100/CT97)</f>
        <v>0</v>
      </c>
      <c r="CV102" s="15">
        <f>IF(ISERROR(CV100/CV97),0,CV100/CV97)</f>
        <v>0</v>
      </c>
      <c r="CX102" s="15">
        <f>IF(ISERROR(CX100/CX97),0,CX100/CX97)</f>
        <v>0</v>
      </c>
      <c r="CZ102" s="15">
        <f>IF(ISERROR(CZ100/CZ97),0,CZ100/CZ97)</f>
        <v>0</v>
      </c>
      <c r="DB102" s="15">
        <f>IF(ISERROR(DB100/DB97),0,DB100/DB97)</f>
        <v>0</v>
      </c>
      <c r="DD102" s="15">
        <f>IF(ISERROR(DD100/DD97),0,DD100/DD97)</f>
        <v>0</v>
      </c>
      <c r="DF102" s="15">
        <f>IF(ISERROR(DF100/DF97),0,DF100/DF97)</f>
        <v>0</v>
      </c>
      <c r="DH102" s="15">
        <f>IF(ISERROR(DH100/DH97),0,DH100/DH97)</f>
        <v>0</v>
      </c>
      <c r="DJ102" s="15">
        <f>IF(ISERROR(DJ100/DJ97),0,DJ100/DJ97)</f>
        <v>0</v>
      </c>
      <c r="DL102" s="15">
        <f>IF(ISERROR(DL100/DL97),0,DL100/DL97)</f>
        <v>0</v>
      </c>
      <c r="DN102" s="15">
        <f>IF(ISERROR(DN100/DN97),0,DN100/DN97)</f>
        <v>0</v>
      </c>
    </row>
    <row r="103" spans="2:118" x14ac:dyDescent="0.25">
      <c r="B103" s="9" t="s">
        <v>2</v>
      </c>
      <c r="C103" s="10"/>
      <c r="D103" s="10"/>
      <c r="E103" s="10"/>
      <c r="F103" s="10"/>
      <c r="G103" s="10"/>
      <c r="H103" s="10"/>
      <c r="I103" s="10"/>
      <c r="J103" s="41"/>
      <c r="K103" s="10"/>
      <c r="L103" s="41"/>
      <c r="M103" s="10"/>
      <c r="N103" s="41"/>
      <c r="O103" s="10"/>
      <c r="P103" s="41"/>
      <c r="Q103" s="10"/>
      <c r="R103" s="41"/>
      <c r="S103" s="10"/>
      <c r="T103" s="41"/>
      <c r="U103" s="10"/>
      <c r="V103" s="41"/>
      <c r="W103" s="10"/>
      <c r="X103" s="41"/>
      <c r="Y103" s="10"/>
      <c r="Z103" s="41"/>
      <c r="AA103" s="10"/>
      <c r="AB103" s="41"/>
      <c r="AC103" s="10"/>
      <c r="AD103" s="41"/>
      <c r="AE103" s="10"/>
      <c r="AF103" s="41"/>
      <c r="AG103" s="10"/>
      <c r="AH103" s="41"/>
      <c r="AI103" s="10"/>
      <c r="AJ103" s="41"/>
      <c r="AK103" s="10"/>
      <c r="AL103" s="41"/>
      <c r="AM103" s="10"/>
      <c r="AN103" s="41"/>
      <c r="AO103" s="10"/>
      <c r="AP103" s="41"/>
      <c r="AQ103" s="10"/>
      <c r="AR103" s="41"/>
      <c r="AS103" s="10"/>
      <c r="AT103" s="41"/>
      <c r="AU103" s="10"/>
      <c r="AV103" s="41"/>
      <c r="AW103" s="10"/>
      <c r="AX103" s="41"/>
      <c r="AY103" s="10"/>
      <c r="AZ103" s="41"/>
      <c r="BA103" s="10"/>
      <c r="BB103" s="41"/>
      <c r="BC103" s="10"/>
      <c r="BD103" s="41"/>
      <c r="BE103" s="10"/>
      <c r="BF103" s="41"/>
      <c r="BG103" s="10"/>
      <c r="BH103" s="41"/>
      <c r="BI103" s="10"/>
      <c r="BJ103" s="41"/>
      <c r="BK103" s="10"/>
      <c r="BL103" s="41">
        <f>IF(ISERROR(BL101/BL98),0,BL101/BL98)</f>
        <v>0.42806481965499216</v>
      </c>
      <c r="BM103" s="10"/>
      <c r="BN103" s="41">
        <f>IF(ISERROR(BN101/BN98),0,BN101/BN98)</f>
        <v>0.27067475223424908</v>
      </c>
      <c r="BO103" s="10"/>
      <c r="BP103" s="41">
        <f>BP101/BP98</f>
        <v>0.288292991678605</v>
      </c>
      <c r="BQ103" s="10"/>
      <c r="BR103" s="41">
        <f>BR101/BR98</f>
        <v>0.30483990523238824</v>
      </c>
      <c r="BS103" s="10"/>
      <c r="BT103" s="41">
        <f>BT101/BT98</f>
        <v>0.27849564433028562</v>
      </c>
      <c r="BU103" s="10"/>
      <c r="BV103" s="41">
        <f>BV101/BV98</f>
        <v>0.27562555710652453</v>
      </c>
      <c r="BW103" s="10"/>
      <c r="BX103" s="41">
        <f>BX101/BX98</f>
        <v>0.28081637654838215</v>
      </c>
      <c r="BY103" s="10"/>
      <c r="BZ103" s="41">
        <f>BZ101/BZ98</f>
        <v>0.22647556581310352</v>
      </c>
      <c r="CA103" s="10"/>
      <c r="CB103" s="41">
        <f>CB101/CB98</f>
        <v>0.22647556581310352</v>
      </c>
      <c r="CC103" s="10"/>
      <c r="CD103" s="41">
        <f>CD101/CD98</f>
        <v>0.22647556581310352</v>
      </c>
      <c r="CE103" s="10"/>
      <c r="CF103" s="41">
        <f>CF101/CF98</f>
        <v>0.22647556581310352</v>
      </c>
      <c r="CG103" s="10"/>
      <c r="CH103" s="41">
        <f>CH101/CH98</f>
        <v>0.22647556581310352</v>
      </c>
      <c r="CI103" s="10"/>
      <c r="CJ103" s="41">
        <f>CJ101/CJ98</f>
        <v>0.21582190417313094</v>
      </c>
      <c r="CK103" s="10"/>
      <c r="CL103" s="41">
        <f>CL101/CL98</f>
        <v>0.21413285697464074</v>
      </c>
      <c r="CM103" s="10"/>
      <c r="CN103" s="41">
        <f>CN101/CN98</f>
        <v>0.20598118110513525</v>
      </c>
      <c r="CO103" s="10"/>
      <c r="CP103" s="41">
        <f>CP101/CP98</f>
        <v>0.14922114438777195</v>
      </c>
      <c r="CQ103" s="10"/>
      <c r="CR103" s="41">
        <f>CR101/CR98</f>
        <v>0.14836041141361578</v>
      </c>
      <c r="CS103" s="10"/>
      <c r="CT103" s="41">
        <f>CT101/CT98</f>
        <v>0.12922655021965118</v>
      </c>
      <c r="CU103" s="10"/>
      <c r="CV103" s="41">
        <f>CV101/CV98</f>
        <v>5.9796587016147103E-2</v>
      </c>
      <c r="CW103" s="10"/>
      <c r="CX103" s="41" t="e">
        <f>CX101/CX98</f>
        <v>#DIV/0!</v>
      </c>
      <c r="CY103" s="10"/>
      <c r="CZ103" s="41" t="e">
        <f>CZ101/CZ98</f>
        <v>#DIV/0!</v>
      </c>
      <c r="DA103" s="10"/>
      <c r="DB103" s="41" t="e">
        <f>DB101/DB98</f>
        <v>#DIV/0!</v>
      </c>
      <c r="DC103" s="10"/>
      <c r="DD103" s="41" t="e">
        <f>DD101/DD98</f>
        <v>#DIV/0!</v>
      </c>
      <c r="DE103" s="10"/>
      <c r="DF103" s="41" t="e">
        <f>DF101/DF98</f>
        <v>#DIV/0!</v>
      </c>
      <c r="DG103" s="10"/>
      <c r="DH103" s="41" t="e">
        <f>DH101/DH98</f>
        <v>#DIV/0!</v>
      </c>
      <c r="DI103" s="10"/>
      <c r="DJ103" s="41" t="e">
        <f>DJ101/DJ98</f>
        <v>#DIV/0!</v>
      </c>
      <c r="DK103" s="10"/>
      <c r="DL103" s="41" t="e">
        <f>DL101/DL98</f>
        <v>#DIV/0!</v>
      </c>
      <c r="DM103" s="10"/>
      <c r="DN103" s="42" t="e">
        <f>DN101/DN98</f>
        <v>#DIV/0!</v>
      </c>
    </row>
    <row r="104" spans="2:118" x14ac:dyDescent="0.25">
      <c r="J104" s="15"/>
      <c r="L104" s="15"/>
      <c r="N104" s="15"/>
      <c r="P104" s="15"/>
      <c r="R104" s="15"/>
      <c r="T104" s="15"/>
      <c r="V104" s="15"/>
      <c r="X104" s="15"/>
      <c r="Z104" s="15"/>
      <c r="AB104" s="15"/>
      <c r="AD104" s="15"/>
      <c r="AF104" s="15"/>
      <c r="AH104" s="15"/>
      <c r="AJ104" s="15"/>
      <c r="AL104" s="15"/>
      <c r="AN104" s="15"/>
      <c r="AP104" s="15"/>
      <c r="AR104" s="15"/>
      <c r="AT104" s="15"/>
      <c r="AV104" s="15"/>
      <c r="AX104" s="15"/>
      <c r="AZ104" s="15"/>
      <c r="BB104" s="15"/>
      <c r="BD104" s="15"/>
      <c r="BF104" s="15"/>
      <c r="BH104" s="15"/>
      <c r="BJ104" s="15"/>
      <c r="BL104" s="15"/>
      <c r="BN104" s="15"/>
      <c r="BP104" s="15"/>
      <c r="BR104" s="15"/>
      <c r="BT104" s="15"/>
      <c r="BV104" s="15"/>
      <c r="BX104" s="15"/>
      <c r="BZ104" s="15"/>
      <c r="CB104" s="15"/>
      <c r="CD104" s="15"/>
      <c r="CF104" s="15"/>
      <c r="CH104" s="15"/>
      <c r="CJ104" s="15"/>
      <c r="CL104" s="15"/>
      <c r="CN104" s="15"/>
      <c r="CP104" s="15"/>
      <c r="CR104" s="15"/>
      <c r="CT104" s="15"/>
      <c r="CV104" s="15"/>
      <c r="CX104" s="15"/>
      <c r="CZ104" s="15"/>
      <c r="DB104" s="15"/>
      <c r="DD104" s="15"/>
      <c r="DF104" s="15"/>
      <c r="DH104" s="15"/>
      <c r="DJ104" s="15"/>
      <c r="DL104" s="15"/>
      <c r="DN104" s="15"/>
    </row>
    <row r="105" spans="2:118" x14ac:dyDescent="0.25">
      <c r="B105" s="7" t="str">
        <f>$B$30</f>
        <v>Dr. Miller</v>
      </c>
      <c r="AO105"/>
      <c r="AQ105"/>
    </row>
    <row r="106" spans="2:118" x14ac:dyDescent="0.25">
      <c r="B106" s="4" t="s">
        <v>26</v>
      </c>
      <c r="J106" s="46">
        <v>0</v>
      </c>
      <c r="L106" s="46">
        <v>0</v>
      </c>
      <c r="N106" s="46">
        <v>0</v>
      </c>
      <c r="P106" s="46">
        <v>0</v>
      </c>
      <c r="R106" s="46">
        <v>0</v>
      </c>
      <c r="T106" s="46">
        <v>146041</v>
      </c>
      <c r="V106" s="46">
        <v>80008</v>
      </c>
      <c r="X106" s="46">
        <v>72426</v>
      </c>
      <c r="Z106" s="46">
        <v>67587</v>
      </c>
      <c r="AB106" s="46">
        <v>74842</v>
      </c>
      <c r="AD106" s="46">
        <v>89993</v>
      </c>
      <c r="AF106" s="46">
        <v>101858</v>
      </c>
      <c r="AH106" s="46">
        <v>92283</v>
      </c>
      <c r="AJ106" s="46">
        <v>58507</v>
      </c>
      <c r="AL106" s="46">
        <v>45864</v>
      </c>
      <c r="AN106" s="46">
        <v>16760.939999999999</v>
      </c>
      <c r="AO106"/>
      <c r="AP106" s="46">
        <v>154641.26</v>
      </c>
      <c r="AQ106"/>
      <c r="AR106" s="46">
        <v>41790</v>
      </c>
      <c r="AT106" s="46">
        <v>25613.75</v>
      </c>
      <c r="AV106" s="46">
        <v>23886</v>
      </c>
      <c r="AX106" s="46">
        <v>91179</v>
      </c>
      <c r="AZ106" s="46">
        <v>46147</v>
      </c>
      <c r="BB106" s="46">
        <v>111638</v>
      </c>
      <c r="BD106" s="46">
        <v>138599.19</v>
      </c>
      <c r="BF106" s="46">
        <v>73871</v>
      </c>
      <c r="BH106" s="46">
        <v>84725</v>
      </c>
      <c r="BJ106" s="46">
        <v>29332</v>
      </c>
      <c r="BL106" s="46">
        <v>150625.06</v>
      </c>
      <c r="BN106" s="46">
        <v>147460</v>
      </c>
      <c r="BP106" s="46">
        <v>148644.87</v>
      </c>
      <c r="BR106" s="46">
        <v>62439</v>
      </c>
      <c r="BT106" s="46">
        <v>146100.72</v>
      </c>
      <c r="BV106" s="46">
        <v>118675.84</v>
      </c>
      <c r="BX106" s="46">
        <v>95334</v>
      </c>
      <c r="BZ106" s="46">
        <v>68825.73</v>
      </c>
      <c r="CB106" s="46">
        <v>62661</v>
      </c>
      <c r="CD106" s="46">
        <v>71354.23</v>
      </c>
      <c r="CF106" s="46">
        <v>84859.44</v>
      </c>
      <c r="CH106" s="46">
        <v>38057</v>
      </c>
      <c r="CJ106" s="46">
        <v>71160.83</v>
      </c>
      <c r="CL106" s="46">
        <v>36310.36</v>
      </c>
      <c r="CN106" s="46">
        <v>35970</v>
      </c>
      <c r="CP106" s="46">
        <v>53796.82</v>
      </c>
      <c r="CR106" s="46">
        <v>56802</v>
      </c>
      <c r="CT106" s="46">
        <v>49933.52</v>
      </c>
      <c r="CV106" s="46">
        <v>45300.31</v>
      </c>
      <c r="CX106" s="46">
        <v>29193.63</v>
      </c>
      <c r="CZ106" s="46">
        <v>37019</v>
      </c>
      <c r="DB106" s="46">
        <v>42656.38</v>
      </c>
      <c r="DD106" s="46">
        <v>25589</v>
      </c>
      <c r="DF106" s="46">
        <v>40935.160000000003</v>
      </c>
      <c r="DH106" s="46">
        <v>60568.85</v>
      </c>
      <c r="DJ106" s="46">
        <v>40340.68</v>
      </c>
      <c r="DL106" s="46">
        <v>28805</v>
      </c>
      <c r="DN106" s="46">
        <v>38380.6</v>
      </c>
    </row>
    <row r="107" spans="2:118" x14ac:dyDescent="0.25">
      <c r="B107" s="9" t="s">
        <v>20</v>
      </c>
      <c r="C107" s="10"/>
      <c r="D107" s="10"/>
      <c r="E107" s="10"/>
      <c r="F107" s="10"/>
      <c r="G107" s="10"/>
      <c r="H107" s="10"/>
      <c r="I107" s="10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0"/>
      <c r="AF107" s="11"/>
      <c r="AG107" s="10"/>
      <c r="AH107" s="11"/>
      <c r="AI107" s="10"/>
      <c r="AJ107" s="11"/>
      <c r="AK107" s="10"/>
      <c r="AL107" s="11"/>
      <c r="AM107" s="10"/>
      <c r="AN107" s="11"/>
      <c r="AO107" s="10"/>
      <c r="AP107" s="11">
        <f>SUM(T106:AP106)</f>
        <v>1000811.2</v>
      </c>
      <c r="AQ107" s="10"/>
      <c r="AR107" s="11">
        <f>SUM(V106:AR106)</f>
        <v>896560.2</v>
      </c>
      <c r="AS107" s="12"/>
      <c r="AT107" s="11">
        <f>SUM(X106:AT106)</f>
        <v>842165.95</v>
      </c>
      <c r="AU107" s="10"/>
      <c r="AV107" s="11">
        <f>SUM(Z106:AV106)</f>
        <v>793625.95</v>
      </c>
      <c r="AW107" s="10"/>
      <c r="AX107" s="11">
        <f>SUM(AB106:AX106)</f>
        <v>817217.95</v>
      </c>
      <c r="AY107" s="10"/>
      <c r="AZ107" s="11">
        <f>SUM(AD106:AZ106)</f>
        <v>788522.95</v>
      </c>
      <c r="BA107" s="10"/>
      <c r="BB107" s="11">
        <f>SUM(AF106:BB106)</f>
        <v>810167.95</v>
      </c>
      <c r="BC107" s="10"/>
      <c r="BD107" s="11">
        <f>SUM(AH106:BD106)</f>
        <v>846909.1399999999</v>
      </c>
      <c r="BE107" s="10"/>
      <c r="BF107" s="11">
        <f>SUM(AJ106:BF106)</f>
        <v>828497.1399999999</v>
      </c>
      <c r="BG107" s="10"/>
      <c r="BH107" s="11">
        <f>SUM(AL106:BH106)</f>
        <v>854715.1399999999</v>
      </c>
      <c r="BI107" s="10"/>
      <c r="BJ107" s="11">
        <f>SUM(AN106:BJ106)</f>
        <v>838183.14</v>
      </c>
      <c r="BK107" s="10"/>
      <c r="BL107" s="11">
        <f>SUM(AP106:BL106)</f>
        <v>972047.26</v>
      </c>
      <c r="BM107" s="10"/>
      <c r="BN107" s="11">
        <f>SUM(AR106:BN106)</f>
        <v>964866</v>
      </c>
      <c r="BO107" s="10"/>
      <c r="BP107" s="11">
        <f>SUM(AT106:BP106)</f>
        <v>1071720.8700000001</v>
      </c>
      <c r="BQ107" s="10"/>
      <c r="BR107" s="11">
        <f>SUM(AV106:BR106)</f>
        <v>1108546.1200000001</v>
      </c>
      <c r="BS107" s="10"/>
      <c r="BT107" s="11">
        <f>SUM(AX106:BT106)</f>
        <v>1230760.8400000001</v>
      </c>
      <c r="BU107" s="10"/>
      <c r="BV107" s="11">
        <f>SUM(AZ106:BV106)</f>
        <v>1258257.6800000002</v>
      </c>
      <c r="BW107" s="10"/>
      <c r="BX107" s="11">
        <f>SUM(BB106:BX106)</f>
        <v>1307444.6800000002</v>
      </c>
      <c r="BY107" s="10"/>
      <c r="BZ107" s="11">
        <f>SUM(BD106:BZ106)</f>
        <v>1264632.4099999999</v>
      </c>
      <c r="CA107" s="10"/>
      <c r="CB107" s="11">
        <f>SUM(BF106:CB106)</f>
        <v>1188694.2199999997</v>
      </c>
      <c r="CC107" s="10"/>
      <c r="CD107" s="11">
        <f>SUM(BH106:CD106)</f>
        <v>1186177.45</v>
      </c>
      <c r="CE107" s="10"/>
      <c r="CF107" s="11">
        <f>SUM(BJ106:CF106)</f>
        <v>1186311.8899999999</v>
      </c>
      <c r="CG107" s="10"/>
      <c r="CH107" s="11">
        <f>SUM(BL106:CH106)</f>
        <v>1195036.8899999999</v>
      </c>
      <c r="CI107" s="10"/>
      <c r="CJ107" s="11">
        <f>SUM(BN106:CJ106)</f>
        <v>1115572.6599999999</v>
      </c>
      <c r="CK107" s="10"/>
      <c r="CL107" s="11">
        <f>SUM(BP106:CL106)</f>
        <v>1004423.0199999998</v>
      </c>
      <c r="CM107" s="10"/>
      <c r="CN107" s="11">
        <f>SUM(BR106:CN106)</f>
        <v>891748.14999999991</v>
      </c>
      <c r="CO107" s="10"/>
      <c r="CP107" s="11">
        <f>SUM(BT106:CP106)</f>
        <v>883105.96999999986</v>
      </c>
      <c r="CQ107" s="10"/>
      <c r="CR107" s="11">
        <f>SUM(BV106:CR106)</f>
        <v>793807.24999999988</v>
      </c>
      <c r="CS107" s="10"/>
      <c r="CT107" s="11">
        <f>SUM(BX106:CT106)</f>
        <v>725064.92999999993</v>
      </c>
      <c r="CU107" s="10"/>
      <c r="CV107" s="11">
        <f>SUM(BZ106:CV106)</f>
        <v>675031.24</v>
      </c>
      <c r="CW107" s="10"/>
      <c r="CX107" s="11">
        <f>SUM(CB106:CX106)</f>
        <v>635399.14</v>
      </c>
      <c r="CY107" s="10"/>
      <c r="CZ107" s="11">
        <f>SUM(CD106:CZ106)</f>
        <v>609757.14</v>
      </c>
      <c r="DA107" s="10"/>
      <c r="DB107" s="11">
        <f>SUM(CF106:DB106)</f>
        <v>581059.29</v>
      </c>
      <c r="DC107" s="10"/>
      <c r="DD107" s="11">
        <f>SUM(CH106:DD106)</f>
        <v>521788.85000000003</v>
      </c>
      <c r="DE107" s="10"/>
      <c r="DF107" s="11">
        <f>SUM(CJ106:DF106)</f>
        <v>524667.01</v>
      </c>
      <c r="DG107" s="10"/>
      <c r="DH107" s="11">
        <f>SUM(CL106:DH106)</f>
        <v>514075.03</v>
      </c>
      <c r="DI107" s="10"/>
      <c r="DJ107" s="11">
        <f>SUM(CN106:DJ106)</f>
        <v>518105.34999999992</v>
      </c>
      <c r="DK107" s="10"/>
      <c r="DL107" s="11">
        <f>SUM(CP106:DL106)</f>
        <v>510940.35000000003</v>
      </c>
      <c r="DM107" s="10"/>
      <c r="DN107" s="13">
        <f>SUM(CR106:DN106)</f>
        <v>495524.12999999995</v>
      </c>
    </row>
    <row r="108" spans="2:118" x14ac:dyDescent="0.25">
      <c r="B108" s="50" t="s">
        <v>40</v>
      </c>
      <c r="C108" s="51"/>
      <c r="D108" s="51"/>
      <c r="E108" s="51"/>
      <c r="F108" s="51"/>
      <c r="G108" s="51"/>
      <c r="H108" s="51"/>
      <c r="I108" s="51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1"/>
      <c r="AF108" s="53"/>
      <c r="AG108" s="51"/>
      <c r="AH108" s="53"/>
      <c r="AI108" s="51"/>
      <c r="AJ108" s="53"/>
      <c r="AK108" s="51"/>
      <c r="AL108" s="53"/>
      <c r="AM108" s="51"/>
      <c r="AN108" s="53"/>
      <c r="AO108" s="51"/>
      <c r="AP108" s="53">
        <f>AP107/AP31</f>
        <v>956.79847036328863</v>
      </c>
      <c r="AQ108" s="51"/>
      <c r="AR108" s="53">
        <f>AR107/AR31</f>
        <v>918.60676229508192</v>
      </c>
      <c r="AS108" s="52"/>
      <c r="AT108" s="53">
        <f>AT107/AT31</f>
        <v>877.25619791666657</v>
      </c>
      <c r="AU108" s="51"/>
      <c r="AV108" s="53">
        <f>AV107/AV31</f>
        <v>861.70027144408243</v>
      </c>
      <c r="AW108" s="51"/>
      <c r="AX108" s="107">
        <f>AX107/AX31</f>
        <v>899.02964796479648</v>
      </c>
      <c r="AY108" s="51"/>
      <c r="AZ108" s="53">
        <f>AZ107/AZ31</f>
        <v>890.98638418079088</v>
      </c>
      <c r="BA108" s="51"/>
      <c r="BB108" s="53">
        <f>BB107/BB31</f>
        <v>959.91463270142174</v>
      </c>
      <c r="BC108" s="51"/>
      <c r="BD108" s="53">
        <f>BD107/BD31</f>
        <v>1008.2251666666665</v>
      </c>
      <c r="BE108" s="51"/>
      <c r="BF108" s="53">
        <f>IF(ISERROR(BF107/BF31),0,BF107/BF31)</f>
        <v>972.41448356807496</v>
      </c>
      <c r="BG108" s="51"/>
      <c r="BH108" s="53">
        <f t="shared" ref="BH108" si="416">IF(ISERROR(BH107/BH31),0,BH107/BH31)</f>
        <v>977.93494279176184</v>
      </c>
      <c r="BI108" s="51"/>
      <c r="BJ108" s="53">
        <f t="shared" ref="BJ108" si="417">IF(ISERROR(BJ107/BJ31),0,BJ107/BJ31)</f>
        <v>938.6149384098544</v>
      </c>
      <c r="BK108" s="51"/>
      <c r="BL108" s="53">
        <f t="shared" ref="BL108" si="418">IF(ISERROR(BL107/BL31),0,BL107/BL31)</f>
        <v>983.85350202429152</v>
      </c>
      <c r="BM108" s="51"/>
      <c r="BN108" s="53">
        <f t="shared" ref="BN108" si="419">IF(ISERROR(BN107/BN31),0,BN107/BN31)</f>
        <v>968.74096385542168</v>
      </c>
      <c r="BO108" s="51"/>
      <c r="BP108" s="53">
        <f t="shared" ref="BP108" si="420">IF(ISERROR(BP107/BP31),0,BP107/BP31)</f>
        <v>1034.4796042471044</v>
      </c>
      <c r="BQ108" s="51"/>
      <c r="BR108" s="53">
        <f t="shared" ref="BR108" si="421">IF(ISERROR(BR107/BR31),0,BR107/BR31)</f>
        <v>1085.7454652301667</v>
      </c>
      <c r="BS108" s="51"/>
      <c r="BT108" s="53">
        <f t="shared" ref="BT108" si="422">IF(ISERROR(BT107/BT31),0,BT107/BT31)</f>
        <v>1158.9085122410547</v>
      </c>
      <c r="BU108" s="51"/>
      <c r="BV108" s="53">
        <f t="shared" ref="BV108" si="423">IF(ISERROR(BV107/BV31),0,BV107/BV31)</f>
        <v>1202.9232122370938</v>
      </c>
      <c r="BW108" s="51"/>
      <c r="BX108" s="53">
        <f t="shared" ref="BX108" si="424">IF(ISERROR(BX107/BX31),0,BX107/BX31)</f>
        <v>1235.7700189035918</v>
      </c>
      <c r="BY108" s="51"/>
      <c r="BZ108" s="53">
        <f t="shared" ref="BZ108" si="425">IF(ISERROR(BZ107/BZ31),0,BZ107/BZ31)</f>
        <v>1254.5956448412699</v>
      </c>
      <c r="CA108" s="51"/>
      <c r="CB108" s="53">
        <f t="shared" ref="CB108" si="426">IF(ISERROR(CB107/CB31),0,CB107/CB31)</f>
        <v>1249.9413459516295</v>
      </c>
      <c r="CC108" s="51"/>
      <c r="CD108" s="53">
        <f t="shared" ref="CD108" si="427">IF(ISERROR(CD107/CD31),0,CD107/CD31)</f>
        <v>1328.3062150055991</v>
      </c>
      <c r="CE108" s="51"/>
      <c r="CF108" s="53">
        <f t="shared" ref="CF108" si="428">IF(ISERROR(CF107/CF31),0,CF107/CF31)</f>
        <v>1413.9593444576876</v>
      </c>
      <c r="CG108" s="51"/>
      <c r="CH108" s="53">
        <f t="shared" ref="CH108" si="429">IF(ISERROR(CH107/CH31),0,CH107/CH31)</f>
        <v>1526.2284674329501</v>
      </c>
      <c r="CI108" s="51"/>
      <c r="CJ108" s="53">
        <f t="shared" ref="CJ108" si="430">IF(ISERROR(CJ107/CJ31),0,CJ107/CJ31)</f>
        <v>1575.6675988700563</v>
      </c>
      <c r="CK108" s="51"/>
      <c r="CL108" s="53">
        <f t="shared" ref="CL108" si="431">IF(ISERROR(CL107/CL31),0,CL107/CL31)</f>
        <v>1496.9046497764527</v>
      </c>
      <c r="CM108" s="51"/>
      <c r="CN108" s="53">
        <f t="shared" ref="CN108" si="432">IF(ISERROR(CN107/CN31),0,CN107/CN31)</f>
        <v>1469.1073311367379</v>
      </c>
      <c r="CO108" s="51"/>
      <c r="CP108" s="53">
        <f t="shared" ref="CP108" si="433">IF(ISERROR(CP107/CP31),0,CP107/CP31)</f>
        <v>1530.5129462738298</v>
      </c>
      <c r="CQ108" s="51"/>
      <c r="CR108" s="53">
        <f t="shared" ref="CR108" si="434">IF(ISERROR(CR107/CR31),0,CR107/CR31)</f>
        <v>1550.4047851562498</v>
      </c>
      <c r="CS108" s="51"/>
      <c r="CT108" s="53">
        <f t="shared" ref="CT108" si="435">IF(ISERROR(CT107/CT31),0,CT107/CT31)</f>
        <v>1545.9806609808102</v>
      </c>
      <c r="CU108" s="51"/>
      <c r="CV108" s="53">
        <f t="shared" ref="CV108:CX108" si="436">IF(ISERROR(CV107/CV31),0,CV107/CV31)</f>
        <v>1646.4176585365853</v>
      </c>
      <c r="CW108" s="51"/>
      <c r="CX108" s="53">
        <f t="shared" si="436"/>
        <v>1608.605417721519</v>
      </c>
      <c r="CY108" s="51"/>
      <c r="CZ108" s="53">
        <f t="shared" ref="CZ108:DB108" si="437">IF(ISERROR(CZ107/CZ31),0,CZ107/CZ31)</f>
        <v>1575.5998449612403</v>
      </c>
      <c r="DA108" s="51"/>
      <c r="DB108" s="53">
        <f t="shared" si="437"/>
        <v>1570.4305135135137</v>
      </c>
      <c r="DC108" s="51"/>
      <c r="DD108" s="53">
        <f t="shared" ref="DD108:DF108" si="438">IF(ISERROR(DD107/DD31),0,DD107/DD31)</f>
        <v>1490.8252857142859</v>
      </c>
      <c r="DE108" s="51"/>
      <c r="DF108" s="53">
        <f t="shared" si="438"/>
        <v>1547.6902949852508</v>
      </c>
      <c r="DG108" s="51"/>
      <c r="DH108" s="53">
        <f t="shared" ref="DH108:DJ108" si="439">IF(ISERROR(DH107/DH31),0,DH107/DH31)</f>
        <v>1534.552328358209</v>
      </c>
      <c r="DI108" s="51"/>
      <c r="DJ108" s="53">
        <f t="shared" si="439"/>
        <v>1665.9336012861734</v>
      </c>
      <c r="DK108" s="51"/>
      <c r="DL108" s="53">
        <f t="shared" ref="DL108:DN108" si="440">IF(ISERROR(DL107/DL31),0,DL107/DL31)</f>
        <v>1703.1345000000001</v>
      </c>
      <c r="DM108" s="51"/>
      <c r="DN108" s="54">
        <f t="shared" si="440"/>
        <v>1691.2086348122866</v>
      </c>
    </row>
    <row r="109" spans="2:118" x14ac:dyDescent="0.25">
      <c r="B109" s="4" t="s">
        <v>28</v>
      </c>
      <c r="J109" s="46">
        <v>0</v>
      </c>
      <c r="L109" s="46">
        <v>0</v>
      </c>
      <c r="N109" s="46">
        <v>0</v>
      </c>
      <c r="P109" s="46">
        <v>0</v>
      </c>
      <c r="R109" s="46">
        <v>0</v>
      </c>
      <c r="T109" s="46">
        <v>139299</v>
      </c>
      <c r="V109" s="46">
        <v>80008</v>
      </c>
      <c r="X109" s="46">
        <v>68730</v>
      </c>
      <c r="Z109" s="46">
        <v>62897</v>
      </c>
      <c r="AB109" s="46">
        <v>73550</v>
      </c>
      <c r="AD109" s="46">
        <v>71444</v>
      </c>
      <c r="AF109" s="46">
        <v>93453</v>
      </c>
      <c r="AH109" s="46">
        <v>65801</v>
      </c>
      <c r="AJ109" s="46">
        <v>57705</v>
      </c>
      <c r="AL109" s="46">
        <v>44204</v>
      </c>
      <c r="AN109" s="46">
        <v>11843.94</v>
      </c>
      <c r="AO109"/>
      <c r="AP109" s="46">
        <v>113232.26</v>
      </c>
      <c r="AQ109"/>
      <c r="AR109" s="46">
        <v>21304</v>
      </c>
      <c r="AT109" s="46">
        <v>22494.75</v>
      </c>
      <c r="AV109" s="46">
        <v>18036</v>
      </c>
      <c r="AX109" s="46">
        <v>45608</v>
      </c>
      <c r="AZ109" s="46">
        <v>16051</v>
      </c>
      <c r="BB109" s="46">
        <v>32016</v>
      </c>
      <c r="BD109" s="46">
        <v>34474.19</v>
      </c>
      <c r="BF109" s="46">
        <v>45310</v>
      </c>
      <c r="BH109" s="46">
        <v>30859</v>
      </c>
      <c r="BJ109" s="46">
        <v>29080</v>
      </c>
      <c r="BL109" s="46">
        <v>92145.88</v>
      </c>
      <c r="BN109" s="46">
        <v>79226</v>
      </c>
      <c r="BP109" s="46">
        <v>65076.37</v>
      </c>
      <c r="BR109" s="46">
        <v>37608</v>
      </c>
      <c r="BT109" s="46">
        <v>43022.98</v>
      </c>
      <c r="BV109" s="46">
        <v>30743</v>
      </c>
      <c r="BX109" s="46">
        <v>13482</v>
      </c>
      <c r="BZ109" s="46">
        <v>6635.63</v>
      </c>
      <c r="CB109" s="46">
        <v>24171</v>
      </c>
      <c r="CD109" s="46">
        <v>22187.23</v>
      </c>
      <c r="CF109" s="46">
        <v>20834</v>
      </c>
      <c r="CH109" s="46">
        <v>8632</v>
      </c>
      <c r="CJ109" s="46">
        <v>18230.580000000002</v>
      </c>
      <c r="CL109" s="46">
        <v>18324</v>
      </c>
      <c r="CN109" s="46">
        <v>11933</v>
      </c>
      <c r="CP109" s="46">
        <v>12466</v>
      </c>
      <c r="CR109" s="46">
        <v>22667</v>
      </c>
      <c r="CT109" s="46">
        <v>14194</v>
      </c>
      <c r="CV109" s="46">
        <v>11766</v>
      </c>
      <c r="CX109" s="46">
        <v>9268</v>
      </c>
      <c r="CZ109" s="46">
        <v>14324</v>
      </c>
      <c r="DB109" s="46">
        <v>13902.62</v>
      </c>
      <c r="DD109" s="46">
        <v>11866</v>
      </c>
      <c r="DF109" s="46">
        <v>8402.16</v>
      </c>
      <c r="DH109" s="46">
        <v>6449</v>
      </c>
      <c r="DJ109" s="46">
        <v>2782.68</v>
      </c>
      <c r="DL109" s="46">
        <v>574</v>
      </c>
      <c r="DN109" s="46">
        <v>4972.6000000000004</v>
      </c>
    </row>
    <row r="110" spans="2:118" x14ac:dyDescent="0.25">
      <c r="B110" s="9" t="s">
        <v>20</v>
      </c>
      <c r="C110" s="10"/>
      <c r="D110" s="10"/>
      <c r="E110" s="10"/>
      <c r="F110" s="10"/>
      <c r="G110" s="10"/>
      <c r="H110" s="10"/>
      <c r="I110" s="10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0"/>
      <c r="AF110" s="11"/>
      <c r="AG110" s="10"/>
      <c r="AH110" s="11"/>
      <c r="AI110" s="10"/>
      <c r="AJ110" s="11"/>
      <c r="AK110" s="10"/>
      <c r="AL110" s="11"/>
      <c r="AM110" s="10"/>
      <c r="AN110" s="11"/>
      <c r="AO110" s="10"/>
      <c r="AP110" s="11">
        <f>SUM(T109:AP109)</f>
        <v>882167.2</v>
      </c>
      <c r="AQ110" s="10"/>
      <c r="AR110" s="11">
        <f>SUM(V109:AR109)</f>
        <v>764172.2</v>
      </c>
      <c r="AS110" s="12"/>
      <c r="AT110" s="11">
        <f>SUM(X109:AT109)</f>
        <v>706658.95</v>
      </c>
      <c r="AU110" s="10"/>
      <c r="AV110" s="11">
        <f>SUM(Z109:AV109)</f>
        <v>655964.94999999995</v>
      </c>
      <c r="AW110" s="10"/>
      <c r="AX110" s="11">
        <f>SUM(AB109:AX109)</f>
        <v>638675.94999999995</v>
      </c>
      <c r="AY110" s="10"/>
      <c r="AZ110" s="11">
        <f>SUM(AD109:AZ109)</f>
        <v>581176.94999999995</v>
      </c>
      <c r="BA110" s="10"/>
      <c r="BB110" s="11">
        <f>SUM(AF109:BB109)</f>
        <v>541748.94999999995</v>
      </c>
      <c r="BC110" s="10"/>
      <c r="BD110" s="11">
        <f>SUM(AH109:BD109)</f>
        <v>482770.14</v>
      </c>
      <c r="BE110" s="10"/>
      <c r="BF110" s="11">
        <f>SUM(AJ109:BF109)</f>
        <v>462279.14</v>
      </c>
      <c r="BG110" s="10"/>
      <c r="BH110" s="11">
        <f>SUM(AL109:BH109)</f>
        <v>435433.14</v>
      </c>
      <c r="BI110" s="10"/>
      <c r="BJ110" s="11">
        <f>SUM(AN109:BJ109)</f>
        <v>420309.14</v>
      </c>
      <c r="BK110" s="10"/>
      <c r="BL110" s="11">
        <f>SUM(AP109:BL109)</f>
        <v>500611.08</v>
      </c>
      <c r="BM110" s="10"/>
      <c r="BN110" s="11">
        <f>SUM(AR109:BN109)</f>
        <v>466604.82</v>
      </c>
      <c r="BO110" s="10"/>
      <c r="BP110" s="11">
        <f>SUM(AT109:BP109)</f>
        <v>510377.19</v>
      </c>
      <c r="BQ110" s="10"/>
      <c r="BR110" s="11">
        <f>SUM(AV109:BR109)</f>
        <v>525490.43999999994</v>
      </c>
      <c r="BS110" s="10"/>
      <c r="BT110" s="11">
        <f>SUM(AX109:BT109)</f>
        <v>550477.42000000004</v>
      </c>
      <c r="BU110" s="10"/>
      <c r="BV110" s="11">
        <f>SUM(AZ109:BV109)</f>
        <v>535612.41999999993</v>
      </c>
      <c r="BW110" s="10"/>
      <c r="BX110" s="11">
        <f>SUM(BB109:BX109)</f>
        <v>533043.41999999993</v>
      </c>
      <c r="BY110" s="10"/>
      <c r="BZ110" s="11">
        <f>SUM(BD109:BZ109)</f>
        <v>507663.05</v>
      </c>
      <c r="CA110" s="10"/>
      <c r="CB110" s="11">
        <f>SUM(BF109:CB109)</f>
        <v>497359.86</v>
      </c>
      <c r="CC110" s="10"/>
      <c r="CD110" s="11">
        <f>SUM(BH109:CD109)</f>
        <v>474237.08999999997</v>
      </c>
      <c r="CE110" s="10"/>
      <c r="CF110" s="11">
        <f>SUM(BJ109:CF109)</f>
        <v>464212.08999999997</v>
      </c>
      <c r="CG110" s="10"/>
      <c r="CH110" s="11">
        <f>SUM(BL109:CH109)</f>
        <v>443764.08999999997</v>
      </c>
      <c r="CI110" s="10"/>
      <c r="CJ110" s="11">
        <f>SUM(BN109:CJ109)</f>
        <v>369848.79</v>
      </c>
      <c r="CK110" s="10"/>
      <c r="CL110" s="11">
        <f>SUM(BP109:CL109)</f>
        <v>308946.79000000004</v>
      </c>
      <c r="CM110" s="10"/>
      <c r="CN110" s="11">
        <f>SUM(BR109:CN109)</f>
        <v>255803.42000000004</v>
      </c>
      <c r="CO110" s="10"/>
      <c r="CP110" s="11">
        <f>SUM(BT109:CP109)</f>
        <v>230661.42000000004</v>
      </c>
      <c r="CQ110" s="10"/>
      <c r="CR110" s="11">
        <f>SUM(BV109:CR109)</f>
        <v>210305.44</v>
      </c>
      <c r="CS110" s="10"/>
      <c r="CT110" s="11">
        <f>SUM(BX109:CT109)</f>
        <v>193756.44</v>
      </c>
      <c r="CU110" s="10"/>
      <c r="CV110" s="11">
        <f>SUM(BZ109:CV109)</f>
        <v>192040.44</v>
      </c>
      <c r="CW110" s="10"/>
      <c r="CX110" s="11">
        <f>SUM(CB109:CX109)</f>
        <v>194672.81</v>
      </c>
      <c r="CY110" s="10"/>
      <c r="CZ110" s="11">
        <f>SUM(CD109:CZ109)</f>
        <v>184825.81</v>
      </c>
      <c r="DA110" s="10"/>
      <c r="DB110" s="11">
        <f>SUM(CF109:DB109)</f>
        <v>176541.2</v>
      </c>
      <c r="DC110" s="10"/>
      <c r="DD110" s="11">
        <f>SUM(CH109:DD109)</f>
        <v>167573.20000000001</v>
      </c>
      <c r="DE110" s="10"/>
      <c r="DF110" s="11">
        <f>SUM(CJ109:DF109)</f>
        <v>167343.36000000002</v>
      </c>
      <c r="DG110" s="10"/>
      <c r="DH110" s="11">
        <f>SUM(CL109:DH109)</f>
        <v>155561.78</v>
      </c>
      <c r="DI110" s="10"/>
      <c r="DJ110" s="11">
        <f>SUM(CN109:DJ109)</f>
        <v>140020.46</v>
      </c>
      <c r="DK110" s="10"/>
      <c r="DL110" s="11">
        <f>SUM(CP109:DL109)</f>
        <v>128661.45999999999</v>
      </c>
      <c r="DM110" s="10"/>
      <c r="DN110" s="13">
        <f>SUM(CR109:DN109)</f>
        <v>121168.06</v>
      </c>
    </row>
    <row r="111" spans="2:118" x14ac:dyDescent="0.25">
      <c r="B111" s="4" t="s">
        <v>29</v>
      </c>
      <c r="J111" s="15" t="e">
        <f>J109/J106</f>
        <v>#DIV/0!</v>
      </c>
      <c r="L111" s="15" t="e">
        <f>L109/L106</f>
        <v>#DIV/0!</v>
      </c>
      <c r="N111" s="15" t="e">
        <f>N109/N106</f>
        <v>#DIV/0!</v>
      </c>
      <c r="P111" s="15" t="e">
        <f>P109/P106</f>
        <v>#DIV/0!</v>
      </c>
      <c r="R111" s="15" t="e">
        <f>R109/R106</f>
        <v>#DIV/0!</v>
      </c>
      <c r="T111" s="15">
        <f>T109/T106</f>
        <v>0.95383488198519595</v>
      </c>
      <c r="V111" s="15">
        <f>V109/V106</f>
        <v>1</v>
      </c>
      <c r="X111" s="15">
        <f>X109/X106</f>
        <v>0.94896860243558945</v>
      </c>
      <c r="Z111" s="15">
        <f>Z109/Z106</f>
        <v>0.93060795715152322</v>
      </c>
      <c r="AB111" s="15">
        <f>AB109/AB106</f>
        <v>0.98273696587477621</v>
      </c>
      <c r="AD111" s="15">
        <f>AD109/AD106</f>
        <v>0.79388396875312528</v>
      </c>
      <c r="AF111" s="15">
        <f>AF109/AF106</f>
        <v>0.91748316283453435</v>
      </c>
      <c r="AH111" s="15">
        <f>AH109/AH106</f>
        <v>0.71303490350335386</v>
      </c>
      <c r="AJ111" s="15">
        <f>AJ109/AJ106</f>
        <v>0.98629223853555981</v>
      </c>
      <c r="AL111" s="15">
        <f>AL109/AL106</f>
        <v>0.96380603523460662</v>
      </c>
      <c r="AN111" s="15">
        <f>AN109/AN106</f>
        <v>0.70663936509527514</v>
      </c>
      <c r="AO111"/>
      <c r="AP111" s="15">
        <f>AP109/AP106</f>
        <v>0.73222540995850649</v>
      </c>
      <c r="AQ111"/>
      <c r="AR111" s="15">
        <f>AR109/AR106</f>
        <v>0.50978703039004547</v>
      </c>
      <c r="AT111" s="15">
        <f>AT109/AT106</f>
        <v>0.87822946659509049</v>
      </c>
      <c r="AV111" s="15">
        <f>AV109/AV106</f>
        <v>0.75508666164280336</v>
      </c>
      <c r="AX111" s="15">
        <f>AX109/AX106</f>
        <v>0.5002028975970344</v>
      </c>
      <c r="AZ111" s="15">
        <f>AZ109/AZ106</f>
        <v>0.34782326045030015</v>
      </c>
      <c r="BB111" s="15">
        <f>BB109/BB106</f>
        <v>0.28678406994034289</v>
      </c>
      <c r="BD111" s="15">
        <f>BD109/BD106</f>
        <v>0.24873298321584708</v>
      </c>
      <c r="BF111" s="15">
        <f>IF(ISERROR(BF109/BF106),0,BF109/BF106)</f>
        <v>0.61336654438142169</v>
      </c>
      <c r="BH111" s="15">
        <f t="shared" ref="BH111" si="441">IF(ISERROR(BH109/BH106),0,BH109/BH106)</f>
        <v>0.36422543523163176</v>
      </c>
      <c r="BJ111" s="15">
        <f t="shared" ref="BJ111" si="442">IF(ISERROR(BJ109/BJ106),0,BJ109/BJ106)</f>
        <v>0.99140870039547258</v>
      </c>
      <c r="BL111" s="15">
        <f t="shared" ref="BL111" si="443">IF(ISERROR(BL109/BL106),0,BL109/BL106)</f>
        <v>0.61175663598075913</v>
      </c>
      <c r="BN111" s="15">
        <f t="shared" ref="BN111" si="444">IF(ISERROR(BN109/BN106),0,BN109/BN106)</f>
        <v>0.5372711243727113</v>
      </c>
      <c r="BP111" s="15">
        <f t="shared" ref="BP111" si="445">IF(ISERROR(BP109/BP106),0,BP109/BP106)</f>
        <v>0.4377976179063563</v>
      </c>
      <c r="BR111" s="15">
        <f t="shared" ref="BR111" si="446">IF(ISERROR(BR109/BR106),0,BR109/BR106)</f>
        <v>0.60231586027963291</v>
      </c>
      <c r="BT111" s="15">
        <f t="shared" ref="BT111" si="447">IF(ISERROR(BT109/BT106),0,BT109/BT106)</f>
        <v>0.29447479793391851</v>
      </c>
      <c r="BV111" s="15">
        <f t="shared" ref="BV111" si="448">IF(ISERROR(BV109/BV106),0,BV109/BV106)</f>
        <v>0.259050199265495</v>
      </c>
      <c r="BX111" s="15">
        <f t="shared" ref="BX111" si="449">IF(ISERROR(BX109/BX106),0,BX109/BX106)</f>
        <v>0.14141859147838126</v>
      </c>
      <c r="BZ111" s="15">
        <f t="shared" ref="BZ111" si="450">IF(ISERROR(BZ109/BZ106),0,BZ109/BZ106)</f>
        <v>9.6412054038511483E-2</v>
      </c>
      <c r="CB111" s="15">
        <f t="shared" ref="CB111" si="451">IF(ISERROR(CB109/CB106),0,CB109/CB106)</f>
        <v>0.38574232776368078</v>
      </c>
      <c r="CD111" s="15">
        <f t="shared" ref="CD111" si="452">IF(ISERROR(CD109/CD106),0,CD109/CD106)</f>
        <v>0.31094484517596227</v>
      </c>
      <c r="CF111" s="15">
        <f t="shared" ref="CF111" si="453">IF(ISERROR(CF109/CF106),0,CF109/CF106)</f>
        <v>0.24551187233854005</v>
      </c>
      <c r="CH111" s="15">
        <f t="shared" ref="CH111" si="454">IF(ISERROR(CH109/CH106),0,CH109/CH106)</f>
        <v>0.22681766823449037</v>
      </c>
      <c r="CJ111" s="15">
        <f t="shared" ref="CJ111" si="455">IF(ISERROR(CJ109/CJ106),0,CJ109/CJ106)</f>
        <v>0.25618841151796573</v>
      </c>
      <c r="CL111" s="15">
        <f t="shared" ref="CL111" si="456">IF(ISERROR(CL109/CL106),0,CL109/CL106)</f>
        <v>0.50464936177994379</v>
      </c>
      <c r="CN111" s="15">
        <f t="shared" ref="CN111" si="457">IF(ISERROR(CN109/CN106),0,CN109/CN106)</f>
        <v>0.33174867945510145</v>
      </c>
      <c r="CP111" s="15">
        <f t="shared" ref="CP111" si="458">IF(ISERROR(CP109/CP106),0,CP109/CP106)</f>
        <v>0.23172373385638778</v>
      </c>
      <c r="CR111" s="15">
        <f t="shared" ref="CR111" si="459">IF(ISERROR(CR109/CR106),0,CR109/CR106)</f>
        <v>0.39905285025175169</v>
      </c>
      <c r="CT111" s="15">
        <f t="shared" ref="CT111" si="460">IF(ISERROR(CT109/CT106),0,CT109/CT106)</f>
        <v>0.28425794936948168</v>
      </c>
      <c r="CV111" s="15">
        <f t="shared" ref="CV111:CX111" si="461">IF(ISERROR(CV109/CV106),0,CV109/CV106)</f>
        <v>0.2597333219132496</v>
      </c>
      <c r="CX111" s="15">
        <f t="shared" si="461"/>
        <v>0.31746651581183977</v>
      </c>
      <c r="CZ111" s="15">
        <f t="shared" ref="CZ111:DB111" si="462">IF(ISERROR(CZ109/CZ106),0,CZ109/CZ106)</f>
        <v>0.38693643804532807</v>
      </c>
      <c r="DB111" s="15">
        <f t="shared" si="462"/>
        <v>0.3259212338224669</v>
      </c>
      <c r="DD111" s="15">
        <f t="shared" ref="DD111:DF111" si="463">IF(ISERROR(DD109/DD106),0,DD109/DD106)</f>
        <v>0.46371487748641993</v>
      </c>
      <c r="DF111" s="15">
        <f t="shared" si="463"/>
        <v>0.2052553355110863</v>
      </c>
      <c r="DH111" s="15">
        <f t="shared" ref="DH111:DJ111" si="464">IF(ISERROR(DH109/DH106),0,DH109/DH106)</f>
        <v>0.10647387229574277</v>
      </c>
      <c r="DJ111" s="15">
        <f t="shared" si="464"/>
        <v>6.8979501585000547E-2</v>
      </c>
      <c r="DL111" s="15">
        <f t="shared" ref="DL111:DN111" si="465">IF(ISERROR(DL109/DL106),0,DL109/DL106)</f>
        <v>1.9927095990279465E-2</v>
      </c>
      <c r="DN111" s="15">
        <f t="shared" si="465"/>
        <v>0.1295602465829091</v>
      </c>
    </row>
    <row r="112" spans="2:118" x14ac:dyDescent="0.25">
      <c r="B112" s="9" t="s">
        <v>2</v>
      </c>
      <c r="C112" s="10"/>
      <c r="D112" s="10"/>
      <c r="E112" s="10"/>
      <c r="F112" s="10"/>
      <c r="G112" s="10"/>
      <c r="H112" s="10"/>
      <c r="I112" s="10"/>
      <c r="J112" s="41"/>
      <c r="K112" s="10"/>
      <c r="L112" s="41"/>
      <c r="M112" s="10"/>
      <c r="N112" s="41"/>
      <c r="O112" s="10"/>
      <c r="P112" s="41"/>
      <c r="Q112" s="10"/>
      <c r="R112" s="41"/>
      <c r="S112" s="10"/>
      <c r="T112" s="41"/>
      <c r="U112" s="10"/>
      <c r="V112" s="41"/>
      <c r="W112" s="10"/>
      <c r="X112" s="41"/>
      <c r="Y112" s="10"/>
      <c r="Z112" s="41"/>
      <c r="AA112" s="10"/>
      <c r="AB112" s="41"/>
      <c r="AC112" s="10"/>
      <c r="AD112" s="41"/>
      <c r="AE112" s="10"/>
      <c r="AF112" s="41"/>
      <c r="AG112" s="10"/>
      <c r="AH112" s="41"/>
      <c r="AI112" s="10"/>
      <c r="AJ112" s="41"/>
      <c r="AK112" s="10"/>
      <c r="AL112" s="41"/>
      <c r="AM112" s="10"/>
      <c r="AN112" s="41"/>
      <c r="AO112" s="10"/>
      <c r="AP112" s="41">
        <f>AP110/AP107</f>
        <v>0.88145216600293841</v>
      </c>
      <c r="AQ112" s="10"/>
      <c r="AR112" s="41">
        <f>AR110/AR107</f>
        <v>0.85233785751363933</v>
      </c>
      <c r="AS112" s="10"/>
      <c r="AT112" s="41">
        <f>AT110/AT107</f>
        <v>0.83909703307287598</v>
      </c>
      <c r="AU112" s="10"/>
      <c r="AV112" s="41">
        <f>AV110/AV107</f>
        <v>0.82654171023515544</v>
      </c>
      <c r="AW112" s="10"/>
      <c r="AX112" s="41">
        <f>AX110/AX107</f>
        <v>0.78152462265421363</v>
      </c>
      <c r="AY112" s="10"/>
      <c r="AZ112" s="41">
        <f>AZ110/AZ107</f>
        <v>0.7370450663484176</v>
      </c>
      <c r="BA112" s="10"/>
      <c r="BB112" s="41">
        <f>BB110/BB107</f>
        <v>0.66868721479293269</v>
      </c>
      <c r="BC112" s="10"/>
      <c r="BD112" s="41">
        <f>BD110/BD107</f>
        <v>0.57003770203731663</v>
      </c>
      <c r="BE112" s="10"/>
      <c r="BF112" s="41">
        <f>IF(ISERROR(BF110/BF107),0,BF110/BF107)</f>
        <v>0.55797312710095781</v>
      </c>
      <c r="BG112" s="10"/>
      <c r="BH112" s="41">
        <f t="shared" ref="BH112" si="466">IF(ISERROR(BH110/BH107),0,BH110/BH107)</f>
        <v>0.50944825898368906</v>
      </c>
      <c r="BI112" s="10"/>
      <c r="BJ112" s="41">
        <f t="shared" ref="BJ112" si="467">IF(ISERROR(BJ110/BJ107),0,BJ110/BJ107)</f>
        <v>0.50145263003023421</v>
      </c>
      <c r="BK112" s="10"/>
      <c r="BL112" s="41">
        <f t="shared" ref="BL112" si="468">IF(ISERROR(BL110/BL107),0,BL110/BL107)</f>
        <v>0.51500693495087879</v>
      </c>
      <c r="BM112" s="10"/>
      <c r="BN112" s="41">
        <f t="shared" ref="BN112" si="469">IF(ISERROR(BN110/BN107),0,BN110/BN107)</f>
        <v>0.48359546299693429</v>
      </c>
      <c r="BO112" s="10"/>
      <c r="BP112" s="41">
        <f t="shared" ref="BP112" si="470">IF(ISERROR(BP110/BP107),0,BP110/BP107)</f>
        <v>0.47622212488966453</v>
      </c>
      <c r="BQ112" s="10"/>
      <c r="BR112" s="41">
        <f t="shared" ref="BR112" si="471">IF(ISERROR(BR110/BR107),0,BR110/BR107)</f>
        <v>0.47403570362954306</v>
      </c>
      <c r="BS112" s="10"/>
      <c r="BT112" s="41">
        <f t="shared" ref="BT112" si="472">IF(ISERROR(BT110/BT107),0,BT110/BT107)</f>
        <v>0.44726595298563449</v>
      </c>
      <c r="BU112" s="10"/>
      <c r="BV112" s="41">
        <f t="shared" ref="BV112" si="473">IF(ISERROR(BV110/BV107),0,BV110/BV107)</f>
        <v>0.42567784684612442</v>
      </c>
      <c r="BW112" s="10"/>
      <c r="BX112" s="41">
        <f t="shared" ref="BX112" si="474">IF(ISERROR(BX110/BX107),0,BX110/BX107)</f>
        <v>0.40769864159759317</v>
      </c>
      <c r="BY112" s="10"/>
      <c r="BZ112" s="41">
        <f t="shared" ref="BZ112" si="475">IF(ISERROR(BZ110/BZ107),0,BZ110/BZ107)</f>
        <v>0.40143131394204901</v>
      </c>
      <c r="CA112" s="10"/>
      <c r="CB112" s="41">
        <f t="shared" ref="CB112" si="476">IF(ISERROR(CB110/CB107),0,CB110/CB107)</f>
        <v>0.41840857945788623</v>
      </c>
      <c r="CC112" s="10"/>
      <c r="CD112" s="41">
        <f t="shared" ref="CD112" si="477">IF(ISERROR(CD110/CD107),0,CD110/CD107)</f>
        <v>0.39980282039588594</v>
      </c>
      <c r="CE112" s="10"/>
      <c r="CF112" s="41">
        <f t="shared" ref="CF112" si="478">IF(ISERROR(CF110/CF107),0,CF110/CF107)</f>
        <v>0.3913069521709</v>
      </c>
      <c r="CG112" s="10"/>
      <c r="CH112" s="41">
        <f t="shared" ref="CH112" si="479">IF(ISERROR(CH110/CH107),0,CH110/CH107)</f>
        <v>0.37133923957778409</v>
      </c>
      <c r="CI112" s="10"/>
      <c r="CJ112" s="41">
        <f t="shared" ref="CJ112" si="480">IF(ISERROR(CJ110/CJ107),0,CJ110/CJ107)</f>
        <v>0.33153267667925818</v>
      </c>
      <c r="CK112" s="10"/>
      <c r="CL112" s="41">
        <f t="shared" ref="CL112" si="481">IF(ISERROR(CL110/CL107),0,CL110/CL107)</f>
        <v>0.30758632951283821</v>
      </c>
      <c r="CM112" s="10"/>
      <c r="CN112" s="41">
        <f t="shared" ref="CN112" si="482">IF(ISERROR(CN110/CN107),0,CN110/CN107)</f>
        <v>0.28685612636258351</v>
      </c>
      <c r="CO112" s="10"/>
      <c r="CP112" s="41">
        <f t="shared" ref="CP112" si="483">IF(ISERROR(CP110/CP107),0,CP110/CP107)</f>
        <v>0.26119336504994989</v>
      </c>
      <c r="CQ112" s="10"/>
      <c r="CR112" s="41">
        <f t="shared" ref="CR112" si="484">IF(ISERROR(CR110/CR107),0,CR110/CR107)</f>
        <v>0.2649326269065948</v>
      </c>
      <c r="CS112" s="10"/>
      <c r="CT112" s="41">
        <f t="shared" ref="CT112" si="485">IF(ISERROR(CT110/CT107),0,CT110/CT107)</f>
        <v>0.26722632964747034</v>
      </c>
      <c r="CU112" s="10"/>
      <c r="CV112" s="41">
        <f t="shared" ref="CV112:CX112" si="486">IF(ISERROR(CV110/CV107),0,CV110/CV107)</f>
        <v>0.2844911888818657</v>
      </c>
      <c r="CW112" s="10"/>
      <c r="CX112" s="41">
        <f t="shared" si="486"/>
        <v>0.30637877476510278</v>
      </c>
      <c r="CY112" s="10"/>
      <c r="CZ112" s="41">
        <f t="shared" ref="CZ112:DB112" si="487">IF(ISERROR(CZ110/CZ107),0,CZ110/CZ107)</f>
        <v>0.30311381019663008</v>
      </c>
      <c r="DA112" s="10"/>
      <c r="DB112" s="41">
        <f t="shared" si="487"/>
        <v>0.30382648214780283</v>
      </c>
      <c r="DC112" s="10"/>
      <c r="DD112" s="41">
        <f t="shared" ref="DD112:DF112" si="488">IF(ISERROR(DD110/DD107),0,DD110/DD107)</f>
        <v>0.32115136227997204</v>
      </c>
      <c r="DE112" s="10"/>
      <c r="DF112" s="41">
        <f t="shared" si="488"/>
        <v>0.31895155748405074</v>
      </c>
      <c r="DG112" s="10"/>
      <c r="DH112" s="41">
        <f t="shared" ref="DH112:DJ112" si="489">IF(ISERROR(DH110/DH107),0,DH110/DH107)</f>
        <v>0.30260520531409585</v>
      </c>
      <c r="DI112" s="10"/>
      <c r="DJ112" s="41">
        <f t="shared" si="489"/>
        <v>0.27025480435590948</v>
      </c>
      <c r="DK112" s="10"/>
      <c r="DL112" s="41">
        <f t="shared" ref="DL112:DN112" si="490">IF(ISERROR(DL110/DL107),0,DL110/DL107)</f>
        <v>0.25181307367875716</v>
      </c>
      <c r="DM112" s="10"/>
      <c r="DN112" s="42">
        <f t="shared" si="490"/>
        <v>0.2445250446229531</v>
      </c>
    </row>
    <row r="113" spans="2:118" x14ac:dyDescent="0.25">
      <c r="J113" s="14"/>
      <c r="L113" s="14"/>
      <c r="N113" s="14"/>
      <c r="P113" s="14"/>
      <c r="R113" s="14"/>
      <c r="T113" s="14"/>
      <c r="V113" s="14"/>
      <c r="X113" s="14"/>
      <c r="Z113" s="14"/>
      <c r="AB113" s="14"/>
      <c r="AD113" s="14"/>
      <c r="AF113" s="14"/>
      <c r="AH113" s="14"/>
      <c r="AJ113" s="14"/>
      <c r="AL113" s="14"/>
      <c r="AN113" s="14"/>
      <c r="AP113" s="14"/>
      <c r="AR113" s="14"/>
      <c r="AT113" s="14"/>
      <c r="AV113" s="14"/>
      <c r="AX113" s="14"/>
      <c r="AZ113" s="14"/>
      <c r="BB113" s="14"/>
      <c r="BD113" s="14"/>
      <c r="BF113" s="14"/>
      <c r="BH113" s="14"/>
      <c r="BJ113" s="14"/>
      <c r="BL113" s="14"/>
      <c r="BN113" s="14"/>
      <c r="BP113" s="14"/>
      <c r="BR113" s="14"/>
      <c r="BT113" s="14"/>
      <c r="BV113" s="14"/>
      <c r="BX113" s="14"/>
      <c r="BZ113" s="14"/>
      <c r="CB113" s="14"/>
      <c r="CD113" s="14"/>
      <c r="CF113" s="14"/>
      <c r="CH113" s="14"/>
      <c r="CJ113" s="14"/>
      <c r="CL113" s="14"/>
      <c r="CN113" s="14"/>
      <c r="CP113" s="14"/>
      <c r="CR113" s="14"/>
      <c r="CT113" s="14"/>
      <c r="CV113" s="14"/>
      <c r="CX113" s="14"/>
      <c r="CZ113" s="14"/>
      <c r="DB113" s="14"/>
      <c r="DD113" s="14"/>
      <c r="DF113" s="14"/>
      <c r="DH113" s="14"/>
      <c r="DJ113" s="14"/>
      <c r="DL113" s="14"/>
      <c r="DN113" s="14"/>
    </row>
    <row r="114" spans="2:118" x14ac:dyDescent="0.25">
      <c r="B114" s="7" t="str">
        <f>$B$32</f>
        <v>Dr. Bahlhorn</v>
      </c>
      <c r="AO114"/>
      <c r="AQ114"/>
    </row>
    <row r="115" spans="2:118" x14ac:dyDescent="0.25">
      <c r="B115" s="4" t="s">
        <v>26</v>
      </c>
      <c r="J115" s="46">
        <v>0</v>
      </c>
      <c r="L115" s="46">
        <v>0</v>
      </c>
      <c r="N115" s="46">
        <v>0</v>
      </c>
      <c r="P115" s="46">
        <v>0</v>
      </c>
      <c r="R115" s="46">
        <v>0</v>
      </c>
      <c r="T115" s="46">
        <v>28927</v>
      </c>
      <c r="V115" s="46">
        <v>37350</v>
      </c>
      <c r="X115" s="46">
        <v>36089</v>
      </c>
      <c r="Z115" s="46">
        <v>1548</v>
      </c>
      <c r="AB115" s="46">
        <v>0</v>
      </c>
      <c r="AD115" s="46">
        <v>0</v>
      </c>
      <c r="AF115" s="46">
        <v>100000</v>
      </c>
      <c r="AH115" s="46">
        <v>19392</v>
      </c>
      <c r="AJ115" s="46">
        <v>0</v>
      </c>
      <c r="AL115" s="46">
        <v>27846.82</v>
      </c>
      <c r="AN115" s="46">
        <v>16047.42</v>
      </c>
      <c r="AO115"/>
      <c r="AP115" s="46">
        <v>22649</v>
      </c>
      <c r="AQ115"/>
      <c r="AR115" s="46">
        <v>36905.74</v>
      </c>
      <c r="AT115" s="46">
        <v>28981.8</v>
      </c>
      <c r="AV115" s="46">
        <v>25690.799999999999</v>
      </c>
      <c r="AX115" s="46">
        <v>62122</v>
      </c>
      <c r="AZ115" s="46">
        <v>19302.93</v>
      </c>
      <c r="BB115" s="46">
        <v>18749.330000000002</v>
      </c>
      <c r="BD115" s="46">
        <v>0</v>
      </c>
      <c r="BF115" s="46">
        <v>37150.6</v>
      </c>
      <c r="BH115" s="46">
        <v>19403</v>
      </c>
      <c r="BJ115" s="46">
        <v>8847.86</v>
      </c>
      <c r="BL115" s="46">
        <v>55997</v>
      </c>
      <c r="BN115" s="46">
        <v>34972.65</v>
      </c>
      <c r="BP115" s="46">
        <v>31306</v>
      </c>
      <c r="BR115" s="46">
        <v>53132</v>
      </c>
      <c r="BT115" s="46">
        <v>28057.91</v>
      </c>
      <c r="BV115" s="46">
        <v>22047</v>
      </c>
      <c r="BX115" s="46">
        <v>44360.76</v>
      </c>
      <c r="BZ115" s="46">
        <v>25846</v>
      </c>
      <c r="CB115" s="46">
        <v>0</v>
      </c>
      <c r="CD115" s="46">
        <v>36738.800000000003</v>
      </c>
      <c r="CF115" s="46">
        <v>9101</v>
      </c>
      <c r="CH115" s="46">
        <v>56207.83</v>
      </c>
      <c r="CJ115" s="46">
        <v>93665.86</v>
      </c>
      <c r="CL115" s="46">
        <v>174438.74</v>
      </c>
      <c r="CN115" s="46">
        <v>44749.94</v>
      </c>
      <c r="CP115" s="46">
        <v>28344</v>
      </c>
      <c r="CR115" s="46">
        <v>90344.82</v>
      </c>
      <c r="CT115" s="46">
        <v>94082</v>
      </c>
      <c r="CV115" s="46">
        <v>46264.09</v>
      </c>
      <c r="CX115" s="46">
        <v>97853.32</v>
      </c>
      <c r="CZ115" s="46">
        <v>0</v>
      </c>
      <c r="DB115" s="46">
        <v>125597.44</v>
      </c>
      <c r="DD115" s="46">
        <v>19300.099999999999</v>
      </c>
      <c r="DF115" s="46">
        <v>147771.78</v>
      </c>
      <c r="DH115" s="46">
        <v>33331.74</v>
      </c>
      <c r="DJ115" s="46">
        <v>52505.72</v>
      </c>
      <c r="DL115" s="46">
        <v>44530.91</v>
      </c>
      <c r="DN115" s="46">
        <v>96295.5</v>
      </c>
    </row>
    <row r="116" spans="2:118" x14ac:dyDescent="0.25">
      <c r="B116" s="9" t="s">
        <v>20</v>
      </c>
      <c r="C116" s="10"/>
      <c r="D116" s="10"/>
      <c r="E116" s="10"/>
      <c r="F116" s="10"/>
      <c r="G116" s="10"/>
      <c r="H116" s="10"/>
      <c r="I116" s="10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0"/>
      <c r="AF116" s="11"/>
      <c r="AG116" s="10"/>
      <c r="AH116" s="11"/>
      <c r="AI116" s="10"/>
      <c r="AJ116" s="11"/>
      <c r="AK116" s="10"/>
      <c r="AL116" s="11"/>
      <c r="AM116" s="10"/>
      <c r="AN116" s="11"/>
      <c r="AO116" s="10"/>
      <c r="AP116" s="11">
        <f>SUM(T115:AP115)</f>
        <v>289849.24</v>
      </c>
      <c r="AQ116" s="10"/>
      <c r="AR116" s="11">
        <f>SUM(V115:AR115)</f>
        <v>297827.98000000004</v>
      </c>
      <c r="AS116" s="12"/>
      <c r="AT116" s="11">
        <f>SUM(X115:AT115)</f>
        <v>289459.78000000003</v>
      </c>
      <c r="AU116" s="10"/>
      <c r="AV116" s="11">
        <f>SUM(Z115:AV115)</f>
        <v>279061.58</v>
      </c>
      <c r="AW116" s="10"/>
      <c r="AX116" s="11">
        <f>SUM(AB115:AX115)</f>
        <v>339635.58</v>
      </c>
      <c r="AY116" s="10"/>
      <c r="AZ116" s="11">
        <f>SUM(AD115:AZ115)</f>
        <v>358938.51</v>
      </c>
      <c r="BA116" s="10"/>
      <c r="BB116" s="11">
        <f>SUM(AF115:BB115)</f>
        <v>377687.84</v>
      </c>
      <c r="BC116" s="10"/>
      <c r="BD116" s="11">
        <f>SUM(AH115:BD115)</f>
        <v>277687.83999999997</v>
      </c>
      <c r="BE116" s="10"/>
      <c r="BF116" s="11">
        <f>SUM(AJ115:BF115)</f>
        <v>295446.43999999994</v>
      </c>
      <c r="BG116" s="10"/>
      <c r="BH116" s="11">
        <f>SUM(AL115:BH115)</f>
        <v>314849.43999999994</v>
      </c>
      <c r="BI116" s="10"/>
      <c r="BJ116" s="11">
        <f>SUM(AN115:BJ115)</f>
        <v>295850.48</v>
      </c>
      <c r="BK116" s="10"/>
      <c r="BL116" s="11">
        <f>SUM(AP115:BL115)</f>
        <v>335800.05999999994</v>
      </c>
      <c r="BM116" s="10"/>
      <c r="BN116" s="11">
        <f>SUM(AR115:BN115)</f>
        <v>348123.71</v>
      </c>
      <c r="BO116" s="10"/>
      <c r="BP116" s="11">
        <f>SUM(AT115:BP115)</f>
        <v>342523.97000000003</v>
      </c>
      <c r="BQ116" s="10"/>
      <c r="BR116" s="11">
        <f>SUM(AV115:BR115)</f>
        <v>366674.17000000004</v>
      </c>
      <c r="BS116" s="10"/>
      <c r="BT116" s="11">
        <f>SUM(AX115:BT115)</f>
        <v>369041.27999999997</v>
      </c>
      <c r="BU116" s="10"/>
      <c r="BV116" s="11">
        <f>SUM(AZ115:BV115)</f>
        <v>328966.27999999997</v>
      </c>
      <c r="BW116" s="10"/>
      <c r="BX116" s="11">
        <f>SUM(BB115:BX115)</f>
        <v>354024.11</v>
      </c>
      <c r="BY116" s="10"/>
      <c r="BZ116" s="11">
        <f>SUM(BD115:BZ115)</f>
        <v>361120.77999999997</v>
      </c>
      <c r="CA116" s="10"/>
      <c r="CB116" s="11">
        <f>SUM(BF115:CB115)</f>
        <v>361120.77999999997</v>
      </c>
      <c r="CC116" s="10"/>
      <c r="CD116" s="11">
        <f>SUM(BH115:CD115)</f>
        <v>360708.98</v>
      </c>
      <c r="CE116" s="10"/>
      <c r="CF116" s="11">
        <f>SUM(BJ115:CF115)</f>
        <v>350406.98</v>
      </c>
      <c r="CG116" s="10"/>
      <c r="CH116" s="11">
        <f>SUM(BL115:CH115)</f>
        <v>397766.95</v>
      </c>
      <c r="CI116" s="10"/>
      <c r="CJ116" s="11">
        <f>SUM(BN115:CJ115)</f>
        <v>435435.81</v>
      </c>
      <c r="CK116" s="10"/>
      <c r="CL116" s="11">
        <f>SUM(BP115:CL115)</f>
        <v>574901.9</v>
      </c>
      <c r="CM116" s="10"/>
      <c r="CN116" s="11">
        <f>SUM(BR115:CN115)</f>
        <v>588345.84000000008</v>
      </c>
      <c r="CO116" s="10"/>
      <c r="CP116" s="11">
        <f>SUM(BT115:CP115)</f>
        <v>563557.84000000008</v>
      </c>
      <c r="CQ116" s="10"/>
      <c r="CR116" s="11">
        <f>SUM(BV115:CR115)</f>
        <v>625844.75</v>
      </c>
      <c r="CS116" s="10"/>
      <c r="CT116" s="11">
        <f>SUM(BX115:CT115)</f>
        <v>697879.75</v>
      </c>
      <c r="CU116" s="10"/>
      <c r="CV116" s="11">
        <f>SUM(BZ115:CV115)</f>
        <v>699783.08</v>
      </c>
      <c r="CW116" s="10"/>
      <c r="CX116" s="11">
        <f>SUM(CB115:CX115)</f>
        <v>771790.39999999991</v>
      </c>
      <c r="CY116" s="10"/>
      <c r="CZ116" s="11">
        <f>SUM(CD115:CZ115)</f>
        <v>771790.39999999991</v>
      </c>
      <c r="DA116" s="10"/>
      <c r="DB116" s="11">
        <f>SUM(CF115:DB115)</f>
        <v>860649.0399999998</v>
      </c>
      <c r="DC116" s="10"/>
      <c r="DD116" s="11">
        <f>SUM(CH115:DD115)</f>
        <v>870848.13999999978</v>
      </c>
      <c r="DE116" s="10"/>
      <c r="DF116" s="11">
        <f>SUM(CJ115:DF115)</f>
        <v>962412.09</v>
      </c>
      <c r="DG116" s="10"/>
      <c r="DH116" s="11">
        <f>SUM(CL115:DH115)</f>
        <v>902077.96999999986</v>
      </c>
      <c r="DI116" s="10"/>
      <c r="DJ116" s="11">
        <f>SUM(CN115:DJ115)</f>
        <v>780144.95</v>
      </c>
      <c r="DK116" s="10"/>
      <c r="DL116" s="11">
        <f>SUM(CP115:DL115)</f>
        <v>779925.91999999993</v>
      </c>
      <c r="DM116" s="10"/>
      <c r="DN116" s="13">
        <f>SUM(CR115:DN115)</f>
        <v>847877.41999999993</v>
      </c>
    </row>
    <row r="117" spans="2:118" x14ac:dyDescent="0.25">
      <c r="B117" s="50" t="s">
        <v>40</v>
      </c>
      <c r="C117" s="51"/>
      <c r="D117" s="51"/>
      <c r="E117" s="51"/>
      <c r="F117" s="51"/>
      <c r="G117" s="51"/>
      <c r="H117" s="51"/>
      <c r="I117" s="51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1"/>
      <c r="AF117" s="53"/>
      <c r="AG117" s="51"/>
      <c r="AH117" s="53"/>
      <c r="AI117" s="51"/>
      <c r="AJ117" s="53"/>
      <c r="AK117" s="51"/>
      <c r="AL117" s="53"/>
      <c r="AM117" s="51"/>
      <c r="AN117" s="53"/>
      <c r="AO117" s="51"/>
      <c r="AP117" s="53">
        <f>AP116/AP33</f>
        <v>708.67784841075797</v>
      </c>
      <c r="AQ117" s="51"/>
      <c r="AR117" s="53">
        <f>AR116/AR33</f>
        <v>769.58134366925071</v>
      </c>
      <c r="AS117" s="52"/>
      <c r="AT117" s="53">
        <f>AT116/AT33</f>
        <v>817.68299435028257</v>
      </c>
      <c r="AU117" s="51"/>
      <c r="AV117" s="53">
        <f>AV116/AV33</f>
        <v>933.31632107023415</v>
      </c>
      <c r="AW117" s="51"/>
      <c r="AX117" s="53">
        <f>AX116/AX33</f>
        <v>1032.3269908814591</v>
      </c>
      <c r="AY117" s="51"/>
      <c r="AZ117" s="53">
        <f>AZ116/AZ33</f>
        <v>972.73308943089432</v>
      </c>
      <c r="BA117" s="51"/>
      <c r="BB117" s="53">
        <f>BB116/BB33</f>
        <v>948.96442211055285</v>
      </c>
      <c r="BC117" s="51"/>
      <c r="BD117" s="53">
        <f>BD116/BD33</f>
        <v>695.9594987468671</v>
      </c>
      <c r="BE117" s="51"/>
      <c r="BF117" s="53">
        <f>IF(ISERROR(BF116/BF33),0,BF116/BF33)</f>
        <v>733.11771712158793</v>
      </c>
      <c r="BG117" s="51"/>
      <c r="BH117" s="53">
        <f t="shared" ref="BH117" si="491">IF(ISERROR(BH116/BH33),0,BH116/BH33)</f>
        <v>764.19766990291248</v>
      </c>
      <c r="BI117" s="51"/>
      <c r="BJ117" s="53">
        <f t="shared" ref="BJ117" si="492">IF(ISERROR(BJ116/BJ33),0,BJ116/BJ33)</f>
        <v>721.58653658536582</v>
      </c>
      <c r="BK117" s="51"/>
      <c r="BL117" s="53">
        <f t="shared" ref="BL117" si="493">IF(ISERROR(BL116/BL33),0,BL116/BL33)</f>
        <v>811.11125603864718</v>
      </c>
      <c r="BM117" s="51"/>
      <c r="BN117" s="53">
        <f t="shared" ref="BN117" si="494">IF(ISERROR(BN116/BN33),0,BN116/BN33)</f>
        <v>894.91956298200523</v>
      </c>
      <c r="BO117" s="51"/>
      <c r="BP117" s="53">
        <f t="shared" ref="BP117" si="495">IF(ISERROR(BP116/BP33),0,BP116/BP33)</f>
        <v>962.14598314606746</v>
      </c>
      <c r="BQ117" s="51"/>
      <c r="BR117" s="53">
        <f t="shared" ref="BR117" si="496">IF(ISERROR(BR116/BR33),0,BR116/BR33)</f>
        <v>1044.655754985755</v>
      </c>
      <c r="BS117" s="51"/>
      <c r="BT117" s="53">
        <f t="shared" ref="BT117" si="497">IF(ISERROR(BT116/BT33),0,BT116/BT33)</f>
        <v>1036.6328089887641</v>
      </c>
      <c r="BU117" s="51"/>
      <c r="BV117" s="53">
        <f t="shared" ref="BV117" si="498">IF(ISERROR(BV116/BV33),0,BV116/BV33)</f>
        <v>956.29732558139528</v>
      </c>
      <c r="BW117" s="51"/>
      <c r="BX117" s="53">
        <f t="shared" ref="BX117" si="499">IF(ISERROR(BX116/BX33),0,BX116/BX33)</f>
        <v>1038.193870967742</v>
      </c>
      <c r="BY117" s="51"/>
      <c r="BZ117" s="53">
        <f t="shared" ref="BZ117" si="500">IF(ISERROR(BZ116/BZ33),0,BZ116/BZ33)</f>
        <v>1077.9724776119401</v>
      </c>
      <c r="CA117" s="51"/>
      <c r="CB117" s="53">
        <f t="shared" ref="CB117" si="501">IF(ISERROR(CB116/CB33),0,CB116/CB33)</f>
        <v>1081.1999401197604</v>
      </c>
      <c r="CC117" s="51"/>
      <c r="CD117" s="53">
        <f t="shared" ref="CD117" si="502">IF(ISERROR(CD116/CD33),0,CD116/CD33)</f>
        <v>1106.4692638036809</v>
      </c>
      <c r="CE117" s="51"/>
      <c r="CF117" s="53">
        <f t="shared" ref="CF117" si="503">IF(ISERROR(CF116/CF33),0,CF116/CF33)</f>
        <v>1078.175323076923</v>
      </c>
      <c r="CG117" s="51"/>
      <c r="CH117" s="53">
        <f t="shared" ref="CH117" si="504">IF(ISERROR(CH116/CH33),0,CH116/CH33)</f>
        <v>1274.8940705128205</v>
      </c>
      <c r="CI117" s="51"/>
      <c r="CJ117" s="53">
        <f t="shared" ref="CJ117" si="505">IF(ISERROR(CJ116/CJ33),0,CJ116/CJ33)</f>
        <v>1395.6275961538461</v>
      </c>
      <c r="CK117" s="51"/>
      <c r="CL117" s="53">
        <f t="shared" ref="CL117" si="506">IF(ISERROR(CL116/CL33),0,CL116/CL33)</f>
        <v>1652.0169540229886</v>
      </c>
      <c r="CM117" s="51"/>
      <c r="CN117" s="53">
        <f t="shared" ref="CN117" si="507">IF(ISERROR(CN116/CN33),0,CN116/CN33)</f>
        <v>1661.9938983050849</v>
      </c>
      <c r="CO117" s="51"/>
      <c r="CP117" s="53">
        <f t="shared" ref="CP117" si="508">IF(ISERROR(CP116/CP33),0,CP116/CP33)</f>
        <v>1601.0165909090911</v>
      </c>
      <c r="CQ117" s="51"/>
      <c r="CR117" s="53">
        <f t="shared" ref="CR117" si="509">IF(ISERROR(CR116/CR33),0,CR116/CR33)</f>
        <v>1819.3161337209303</v>
      </c>
      <c r="CS117" s="51"/>
      <c r="CT117" s="53">
        <f t="shared" ref="CT117" si="510">IF(ISERROR(CT116/CT33),0,CT116/CT33)</f>
        <v>2005.40158045977</v>
      </c>
      <c r="CU117" s="51"/>
      <c r="CV117" s="53">
        <f t="shared" ref="CV117:CX117" si="511">IF(ISERROR(CV116/CV33),0,CV116/CV33)</f>
        <v>1999.3802285714285</v>
      </c>
      <c r="CW117" s="51"/>
      <c r="CX117" s="53">
        <f t="shared" si="511"/>
        <v>2132.017679558011</v>
      </c>
      <c r="CY117" s="51"/>
      <c r="CZ117" s="53">
        <f t="shared" ref="CZ117:DB117" si="512">IF(ISERROR(CZ116/CZ33),0,CZ116/CZ33)</f>
        <v>2132.017679558011</v>
      </c>
      <c r="DA117" s="51"/>
      <c r="DB117" s="53">
        <f t="shared" si="512"/>
        <v>2364.4204395604388</v>
      </c>
      <c r="DC117" s="51"/>
      <c r="DD117" s="53">
        <f t="shared" ref="DD117:DF117" si="513">IF(ISERROR(DD116/DD33),0,DD116/DD33)</f>
        <v>2392.4399450549445</v>
      </c>
      <c r="DE117" s="51"/>
      <c r="DF117" s="53">
        <f t="shared" si="513"/>
        <v>2353.0857946210267</v>
      </c>
      <c r="DG117" s="51"/>
      <c r="DH117" s="53">
        <f t="shared" ref="DH117:DJ117" si="514">IF(ISERROR(DH116/DH33),0,DH116/DH33)</f>
        <v>2205.5696088019558</v>
      </c>
      <c r="DI117" s="51"/>
      <c r="DJ117" s="53">
        <f t="shared" si="514"/>
        <v>2085.9490641711227</v>
      </c>
      <c r="DK117" s="51"/>
      <c r="DL117" s="53">
        <f t="shared" ref="DL117:DN117" si="515">IF(ISERROR(DL116/DL33),0,DL116/DL33)</f>
        <v>2125.1387465940052</v>
      </c>
      <c r="DM117" s="51"/>
      <c r="DN117" s="54">
        <f t="shared" si="515"/>
        <v>2335.7504683195589</v>
      </c>
    </row>
    <row r="118" spans="2:118" x14ac:dyDescent="0.25">
      <c r="B118" s="4" t="s">
        <v>28</v>
      </c>
      <c r="J118" s="46">
        <v>0</v>
      </c>
      <c r="L118" s="46">
        <v>0</v>
      </c>
      <c r="N118" s="46">
        <v>0</v>
      </c>
      <c r="P118" s="46">
        <v>0</v>
      </c>
      <c r="R118" s="46">
        <v>0</v>
      </c>
      <c r="T118" s="46">
        <v>28927</v>
      </c>
      <c r="V118" s="46">
        <v>27244</v>
      </c>
      <c r="X118" s="46">
        <v>34233</v>
      </c>
      <c r="Z118" s="46">
        <v>1548</v>
      </c>
      <c r="AB118" s="46">
        <v>0</v>
      </c>
      <c r="AD118" s="46">
        <v>0</v>
      </c>
      <c r="AF118" s="46">
        <v>40000</v>
      </c>
      <c r="AH118" s="46">
        <v>19092</v>
      </c>
      <c r="AJ118" s="46">
        <v>0</v>
      </c>
      <c r="AL118" s="46">
        <v>20494.82</v>
      </c>
      <c r="AN118" s="46">
        <v>16047.42</v>
      </c>
      <c r="AO118"/>
      <c r="AP118" s="46">
        <v>13212</v>
      </c>
      <c r="AQ118"/>
      <c r="AR118" s="46">
        <v>22721.74</v>
      </c>
      <c r="AT118" s="46">
        <v>16893.8</v>
      </c>
      <c r="AV118" s="46">
        <v>17140.8</v>
      </c>
      <c r="AX118" s="46">
        <v>23990</v>
      </c>
      <c r="AZ118" s="46">
        <v>7848</v>
      </c>
      <c r="BB118" s="46">
        <v>8920.33</v>
      </c>
      <c r="BD118" s="46">
        <v>0</v>
      </c>
      <c r="BF118" s="46">
        <v>12727.6</v>
      </c>
      <c r="BH118" s="46">
        <v>3875</v>
      </c>
      <c r="BJ118" s="46">
        <v>7251.86</v>
      </c>
      <c r="BL118" s="46">
        <v>38172</v>
      </c>
      <c r="BN118" s="46">
        <v>16423.650000000001</v>
      </c>
      <c r="BP118" s="46">
        <v>12295</v>
      </c>
      <c r="BR118" s="46">
        <v>5905</v>
      </c>
      <c r="BT118" s="46">
        <v>4778</v>
      </c>
      <c r="BV118" s="46">
        <v>3203</v>
      </c>
      <c r="BX118" s="46">
        <v>21408.76</v>
      </c>
      <c r="BZ118" s="46">
        <v>9134</v>
      </c>
      <c r="CB118" s="46">
        <v>0</v>
      </c>
      <c r="CD118" s="46">
        <v>8942.7999999999993</v>
      </c>
      <c r="CF118" s="46">
        <v>6183</v>
      </c>
      <c r="CH118" s="46">
        <v>13572</v>
      </c>
      <c r="CJ118" s="46">
        <v>21222</v>
      </c>
      <c r="CL118" s="46">
        <v>42491.21</v>
      </c>
      <c r="CN118" s="46">
        <v>8674.94</v>
      </c>
      <c r="CP118" s="46">
        <v>1870</v>
      </c>
      <c r="CR118" s="46">
        <v>15408</v>
      </c>
      <c r="CT118" s="46">
        <v>28187</v>
      </c>
      <c r="CV118" s="46">
        <v>11280.03</v>
      </c>
      <c r="CX118" s="46">
        <v>15406.43</v>
      </c>
      <c r="CZ118" s="46">
        <v>0</v>
      </c>
      <c r="DB118" s="46">
        <v>19560</v>
      </c>
      <c r="DD118" s="46">
        <v>7017.43</v>
      </c>
      <c r="DF118" s="46">
        <v>32394.27</v>
      </c>
      <c r="DH118" s="46">
        <v>1868</v>
      </c>
      <c r="DJ118" s="46">
        <v>7775.14</v>
      </c>
      <c r="DL118" s="46">
        <v>9445</v>
      </c>
      <c r="DN118" s="46">
        <v>8128</v>
      </c>
    </row>
    <row r="119" spans="2:118" x14ac:dyDescent="0.25">
      <c r="B119" s="9" t="s">
        <v>20</v>
      </c>
      <c r="C119" s="10"/>
      <c r="D119" s="10"/>
      <c r="E119" s="10"/>
      <c r="F119" s="10"/>
      <c r="G119" s="10"/>
      <c r="H119" s="10"/>
      <c r="I119" s="10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0"/>
      <c r="AF119" s="11"/>
      <c r="AG119" s="10"/>
      <c r="AH119" s="11"/>
      <c r="AI119" s="10"/>
      <c r="AJ119" s="11"/>
      <c r="AK119" s="10"/>
      <c r="AL119" s="11"/>
      <c r="AM119" s="10"/>
      <c r="AN119" s="11"/>
      <c r="AO119" s="10"/>
      <c r="AP119" s="11">
        <f>SUM(T118:AP118)</f>
        <v>200798.24000000002</v>
      </c>
      <c r="AQ119" s="10"/>
      <c r="AR119" s="11">
        <f>SUM(V118:AR118)</f>
        <v>194592.98</v>
      </c>
      <c r="AS119" s="12"/>
      <c r="AT119" s="11">
        <f>SUM(X118:AT118)</f>
        <v>184242.78</v>
      </c>
      <c r="AU119" s="10"/>
      <c r="AV119" s="11">
        <f>SUM(Z118:AV118)</f>
        <v>167150.57999999999</v>
      </c>
      <c r="AW119" s="10"/>
      <c r="AX119" s="11">
        <f>SUM(AB118:AX118)</f>
        <v>189592.58</v>
      </c>
      <c r="AY119" s="10"/>
      <c r="AZ119" s="11">
        <f>SUM(AD118:AZ118)</f>
        <v>197440.58</v>
      </c>
      <c r="BA119" s="10"/>
      <c r="BB119" s="11">
        <f>SUM(AF118:BB118)</f>
        <v>206360.90999999997</v>
      </c>
      <c r="BC119" s="10"/>
      <c r="BD119" s="11">
        <f>SUM(AH118:BD118)</f>
        <v>166360.91</v>
      </c>
      <c r="BE119" s="10"/>
      <c r="BF119" s="11">
        <f>SUM(AJ118:BF118)</f>
        <v>159996.51</v>
      </c>
      <c r="BG119" s="10"/>
      <c r="BH119" s="11">
        <f>SUM(AL118:BH118)</f>
        <v>163871.51</v>
      </c>
      <c r="BI119" s="10"/>
      <c r="BJ119" s="11">
        <f>SUM(AN118:BJ118)</f>
        <v>150628.54999999999</v>
      </c>
      <c r="BK119" s="10"/>
      <c r="BL119" s="11">
        <f>SUM(AP118:BL118)</f>
        <v>172753.13</v>
      </c>
      <c r="BM119" s="10"/>
      <c r="BN119" s="11">
        <f>SUM(AR118:BN118)</f>
        <v>175964.78</v>
      </c>
      <c r="BO119" s="10"/>
      <c r="BP119" s="11">
        <f>SUM(AT118:BP118)</f>
        <v>165538.04</v>
      </c>
      <c r="BQ119" s="10"/>
      <c r="BR119" s="11">
        <f>SUM(AV118:BR118)</f>
        <v>154549.24000000002</v>
      </c>
      <c r="BS119" s="10"/>
      <c r="BT119" s="11">
        <f>SUM(AX118:BT118)</f>
        <v>142186.44</v>
      </c>
      <c r="BU119" s="10"/>
      <c r="BV119" s="11">
        <f>SUM(AZ118:BV118)</f>
        <v>121399.44</v>
      </c>
      <c r="BW119" s="10"/>
      <c r="BX119" s="11">
        <f>SUM(BB118:BX118)</f>
        <v>134960.20000000001</v>
      </c>
      <c r="BY119" s="10"/>
      <c r="BZ119" s="11">
        <f>SUM(BD118:BZ118)</f>
        <v>135173.87</v>
      </c>
      <c r="CA119" s="10"/>
      <c r="CB119" s="11">
        <f>SUM(BF118:CB118)</f>
        <v>135173.87</v>
      </c>
      <c r="CC119" s="10"/>
      <c r="CD119" s="11">
        <f>SUM(BH118:CD118)</f>
        <v>131389.07</v>
      </c>
      <c r="CE119" s="10"/>
      <c r="CF119" s="11">
        <f>SUM(BJ118:CF118)</f>
        <v>133697.07</v>
      </c>
      <c r="CG119" s="10"/>
      <c r="CH119" s="11">
        <f>SUM(BL118:CH118)</f>
        <v>140017.21</v>
      </c>
      <c r="CI119" s="10"/>
      <c r="CJ119" s="11">
        <f>SUM(BN118:CJ118)</f>
        <v>123067.21</v>
      </c>
      <c r="CK119" s="10"/>
      <c r="CL119" s="11">
        <f>SUM(BP118:CL118)</f>
        <v>149134.76999999999</v>
      </c>
      <c r="CM119" s="10"/>
      <c r="CN119" s="11">
        <f>SUM(BR118:CN118)</f>
        <v>145514.71</v>
      </c>
      <c r="CO119" s="10"/>
      <c r="CP119" s="11">
        <f>SUM(BT118:CP118)</f>
        <v>141479.71</v>
      </c>
      <c r="CQ119" s="10"/>
      <c r="CR119" s="11">
        <f>SUM(BV118:CR118)</f>
        <v>152109.71</v>
      </c>
      <c r="CS119" s="10"/>
      <c r="CT119" s="11">
        <f>SUM(BX118:CT118)</f>
        <v>177093.71</v>
      </c>
      <c r="CU119" s="10"/>
      <c r="CV119" s="11">
        <f>SUM(BZ118:CV118)</f>
        <v>166964.98000000001</v>
      </c>
      <c r="CW119" s="10"/>
      <c r="CX119" s="11">
        <f>SUM(CB118:CX118)</f>
        <v>173237.41</v>
      </c>
      <c r="CY119" s="10"/>
      <c r="CZ119" s="11">
        <f>SUM(CD118:CZ118)</f>
        <v>173237.41</v>
      </c>
      <c r="DA119" s="10"/>
      <c r="DB119" s="11">
        <f>SUM(CF118:DB118)</f>
        <v>183854.61</v>
      </c>
      <c r="DC119" s="10"/>
      <c r="DD119" s="11">
        <f>SUM(CH118:DD118)</f>
        <v>184689.03999999998</v>
      </c>
      <c r="DE119" s="10"/>
      <c r="DF119" s="11">
        <f>SUM(CJ118:DF118)</f>
        <v>203511.30999999997</v>
      </c>
      <c r="DG119" s="10"/>
      <c r="DH119" s="11">
        <f>SUM(CL118:DH118)</f>
        <v>184157.30999999997</v>
      </c>
      <c r="DI119" s="10"/>
      <c r="DJ119" s="11">
        <f>SUM(CN118:DJ118)</f>
        <v>149441.24</v>
      </c>
      <c r="DK119" s="10"/>
      <c r="DL119" s="11">
        <f>SUM(CP118:DL118)</f>
        <v>150211.29999999999</v>
      </c>
      <c r="DM119" s="10"/>
      <c r="DN119" s="13">
        <f>SUM(CR118:DN118)</f>
        <v>156469.29999999999</v>
      </c>
    </row>
    <row r="120" spans="2:118" x14ac:dyDescent="0.25">
      <c r="B120" s="4" t="s">
        <v>29</v>
      </c>
      <c r="J120" s="15" t="e">
        <f>J118/J115</f>
        <v>#DIV/0!</v>
      </c>
      <c r="L120" s="15" t="e">
        <f>L118/L115</f>
        <v>#DIV/0!</v>
      </c>
      <c r="N120" s="15" t="e">
        <f>N118/N115</f>
        <v>#DIV/0!</v>
      </c>
      <c r="P120" s="15" t="e">
        <f>P118/P115</f>
        <v>#DIV/0!</v>
      </c>
      <c r="R120" s="15">
        <f>IF(ISERROR(R118/R115),0,R118/R115)</f>
        <v>0</v>
      </c>
      <c r="T120" s="15">
        <f>IF(ISERROR(T118/T115),0,T118/T115)</f>
        <v>1</v>
      </c>
      <c r="V120" s="15">
        <f>IF(ISERROR(V118/V115),0,V118/V115)</f>
        <v>0.72942436412315925</v>
      </c>
      <c r="X120" s="15">
        <f>IF(ISERROR(X118/X115),0,X118/X115)</f>
        <v>0.94857158691013888</v>
      </c>
      <c r="Z120" s="15">
        <f>IF(ISERROR(Z118/Z115),0,Z118/Z115)</f>
        <v>1</v>
      </c>
      <c r="AB120" s="15">
        <f>IF(ISERROR(AB118/AB115),0,AB118/AB115)</f>
        <v>0</v>
      </c>
      <c r="AD120" s="15">
        <f>IF(ISERROR(AD118/AD115),0,AD118/AD115)</f>
        <v>0</v>
      </c>
      <c r="AF120" s="15">
        <f>IF(ISERROR(AF118/AF115),0,AF118/AF115)</f>
        <v>0.4</v>
      </c>
      <c r="AH120" s="15">
        <f>IF(ISERROR(AH118/AH115),0,AH118/AH115)</f>
        <v>0.98452970297029707</v>
      </c>
      <c r="AJ120" s="15">
        <f>IF(ISERROR(AJ118/AJ115),0,AJ118/AJ115)</f>
        <v>0</v>
      </c>
      <c r="AL120" s="15">
        <f>IF(ISERROR(AL118/AL115),0,AL118/AL115)</f>
        <v>0.73598421651017965</v>
      </c>
      <c r="AN120" s="15">
        <f>IF(ISERROR(AN118/AN115),0,AN118/AN115)</f>
        <v>1</v>
      </c>
      <c r="AO120"/>
      <c r="AP120" s="15">
        <f>IF(ISERROR(AP118/AP115),0,AP118/AP115)</f>
        <v>0.58333701267164118</v>
      </c>
      <c r="AQ120"/>
      <c r="AR120" s="15">
        <f>AR118/AR115</f>
        <v>0.61566954083565328</v>
      </c>
      <c r="AT120" s="15">
        <f>AT118/AT115</f>
        <v>0.58291065427268152</v>
      </c>
      <c r="AV120" s="15">
        <f>AV118/AV115</f>
        <v>0.66719603904899805</v>
      </c>
      <c r="AX120" s="15">
        <f>AX118/AX115</f>
        <v>0.38617558996812723</v>
      </c>
      <c r="AZ120" s="15">
        <f>AZ118/AZ115</f>
        <v>0.40657040148827145</v>
      </c>
      <c r="BB120" s="15">
        <f>BB118/BB115</f>
        <v>0.47576793410751206</v>
      </c>
      <c r="BD120" s="15">
        <f>IF(ISERROR(BD118/BD115),0,BD118/BD115)</f>
        <v>0</v>
      </c>
      <c r="BF120" s="15">
        <f>IF(ISERROR(BF118/BF115),0,BF118/BF115)</f>
        <v>0.34259473602041424</v>
      </c>
      <c r="BH120" s="15">
        <f t="shared" ref="BH120" si="516">IF(ISERROR(BH118/BH115),0,BH118/BH115)</f>
        <v>0.19971138483739628</v>
      </c>
      <c r="BJ120" s="15">
        <f t="shared" ref="BJ120" si="517">IF(ISERROR(BJ118/BJ115),0,BJ118/BJ115)</f>
        <v>0.81961739900947794</v>
      </c>
      <c r="BL120" s="15">
        <f t="shared" ref="BL120" si="518">IF(ISERROR(BL118/BL115),0,BL118/BL115)</f>
        <v>0.68167937568084003</v>
      </c>
      <c r="BN120" s="15">
        <f t="shared" ref="BN120" si="519">IF(ISERROR(BN118/BN115),0,BN118/BN115)</f>
        <v>0.46961411274238585</v>
      </c>
      <c r="BP120" s="15">
        <f t="shared" ref="BP120" si="520">IF(ISERROR(BP118/BP115),0,BP118/BP115)</f>
        <v>0.39273621669967418</v>
      </c>
      <c r="BR120" s="15">
        <f t="shared" ref="BR120" si="521">IF(ISERROR(BR118/BR115),0,BR118/BR115)</f>
        <v>0.11113829707144471</v>
      </c>
      <c r="BT120" s="15">
        <f t="shared" ref="BT120" si="522">IF(ISERROR(BT118/BT115),0,BT118/BT115)</f>
        <v>0.17029065956801487</v>
      </c>
      <c r="BV120" s="15">
        <f t="shared" ref="BV120" si="523">IF(ISERROR(BV118/BV115),0,BV118/BV115)</f>
        <v>0.14528053703451715</v>
      </c>
      <c r="BX120" s="15">
        <f t="shared" ref="BX120" si="524">IF(ISERROR(BX118/BX115),0,BX118/BX115)</f>
        <v>0.48260579845791635</v>
      </c>
      <c r="BZ120" s="15">
        <f t="shared" ref="BZ120" si="525">IF(ISERROR(BZ118/BZ115),0,BZ118/BZ115)</f>
        <v>0.35340091310067323</v>
      </c>
      <c r="CB120" s="15">
        <f t="shared" ref="CB120" si="526">IF(ISERROR(CB118/CB115),0,CB118/CB115)</f>
        <v>0</v>
      </c>
      <c r="CD120" s="15">
        <f t="shared" ref="CD120" si="527">IF(ISERROR(CD118/CD115),0,CD118/CD115)</f>
        <v>0.24341568042505468</v>
      </c>
      <c r="CF120" s="15">
        <f t="shared" ref="CF120" si="528">IF(ISERROR(CF118/CF115),0,CF118/CF115)</f>
        <v>0.67937589275903743</v>
      </c>
      <c r="CH120" s="15">
        <f t="shared" ref="CH120" si="529">IF(ISERROR(CH118/CH115),0,CH118/CH115)</f>
        <v>0.24146102064427677</v>
      </c>
      <c r="CJ120" s="15">
        <f t="shared" ref="CJ120" si="530">IF(ISERROR(CJ118/CJ115),0,CJ118/CJ115)</f>
        <v>0.2265713462728042</v>
      </c>
      <c r="CL120" s="15">
        <f t="shared" ref="CL120" si="531">IF(ISERROR(CL118/CL115),0,CL118/CL115)</f>
        <v>0.24358815020103908</v>
      </c>
      <c r="CN120" s="15">
        <f t="shared" ref="CN120" si="532">IF(ISERROR(CN118/CN115),0,CN118/CN115)</f>
        <v>0.19385366773676121</v>
      </c>
      <c r="CP120" s="15">
        <f t="shared" ref="CP120" si="533">IF(ISERROR(CP118/CP115),0,CP118/CP115)</f>
        <v>6.5975162291843067E-2</v>
      </c>
      <c r="CR120" s="15">
        <f t="shared" ref="CR120" si="534">IF(ISERROR(CR118/CR115),0,CR118/CR115)</f>
        <v>0.17054657920620128</v>
      </c>
      <c r="CT120" s="15">
        <f t="shared" ref="CT120" si="535">IF(ISERROR(CT118/CT115),0,CT118/CT115)</f>
        <v>0.29960034863204438</v>
      </c>
      <c r="CV120" s="15">
        <f t="shared" ref="CV120:CX120" si="536">IF(ISERROR(CV118/CV115),0,CV118/CV115)</f>
        <v>0.24381826163661713</v>
      </c>
      <c r="CX120" s="15">
        <f t="shared" si="536"/>
        <v>0.15744412146670136</v>
      </c>
      <c r="CZ120" s="15">
        <f t="shared" ref="CZ120:DB120" si="537">IF(ISERROR(CZ118/CZ115),0,CZ118/CZ115)</f>
        <v>0</v>
      </c>
      <c r="DB120" s="15">
        <f t="shared" si="537"/>
        <v>0.15573565830641134</v>
      </c>
      <c r="DD120" s="15">
        <f t="shared" ref="DD120:DF120" si="538">IF(ISERROR(DD118/DD115),0,DD118/DD115)</f>
        <v>0.36359552541178547</v>
      </c>
      <c r="DF120" s="15">
        <f t="shared" si="538"/>
        <v>0.21921824315847044</v>
      </c>
      <c r="DH120" s="15">
        <f t="shared" ref="DH120:DJ120" si="539">IF(ISERROR(DH118/DH115),0,DH118/DH115)</f>
        <v>5.6042678840048557E-2</v>
      </c>
      <c r="DJ120" s="15">
        <f t="shared" si="539"/>
        <v>0.14808177090038951</v>
      </c>
      <c r="DL120" s="15">
        <f t="shared" ref="DL120:DN120" si="540">IF(ISERROR(DL118/DL115),0,DL118/DL115)</f>
        <v>0.21209986501510972</v>
      </c>
      <c r="DN120" s="15">
        <f t="shared" si="540"/>
        <v>8.4406851825890097E-2</v>
      </c>
    </row>
    <row r="121" spans="2:118" x14ac:dyDescent="0.25">
      <c r="B121" s="9" t="s">
        <v>2</v>
      </c>
      <c r="C121" s="10"/>
      <c r="D121" s="10"/>
      <c r="E121" s="10"/>
      <c r="F121" s="10"/>
      <c r="G121" s="10"/>
      <c r="H121" s="10"/>
      <c r="I121" s="10"/>
      <c r="J121" s="41"/>
      <c r="K121" s="10"/>
      <c r="L121" s="41"/>
      <c r="M121" s="10"/>
      <c r="N121" s="41"/>
      <c r="O121" s="10"/>
      <c r="P121" s="41"/>
      <c r="Q121" s="10"/>
      <c r="R121" s="41"/>
      <c r="S121" s="10"/>
      <c r="T121" s="41"/>
      <c r="U121" s="10"/>
      <c r="V121" s="41"/>
      <c r="W121" s="10"/>
      <c r="X121" s="41"/>
      <c r="Y121" s="10"/>
      <c r="Z121" s="41"/>
      <c r="AA121" s="10"/>
      <c r="AB121" s="41"/>
      <c r="AC121" s="10"/>
      <c r="AD121" s="41"/>
      <c r="AE121" s="10"/>
      <c r="AF121" s="41"/>
      <c r="AG121" s="10"/>
      <c r="AH121" s="41"/>
      <c r="AI121" s="10"/>
      <c r="AJ121" s="41"/>
      <c r="AK121" s="10"/>
      <c r="AL121" s="41"/>
      <c r="AM121" s="10"/>
      <c r="AN121" s="41"/>
      <c r="AO121" s="10"/>
      <c r="AP121" s="41">
        <f>AP119/AP116</f>
        <v>0.69276786787503752</v>
      </c>
      <c r="AQ121" s="10"/>
      <c r="AR121" s="41">
        <f>AR119/AR116</f>
        <v>0.6533737360740921</v>
      </c>
      <c r="AS121" s="10"/>
      <c r="AT121" s="41">
        <f>AT119/AT116</f>
        <v>0.63650563128321314</v>
      </c>
      <c r="AU121" s="10"/>
      <c r="AV121" s="41">
        <f>AV119/AV116</f>
        <v>0.59897381789352722</v>
      </c>
      <c r="AW121" s="10"/>
      <c r="AX121" s="41">
        <f>AX119/AX116</f>
        <v>0.55822355243228627</v>
      </c>
      <c r="AY121" s="10"/>
      <c r="AZ121" s="41">
        <f>AZ119/AZ116</f>
        <v>0.55006797682421982</v>
      </c>
      <c r="BA121" s="10"/>
      <c r="BB121" s="41">
        <f>BB119/BB116</f>
        <v>0.54637954454662863</v>
      </c>
      <c r="BC121" s="10"/>
      <c r="BD121" s="41">
        <f>BD119/BD116</f>
        <v>0.59909324801546959</v>
      </c>
      <c r="BE121" s="10"/>
      <c r="BF121" s="41">
        <f>IF(ISERROR(BF119/BF116),0,BF119/BF116)</f>
        <v>0.54154150579712534</v>
      </c>
      <c r="BG121" s="10"/>
      <c r="BH121" s="41">
        <f t="shared" ref="BH121" si="541">IF(ISERROR(BH119/BH116),0,BH119/BH116)</f>
        <v>0.52047578677605411</v>
      </c>
      <c r="BI121" s="10"/>
      <c r="BJ121" s="41">
        <f t="shared" ref="BJ121" si="542">IF(ISERROR(BJ119/BJ116),0,BJ119/BJ116)</f>
        <v>0.50913741968578186</v>
      </c>
      <c r="BK121" s="10"/>
      <c r="BL121" s="41">
        <f t="shared" ref="BL121" si="543">IF(ISERROR(BL119/BL116),0,BL119/BL116)</f>
        <v>0.51445235000851408</v>
      </c>
      <c r="BM121" s="10"/>
      <c r="BN121" s="41">
        <f t="shared" ref="BN121" si="544">IF(ISERROR(BN119/BN116),0,BN119/BN116)</f>
        <v>0.50546623210467334</v>
      </c>
      <c r="BO121" s="10"/>
      <c r="BP121" s="41">
        <f t="shared" ref="BP121" si="545">IF(ISERROR(BP119/BP116),0,BP119/BP116)</f>
        <v>0.4832889213563652</v>
      </c>
      <c r="BQ121" s="10"/>
      <c r="BR121" s="41">
        <f t="shared" ref="BR121" si="546">IF(ISERROR(BR119/BR116),0,BR119/BR116)</f>
        <v>0.4214893020689186</v>
      </c>
      <c r="BS121" s="10"/>
      <c r="BT121" s="41">
        <f t="shared" ref="BT121" si="547">IF(ISERROR(BT119/BT116),0,BT119/BT116)</f>
        <v>0.38528600377713845</v>
      </c>
      <c r="BU121" s="10"/>
      <c r="BV121" s="41">
        <f t="shared" ref="BV121" si="548">IF(ISERROR(BV119/BV116),0,BV119/BV116)</f>
        <v>0.36903308144530805</v>
      </c>
      <c r="BW121" s="10"/>
      <c r="BX121" s="41">
        <f t="shared" ref="BX121" si="549">IF(ISERROR(BX119/BX116),0,BX119/BX116)</f>
        <v>0.38121753911054257</v>
      </c>
      <c r="BY121" s="10"/>
      <c r="BZ121" s="41">
        <f t="shared" ref="BZ121" si="550">IF(ISERROR(BZ119/BZ116),0,BZ119/BZ116)</f>
        <v>0.37431761750182307</v>
      </c>
      <c r="CA121" s="10"/>
      <c r="CB121" s="41">
        <f t="shared" ref="CB121" si="551">IF(ISERROR(CB119/CB116),0,CB119/CB116)</f>
        <v>0.37431761750182307</v>
      </c>
      <c r="CC121" s="10"/>
      <c r="CD121" s="41">
        <f t="shared" ref="CD121" si="552">IF(ISERROR(CD119/CD116),0,CD119/CD116)</f>
        <v>0.3642522844870677</v>
      </c>
      <c r="CE121" s="10"/>
      <c r="CF121" s="41">
        <f t="shared" ref="CF121" si="553">IF(ISERROR(CF119/CF116),0,CF119/CF116)</f>
        <v>0.38154796459819385</v>
      </c>
      <c r="CG121" s="10"/>
      <c r="CH121" s="41">
        <f t="shared" ref="CH121" si="554">IF(ISERROR(CH119/CH116),0,CH119/CH116)</f>
        <v>0.35200815452364753</v>
      </c>
      <c r="CI121" s="10"/>
      <c r="CJ121" s="41">
        <f t="shared" ref="CJ121" si="555">IF(ISERROR(CJ119/CJ116),0,CJ119/CJ116)</f>
        <v>0.28262997019009534</v>
      </c>
      <c r="CK121" s="10"/>
      <c r="CL121" s="41">
        <f t="shared" ref="CL121" si="556">IF(ISERROR(CL119/CL116),0,CL119/CL116)</f>
        <v>0.25940907483520231</v>
      </c>
      <c r="CM121" s="10"/>
      <c r="CN121" s="41">
        <f t="shared" ref="CN121" si="557">IF(ISERROR(CN119/CN116),0,CN119/CN116)</f>
        <v>0.24732852704456951</v>
      </c>
      <c r="CO121" s="10"/>
      <c r="CP121" s="41">
        <f t="shared" ref="CP121" si="558">IF(ISERROR(CP119/CP116),0,CP119/CP116)</f>
        <v>0.25104736365658575</v>
      </c>
      <c r="CQ121" s="10"/>
      <c r="CR121" s="41">
        <f t="shared" ref="CR121" si="559">IF(ISERROR(CR119/CR116),0,CR119/CR116)</f>
        <v>0.24304703362934657</v>
      </c>
      <c r="CS121" s="10"/>
      <c r="CT121" s="41">
        <f t="shared" ref="CT121" si="560">IF(ISERROR(CT119/CT116),0,CT119/CT116)</f>
        <v>0.25375963409168983</v>
      </c>
      <c r="CU121" s="10"/>
      <c r="CV121" s="41">
        <f t="shared" ref="CV121:CX121" si="561">IF(ISERROR(CV119/CV116),0,CV119/CV116)</f>
        <v>0.2385953372865203</v>
      </c>
      <c r="CW121" s="10"/>
      <c r="CX121" s="41">
        <f t="shared" si="561"/>
        <v>0.22446173209721193</v>
      </c>
      <c r="CY121" s="10"/>
      <c r="CZ121" s="41">
        <f t="shared" ref="CZ121:DB121" si="562">IF(ISERROR(CZ119/CZ116),0,CZ119/CZ116)</f>
        <v>0.22446173209721193</v>
      </c>
      <c r="DA121" s="10"/>
      <c r="DB121" s="41">
        <f t="shared" si="562"/>
        <v>0.21362320929330267</v>
      </c>
      <c r="DC121" s="10"/>
      <c r="DD121" s="41">
        <f t="shared" ref="DD121:DF121" si="563">IF(ISERROR(DD119/DD116),0,DD119/DD116)</f>
        <v>0.2120795021735937</v>
      </c>
      <c r="DE121" s="10"/>
      <c r="DF121" s="41">
        <f t="shared" si="563"/>
        <v>0.21145963575748511</v>
      </c>
      <c r="DG121" s="10"/>
      <c r="DH121" s="41">
        <f t="shared" ref="DH121:DJ121" si="564">IF(ISERROR(DH119/DH116),0,DH119/DH116)</f>
        <v>0.20414788535407866</v>
      </c>
      <c r="DI121" s="10"/>
      <c r="DJ121" s="41">
        <f t="shared" si="564"/>
        <v>0.19155573589241331</v>
      </c>
      <c r="DK121" s="10"/>
      <c r="DL121" s="41">
        <f t="shared" ref="DL121:DN121" si="565">IF(ISERROR(DL119/DL116),0,DL119/DL116)</f>
        <v>0.19259688150895152</v>
      </c>
      <c r="DM121" s="10"/>
      <c r="DN121" s="42">
        <f t="shared" si="565"/>
        <v>0.18454235990858206</v>
      </c>
    </row>
    <row r="122" spans="2:118" x14ac:dyDescent="0.25">
      <c r="J122" s="15"/>
      <c r="L122" s="15"/>
      <c r="N122" s="15"/>
      <c r="P122" s="15"/>
      <c r="R122" s="15"/>
      <c r="T122" s="15"/>
      <c r="V122" s="15"/>
      <c r="X122" s="15"/>
      <c r="Z122" s="15"/>
      <c r="AB122" s="15"/>
      <c r="AD122" s="15"/>
      <c r="AF122" s="15"/>
      <c r="AH122" s="15"/>
      <c r="AJ122" s="15"/>
      <c r="AL122" s="15"/>
      <c r="AN122" s="15"/>
      <c r="AP122" s="15"/>
      <c r="AR122" s="15"/>
      <c r="AT122" s="15"/>
      <c r="AV122" s="15"/>
      <c r="AX122" s="15"/>
      <c r="AZ122" s="15"/>
      <c r="BB122" s="15"/>
      <c r="BD122" s="15"/>
      <c r="BF122" s="15"/>
      <c r="BH122" s="15"/>
      <c r="BJ122" s="15"/>
      <c r="BL122" s="15"/>
      <c r="BN122" s="15"/>
      <c r="BP122" s="15"/>
      <c r="BR122" s="15"/>
      <c r="BT122" s="15"/>
      <c r="BV122" s="15"/>
      <c r="BX122" s="15"/>
      <c r="BZ122" s="15"/>
      <c r="CB122" s="15"/>
      <c r="CD122" s="15"/>
      <c r="CF122" s="15"/>
      <c r="CH122" s="15"/>
      <c r="CJ122" s="15"/>
      <c r="CL122" s="15"/>
      <c r="CN122" s="15"/>
      <c r="CP122" s="15"/>
      <c r="CR122" s="15"/>
      <c r="CT122" s="15"/>
      <c r="CV122" s="15"/>
      <c r="CX122" s="15"/>
      <c r="CZ122" s="15"/>
      <c r="DB122" s="15"/>
      <c r="DD122" s="15"/>
      <c r="DF122" s="15"/>
      <c r="DH122" s="15"/>
      <c r="DJ122" s="15"/>
      <c r="DL122" s="15"/>
      <c r="DN122" s="15"/>
    </row>
    <row r="123" spans="2:118" x14ac:dyDescent="0.25">
      <c r="B123" s="7" t="str">
        <f>$B$34</f>
        <v>Dr. Anderson</v>
      </c>
      <c r="AO123"/>
      <c r="AQ123"/>
    </row>
    <row r="124" spans="2:118" x14ac:dyDescent="0.25">
      <c r="B124" s="4" t="s">
        <v>26</v>
      </c>
      <c r="J124" s="46">
        <v>0</v>
      </c>
      <c r="L124" s="46">
        <v>0</v>
      </c>
      <c r="N124" s="46">
        <v>0</v>
      </c>
      <c r="P124" s="46">
        <v>0</v>
      </c>
      <c r="R124" s="46">
        <v>0</v>
      </c>
      <c r="T124" s="46">
        <v>0</v>
      </c>
      <c r="V124" s="46">
        <v>0</v>
      </c>
      <c r="X124" s="46">
        <v>0</v>
      </c>
      <c r="Z124" s="46">
        <v>0</v>
      </c>
      <c r="AB124" s="46">
        <v>0</v>
      </c>
      <c r="AD124" s="46">
        <v>0</v>
      </c>
      <c r="AF124" s="46">
        <v>0</v>
      </c>
      <c r="AH124" s="46">
        <v>0</v>
      </c>
      <c r="AJ124" s="46">
        <v>27278</v>
      </c>
      <c r="AL124" s="46">
        <v>16012</v>
      </c>
      <c r="AN124" s="46">
        <v>34483.800000000003</v>
      </c>
      <c r="AO124"/>
      <c r="AP124" s="46">
        <v>9613.7999999999993</v>
      </c>
      <c r="AQ124"/>
      <c r="AR124" s="46">
        <v>26942</v>
      </c>
      <c r="AT124" s="46">
        <v>17890.099999999999</v>
      </c>
      <c r="AV124" s="46">
        <v>45552</v>
      </c>
      <c r="AX124" s="46">
        <v>5814</v>
      </c>
      <c r="AZ124" s="46">
        <v>30621</v>
      </c>
      <c r="BB124" s="46">
        <v>12956</v>
      </c>
      <c r="BD124" s="46">
        <v>1232.93</v>
      </c>
      <c r="BF124" s="46">
        <v>8601.24</v>
      </c>
      <c r="BH124" s="46">
        <v>16287.8</v>
      </c>
      <c r="BJ124" s="46">
        <v>4756</v>
      </c>
      <c r="BL124" s="46">
        <v>72552.53</v>
      </c>
      <c r="BN124" s="46">
        <v>36566.720000000001</v>
      </c>
      <c r="BP124" s="46">
        <v>49751.47</v>
      </c>
      <c r="BR124" s="46">
        <v>42848.77</v>
      </c>
      <c r="BT124" s="46">
        <v>33434.480000000003</v>
      </c>
      <c r="BV124" s="46">
        <v>10673.23</v>
      </c>
      <c r="BX124" s="46">
        <v>38407</v>
      </c>
      <c r="BZ124" s="46">
        <v>4443</v>
      </c>
      <c r="CB124" s="46">
        <v>299</v>
      </c>
      <c r="CD124" s="46">
        <v>852.52</v>
      </c>
      <c r="CF124" s="46">
        <v>0</v>
      </c>
      <c r="CH124" s="46">
        <v>0</v>
      </c>
      <c r="CJ124" s="46">
        <v>0</v>
      </c>
      <c r="CL124" s="46">
        <v>0</v>
      </c>
      <c r="CN124" s="46">
        <v>0</v>
      </c>
      <c r="CP124" s="46">
        <v>0</v>
      </c>
      <c r="CR124" s="46">
        <v>0</v>
      </c>
      <c r="CT124" s="46">
        <v>0</v>
      </c>
      <c r="CV124" s="46">
        <v>0</v>
      </c>
      <c r="CX124" s="46">
        <v>0</v>
      </c>
      <c r="CZ124" s="46">
        <v>0</v>
      </c>
      <c r="DB124" s="46">
        <v>0</v>
      </c>
      <c r="DD124" s="46">
        <v>0</v>
      </c>
      <c r="DF124" s="46">
        <v>0</v>
      </c>
      <c r="DH124" s="46">
        <v>0</v>
      </c>
      <c r="DJ124" s="46">
        <v>0</v>
      </c>
      <c r="DL124" s="46">
        <v>0</v>
      </c>
      <c r="DN124" s="46">
        <v>0</v>
      </c>
    </row>
    <row r="125" spans="2:118" x14ac:dyDescent="0.25">
      <c r="B125" s="9" t="s">
        <v>20</v>
      </c>
      <c r="C125" s="10"/>
      <c r="D125" s="10"/>
      <c r="E125" s="10"/>
      <c r="F125" s="10"/>
      <c r="G125" s="10"/>
      <c r="H125" s="10"/>
      <c r="I125" s="10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0"/>
      <c r="AF125" s="11"/>
      <c r="AG125" s="10"/>
      <c r="AH125" s="11"/>
      <c r="AI125" s="10"/>
      <c r="AJ125" s="11"/>
      <c r="AK125" s="10"/>
      <c r="AL125" s="11"/>
      <c r="AM125" s="10"/>
      <c r="AN125" s="11"/>
      <c r="AO125" s="10"/>
      <c r="AP125" s="11">
        <f>SUM(T124:AP124)</f>
        <v>87387.6</v>
      </c>
      <c r="AQ125" s="10"/>
      <c r="AR125" s="11">
        <f>SUM(V124:AR124)</f>
        <v>114329.60000000001</v>
      </c>
      <c r="AS125" s="12"/>
      <c r="AT125" s="11">
        <f>SUM(X124:AT124)</f>
        <v>132219.70000000001</v>
      </c>
      <c r="AU125" s="10"/>
      <c r="AV125" s="11">
        <f>SUM(Z124:AV124)</f>
        <v>177771.7</v>
      </c>
      <c r="AW125" s="10"/>
      <c r="AX125" s="11">
        <f>SUM(AB124:AX124)</f>
        <v>183585.7</v>
      </c>
      <c r="AY125" s="10"/>
      <c r="AZ125" s="11">
        <f>SUM(AD124:AZ124)</f>
        <v>214206.7</v>
      </c>
      <c r="BA125" s="10"/>
      <c r="BB125" s="11">
        <f>SUM(AF124:BB124)</f>
        <v>227162.7</v>
      </c>
      <c r="BC125" s="10"/>
      <c r="BD125" s="11">
        <f>SUM(AH124:BD124)</f>
        <v>228395.63</v>
      </c>
      <c r="BE125" s="10"/>
      <c r="BF125" s="11">
        <f>SUM(AJ124:BF124)</f>
        <v>236996.87</v>
      </c>
      <c r="BG125" s="10"/>
      <c r="BH125" s="11">
        <f>SUM(AL124:BH124)</f>
        <v>226006.66999999998</v>
      </c>
      <c r="BI125" s="10"/>
      <c r="BJ125" s="11">
        <f>SUM(AN124:BJ124)</f>
        <v>214750.66999999998</v>
      </c>
      <c r="BK125" s="10"/>
      <c r="BL125" s="11">
        <f>SUM(AP124:BL124)</f>
        <v>252819.39999999997</v>
      </c>
      <c r="BM125" s="10"/>
      <c r="BN125" s="11">
        <f>SUM(AR124:BN124)</f>
        <v>279772.31999999995</v>
      </c>
      <c r="BO125" s="10"/>
      <c r="BP125" s="11">
        <f>SUM(AT124:BP124)</f>
        <v>302581.79000000004</v>
      </c>
      <c r="BQ125" s="10"/>
      <c r="BR125" s="11">
        <f>SUM(AV124:BR124)</f>
        <v>327540.46000000002</v>
      </c>
      <c r="BS125" s="10"/>
      <c r="BT125" s="11">
        <f>SUM(AX124:BT124)</f>
        <v>315422.94</v>
      </c>
      <c r="BU125" s="10"/>
      <c r="BV125" s="11">
        <f>SUM(AZ124:BV124)</f>
        <v>320282.17</v>
      </c>
      <c r="BW125" s="10"/>
      <c r="BX125" s="11">
        <f>SUM(BB124:BX124)</f>
        <v>328068.17</v>
      </c>
      <c r="BY125" s="10"/>
      <c r="BZ125" s="11">
        <f>SUM(BD124:BZ124)</f>
        <v>319555.17</v>
      </c>
      <c r="CA125" s="10"/>
      <c r="CB125" s="11">
        <f>SUM(BF124:CB124)</f>
        <v>318621.24</v>
      </c>
      <c r="CC125" s="10"/>
      <c r="CD125" s="11">
        <f>SUM(BH124:CD124)</f>
        <v>310872.52</v>
      </c>
      <c r="CE125" s="10"/>
      <c r="CF125" s="11">
        <f>SUM(BJ124:CF124)</f>
        <v>294584.72000000003</v>
      </c>
      <c r="CG125" s="10"/>
      <c r="CH125" s="11">
        <f>SUM(BL124:CH124)</f>
        <v>289828.72000000003</v>
      </c>
      <c r="CI125" s="10"/>
      <c r="CJ125" s="11">
        <f>SUM(BN124:CJ124)</f>
        <v>217276.19</v>
      </c>
      <c r="CK125" s="10"/>
      <c r="CL125" s="11">
        <f>SUM(BP124:CL124)</f>
        <v>180709.47</v>
      </c>
      <c r="CM125" s="10"/>
      <c r="CN125" s="11">
        <f>SUM(BR124:CN124)</f>
        <v>130958</v>
      </c>
      <c r="CO125" s="10"/>
      <c r="CP125" s="11">
        <f>SUM(BT124:CP124)</f>
        <v>88109.23000000001</v>
      </c>
      <c r="CQ125" s="10"/>
      <c r="CR125" s="11">
        <f>SUM(BV124:CR124)</f>
        <v>54674.749999999993</v>
      </c>
      <c r="CS125" s="10"/>
      <c r="CT125" s="11">
        <f>SUM(BX124:CT124)</f>
        <v>44001.52</v>
      </c>
      <c r="CU125" s="10"/>
      <c r="CV125" s="11">
        <f>SUM(BZ124:CV124)</f>
        <v>5594.52</v>
      </c>
      <c r="CW125" s="10"/>
      <c r="CX125" s="11">
        <f>SUM(CB124:CX124)</f>
        <v>1151.52</v>
      </c>
      <c r="CY125" s="10"/>
      <c r="CZ125" s="11">
        <f>SUM(CD124:CZ124)</f>
        <v>852.52</v>
      </c>
      <c r="DA125" s="10"/>
      <c r="DB125" s="11">
        <f>SUM(CF124:DB124)</f>
        <v>0</v>
      </c>
      <c r="DC125" s="10"/>
      <c r="DD125" s="11">
        <f>SUM(CH124:DD124)</f>
        <v>0</v>
      </c>
      <c r="DE125" s="10"/>
      <c r="DF125" s="11">
        <f>SUM(CJ124:DF124)</f>
        <v>0</v>
      </c>
      <c r="DG125" s="10"/>
      <c r="DH125" s="11">
        <f>SUM(CL124:DH124)</f>
        <v>0</v>
      </c>
      <c r="DI125" s="10"/>
      <c r="DJ125" s="11">
        <f>SUM(CN124:DJ124)</f>
        <v>0</v>
      </c>
      <c r="DK125" s="10"/>
      <c r="DL125" s="11">
        <f>SUM(CP124:DL124)</f>
        <v>0</v>
      </c>
      <c r="DM125" s="10"/>
      <c r="DN125" s="13">
        <f>SUM(CR124:DN124)</f>
        <v>0</v>
      </c>
    </row>
    <row r="126" spans="2:118" x14ac:dyDescent="0.25">
      <c r="B126" s="50" t="s">
        <v>40</v>
      </c>
      <c r="C126" s="51"/>
      <c r="D126" s="51"/>
      <c r="E126" s="51"/>
      <c r="F126" s="51"/>
      <c r="G126" s="51"/>
      <c r="H126" s="51"/>
      <c r="I126" s="51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1"/>
      <c r="AF126" s="53"/>
      <c r="AG126" s="51"/>
      <c r="AH126" s="53"/>
      <c r="AI126" s="51"/>
      <c r="AJ126" s="53"/>
      <c r="AK126" s="51"/>
      <c r="AL126" s="53"/>
      <c r="AM126" s="51"/>
      <c r="AN126" s="53"/>
      <c r="AO126" s="51"/>
      <c r="AP126" s="53">
        <f>AP125/AP35</f>
        <v>571.16078431372557</v>
      </c>
      <c r="AQ126" s="51"/>
      <c r="AR126" s="53">
        <f>AR125/AR35</f>
        <v>595.4666666666667</v>
      </c>
      <c r="AS126" s="52"/>
      <c r="AT126" s="53">
        <f>AT125/AT35</f>
        <v>626.63364928909959</v>
      </c>
      <c r="AU126" s="51"/>
      <c r="AV126" s="53">
        <f>AV125/AV35</f>
        <v>694.42070312500005</v>
      </c>
      <c r="AW126" s="51"/>
      <c r="AX126" s="53">
        <f>AX125/AX35</f>
        <v>653.32989323843424</v>
      </c>
      <c r="AY126" s="51"/>
      <c r="AZ126" s="53">
        <f>AZ125/AZ35</f>
        <v>673.6059748427673</v>
      </c>
      <c r="BA126" s="51"/>
      <c r="BB126" s="53">
        <f>BB125/BB35</f>
        <v>660.35668604651164</v>
      </c>
      <c r="BC126" s="51"/>
      <c r="BD126" s="53">
        <f>BD125/BD35</f>
        <v>604.22124338624337</v>
      </c>
      <c r="BE126" s="51"/>
      <c r="BF126" s="53">
        <f>IF(ISERROR(BF125/BF35),0,BF125/BF35)</f>
        <v>595.46952261306535</v>
      </c>
      <c r="BG126" s="51"/>
      <c r="BH126" s="53">
        <f t="shared" ref="BH126" si="566">IF(ISERROR(BH125/BH35),0,BH125/BH35)</f>
        <v>560.81059553349871</v>
      </c>
      <c r="BI126" s="51"/>
      <c r="BJ126" s="53">
        <f t="shared" ref="BJ126" si="567">IF(ISERROR(BJ125/BJ35),0,BJ125/BJ35)</f>
        <v>499.42016279069765</v>
      </c>
      <c r="BK126" s="51"/>
      <c r="BL126" s="53">
        <f t="shared" ref="BL126" si="568">IF(ISERROR(BL125/BL35),0,BL125/BL35)</f>
        <v>590.69953271028032</v>
      </c>
      <c r="BM126" s="51"/>
      <c r="BN126" s="53">
        <f t="shared" ref="BN126" si="569">IF(ISERROR(BN125/BN35),0,BN125/BN35)</f>
        <v>662.96758293838855</v>
      </c>
      <c r="BO126" s="51"/>
      <c r="BP126" s="53">
        <f t="shared" ref="BP126" si="570">IF(ISERROR(BP125/BP35),0,BP125/BP35)</f>
        <v>710.28589201877946</v>
      </c>
      <c r="BQ126" s="51"/>
      <c r="BR126" s="53">
        <f t="shared" ref="BR126" si="571">IF(ISERROR(BR125/BR35),0,BR125/BR35)</f>
        <v>696.89459574468094</v>
      </c>
      <c r="BS126" s="51"/>
      <c r="BT126" s="53">
        <f t="shared" ref="BT126" si="572">IF(ISERROR(BT125/BT35),0,BT125/BT35)</f>
        <v>649.01839506172837</v>
      </c>
      <c r="BU126" s="51"/>
      <c r="BV126" s="53">
        <f t="shared" ref="BV126" si="573">IF(ISERROR(BV125/BV35),0,BV125/BV35)</f>
        <v>648.34447368421047</v>
      </c>
      <c r="BW126" s="51"/>
      <c r="BX126" s="53">
        <f t="shared" ref="BX126" si="574">IF(ISERROR(BX125/BX35),0,BX125/BX35)</f>
        <v>650.9289087301587</v>
      </c>
      <c r="BY126" s="51"/>
      <c r="BZ126" s="53">
        <f t="shared" ref="BZ126" si="575">IF(ISERROR(BZ125/BZ35),0,BZ125/BZ35)</f>
        <v>654.82616803278688</v>
      </c>
      <c r="CA126" s="51"/>
      <c r="CB126" s="53">
        <f t="shared" ref="CB126" si="576">IF(ISERROR(CB125/CB35),0,CB125/CB35)</f>
        <v>700.2664615384615</v>
      </c>
      <c r="CC126" s="51"/>
      <c r="CD126" s="53">
        <f t="shared" ref="CD126" si="577">IF(ISERROR(CD125/CD35),0,CD125/CD35)</f>
        <v>714.64947126436789</v>
      </c>
      <c r="CE126" s="51"/>
      <c r="CF126" s="53">
        <f t="shared" ref="CF126" si="578">IF(ISERROR(CF125/CF35),0,CF125/CF35)</f>
        <v>723.79538083538091</v>
      </c>
      <c r="CG126" s="51"/>
      <c r="CH126" s="53">
        <f t="shared" ref="CH126" si="579">IF(ISERROR(CH125/CH35),0,CH125/CH35)</f>
        <v>823.37704545454551</v>
      </c>
      <c r="CI126" s="51"/>
      <c r="CJ126" s="53">
        <f t="shared" ref="CJ126" si="580">IF(ISERROR(CJ125/CJ35),0,CJ125/CJ35)</f>
        <v>721.84780730897012</v>
      </c>
      <c r="CK126" s="51"/>
      <c r="CL126" s="53">
        <f t="shared" ref="CL126" si="581">IF(ISERROR(CL125/CL35),0,CL125/CL35)</f>
        <v>697.71996138996144</v>
      </c>
      <c r="CM126" s="51"/>
      <c r="CN126" s="53">
        <f t="shared" ref="CN126" si="582">IF(ISERROR(CN125/CN35),0,CN125/CN35)</f>
        <v>606.28703703703707</v>
      </c>
      <c r="CO126" s="51"/>
      <c r="CP126" s="53">
        <f t="shared" ref="CP126" si="583">IF(ISERROR(CP125/CP35),0,CP125/CP35)</f>
        <v>575.87732026143794</v>
      </c>
      <c r="CQ126" s="51"/>
      <c r="CR126" s="53">
        <f t="shared" ref="CR126" si="584">IF(ISERROR(CR125/CR35),0,CR125/CR35)</f>
        <v>594.29076086956513</v>
      </c>
      <c r="CS126" s="51"/>
      <c r="CT126" s="53">
        <f t="shared" ref="CT126" si="585">IF(ISERROR(CT125/CT35),0,CT125/CT35)</f>
        <v>745.78847457627114</v>
      </c>
      <c r="CU126" s="51"/>
      <c r="CV126" s="53">
        <f t="shared" ref="CV126:CX126" si="586">IF(ISERROR(CV125/CV35),0,CV125/CV35)</f>
        <v>466.21000000000004</v>
      </c>
      <c r="CW126" s="51"/>
      <c r="CX126" s="53">
        <f t="shared" si="586"/>
        <v>575.76</v>
      </c>
      <c r="CY126" s="51"/>
      <c r="CZ126" s="53">
        <f t="shared" ref="CZ126:DB126" si="587">IF(ISERROR(CZ125/CZ35),0,CZ125/CZ35)</f>
        <v>852.52</v>
      </c>
      <c r="DA126" s="51"/>
      <c r="DB126" s="53">
        <f t="shared" si="587"/>
        <v>0</v>
      </c>
      <c r="DC126" s="51"/>
      <c r="DD126" s="53">
        <f t="shared" ref="DD126:DF126" si="588">IF(ISERROR(DD125/DD35),0,DD125/DD35)</f>
        <v>0</v>
      </c>
      <c r="DE126" s="51"/>
      <c r="DF126" s="53">
        <f t="shared" si="588"/>
        <v>0</v>
      </c>
      <c r="DG126" s="51"/>
      <c r="DH126" s="53">
        <f t="shared" ref="DH126:DJ126" si="589">IF(ISERROR(DH125/DH35),0,DH125/DH35)</f>
        <v>0</v>
      </c>
      <c r="DI126" s="51"/>
      <c r="DJ126" s="53">
        <f t="shared" si="589"/>
        <v>0</v>
      </c>
      <c r="DK126" s="51"/>
      <c r="DL126" s="53">
        <f t="shared" ref="DL126:DN126" si="590">IF(ISERROR(DL125/DL35),0,DL125/DL35)</f>
        <v>0</v>
      </c>
      <c r="DM126" s="51"/>
      <c r="DN126" s="54">
        <f t="shared" si="590"/>
        <v>0</v>
      </c>
    </row>
    <row r="127" spans="2:118" x14ac:dyDescent="0.25">
      <c r="B127" s="4" t="s">
        <v>28</v>
      </c>
      <c r="J127" s="46">
        <v>0</v>
      </c>
      <c r="L127" s="46">
        <v>0</v>
      </c>
      <c r="N127" s="46">
        <v>0</v>
      </c>
      <c r="P127" s="46">
        <v>0</v>
      </c>
      <c r="R127" s="46">
        <v>0</v>
      </c>
      <c r="T127" s="46">
        <v>0</v>
      </c>
      <c r="V127" s="46">
        <v>0</v>
      </c>
      <c r="X127" s="46">
        <v>0</v>
      </c>
      <c r="Z127" s="46">
        <v>0</v>
      </c>
      <c r="AB127" s="46">
        <v>0</v>
      </c>
      <c r="AD127" s="46">
        <v>0</v>
      </c>
      <c r="AF127" s="46">
        <v>0</v>
      </c>
      <c r="AH127" s="46">
        <v>0</v>
      </c>
      <c r="AJ127" s="46">
        <v>27278</v>
      </c>
      <c r="AL127" s="46">
        <v>11762</v>
      </c>
      <c r="AN127" s="46">
        <v>34483.800000000003</v>
      </c>
      <c r="AO127"/>
      <c r="AP127" s="46">
        <v>6790.8</v>
      </c>
      <c r="AQ127"/>
      <c r="AR127" s="46">
        <v>20170</v>
      </c>
      <c r="AT127" s="46">
        <v>12751.1</v>
      </c>
      <c r="AV127" s="46">
        <v>14130</v>
      </c>
      <c r="AX127" s="46">
        <v>4933</v>
      </c>
      <c r="AZ127" s="46">
        <v>20986</v>
      </c>
      <c r="BB127" s="46">
        <v>7512</v>
      </c>
      <c r="BD127" s="46">
        <v>267.93</v>
      </c>
      <c r="BF127" s="46">
        <v>3126.24</v>
      </c>
      <c r="BH127" s="46">
        <v>10087.799999999999</v>
      </c>
      <c r="BJ127" s="46">
        <v>4056</v>
      </c>
      <c r="BL127" s="46">
        <v>22315.53</v>
      </c>
      <c r="BN127" s="46">
        <v>13157.72</v>
      </c>
      <c r="BP127" s="46">
        <v>21257.54</v>
      </c>
      <c r="BR127" s="46">
        <v>14507.77</v>
      </c>
      <c r="BT127" s="46">
        <v>13152.48</v>
      </c>
      <c r="BV127" s="46">
        <v>6812.35</v>
      </c>
      <c r="BX127" s="46">
        <v>5664</v>
      </c>
      <c r="BZ127" s="46">
        <v>362</v>
      </c>
      <c r="CB127" s="46">
        <v>299</v>
      </c>
      <c r="CD127" s="46">
        <v>292</v>
      </c>
      <c r="CF127" s="46">
        <v>0</v>
      </c>
      <c r="CH127" s="46">
        <v>0</v>
      </c>
      <c r="CJ127" s="46">
        <v>0</v>
      </c>
      <c r="CL127" s="46">
        <v>0</v>
      </c>
      <c r="CN127" s="46">
        <v>0</v>
      </c>
      <c r="CP127" s="46">
        <v>0</v>
      </c>
      <c r="CR127" s="46">
        <v>0</v>
      </c>
      <c r="CT127" s="46">
        <v>0</v>
      </c>
      <c r="CV127" s="46">
        <v>0</v>
      </c>
      <c r="CX127" s="46">
        <v>0</v>
      </c>
      <c r="CZ127" s="46">
        <v>0</v>
      </c>
      <c r="DB127" s="46">
        <v>0</v>
      </c>
      <c r="DD127" s="46">
        <v>0</v>
      </c>
      <c r="DF127" s="46">
        <v>0</v>
      </c>
      <c r="DH127" s="46">
        <v>0</v>
      </c>
      <c r="DJ127" s="46">
        <v>0</v>
      </c>
      <c r="DL127" s="46">
        <v>0</v>
      </c>
      <c r="DN127" s="46">
        <v>0</v>
      </c>
    </row>
    <row r="128" spans="2:118" x14ac:dyDescent="0.25">
      <c r="B128" s="9" t="s">
        <v>20</v>
      </c>
      <c r="C128" s="10"/>
      <c r="D128" s="10"/>
      <c r="E128" s="10"/>
      <c r="F128" s="10"/>
      <c r="G128" s="10"/>
      <c r="H128" s="10"/>
      <c r="I128" s="10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0"/>
      <c r="AF128" s="11"/>
      <c r="AG128" s="10"/>
      <c r="AH128" s="11"/>
      <c r="AI128" s="10"/>
      <c r="AJ128" s="11"/>
      <c r="AK128" s="10"/>
      <c r="AL128" s="11"/>
      <c r="AM128" s="10"/>
      <c r="AN128" s="11"/>
      <c r="AO128" s="10"/>
      <c r="AP128" s="11">
        <f>SUM(T127:AP127)</f>
        <v>80314.600000000006</v>
      </c>
      <c r="AQ128" s="10"/>
      <c r="AR128" s="11">
        <f>SUM(V127:AR127)</f>
        <v>100484.6</v>
      </c>
      <c r="AS128" s="12"/>
      <c r="AT128" s="11">
        <f>SUM(X127:AT127)</f>
        <v>113235.70000000001</v>
      </c>
      <c r="AU128" s="10"/>
      <c r="AV128" s="11">
        <f>SUM(Z127:AV127)</f>
        <v>127365.70000000001</v>
      </c>
      <c r="AW128" s="10"/>
      <c r="AX128" s="11">
        <f>SUM(AB127:AX127)</f>
        <v>132298.70000000001</v>
      </c>
      <c r="AY128" s="10"/>
      <c r="AZ128" s="11">
        <f>SUM(AD127:AZ127)</f>
        <v>153284.70000000001</v>
      </c>
      <c r="BA128" s="10"/>
      <c r="BB128" s="11">
        <f>SUM(AF127:BB127)</f>
        <v>160796.70000000001</v>
      </c>
      <c r="BC128" s="10"/>
      <c r="BD128" s="11">
        <f>SUM(AH127:BD127)</f>
        <v>161064.63</v>
      </c>
      <c r="BE128" s="10"/>
      <c r="BF128" s="11">
        <f>SUM(AJ127:BF127)</f>
        <v>164190.87</v>
      </c>
      <c r="BG128" s="10"/>
      <c r="BH128" s="11">
        <f>SUM(AL127:BH127)</f>
        <v>147000.66999999998</v>
      </c>
      <c r="BI128" s="10"/>
      <c r="BJ128" s="11">
        <f>SUM(AN127:BJ127)</f>
        <v>139294.67000000001</v>
      </c>
      <c r="BK128" s="10"/>
      <c r="BL128" s="11">
        <f>SUM(AP127:BL127)</f>
        <v>127126.39999999999</v>
      </c>
      <c r="BM128" s="10"/>
      <c r="BN128" s="11">
        <f>SUM(AR127:BN127)</f>
        <v>133493.32</v>
      </c>
      <c r="BO128" s="10"/>
      <c r="BP128" s="11">
        <f>SUM(AT127:BP127)</f>
        <v>134580.85999999999</v>
      </c>
      <c r="BQ128" s="10"/>
      <c r="BR128" s="11">
        <f>SUM(AV127:BR127)</f>
        <v>136337.53</v>
      </c>
      <c r="BS128" s="10"/>
      <c r="BT128" s="11">
        <f>SUM(AX127:BT127)</f>
        <v>135360.01</v>
      </c>
      <c r="BU128" s="10"/>
      <c r="BV128" s="11">
        <f>SUM(AZ127:BV127)</f>
        <v>137239.36000000002</v>
      </c>
      <c r="BW128" s="10"/>
      <c r="BX128" s="11">
        <f>SUM(BB127:BX127)</f>
        <v>121917.36000000002</v>
      </c>
      <c r="BY128" s="10"/>
      <c r="BZ128" s="11">
        <f>SUM(BD127:BZ127)</f>
        <v>114767.36000000002</v>
      </c>
      <c r="CA128" s="10"/>
      <c r="CB128" s="11">
        <f>SUM(BF127:CB127)</f>
        <v>114798.43000000001</v>
      </c>
      <c r="CC128" s="10"/>
      <c r="CD128" s="11">
        <f>SUM(BH127:CD127)</f>
        <v>111964.19</v>
      </c>
      <c r="CE128" s="10"/>
      <c r="CF128" s="11">
        <f>SUM(BJ127:CF127)</f>
        <v>101876.39</v>
      </c>
      <c r="CG128" s="10"/>
      <c r="CH128" s="11">
        <f>SUM(BL127:CH127)</f>
        <v>97820.39</v>
      </c>
      <c r="CI128" s="10"/>
      <c r="CJ128" s="11">
        <f>SUM(BN127:CJ127)</f>
        <v>75504.86</v>
      </c>
      <c r="CK128" s="10"/>
      <c r="CL128" s="11">
        <f>SUM(BP127:CL127)</f>
        <v>62347.139999999992</v>
      </c>
      <c r="CM128" s="10"/>
      <c r="CN128" s="11">
        <f>SUM(BR127:CN127)</f>
        <v>41089.599999999999</v>
      </c>
      <c r="CO128" s="10"/>
      <c r="CP128" s="11">
        <f>SUM(BT127:CP127)</f>
        <v>26581.83</v>
      </c>
      <c r="CQ128" s="10"/>
      <c r="CR128" s="11">
        <f>SUM(BV127:CR127)</f>
        <v>13429.35</v>
      </c>
      <c r="CS128" s="10"/>
      <c r="CT128" s="11">
        <f>SUM(BX127:CT127)</f>
        <v>6617</v>
      </c>
      <c r="CU128" s="10"/>
      <c r="CV128" s="11">
        <f>SUM(BZ127:CV127)</f>
        <v>953</v>
      </c>
      <c r="CW128" s="10"/>
      <c r="CX128" s="11">
        <f>SUM(CB127:CX127)</f>
        <v>591</v>
      </c>
      <c r="CY128" s="10"/>
      <c r="CZ128" s="11">
        <f>SUM(CD127:CZ127)</f>
        <v>292</v>
      </c>
      <c r="DA128" s="10"/>
      <c r="DB128" s="11">
        <f>SUM(CF127:DB127)</f>
        <v>0</v>
      </c>
      <c r="DC128" s="10"/>
      <c r="DD128" s="11">
        <f>SUM(CH127:DD127)</f>
        <v>0</v>
      </c>
      <c r="DE128" s="10"/>
      <c r="DF128" s="11">
        <f>SUM(CJ127:DF127)</f>
        <v>0</v>
      </c>
      <c r="DG128" s="10"/>
      <c r="DH128" s="11">
        <f>SUM(CL127:DH127)</f>
        <v>0</v>
      </c>
      <c r="DI128" s="10"/>
      <c r="DJ128" s="11">
        <f>SUM(CN127:DJ127)</f>
        <v>0</v>
      </c>
      <c r="DK128" s="10"/>
      <c r="DL128" s="11">
        <f>SUM(CP127:DL127)</f>
        <v>0</v>
      </c>
      <c r="DM128" s="10"/>
      <c r="DN128" s="13">
        <f>SUM(CR127:DN127)</f>
        <v>0</v>
      </c>
    </row>
    <row r="129" spans="2:118" x14ac:dyDescent="0.25">
      <c r="B129" s="4" t="s">
        <v>29</v>
      </c>
      <c r="J129" s="15" t="e">
        <f>J127/J124</f>
        <v>#DIV/0!</v>
      </c>
      <c r="L129" s="15" t="e">
        <f>L127/L124</f>
        <v>#DIV/0!</v>
      </c>
      <c r="N129" s="15" t="e">
        <f>N127/N124</f>
        <v>#DIV/0!</v>
      </c>
      <c r="P129" s="15" t="e">
        <f>P127/P124</f>
        <v>#DIV/0!</v>
      </c>
      <c r="R129" s="15" t="e">
        <f>R127/R124</f>
        <v>#DIV/0!</v>
      </c>
      <c r="T129" s="15" t="e">
        <f>T127/T124</f>
        <v>#DIV/0!</v>
      </c>
      <c r="V129" s="15" t="e">
        <f>V127/V124</f>
        <v>#DIV/0!</v>
      </c>
      <c r="X129" s="15" t="e">
        <f>X127/X124</f>
        <v>#DIV/0!</v>
      </c>
      <c r="Z129" s="15" t="e">
        <f>Z127/Z124</f>
        <v>#DIV/0!</v>
      </c>
      <c r="AB129" s="15" t="e">
        <f>AB127/AB124</f>
        <v>#DIV/0!</v>
      </c>
      <c r="AD129" s="15" t="e">
        <f>AD127/AD124</f>
        <v>#DIV/0!</v>
      </c>
      <c r="AF129" s="15">
        <f>IF(ISERROR(AF127/AF124),0,AF127/AF124)</f>
        <v>0</v>
      </c>
      <c r="AH129" s="15">
        <f>IF(ISERROR(AH127/AH124),0,AH127/AH124)</f>
        <v>0</v>
      </c>
      <c r="AJ129" s="15">
        <f>IF(ISERROR(AJ127/AJ124),0,AJ127/AJ124)</f>
        <v>1</v>
      </c>
      <c r="AL129" s="15">
        <f>IF(ISERROR(AL127/AL124),0,AL127/AL124)</f>
        <v>0.73457406944791404</v>
      </c>
      <c r="AN129" s="15">
        <f>IF(ISERROR(AN127/AN124),0,AN127/AN124)</f>
        <v>1</v>
      </c>
      <c r="AO129"/>
      <c r="AP129" s="15">
        <f>AP127/AP124</f>
        <v>0.70635960806340892</v>
      </c>
      <c r="AQ129"/>
      <c r="AR129" s="15">
        <f>AR127/AR124</f>
        <v>0.74864523791849158</v>
      </c>
      <c r="AT129" s="15">
        <f>AT127/AT124</f>
        <v>0.71274615569504929</v>
      </c>
      <c r="AV129" s="15">
        <f>AV127/AV124</f>
        <v>0.31019494204425713</v>
      </c>
      <c r="AX129" s="15">
        <f>AX127/AX124</f>
        <v>0.84846921224630201</v>
      </c>
      <c r="AZ129" s="15">
        <f>AZ127/AZ124</f>
        <v>0.68534665752261514</v>
      </c>
      <c r="BB129" s="15">
        <f>BB127/BB124</f>
        <v>0.57980858289595549</v>
      </c>
      <c r="BD129" s="15">
        <f>BD127/BD124</f>
        <v>0.2173116073094174</v>
      </c>
      <c r="BF129" s="15">
        <f>IF(ISERROR(BF127/BF124),0,BF127/BF124)</f>
        <v>0.36346387265092006</v>
      </c>
      <c r="BH129" s="15">
        <f t="shared" ref="BH129" si="591">IF(ISERROR(BH127/BH124),0,BH127/BH124)</f>
        <v>0.61934699591105002</v>
      </c>
      <c r="BJ129" s="15">
        <f t="shared" ref="BJ129" si="592">IF(ISERROR(BJ127/BJ124),0,BJ127/BJ124)</f>
        <v>0.8528174936921783</v>
      </c>
      <c r="BL129" s="15">
        <f t="shared" ref="BL129" si="593">IF(ISERROR(BL127/BL124),0,BL127/BL124)</f>
        <v>0.30757755794318958</v>
      </c>
      <c r="BN129" s="15">
        <f t="shared" ref="BN129" si="594">IF(ISERROR(BN127/BN124),0,BN127/BN124)</f>
        <v>0.35982773407076157</v>
      </c>
      <c r="BP129" s="15">
        <f t="shared" ref="BP129" si="595">IF(ISERROR(BP127/BP124),0,BP127/BP124)</f>
        <v>0.42727461118234294</v>
      </c>
      <c r="BR129" s="15">
        <f t="shared" ref="BR129" si="596">IF(ISERROR(BR127/BR124),0,BR127/BR124)</f>
        <v>0.33858078073186237</v>
      </c>
      <c r="BT129" s="15">
        <f t="shared" ref="BT129" si="597">IF(ISERROR(BT127/BT124),0,BT127/BT124)</f>
        <v>0.39338072552646247</v>
      </c>
      <c r="BV129" s="15">
        <f t="shared" ref="BV129" si="598">IF(ISERROR(BV127/BV124),0,BV127/BV124)</f>
        <v>0.63826508001795157</v>
      </c>
      <c r="BX129" s="15">
        <f t="shared" ref="BX129" si="599">IF(ISERROR(BX127/BX124),0,BX127/BX124)</f>
        <v>0.14747311687973547</v>
      </c>
      <c r="BZ129" s="15">
        <f t="shared" ref="BZ129" si="600">IF(ISERROR(BZ127/BZ124),0,BZ127/BZ124)</f>
        <v>8.1476479855953188E-2</v>
      </c>
      <c r="CB129" s="15">
        <f t="shared" ref="CB129" si="601">IF(ISERROR(CB127/CB124),0,CB127/CB124)</f>
        <v>1</v>
      </c>
      <c r="CD129" s="15">
        <f t="shared" ref="CD129" si="602">IF(ISERROR(CD127/CD124),0,CD127/CD124)</f>
        <v>0.34251395861680667</v>
      </c>
      <c r="CF129" s="15">
        <f t="shared" ref="CF129" si="603">IF(ISERROR(CF127/CF124),0,CF127/CF124)</f>
        <v>0</v>
      </c>
      <c r="CH129" s="15">
        <f t="shared" ref="CH129" si="604">IF(ISERROR(CH127/CH124),0,CH127/CH124)</f>
        <v>0</v>
      </c>
      <c r="CJ129" s="15">
        <f t="shared" ref="CJ129" si="605">IF(ISERROR(CJ127/CJ124),0,CJ127/CJ124)</f>
        <v>0</v>
      </c>
      <c r="CL129" s="15">
        <f t="shared" ref="CL129" si="606">IF(ISERROR(CL127/CL124),0,CL127/CL124)</f>
        <v>0</v>
      </c>
      <c r="CN129" s="15">
        <f t="shared" ref="CN129" si="607">IF(ISERROR(CN127/CN124),0,CN127/CN124)</f>
        <v>0</v>
      </c>
      <c r="CP129" s="15">
        <f t="shared" ref="CP129" si="608">IF(ISERROR(CP127/CP124),0,CP127/CP124)</f>
        <v>0</v>
      </c>
      <c r="CR129" s="15">
        <f t="shared" ref="CR129" si="609">IF(ISERROR(CR127/CR124),0,CR127/CR124)</f>
        <v>0</v>
      </c>
      <c r="CT129" s="15">
        <f t="shared" ref="CT129" si="610">IF(ISERROR(CT127/CT124),0,CT127/CT124)</f>
        <v>0</v>
      </c>
      <c r="CV129" s="15">
        <f t="shared" ref="CV129:CX129" si="611">IF(ISERROR(CV127/CV124),0,CV127/CV124)</f>
        <v>0</v>
      </c>
      <c r="CX129" s="15">
        <f t="shared" si="611"/>
        <v>0</v>
      </c>
      <c r="CZ129" s="15">
        <f t="shared" ref="CZ129:DB129" si="612">IF(ISERROR(CZ127/CZ124),0,CZ127/CZ124)</f>
        <v>0</v>
      </c>
      <c r="DB129" s="15">
        <f t="shared" si="612"/>
        <v>0</v>
      </c>
      <c r="DD129" s="15">
        <f t="shared" ref="DD129:DF129" si="613">IF(ISERROR(DD127/DD124),0,DD127/DD124)</f>
        <v>0</v>
      </c>
      <c r="DF129" s="15">
        <f t="shared" si="613"/>
        <v>0</v>
      </c>
      <c r="DH129" s="15">
        <f t="shared" ref="DH129:DJ129" si="614">IF(ISERROR(DH127/DH124),0,DH127/DH124)</f>
        <v>0</v>
      </c>
      <c r="DJ129" s="15">
        <f t="shared" si="614"/>
        <v>0</v>
      </c>
      <c r="DL129" s="15">
        <f t="shared" ref="DL129:DN129" si="615">IF(ISERROR(DL127/DL124),0,DL127/DL124)</f>
        <v>0</v>
      </c>
      <c r="DN129" s="15">
        <f t="shared" si="615"/>
        <v>0</v>
      </c>
    </row>
    <row r="130" spans="2:118" x14ac:dyDescent="0.25">
      <c r="B130" s="9" t="s">
        <v>2</v>
      </c>
      <c r="C130" s="10"/>
      <c r="D130" s="10"/>
      <c r="E130" s="10"/>
      <c r="F130" s="10"/>
      <c r="G130" s="10"/>
      <c r="H130" s="10"/>
      <c r="I130" s="10"/>
      <c r="J130" s="41"/>
      <c r="K130" s="10"/>
      <c r="L130" s="41"/>
      <c r="M130" s="10"/>
      <c r="N130" s="41"/>
      <c r="O130" s="10"/>
      <c r="P130" s="41"/>
      <c r="Q130" s="10"/>
      <c r="R130" s="41"/>
      <c r="S130" s="10"/>
      <c r="T130" s="41"/>
      <c r="U130" s="10"/>
      <c r="V130" s="41"/>
      <c r="W130" s="10"/>
      <c r="X130" s="41"/>
      <c r="Y130" s="10"/>
      <c r="Z130" s="41"/>
      <c r="AA130" s="10"/>
      <c r="AB130" s="41"/>
      <c r="AC130" s="10"/>
      <c r="AD130" s="41"/>
      <c r="AE130" s="10"/>
      <c r="AF130" s="41"/>
      <c r="AG130" s="10"/>
      <c r="AH130" s="41"/>
      <c r="AI130" s="10"/>
      <c r="AJ130" s="41"/>
      <c r="AK130" s="10"/>
      <c r="AL130" s="41"/>
      <c r="AM130" s="10"/>
      <c r="AN130" s="41"/>
      <c r="AO130" s="10"/>
      <c r="AP130" s="41">
        <f>AP128/AP125</f>
        <v>0.91906174331369672</v>
      </c>
      <c r="AQ130" s="10"/>
      <c r="AR130" s="41">
        <f>AR128/AR125</f>
        <v>0.87890275134348406</v>
      </c>
      <c r="AS130" s="10"/>
      <c r="AT130" s="41">
        <f>AT128/AT125</f>
        <v>0.85642079054785336</v>
      </c>
      <c r="AU130" s="10"/>
      <c r="AV130" s="41">
        <f>AV128/AV125</f>
        <v>0.71645655635852057</v>
      </c>
      <c r="AW130" s="10"/>
      <c r="AX130" s="41">
        <f>AX128/AX125</f>
        <v>0.72063728275132544</v>
      </c>
      <c r="AY130" s="10"/>
      <c r="AZ130" s="41">
        <f>AZ128/AZ125</f>
        <v>0.71559246279411426</v>
      </c>
      <c r="BA130" s="10"/>
      <c r="BB130" s="41">
        <f>BB128/BB125</f>
        <v>0.70784816345289081</v>
      </c>
      <c r="BC130" s="10"/>
      <c r="BD130" s="41">
        <f>BD128/BD125</f>
        <v>0.70520013889933009</v>
      </c>
      <c r="BE130" s="10"/>
      <c r="BF130" s="41">
        <f>IF(ISERROR(BF128/BF125),0,BF128/BF125)</f>
        <v>0.6927976306184972</v>
      </c>
      <c r="BG130" s="10"/>
      <c r="BH130" s="41">
        <f t="shared" ref="BH130" si="616">IF(ISERROR(BH128/BH125),0,BH128/BH125)</f>
        <v>0.65042624626963441</v>
      </c>
      <c r="BI130" s="10"/>
      <c r="BJ130" s="41">
        <f t="shared" ref="BJ130" si="617">IF(ISERROR(BJ128/BJ125),0,BJ128/BJ125)</f>
        <v>0.64863439075649931</v>
      </c>
      <c r="BK130" s="10"/>
      <c r="BL130" s="41">
        <f t="shared" ref="BL130" si="618">IF(ISERROR(BL128/BL125),0,BL128/BL125)</f>
        <v>0.50283482992207085</v>
      </c>
      <c r="BM130" s="10"/>
      <c r="BN130" s="41">
        <f t="shared" ref="BN130" si="619">IF(ISERROR(BN128/BN125),0,BN128/BN125)</f>
        <v>0.47714984813365391</v>
      </c>
      <c r="BO130" s="10"/>
      <c r="BP130" s="41">
        <f t="shared" ref="BP130" si="620">IF(ISERROR(BP128/BP125),0,BP128/BP125)</f>
        <v>0.44477514658102846</v>
      </c>
      <c r="BQ130" s="10"/>
      <c r="BR130" s="41">
        <f t="shared" ref="BR130" si="621">IF(ISERROR(BR128/BR125),0,BR128/BR125)</f>
        <v>0.41624637762308814</v>
      </c>
      <c r="BS130" s="10"/>
      <c r="BT130" s="41">
        <f t="shared" ref="BT130" si="622">IF(ISERROR(BT128/BT125),0,BT128/BT125)</f>
        <v>0.42913812800045553</v>
      </c>
      <c r="BU130" s="10"/>
      <c r="BV130" s="41">
        <f t="shared" ref="BV130" si="623">IF(ISERROR(BV128/BV125),0,BV128/BV125)</f>
        <v>0.42849516100131341</v>
      </c>
      <c r="BW130" s="10"/>
      <c r="BX130" s="41">
        <f t="shared" ref="BX130" si="624">IF(ISERROR(BX128/BX125),0,BX128/BX125)</f>
        <v>0.37162203209168393</v>
      </c>
      <c r="BY130" s="10"/>
      <c r="BZ130" s="41">
        <f t="shared" ref="BZ130" si="625">IF(ISERROR(BZ128/BZ125),0,BZ128/BZ125)</f>
        <v>0.35914724834525452</v>
      </c>
      <c r="CA130" s="10"/>
      <c r="CB130" s="41">
        <f t="shared" ref="CB130" si="626">IF(ISERROR(CB128/CB125),0,CB128/CB125)</f>
        <v>0.36029748048184113</v>
      </c>
      <c r="CC130" s="10"/>
      <c r="CD130" s="41">
        <f t="shared" ref="CD130" si="627">IF(ISERROR(CD128/CD125),0,CD128/CD125)</f>
        <v>0.36016110397921308</v>
      </c>
      <c r="CE130" s="10"/>
      <c r="CF130" s="41">
        <f t="shared" ref="CF130" si="628">IF(ISERROR(CF128/CF125),0,CF128/CF125)</f>
        <v>0.34583053051767243</v>
      </c>
      <c r="CG130" s="10"/>
      <c r="CH130" s="41">
        <f t="shared" ref="CH130" si="629">IF(ISERROR(CH128/CH125),0,CH128/CH125)</f>
        <v>0.33751103065286281</v>
      </c>
      <c r="CI130" s="10"/>
      <c r="CJ130" s="41">
        <f t="shared" ref="CJ130" si="630">IF(ISERROR(CJ128/CJ125),0,CJ128/CJ125)</f>
        <v>0.34750636965789949</v>
      </c>
      <c r="CK130" s="10"/>
      <c r="CL130" s="41">
        <f t="shared" ref="CL130" si="631">IF(ISERROR(CL128/CL125),0,CL128/CL125)</f>
        <v>0.34501313074516787</v>
      </c>
      <c r="CM130" s="10"/>
      <c r="CN130" s="41">
        <f t="shared" ref="CN130" si="632">IF(ISERROR(CN128/CN125),0,CN128/CN125)</f>
        <v>0.31376166404496098</v>
      </c>
      <c r="CO130" s="10"/>
      <c r="CP130" s="41">
        <f t="shared" ref="CP130" si="633">IF(ISERROR(CP128/CP125),0,CP128/CP125)</f>
        <v>0.30169177508417677</v>
      </c>
      <c r="CQ130" s="10"/>
      <c r="CR130" s="41">
        <f t="shared" ref="CR130" si="634">IF(ISERROR(CR128/CR125),0,CR128/CR125)</f>
        <v>0.24562252227948006</v>
      </c>
      <c r="CS130" s="10"/>
      <c r="CT130" s="41">
        <f t="shared" ref="CT130" si="635">IF(ISERROR(CT128/CT125),0,CT128/CT125)</f>
        <v>0.15038116865053755</v>
      </c>
      <c r="CU130" s="10"/>
      <c r="CV130" s="41">
        <f t="shared" ref="CV130:CX130" si="636">IF(ISERROR(CV128/CV125),0,CV128/CV125)</f>
        <v>0.17034526643930131</v>
      </c>
      <c r="CW130" s="10"/>
      <c r="CX130" s="41">
        <f t="shared" si="636"/>
        <v>0.51323468111713211</v>
      </c>
      <c r="CY130" s="10"/>
      <c r="CZ130" s="41">
        <f t="shared" ref="CZ130:DB130" si="637">IF(ISERROR(CZ128/CZ125),0,CZ128/CZ125)</f>
        <v>0.34251395861680667</v>
      </c>
      <c r="DA130" s="10"/>
      <c r="DB130" s="41">
        <f t="shared" si="637"/>
        <v>0</v>
      </c>
      <c r="DC130" s="10"/>
      <c r="DD130" s="41">
        <f t="shared" ref="DD130:DF130" si="638">IF(ISERROR(DD128/DD125),0,DD128/DD125)</f>
        <v>0</v>
      </c>
      <c r="DE130" s="10"/>
      <c r="DF130" s="41">
        <f t="shared" si="638"/>
        <v>0</v>
      </c>
      <c r="DG130" s="10"/>
      <c r="DH130" s="41">
        <f t="shared" ref="DH130:DJ130" si="639">IF(ISERROR(DH128/DH125),0,DH128/DH125)</f>
        <v>0</v>
      </c>
      <c r="DI130" s="10"/>
      <c r="DJ130" s="41">
        <f t="shared" si="639"/>
        <v>0</v>
      </c>
      <c r="DK130" s="10"/>
      <c r="DL130" s="41">
        <f t="shared" ref="DL130:DN130" si="640">IF(ISERROR(DL128/DL125),0,DL128/DL125)</f>
        <v>0</v>
      </c>
      <c r="DM130" s="10"/>
      <c r="DN130" s="42">
        <f t="shared" si="640"/>
        <v>0</v>
      </c>
    </row>
    <row r="131" spans="2:118" x14ac:dyDescent="0.25">
      <c r="AO131"/>
      <c r="AQ131"/>
    </row>
    <row r="132" spans="2:118" x14ac:dyDescent="0.25">
      <c r="B132" s="7" t="str">
        <f>$B$36</f>
        <v>Dr. Han</v>
      </c>
      <c r="AO132"/>
      <c r="AQ132"/>
    </row>
    <row r="133" spans="2:118" x14ac:dyDescent="0.25">
      <c r="B133" s="4" t="s">
        <v>26</v>
      </c>
      <c r="J133" s="46">
        <v>0</v>
      </c>
      <c r="L133" s="46">
        <v>0</v>
      </c>
      <c r="M133" s="46"/>
      <c r="N133" s="46">
        <v>0</v>
      </c>
      <c r="O133" s="46"/>
      <c r="P133" s="46">
        <v>0</v>
      </c>
      <c r="Q133" s="46"/>
      <c r="R133" s="46">
        <v>0</v>
      </c>
      <c r="S133" s="46"/>
      <c r="T133" s="46">
        <v>0</v>
      </c>
      <c r="U133" s="46"/>
      <c r="V133" s="46">
        <v>0</v>
      </c>
      <c r="W133" s="46"/>
      <c r="X133" s="46">
        <v>0</v>
      </c>
      <c r="Y133" s="46"/>
      <c r="Z133" s="46">
        <v>0</v>
      </c>
      <c r="AA133" s="46"/>
      <c r="AB133" s="46">
        <v>0</v>
      </c>
      <c r="AC133" s="46"/>
      <c r="AD133" s="46">
        <v>0</v>
      </c>
      <c r="AE133" s="46"/>
      <c r="AF133" s="46">
        <v>0</v>
      </c>
      <c r="AG133" s="46"/>
      <c r="AH133" s="46">
        <v>0</v>
      </c>
      <c r="AI133" s="46"/>
      <c r="AJ133" s="46">
        <v>0</v>
      </c>
      <c r="AK133" s="46"/>
      <c r="AL133" s="46">
        <v>0</v>
      </c>
      <c r="AM133" s="46"/>
      <c r="AN133" s="46">
        <v>0</v>
      </c>
      <c r="AO133" s="46"/>
      <c r="AP133" s="46">
        <v>0</v>
      </c>
      <c r="AQ133" s="46"/>
      <c r="AR133" s="46">
        <v>0</v>
      </c>
      <c r="AS133" s="46"/>
      <c r="AT133" s="46">
        <v>0</v>
      </c>
      <c r="AU133" s="46"/>
      <c r="AV133" s="46">
        <v>0</v>
      </c>
      <c r="AW133" s="46"/>
      <c r="AX133" s="46">
        <v>0</v>
      </c>
      <c r="AY133" s="46"/>
      <c r="AZ133" s="46">
        <v>0</v>
      </c>
      <c r="BA133" s="46"/>
      <c r="BB133" s="46">
        <v>0</v>
      </c>
      <c r="BC133" s="46"/>
      <c r="BD133" s="46">
        <v>0</v>
      </c>
      <c r="BE133" s="46"/>
      <c r="BF133" s="46">
        <v>0</v>
      </c>
      <c r="BG133" s="46"/>
      <c r="BH133" s="46">
        <v>0</v>
      </c>
      <c r="BI133" s="46"/>
      <c r="BJ133" s="46">
        <v>0</v>
      </c>
      <c r="BK133" s="46"/>
      <c r="BL133" s="46">
        <v>0</v>
      </c>
      <c r="BM133" s="46"/>
      <c r="BN133" s="46">
        <v>0</v>
      </c>
      <c r="BO133" s="46"/>
      <c r="BP133" s="46">
        <v>0</v>
      </c>
      <c r="BQ133" s="46"/>
      <c r="BR133" s="46">
        <v>0</v>
      </c>
      <c r="BS133" s="46"/>
      <c r="BT133" s="46">
        <v>0</v>
      </c>
      <c r="BU133" s="46"/>
      <c r="BV133" s="46">
        <v>0</v>
      </c>
      <c r="BW133" s="46"/>
      <c r="BX133" s="46">
        <v>0</v>
      </c>
      <c r="BY133" s="46"/>
      <c r="BZ133" s="46">
        <v>140234.65</v>
      </c>
      <c r="CA133" s="46"/>
      <c r="CB133" s="46">
        <v>100632.09</v>
      </c>
      <c r="CC133" s="46"/>
      <c r="CD133" s="46">
        <v>84743.15</v>
      </c>
      <c r="CE133" s="46"/>
      <c r="CF133" s="46">
        <v>88868.44</v>
      </c>
      <c r="CH133" s="46">
        <v>137223.13</v>
      </c>
      <c r="CJ133" s="46">
        <v>176783.87</v>
      </c>
      <c r="CL133" s="46">
        <v>69532</v>
      </c>
      <c r="CN133" s="46">
        <v>164717.15</v>
      </c>
      <c r="CP133" s="46">
        <v>244454.06</v>
      </c>
      <c r="CR133" s="46">
        <v>136607.13</v>
      </c>
      <c r="CT133" s="46">
        <v>174879.02</v>
      </c>
      <c r="CV133" s="46">
        <v>214833.78</v>
      </c>
      <c r="CX133" s="46">
        <v>104170.87</v>
      </c>
      <c r="CZ133" s="46">
        <v>193466.38</v>
      </c>
      <c r="DB133" s="46">
        <v>178839.38</v>
      </c>
      <c r="DD133" s="46">
        <v>186279</v>
      </c>
      <c r="DF133" s="46">
        <v>179121.35</v>
      </c>
      <c r="DH133" s="46">
        <v>112631.77</v>
      </c>
      <c r="DJ133" s="46">
        <v>109449.33</v>
      </c>
      <c r="DL133" s="46">
        <v>128891.7</v>
      </c>
      <c r="DN133" s="46">
        <v>115948.06</v>
      </c>
    </row>
    <row r="134" spans="2:118" x14ac:dyDescent="0.25">
      <c r="B134" s="9" t="s">
        <v>20</v>
      </c>
      <c r="C134" s="10"/>
      <c r="D134" s="10"/>
      <c r="E134" s="10"/>
      <c r="F134" s="10"/>
      <c r="G134" s="10"/>
      <c r="H134" s="10"/>
      <c r="I134" s="10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0"/>
      <c r="AF134" s="11"/>
      <c r="AG134" s="10"/>
      <c r="AH134" s="11"/>
      <c r="AI134" s="10"/>
      <c r="AJ134" s="11"/>
      <c r="AK134" s="10"/>
      <c r="AL134" s="11"/>
      <c r="AM134" s="10"/>
      <c r="AN134" s="11"/>
      <c r="AO134" s="10"/>
      <c r="AP134" s="11">
        <f>SUM(T133:AP133)</f>
        <v>0</v>
      </c>
      <c r="AQ134" s="10"/>
      <c r="AR134" s="11">
        <f>SUM(V133:AR133)</f>
        <v>0</v>
      </c>
      <c r="AS134" s="12"/>
      <c r="AT134" s="11">
        <f>SUM(X133:AT133)</f>
        <v>0</v>
      </c>
      <c r="AU134" s="10"/>
      <c r="AV134" s="11">
        <f>SUM(Z133:AV133)</f>
        <v>0</v>
      </c>
      <c r="AW134" s="10"/>
      <c r="AX134" s="11">
        <f>SUM(AB133:AX133)</f>
        <v>0</v>
      </c>
      <c r="AY134" s="10"/>
      <c r="AZ134" s="11">
        <f>SUM(AD133:AZ133)</f>
        <v>0</v>
      </c>
      <c r="BA134" s="10"/>
      <c r="BB134" s="11">
        <f>SUM(AF133:BB133)</f>
        <v>0</v>
      </c>
      <c r="BC134" s="10"/>
      <c r="BD134" s="11">
        <f>SUM(AH133:BD133)</f>
        <v>0</v>
      </c>
      <c r="BE134" s="10"/>
      <c r="BF134" s="11">
        <f>SUM(AJ133:BF133)</f>
        <v>0</v>
      </c>
      <c r="BG134" s="10"/>
      <c r="BH134" s="11">
        <f>SUM(AL133:BH133)</f>
        <v>0</v>
      </c>
      <c r="BI134" s="10"/>
      <c r="BJ134" s="11">
        <f>SUM(AN133:BJ133)</f>
        <v>0</v>
      </c>
      <c r="BK134" s="10"/>
      <c r="BL134" s="11">
        <f>SUM(AP133:BL133)</f>
        <v>0</v>
      </c>
      <c r="BM134" s="10"/>
      <c r="BN134" s="11">
        <f>SUM(AR133:BN133)</f>
        <v>0</v>
      </c>
      <c r="BO134" s="10"/>
      <c r="BP134" s="11">
        <f>SUM(AT133:BP133)</f>
        <v>0</v>
      </c>
      <c r="BQ134" s="10"/>
      <c r="BR134" s="11">
        <f>SUM(AV133:BR133)</f>
        <v>0</v>
      </c>
      <c r="BS134" s="10"/>
      <c r="BT134" s="11">
        <f>SUM(AX133:BT133)</f>
        <v>0</v>
      </c>
      <c r="BU134" s="10"/>
      <c r="BV134" s="11">
        <f>SUM(AZ133:BV133)</f>
        <v>0</v>
      </c>
      <c r="BW134" s="10"/>
      <c r="BX134" s="11">
        <f>SUM(BB133:BX133)</f>
        <v>0</v>
      </c>
      <c r="BY134" s="10"/>
      <c r="BZ134" s="11">
        <f>SUM(BD133:BZ133)</f>
        <v>140234.65</v>
      </c>
      <c r="CA134" s="10"/>
      <c r="CB134" s="11">
        <f>SUM(BF133:CB133)</f>
        <v>240866.74</v>
      </c>
      <c r="CC134" s="10"/>
      <c r="CD134" s="11">
        <f>SUM(BH133:CD133)</f>
        <v>325609.89</v>
      </c>
      <c r="CE134" s="10"/>
      <c r="CF134" s="11">
        <f>SUM(BJ133:CF133)</f>
        <v>414478.33</v>
      </c>
      <c r="CG134" s="10"/>
      <c r="CH134" s="11">
        <f>SUM(BL133:CH133)</f>
        <v>551701.46</v>
      </c>
      <c r="CI134" s="10"/>
      <c r="CJ134" s="11">
        <f>SUM(BN133:CJ133)</f>
        <v>728485.33</v>
      </c>
      <c r="CK134" s="10"/>
      <c r="CL134" s="11">
        <f>SUM(BP133:CL133)</f>
        <v>798017.33</v>
      </c>
      <c r="CM134" s="10"/>
      <c r="CN134" s="11">
        <f>SUM(BR133:CN133)</f>
        <v>962734.48</v>
      </c>
      <c r="CO134" s="10"/>
      <c r="CP134" s="11">
        <f>SUM(BT133:CP133)</f>
        <v>1207188.54</v>
      </c>
      <c r="CQ134" s="10"/>
      <c r="CR134" s="11">
        <f>SUM(BV133:CR133)</f>
        <v>1343795.67</v>
      </c>
      <c r="CS134" s="10"/>
      <c r="CT134" s="11">
        <f>SUM(BX133:CT133)</f>
        <v>1518674.69</v>
      </c>
      <c r="CU134" s="10"/>
      <c r="CV134" s="11">
        <f>SUM(BZ133:CV133)</f>
        <v>1733508.47</v>
      </c>
      <c r="CW134" s="10"/>
      <c r="CX134" s="11">
        <f>SUM(CB133:CX133)</f>
        <v>1697444.69</v>
      </c>
      <c r="CY134" s="10"/>
      <c r="CZ134" s="11">
        <f>SUM(CD133:CZ133)</f>
        <v>1790278.98</v>
      </c>
      <c r="DA134" s="10"/>
      <c r="DB134" s="11">
        <f>SUM(CF133:DB133)</f>
        <v>1884375.2099999995</v>
      </c>
      <c r="DC134" s="10"/>
      <c r="DD134" s="11">
        <f>SUM(CH133:DD133)</f>
        <v>1981785.7699999996</v>
      </c>
      <c r="DE134" s="10"/>
      <c r="DF134" s="11">
        <f>SUM(CJ133:DF133)</f>
        <v>2023683.9899999998</v>
      </c>
      <c r="DG134" s="10"/>
      <c r="DH134" s="11">
        <f>SUM(CL133:DH133)</f>
        <v>1959531.8900000001</v>
      </c>
      <c r="DI134" s="10"/>
      <c r="DJ134" s="11">
        <f>SUM(CN133:DJ133)</f>
        <v>1999449.2200000002</v>
      </c>
      <c r="DK134" s="10"/>
      <c r="DL134" s="11">
        <f>SUM(CP133:DL133)</f>
        <v>1963623.7700000003</v>
      </c>
      <c r="DM134" s="10"/>
      <c r="DN134" s="13">
        <f>SUM(CR133:DN133)</f>
        <v>1835117.7700000003</v>
      </c>
    </row>
    <row r="135" spans="2:118" x14ac:dyDescent="0.25">
      <c r="B135" s="50" t="s">
        <v>40</v>
      </c>
      <c r="C135" s="51"/>
      <c r="D135" s="51"/>
      <c r="E135" s="51"/>
      <c r="F135" s="51"/>
      <c r="G135" s="51"/>
      <c r="H135" s="51"/>
      <c r="I135" s="51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1"/>
      <c r="AF135" s="53"/>
      <c r="AG135" s="51"/>
      <c r="AH135" s="53"/>
      <c r="AI135" s="51"/>
      <c r="AJ135" s="53"/>
      <c r="AK135" s="51"/>
      <c r="AL135" s="53"/>
      <c r="AM135" s="51"/>
      <c r="AN135" s="53"/>
      <c r="AO135" s="51"/>
      <c r="AP135" s="53">
        <f>AP134/AP31</f>
        <v>0</v>
      </c>
      <c r="AQ135" s="51"/>
      <c r="AR135" s="53">
        <f>AR134/AR31</f>
        <v>0</v>
      </c>
      <c r="AS135" s="52"/>
      <c r="AT135" s="53">
        <f>AT134/AT31</f>
        <v>0</v>
      </c>
      <c r="AU135" s="51"/>
      <c r="AV135" s="53">
        <f>AV134/AV31</f>
        <v>0</v>
      </c>
      <c r="AW135" s="51"/>
      <c r="AX135" s="53">
        <f>AX134/AX31</f>
        <v>0</v>
      </c>
      <c r="AY135" s="51"/>
      <c r="AZ135" s="53">
        <f>AZ134/AZ31</f>
        <v>0</v>
      </c>
      <c r="BA135" s="51"/>
      <c r="BB135" s="53">
        <f>BB134/BB31</f>
        <v>0</v>
      </c>
      <c r="BC135" s="51"/>
      <c r="BD135" s="53">
        <f>BD134/BD31</f>
        <v>0</v>
      </c>
      <c r="BE135" s="51"/>
      <c r="BF135" s="53">
        <f>IF(ISERROR(BF134/BF31),0,BF134/BF31)</f>
        <v>0</v>
      </c>
      <c r="BG135" s="51"/>
      <c r="BH135" s="53">
        <f>IF(ISERROR(BH134/BH31),0,BH134/BH31)</f>
        <v>0</v>
      </c>
      <c r="BI135" s="51"/>
      <c r="BJ135" s="53">
        <f>IF(ISERROR(BJ134/BJ31),0,BJ134/BJ31)</f>
        <v>0</v>
      </c>
      <c r="BK135" s="51"/>
      <c r="BL135" s="53">
        <f>IF(ISERROR(BL134/BL31),0,BL134/BL31)</f>
        <v>0</v>
      </c>
      <c r="BM135" s="51"/>
      <c r="BN135" s="53">
        <f>IF(ISERROR(BN134/BN31),0,BN134/BN31)</f>
        <v>0</v>
      </c>
      <c r="BO135" s="51"/>
      <c r="BP135" s="53">
        <f>IF(ISERROR(BP134/BP31),0,BP134/BP31)</f>
        <v>0</v>
      </c>
      <c r="BQ135" s="51"/>
      <c r="BR135" s="53">
        <f>IF(ISERROR(BR134/BR31),0,BR134/BR31)</f>
        <v>0</v>
      </c>
      <c r="BS135" s="51"/>
      <c r="BT135" s="53">
        <f>IF(ISERROR(BT134/BT31),0,BT134/BT31)</f>
        <v>0</v>
      </c>
      <c r="BU135" s="51"/>
      <c r="BV135" s="53">
        <f>IF(ISERROR(BV134/BV31),0,BV134/BV31)</f>
        <v>0</v>
      </c>
      <c r="BW135" s="51"/>
      <c r="BX135" s="53">
        <f>IF(ISERROR(BX134/BX31),0,BX134/BX31)</f>
        <v>0</v>
      </c>
      <c r="BY135" s="51"/>
      <c r="BZ135" s="53">
        <f>IF(ISERROR(BZ134/BZ31),0,BZ134/BZ31)</f>
        <v>139.12167658730158</v>
      </c>
      <c r="CA135" s="51"/>
      <c r="CB135" s="53">
        <f>IF(ISERROR(CB134/CB31),0,CB134/CB31)</f>
        <v>253.27732912723448</v>
      </c>
      <c r="CC135" s="51"/>
      <c r="CD135" s="53">
        <f>IF(ISERROR(CD134/CD31),0,CD134/CD31)</f>
        <v>364.62473684210528</v>
      </c>
      <c r="CE135" s="51"/>
      <c r="CF135" s="53">
        <f>IF(ISERROR(CF134/CF31),0,CF134/CF31)</f>
        <v>494.01469606674613</v>
      </c>
      <c r="CG135" s="51"/>
      <c r="CH135" s="53">
        <f>IF(ISERROR(CH134/CH31),0,CH134/CH31)</f>
        <v>704.59956577266917</v>
      </c>
      <c r="CI135" s="51"/>
      <c r="CJ135" s="53">
        <f>IF(ISERROR(CJ134/CJ31),0,CJ134/CJ31)</f>
        <v>1028.934081920904</v>
      </c>
      <c r="CK135" s="51"/>
      <c r="CL135" s="53">
        <f>IF(ISERROR(CL134/CL31),0,CL134/CL31)</f>
        <v>1189.2955737704917</v>
      </c>
      <c r="CM135" s="51"/>
      <c r="CN135" s="53">
        <f>IF(ISERROR(CN134/CN31),0,CN134/CN31)</f>
        <v>1586.0535090609555</v>
      </c>
      <c r="CO135" s="51"/>
      <c r="CP135" s="53">
        <f>IF(ISERROR(CP134/CP31),0,CP134/CP31)</f>
        <v>2092.1811785095319</v>
      </c>
      <c r="CQ135" s="51"/>
      <c r="CR135" s="53">
        <f>IF(ISERROR(CR134/CR31),0,CR134/CR31)</f>
        <v>2624.6009179687499</v>
      </c>
      <c r="CS135" s="51"/>
      <c r="CT135" s="53">
        <f>IF(ISERROR(CT134/CT31),0,CT134/CT31)</f>
        <v>3238.1123454157782</v>
      </c>
      <c r="CU135" s="51"/>
      <c r="CV135" s="53">
        <f>IF(ISERROR(CV134/CV31),0,CV134/CV31)</f>
        <v>4228.0694390243898</v>
      </c>
      <c r="CW135" s="51"/>
      <c r="CX135" s="53">
        <f>IF(ISERROR(CX134/CX31),0,CX134/CX31)</f>
        <v>4297.3283291139242</v>
      </c>
      <c r="CY135" s="51"/>
      <c r="CZ135" s="53">
        <f>IF(ISERROR(CZ134/CZ31),0,CZ134/CZ31)</f>
        <v>4626.0438759689923</v>
      </c>
      <c r="DA135" s="51"/>
      <c r="DB135" s="53">
        <f>IF(ISERROR(DB134/DB31),0,DB134/DB31)</f>
        <v>5092.9059729729715</v>
      </c>
      <c r="DC135" s="51"/>
      <c r="DD135" s="53">
        <f>IF(ISERROR(DD134/DD31),0,DD134/DD31)</f>
        <v>5662.2450571428562</v>
      </c>
      <c r="DE135" s="51"/>
      <c r="DF135" s="53">
        <f>IF(ISERROR(DF134/DF31),0,DF134/DF31)</f>
        <v>5969.5692920353977</v>
      </c>
      <c r="DG135" s="51"/>
      <c r="DH135" s="53">
        <f>IF(ISERROR(DH134/DH31),0,DH134/DH31)</f>
        <v>5849.348925373135</v>
      </c>
      <c r="DI135" s="51"/>
      <c r="DJ135" s="53">
        <f>IF(ISERROR(DJ134/DJ31),0,DJ134/DJ31)</f>
        <v>6429.0971704180074</v>
      </c>
      <c r="DK135" s="51"/>
      <c r="DL135" s="53">
        <f>IF(ISERROR(DL134/DL31),0,DL134/DL31)</f>
        <v>6545.4125666666678</v>
      </c>
      <c r="DM135" s="51"/>
      <c r="DN135" s="54">
        <f>IF(ISERROR(DN134/DN31),0,DN134/DN31)</f>
        <v>6263.2005802047788</v>
      </c>
    </row>
    <row r="136" spans="2:118" x14ac:dyDescent="0.25">
      <c r="B136" s="4" t="s">
        <v>28</v>
      </c>
      <c r="J136" s="46">
        <v>0</v>
      </c>
      <c r="L136" s="46">
        <v>0</v>
      </c>
      <c r="M136" s="46"/>
      <c r="N136" s="46">
        <v>0</v>
      </c>
      <c r="O136" s="46"/>
      <c r="P136" s="46">
        <v>0</v>
      </c>
      <c r="Q136" s="46"/>
      <c r="R136" s="46">
        <v>0</v>
      </c>
      <c r="S136" s="46"/>
      <c r="T136" s="46">
        <v>0</v>
      </c>
      <c r="U136" s="46"/>
      <c r="V136" s="46">
        <v>0</v>
      </c>
      <c r="W136" s="46"/>
      <c r="X136" s="46">
        <v>0</v>
      </c>
      <c r="Y136" s="46"/>
      <c r="Z136" s="46">
        <v>0</v>
      </c>
      <c r="AA136" s="46"/>
      <c r="AB136" s="46">
        <v>0</v>
      </c>
      <c r="AC136" s="46"/>
      <c r="AD136" s="46">
        <v>0</v>
      </c>
      <c r="AE136" s="46"/>
      <c r="AF136" s="46">
        <v>0</v>
      </c>
      <c r="AG136" s="46"/>
      <c r="AH136" s="46">
        <v>0</v>
      </c>
      <c r="AI136" s="46"/>
      <c r="AJ136" s="46">
        <v>0</v>
      </c>
      <c r="AK136" s="46"/>
      <c r="AL136" s="46">
        <v>0</v>
      </c>
      <c r="AM136" s="46"/>
      <c r="AN136" s="46">
        <v>0</v>
      </c>
      <c r="AO136" s="46"/>
      <c r="AP136" s="46">
        <v>0</v>
      </c>
      <c r="AQ136" s="46"/>
      <c r="AR136" s="46">
        <v>0</v>
      </c>
      <c r="AS136" s="46"/>
      <c r="AT136" s="46">
        <v>0</v>
      </c>
      <c r="AU136" s="46"/>
      <c r="AV136" s="46">
        <v>0</v>
      </c>
      <c r="AW136" s="46"/>
      <c r="AX136" s="46">
        <v>0</v>
      </c>
      <c r="AY136" s="46"/>
      <c r="AZ136" s="46">
        <v>0</v>
      </c>
      <c r="BA136" s="46"/>
      <c r="BB136" s="46">
        <v>0</v>
      </c>
      <c r="BC136" s="46"/>
      <c r="BD136" s="46">
        <v>0</v>
      </c>
      <c r="BE136" s="46"/>
      <c r="BF136" s="46">
        <v>0</v>
      </c>
      <c r="BG136" s="46"/>
      <c r="BH136" s="46">
        <v>0</v>
      </c>
      <c r="BI136" s="46"/>
      <c r="BJ136" s="46">
        <v>0</v>
      </c>
      <c r="BK136" s="46"/>
      <c r="BL136" s="46">
        <v>0</v>
      </c>
      <c r="BM136" s="46"/>
      <c r="BN136" s="46">
        <v>0</v>
      </c>
      <c r="BO136" s="46"/>
      <c r="BP136" s="46">
        <v>0</v>
      </c>
      <c r="BQ136" s="46"/>
      <c r="BR136" s="46">
        <v>0</v>
      </c>
      <c r="BS136" s="46"/>
      <c r="BT136" s="46">
        <v>0</v>
      </c>
      <c r="BU136" s="46"/>
      <c r="BV136" s="46">
        <v>0</v>
      </c>
      <c r="BW136" s="46"/>
      <c r="BX136" s="46">
        <v>0</v>
      </c>
      <c r="BY136" s="46"/>
      <c r="BZ136" s="46">
        <v>21103</v>
      </c>
      <c r="CA136" s="46"/>
      <c r="CB136" s="46">
        <v>14569</v>
      </c>
      <c r="CC136" s="46"/>
      <c r="CD136" s="46">
        <v>22059.15</v>
      </c>
      <c r="CE136" s="46"/>
      <c r="CF136" s="46">
        <v>29682.86</v>
      </c>
      <c r="CH136" s="46">
        <v>38799.879999999997</v>
      </c>
      <c r="CJ136" s="46">
        <v>29363.59</v>
      </c>
      <c r="CL136" s="46">
        <v>28575</v>
      </c>
      <c r="CN136" s="46">
        <v>42584.6</v>
      </c>
      <c r="CP136" s="46">
        <v>54915.57</v>
      </c>
      <c r="CR136" s="46">
        <v>32691.96</v>
      </c>
      <c r="CT136" s="46">
        <v>37447.269999999997</v>
      </c>
      <c r="CV136" s="46">
        <v>49650.68</v>
      </c>
      <c r="CX136" s="46">
        <v>22875.54</v>
      </c>
      <c r="CZ136" s="46">
        <v>18735.490000000002</v>
      </c>
      <c r="DB136" s="46">
        <v>27902.78</v>
      </c>
      <c r="DD136" s="46">
        <v>29937.89</v>
      </c>
      <c r="DF136" s="46">
        <v>33360.92</v>
      </c>
      <c r="DH136" s="46">
        <v>19258.009999999998</v>
      </c>
      <c r="DJ136" s="46">
        <v>25985.54</v>
      </c>
      <c r="DL136" s="46">
        <v>19514.689999999999</v>
      </c>
      <c r="DN136" s="46">
        <v>44606.17</v>
      </c>
    </row>
    <row r="137" spans="2:118" x14ac:dyDescent="0.25">
      <c r="B137" s="9" t="s">
        <v>20</v>
      </c>
      <c r="C137" s="10"/>
      <c r="D137" s="10"/>
      <c r="E137" s="10"/>
      <c r="F137" s="10"/>
      <c r="G137" s="10"/>
      <c r="H137" s="10"/>
      <c r="I137" s="10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0"/>
      <c r="AF137" s="11"/>
      <c r="AG137" s="10"/>
      <c r="AH137" s="11"/>
      <c r="AI137" s="10"/>
      <c r="AJ137" s="11"/>
      <c r="AK137" s="10"/>
      <c r="AL137" s="11"/>
      <c r="AM137" s="10"/>
      <c r="AN137" s="11"/>
      <c r="AO137" s="10"/>
      <c r="AP137" s="11">
        <f>SUM(T136:AP136)</f>
        <v>0</v>
      </c>
      <c r="AQ137" s="10"/>
      <c r="AR137" s="11">
        <f>SUM(V136:AR136)</f>
        <v>0</v>
      </c>
      <c r="AS137" s="12"/>
      <c r="AT137" s="11">
        <f>SUM(X136:AT136)</f>
        <v>0</v>
      </c>
      <c r="AU137" s="10"/>
      <c r="AV137" s="11">
        <f>SUM(Z136:AV136)</f>
        <v>0</v>
      </c>
      <c r="AW137" s="10"/>
      <c r="AX137" s="11">
        <f>SUM(AB136:AX136)</f>
        <v>0</v>
      </c>
      <c r="AY137" s="10"/>
      <c r="AZ137" s="11">
        <f>SUM(AD136:AZ136)</f>
        <v>0</v>
      </c>
      <c r="BA137" s="10"/>
      <c r="BB137" s="11">
        <f>SUM(AF136:BB136)</f>
        <v>0</v>
      </c>
      <c r="BC137" s="10"/>
      <c r="BD137" s="11">
        <f>SUM(AH136:BD136)</f>
        <v>0</v>
      </c>
      <c r="BE137" s="10"/>
      <c r="BF137" s="11">
        <f>SUM(AJ136:BF136)</f>
        <v>0</v>
      </c>
      <c r="BG137" s="10"/>
      <c r="BH137" s="11">
        <f>SUM(AL136:BH136)</f>
        <v>0</v>
      </c>
      <c r="BI137" s="10"/>
      <c r="BJ137" s="11">
        <f>SUM(AN136:BJ136)</f>
        <v>0</v>
      </c>
      <c r="BK137" s="10"/>
      <c r="BL137" s="11">
        <f>SUM(AP136:BL136)</f>
        <v>0</v>
      </c>
      <c r="BM137" s="10"/>
      <c r="BN137" s="11">
        <f>SUM(AR136:BN136)</f>
        <v>0</v>
      </c>
      <c r="BO137" s="10"/>
      <c r="BP137" s="11">
        <f>SUM(AT136:BP136)</f>
        <v>0</v>
      </c>
      <c r="BQ137" s="10"/>
      <c r="BR137" s="11">
        <f>SUM(AV136:BR136)</f>
        <v>0</v>
      </c>
      <c r="BS137" s="10"/>
      <c r="BT137" s="11">
        <f>SUM(AX136:BT136)</f>
        <v>0</v>
      </c>
      <c r="BU137" s="10"/>
      <c r="BV137" s="11">
        <f>SUM(AZ136:BV136)</f>
        <v>0</v>
      </c>
      <c r="BW137" s="10"/>
      <c r="BX137" s="11">
        <f>SUM(BB136:BX136)</f>
        <v>0</v>
      </c>
      <c r="BY137" s="10"/>
      <c r="BZ137" s="11">
        <f>SUM(BD136:BZ136)</f>
        <v>21103</v>
      </c>
      <c r="CA137" s="10"/>
      <c r="CB137" s="11">
        <f>SUM(BF136:CB136)</f>
        <v>35672</v>
      </c>
      <c r="CC137" s="10"/>
      <c r="CD137" s="11">
        <f>SUM(BH136:CD136)</f>
        <v>57731.15</v>
      </c>
      <c r="CE137" s="10"/>
      <c r="CF137" s="11">
        <f>SUM(BJ136:CF136)</f>
        <v>87414.010000000009</v>
      </c>
      <c r="CG137" s="10"/>
      <c r="CH137" s="11">
        <f>SUM(BL136:CH136)</f>
        <v>126213.89000000001</v>
      </c>
      <c r="CI137" s="10"/>
      <c r="CJ137" s="11">
        <f>SUM(BN136:CJ136)</f>
        <v>155577.48000000001</v>
      </c>
      <c r="CK137" s="10"/>
      <c r="CL137" s="11">
        <f>SUM(BP136:CL136)</f>
        <v>184152.48</v>
      </c>
      <c r="CM137" s="10"/>
      <c r="CN137" s="11">
        <f>SUM(BR136:CN136)</f>
        <v>226737.08000000002</v>
      </c>
      <c r="CO137" s="10"/>
      <c r="CP137" s="11">
        <f>SUM(BT136:CP136)</f>
        <v>281652.65000000002</v>
      </c>
      <c r="CQ137" s="10"/>
      <c r="CR137" s="11">
        <f>SUM(BV136:CR136)</f>
        <v>314344.61000000004</v>
      </c>
      <c r="CS137" s="10"/>
      <c r="CT137" s="11">
        <f>SUM(BX136:CT136)</f>
        <v>351791.88000000006</v>
      </c>
      <c r="CU137" s="10"/>
      <c r="CV137" s="11">
        <f>SUM(BZ136:CV136)</f>
        <v>401442.56000000006</v>
      </c>
      <c r="CW137" s="10"/>
      <c r="CX137" s="11">
        <f>SUM(CB136:CX136)</f>
        <v>403215.10000000003</v>
      </c>
      <c r="CY137" s="10"/>
      <c r="CZ137" s="11">
        <f>SUM(CD136:CZ136)</f>
        <v>407381.58999999997</v>
      </c>
      <c r="DA137" s="10"/>
      <c r="DB137" s="11">
        <f>SUM(CF136:DB136)</f>
        <v>413225.22</v>
      </c>
      <c r="DC137" s="10"/>
      <c r="DD137" s="11">
        <f>SUM(CH136:DD136)</f>
        <v>413480.25</v>
      </c>
      <c r="DE137" s="10"/>
      <c r="DF137" s="11">
        <f>SUM(CJ136:DF136)</f>
        <v>408041.29</v>
      </c>
      <c r="DG137" s="10"/>
      <c r="DH137" s="11">
        <f>SUM(CL136:DH136)</f>
        <v>397935.71</v>
      </c>
      <c r="DI137" s="10"/>
      <c r="DJ137" s="11">
        <f>SUM(CN136:DJ136)</f>
        <v>395346.25</v>
      </c>
      <c r="DK137" s="10"/>
      <c r="DL137" s="11">
        <f>SUM(CP136:DL136)</f>
        <v>372276.33999999997</v>
      </c>
      <c r="DM137" s="10"/>
      <c r="DN137" s="13">
        <f>SUM(CR136:DN136)</f>
        <v>361966.93999999994</v>
      </c>
    </row>
    <row r="138" spans="2:118" x14ac:dyDescent="0.25">
      <c r="B138" s="4" t="s">
        <v>29</v>
      </c>
      <c r="J138" s="15" t="e">
        <f>J136/J133</f>
        <v>#DIV/0!</v>
      </c>
      <c r="L138" s="15" t="e">
        <f>L136/L133</f>
        <v>#DIV/0!</v>
      </c>
      <c r="N138" s="15" t="e">
        <f>N136/N133</f>
        <v>#DIV/0!</v>
      </c>
      <c r="P138" s="15" t="e">
        <f>P136/P133</f>
        <v>#DIV/0!</v>
      </c>
      <c r="R138" s="15" t="e">
        <f>R136/R133</f>
        <v>#DIV/0!</v>
      </c>
      <c r="T138" s="15" t="e">
        <f>T136/T133</f>
        <v>#DIV/0!</v>
      </c>
      <c r="V138" s="15" t="e">
        <f>V136/V133</f>
        <v>#DIV/0!</v>
      </c>
      <c r="X138" s="15" t="e">
        <f>X136/X133</f>
        <v>#DIV/0!</v>
      </c>
      <c r="Z138" s="15" t="e">
        <f>Z136/Z133</f>
        <v>#DIV/0!</v>
      </c>
      <c r="AB138" s="15" t="e">
        <f>AB136/AB133</f>
        <v>#DIV/0!</v>
      </c>
      <c r="AD138" s="15" t="e">
        <f>AD136/AD133</f>
        <v>#DIV/0!</v>
      </c>
      <c r="AF138" s="15" t="e">
        <f>AF136/AF133</f>
        <v>#DIV/0!</v>
      </c>
      <c r="AH138" s="15" t="e">
        <f>AH136/AH133</f>
        <v>#DIV/0!</v>
      </c>
      <c r="AJ138" s="15" t="e">
        <f>AJ136/AJ133</f>
        <v>#DIV/0!</v>
      </c>
      <c r="AL138" s="15" t="e">
        <f>AL136/AL133</f>
        <v>#DIV/0!</v>
      </c>
      <c r="AN138" s="15" t="e">
        <f>AN136/AN133</f>
        <v>#DIV/0!</v>
      </c>
      <c r="AO138"/>
      <c r="AP138" s="15" t="e">
        <f>AP136/AP133</f>
        <v>#DIV/0!</v>
      </c>
      <c r="AQ138"/>
      <c r="AR138" s="15" t="e">
        <f>AR136/AR133</f>
        <v>#DIV/0!</v>
      </c>
      <c r="AT138" s="15" t="e">
        <f>AT136/AT133</f>
        <v>#DIV/0!</v>
      </c>
      <c r="AV138" s="15" t="e">
        <f>AV136/AV133</f>
        <v>#DIV/0!</v>
      </c>
      <c r="AX138" s="15" t="e">
        <f>AX136/AX133</f>
        <v>#DIV/0!</v>
      </c>
      <c r="AZ138" s="15" t="e">
        <f>AZ136/AZ133</f>
        <v>#DIV/0!</v>
      </c>
      <c r="BB138" s="15" t="e">
        <f>BB136/BB133</f>
        <v>#DIV/0!</v>
      </c>
      <c r="BD138" s="15" t="e">
        <f>BD136/BD133</f>
        <v>#DIV/0!</v>
      </c>
      <c r="BF138" s="15">
        <f>IF(ISERROR(BF136/BF133),0,BF136/BF133)</f>
        <v>0</v>
      </c>
      <c r="BH138" s="15">
        <f t="shared" ref="BH138:BH139" si="641">IF(ISERROR(BH136/BH133),0,BH136/BH133)</f>
        <v>0</v>
      </c>
      <c r="BJ138" s="15">
        <f t="shared" ref="BJ138:BJ139" si="642">IF(ISERROR(BJ136/BJ133),0,BJ136/BJ133)</f>
        <v>0</v>
      </c>
      <c r="BL138" s="15">
        <f t="shared" ref="BL138:BL139" si="643">IF(ISERROR(BL136/BL133),0,BL136/BL133)</f>
        <v>0</v>
      </c>
      <c r="BN138" s="15">
        <f t="shared" ref="BN138:BN139" si="644">IF(ISERROR(BN136/BN133),0,BN136/BN133)</f>
        <v>0</v>
      </c>
      <c r="BP138" s="15">
        <f t="shared" ref="BP138:BP139" si="645">IF(ISERROR(BP136/BP133),0,BP136/BP133)</f>
        <v>0</v>
      </c>
      <c r="BR138" s="15">
        <f t="shared" ref="BR138:BR139" si="646">IF(ISERROR(BR136/BR133),0,BR136/BR133)</f>
        <v>0</v>
      </c>
      <c r="BT138" s="15">
        <f t="shared" ref="BT138:BT139" si="647">IF(ISERROR(BT136/BT133),0,BT136/BT133)</f>
        <v>0</v>
      </c>
      <c r="BV138" s="15">
        <f t="shared" ref="BV138:BV139" si="648">IF(ISERROR(BV136/BV133),0,BV136/BV133)</f>
        <v>0</v>
      </c>
      <c r="BX138" s="15">
        <f t="shared" ref="BX138:BX139" si="649">IF(ISERROR(BX136/BX133),0,BX136/BX133)</f>
        <v>0</v>
      </c>
      <c r="BZ138" s="15">
        <f t="shared" ref="BZ138:BZ139" si="650">IF(ISERROR(BZ136/BZ133),0,BZ136/BZ133)</f>
        <v>0.15048349320228632</v>
      </c>
      <c r="CB138" s="15">
        <f t="shared" ref="CB138:CB139" si="651">IF(ISERROR(CB136/CB133),0,CB136/CB133)</f>
        <v>0.14477489238273797</v>
      </c>
      <c r="CD138" s="15">
        <f t="shared" ref="CD138:CD139" si="652">IF(ISERROR(CD136/CD133),0,CD136/CD133)</f>
        <v>0.26030599523383308</v>
      </c>
      <c r="CF138" s="15">
        <f t="shared" ref="CF138:CF139" si="653">IF(ISERROR(CF136/CF133),0,CF136/CF133)</f>
        <v>0.33400901377361863</v>
      </c>
      <c r="CH138" s="15">
        <f t="shared" ref="CH138:CH139" si="654">IF(ISERROR(CH136/CH133),0,CH136/CH133)</f>
        <v>0.2827502914413918</v>
      </c>
      <c r="CJ138" s="15">
        <f t="shared" ref="CJ138:CJ139" si="655">IF(ISERROR(CJ136/CJ133),0,CJ136/CJ133)</f>
        <v>0.16609880754392356</v>
      </c>
      <c r="CL138" s="15">
        <f t="shared" ref="CL138:CL139" si="656">IF(ISERROR(CL136/CL133),0,CL136/CL133)</f>
        <v>0.41096185928780993</v>
      </c>
      <c r="CN138" s="15">
        <f t="shared" ref="CN138:CN139" si="657">IF(ISERROR(CN136/CN133),0,CN136/CN133)</f>
        <v>0.25853167080659178</v>
      </c>
      <c r="CP138" s="15">
        <f t="shared" ref="CP138:CP139" si="658">IF(ISERROR(CP136/CP133),0,CP136/CP133)</f>
        <v>0.22464576779784309</v>
      </c>
      <c r="CR138" s="15">
        <f t="shared" ref="CR138:CR139" si="659">IF(ISERROR(CR136/CR133),0,CR136/CR133)</f>
        <v>0.23931371664129097</v>
      </c>
      <c r="CT138" s="15">
        <f t="shared" ref="CT138:CT139" si="660">IF(ISERROR(CT136/CT133),0,CT136/CT133)</f>
        <v>0.21413243280983618</v>
      </c>
      <c r="CV138" s="15">
        <f t="shared" ref="CV138" si="661">IF(ISERROR(CV136/CV133),0,CV136/CV133)</f>
        <v>0.231112071853877</v>
      </c>
      <c r="CX138" s="15">
        <f t="shared" ref="CX138" si="662">IF(ISERROR(CX136/CX133),0,CX136/CX133)</f>
        <v>0.2195963228491804</v>
      </c>
      <c r="CZ138" s="15">
        <f t="shared" ref="CZ138:DB138" si="663">IF(ISERROR(CZ136/CZ133),0,CZ136/CZ133)</f>
        <v>9.6841063548095546E-2</v>
      </c>
      <c r="DB138" s="15">
        <f t="shared" si="663"/>
        <v>0.1560214534405118</v>
      </c>
      <c r="DD138" s="15">
        <f t="shared" ref="DD138:DF138" si="664">IF(ISERROR(DD136/DD133),0,DD136/DD133)</f>
        <v>0.16071532486216911</v>
      </c>
      <c r="DF138" s="15">
        <f t="shared" si="664"/>
        <v>0.18624759136752819</v>
      </c>
      <c r="DH138" s="15">
        <f t="shared" ref="DH138:DJ138" si="665">IF(ISERROR(DH136/DH133),0,DH136/DH133)</f>
        <v>0.17098204174541515</v>
      </c>
      <c r="DJ138" s="15">
        <f t="shared" si="665"/>
        <v>0.23742073158419519</v>
      </c>
      <c r="DL138" s="15">
        <f t="shared" ref="DL138:DN138" si="666">IF(ISERROR(DL136/DL133),0,DL136/DL133)</f>
        <v>0.15140377541765684</v>
      </c>
      <c r="DN138" s="15">
        <f t="shared" si="666"/>
        <v>0.38470820469096251</v>
      </c>
    </row>
    <row r="139" spans="2:118" x14ac:dyDescent="0.25">
      <c r="B139" s="9" t="s">
        <v>2</v>
      </c>
      <c r="C139" s="10"/>
      <c r="D139" s="10"/>
      <c r="E139" s="10"/>
      <c r="F139" s="10"/>
      <c r="G139" s="10"/>
      <c r="H139" s="10"/>
      <c r="I139" s="10"/>
      <c r="J139" s="41"/>
      <c r="K139" s="10"/>
      <c r="L139" s="41"/>
      <c r="M139" s="10"/>
      <c r="N139" s="41"/>
      <c r="O139" s="10"/>
      <c r="P139" s="41"/>
      <c r="Q139" s="10"/>
      <c r="R139" s="41"/>
      <c r="S139" s="10"/>
      <c r="T139" s="41"/>
      <c r="U139" s="10"/>
      <c r="V139" s="41"/>
      <c r="W139" s="10"/>
      <c r="X139" s="41"/>
      <c r="Y139" s="10"/>
      <c r="Z139" s="41"/>
      <c r="AA139" s="10"/>
      <c r="AB139" s="41"/>
      <c r="AC139" s="10"/>
      <c r="AD139" s="41"/>
      <c r="AE139" s="10"/>
      <c r="AF139" s="41"/>
      <c r="AG139" s="10"/>
      <c r="AH139" s="41"/>
      <c r="AI139" s="10"/>
      <c r="AJ139" s="41"/>
      <c r="AK139" s="10"/>
      <c r="AL139" s="41"/>
      <c r="AM139" s="10"/>
      <c r="AN139" s="41"/>
      <c r="AO139" s="10"/>
      <c r="AP139" s="41" t="e">
        <f>AP137/AP134</f>
        <v>#DIV/0!</v>
      </c>
      <c r="AQ139" s="10"/>
      <c r="AR139" s="41" t="e">
        <f>AR137/AR134</f>
        <v>#DIV/0!</v>
      </c>
      <c r="AS139" s="10"/>
      <c r="AT139" s="41" t="e">
        <f>AT137/AT134</f>
        <v>#DIV/0!</v>
      </c>
      <c r="AU139" s="10"/>
      <c r="AV139" s="41" t="e">
        <f>AV137/AV134</f>
        <v>#DIV/0!</v>
      </c>
      <c r="AW139" s="10"/>
      <c r="AX139" s="41" t="e">
        <f>AX137/AX134</f>
        <v>#DIV/0!</v>
      </c>
      <c r="AY139" s="10"/>
      <c r="AZ139" s="41" t="e">
        <f>AZ137/AZ134</f>
        <v>#DIV/0!</v>
      </c>
      <c r="BA139" s="10"/>
      <c r="BB139" s="41" t="e">
        <f>BB137/BB134</f>
        <v>#DIV/0!</v>
      </c>
      <c r="BC139" s="10"/>
      <c r="BD139" s="41" t="e">
        <f>BD137/BD134</f>
        <v>#DIV/0!</v>
      </c>
      <c r="BE139" s="10"/>
      <c r="BF139" s="41">
        <f>IF(ISERROR(BF137/BF134),0,BF137/BF134)</f>
        <v>0</v>
      </c>
      <c r="BG139" s="10"/>
      <c r="BH139" s="41">
        <f t="shared" si="641"/>
        <v>0</v>
      </c>
      <c r="BI139" s="10"/>
      <c r="BJ139" s="41">
        <f t="shared" si="642"/>
        <v>0</v>
      </c>
      <c r="BK139" s="10"/>
      <c r="BL139" s="41">
        <f t="shared" si="643"/>
        <v>0</v>
      </c>
      <c r="BM139" s="10"/>
      <c r="BN139" s="41">
        <f t="shared" si="644"/>
        <v>0</v>
      </c>
      <c r="BO139" s="10"/>
      <c r="BP139" s="41">
        <f t="shared" si="645"/>
        <v>0</v>
      </c>
      <c r="BQ139" s="10"/>
      <c r="BR139" s="41">
        <f t="shared" si="646"/>
        <v>0</v>
      </c>
      <c r="BS139" s="10"/>
      <c r="BT139" s="41">
        <f t="shared" si="647"/>
        <v>0</v>
      </c>
      <c r="BU139" s="10"/>
      <c r="BV139" s="41">
        <f t="shared" si="648"/>
        <v>0</v>
      </c>
      <c r="BW139" s="10"/>
      <c r="BX139" s="41">
        <f t="shared" si="649"/>
        <v>0</v>
      </c>
      <c r="BY139" s="10"/>
      <c r="BZ139" s="41">
        <f t="shared" si="650"/>
        <v>0.15048349320228632</v>
      </c>
      <c r="CA139" s="10"/>
      <c r="CB139" s="41">
        <f t="shared" si="651"/>
        <v>0.14809848798551431</v>
      </c>
      <c r="CC139" s="10"/>
      <c r="CD139" s="41">
        <f t="shared" si="652"/>
        <v>0.1773015862632428</v>
      </c>
      <c r="CE139" s="10"/>
      <c r="CF139" s="41">
        <f t="shared" si="653"/>
        <v>0.21090127920559804</v>
      </c>
      <c r="CG139" s="10"/>
      <c r="CH139" s="41">
        <f t="shared" si="654"/>
        <v>0.22877207901534286</v>
      </c>
      <c r="CI139" s="10"/>
      <c r="CJ139" s="41">
        <f t="shared" si="655"/>
        <v>0.21356295534461897</v>
      </c>
      <c r="CK139" s="10"/>
      <c r="CL139" s="41">
        <f t="shared" si="656"/>
        <v>0.23076250737562307</v>
      </c>
      <c r="CM139" s="10"/>
      <c r="CN139" s="41">
        <f t="shared" si="657"/>
        <v>0.23551361742024657</v>
      </c>
      <c r="CO139" s="10"/>
      <c r="CP139" s="41">
        <f t="shared" si="658"/>
        <v>0.23331289245008904</v>
      </c>
      <c r="CQ139" s="10"/>
      <c r="CR139" s="41">
        <f t="shared" si="659"/>
        <v>0.23392292222522199</v>
      </c>
      <c r="CS139" s="10"/>
      <c r="CT139" s="41">
        <f t="shared" si="660"/>
        <v>0.23164400007219457</v>
      </c>
      <c r="CU139" s="10"/>
      <c r="CV139" s="41">
        <f t="shared" ref="CV139" si="667">IF(ISERROR(CV137/CV134),0,CV137/CV134)</f>
        <v>0.23157807818498866</v>
      </c>
      <c r="CW139" s="10"/>
      <c r="CX139" s="41">
        <f t="shared" ref="CX139" si="668">IF(ISERROR(CX137/CX134),0,CX137/CX134)</f>
        <v>0.23754240852466307</v>
      </c>
      <c r="CY139" s="10"/>
      <c r="CZ139" s="41">
        <f t="shared" ref="CZ139:DB139" si="669">IF(ISERROR(CZ137/CZ134),0,CZ137/CZ134)</f>
        <v>0.22755201538477537</v>
      </c>
      <c r="DA139" s="10"/>
      <c r="DB139" s="41">
        <f t="shared" si="669"/>
        <v>0.21929030789998563</v>
      </c>
      <c r="DC139" s="10"/>
      <c r="DD139" s="41">
        <f t="shared" ref="DD139:DF139" si="670">IF(ISERROR(DD137/DD134),0,DD137/DD134)</f>
        <v>0.20864023561941314</v>
      </c>
      <c r="DE139" s="10"/>
      <c r="DF139" s="41">
        <f t="shared" si="670"/>
        <v>0.20163290909861872</v>
      </c>
      <c r="DG139" s="10"/>
      <c r="DH139" s="41">
        <f t="shared" ref="DH139:DJ139" si="671">IF(ISERROR(DH137/DH134),0,DH137/DH134)</f>
        <v>0.20307692466285915</v>
      </c>
      <c r="DI139" s="10"/>
      <c r="DJ139" s="41">
        <f t="shared" si="671"/>
        <v>0.19772757719748441</v>
      </c>
      <c r="DK139" s="10"/>
      <c r="DL139" s="41">
        <f t="shared" ref="DL139:DN139" si="672">IF(ISERROR(DL137/DL134),0,DL137/DL134)</f>
        <v>0.18958638904641081</v>
      </c>
      <c r="DM139" s="10"/>
      <c r="DN139" s="42">
        <f t="shared" si="672"/>
        <v>0.19724452888928207</v>
      </c>
    </row>
    <row r="140" spans="2:118" x14ac:dyDescent="0.25">
      <c r="B140" s="22"/>
      <c r="C140" s="22"/>
      <c r="D140" s="22"/>
      <c r="E140" s="22"/>
      <c r="F140" s="22"/>
      <c r="G140" s="22"/>
      <c r="H140" s="22"/>
      <c r="I140" s="22"/>
      <c r="J140" s="127"/>
      <c r="K140" s="22"/>
      <c r="L140" s="127"/>
      <c r="M140" s="22"/>
      <c r="N140" s="127"/>
      <c r="O140" s="22"/>
      <c r="P140" s="127"/>
      <c r="Q140" s="22"/>
      <c r="R140" s="127"/>
      <c r="S140" s="22"/>
      <c r="T140" s="127"/>
      <c r="U140" s="22"/>
      <c r="V140" s="127"/>
      <c r="W140" s="22"/>
      <c r="X140" s="127"/>
      <c r="Y140" s="22"/>
      <c r="Z140" s="127"/>
      <c r="AA140" s="22"/>
      <c r="AB140" s="127"/>
      <c r="AC140" s="22"/>
      <c r="AD140" s="127"/>
      <c r="AE140" s="22"/>
      <c r="AF140" s="127"/>
      <c r="AG140" s="22"/>
      <c r="AH140" s="127"/>
      <c r="AI140" s="22"/>
      <c r="AJ140" s="127"/>
      <c r="AK140" s="22"/>
      <c r="AL140" s="127"/>
      <c r="AM140" s="22"/>
      <c r="AN140" s="127"/>
      <c r="AO140" s="22"/>
      <c r="AP140" s="127"/>
      <c r="AQ140" s="22"/>
      <c r="AR140" s="127"/>
      <c r="AS140" s="22"/>
      <c r="AT140" s="127"/>
      <c r="AU140" s="22"/>
      <c r="AV140" s="127"/>
      <c r="AW140" s="22"/>
      <c r="AX140" s="127"/>
      <c r="AY140" s="22"/>
      <c r="AZ140" s="127"/>
      <c r="BA140" s="22"/>
      <c r="BB140" s="127"/>
      <c r="BC140" s="22"/>
      <c r="BD140" s="127"/>
      <c r="BE140" s="22"/>
      <c r="BF140" s="127"/>
      <c r="BG140" s="22"/>
      <c r="BH140" s="127"/>
      <c r="BI140" s="22"/>
      <c r="BJ140" s="127"/>
      <c r="BK140" s="22"/>
      <c r="BL140" s="127"/>
      <c r="BM140" s="22"/>
      <c r="BN140" s="127"/>
      <c r="BO140" s="22"/>
      <c r="BP140" s="127"/>
      <c r="BQ140" s="22"/>
      <c r="BR140" s="127"/>
      <c r="BS140" s="22"/>
      <c r="BT140" s="127"/>
      <c r="BU140" s="22"/>
      <c r="BV140" s="127"/>
      <c r="BW140" s="22"/>
      <c r="BX140" s="127"/>
      <c r="BY140" s="22"/>
      <c r="BZ140" s="127"/>
      <c r="CA140" s="22"/>
      <c r="CB140" s="127"/>
      <c r="CC140" s="22"/>
      <c r="CD140" s="127"/>
      <c r="CE140" s="22"/>
      <c r="CF140" s="127"/>
      <c r="CG140" s="22"/>
      <c r="CH140" s="127"/>
      <c r="CI140" s="22"/>
      <c r="CJ140" s="127"/>
      <c r="CK140" s="22"/>
      <c r="CL140" s="127"/>
      <c r="CM140" s="22"/>
      <c r="CN140" s="127"/>
      <c r="CO140" s="22"/>
      <c r="CP140" s="127"/>
      <c r="CQ140" s="22"/>
      <c r="CR140" s="127"/>
      <c r="CS140" s="22"/>
      <c r="CT140" s="127"/>
      <c r="CU140" s="22"/>
      <c r="CV140" s="127"/>
      <c r="CW140" s="22"/>
      <c r="CX140" s="127"/>
      <c r="CY140" s="22"/>
      <c r="CZ140" s="127"/>
      <c r="DA140" s="22"/>
      <c r="DB140" s="127"/>
      <c r="DC140" s="22"/>
      <c r="DD140" s="127"/>
      <c r="DE140" s="22"/>
      <c r="DF140" s="127"/>
      <c r="DG140" s="22"/>
      <c r="DH140" s="127"/>
      <c r="DI140" s="22"/>
      <c r="DJ140" s="127"/>
      <c r="DK140" s="22"/>
      <c r="DL140" s="127"/>
      <c r="DM140" s="22"/>
      <c r="DN140" s="127"/>
    </row>
    <row r="141" spans="2:118" x14ac:dyDescent="0.25">
      <c r="B141" s="7" t="str">
        <f>$B$38</f>
        <v>Dr. Liu</v>
      </c>
      <c r="AO141"/>
      <c r="AQ141"/>
    </row>
    <row r="142" spans="2:118" x14ac:dyDescent="0.25">
      <c r="B142" s="4" t="s">
        <v>26</v>
      </c>
      <c r="J142" s="46">
        <v>0</v>
      </c>
      <c r="L142" s="46">
        <v>0</v>
      </c>
      <c r="N142" s="46">
        <v>0</v>
      </c>
      <c r="P142" s="46">
        <v>0</v>
      </c>
      <c r="R142" s="46">
        <v>0</v>
      </c>
      <c r="T142" s="46">
        <v>0</v>
      </c>
      <c r="V142" s="46">
        <v>8057</v>
      </c>
      <c r="X142" s="46">
        <v>12002</v>
      </c>
      <c r="Z142" s="46">
        <v>29344</v>
      </c>
      <c r="AB142" s="46">
        <v>13613</v>
      </c>
      <c r="AD142" s="46">
        <v>28552</v>
      </c>
      <c r="AF142" s="46">
        <v>22066</v>
      </c>
      <c r="AH142" s="46">
        <v>6588</v>
      </c>
      <c r="AJ142" s="46">
        <v>19356</v>
      </c>
      <c r="AL142" s="46">
        <v>48413.11</v>
      </c>
      <c r="AN142" s="46">
        <v>28903</v>
      </c>
      <c r="AO142"/>
      <c r="AP142" s="46">
        <v>15589</v>
      </c>
      <c r="AQ142"/>
      <c r="AR142" s="46">
        <v>13905.74</v>
      </c>
      <c r="AT142" s="46">
        <v>4307</v>
      </c>
      <c r="AV142" s="46">
        <v>35691.360000000001</v>
      </c>
      <c r="AX142" s="46">
        <v>14163</v>
      </c>
      <c r="AZ142" s="46">
        <v>22746</v>
      </c>
      <c r="BB142" s="46">
        <v>2603</v>
      </c>
      <c r="BD142" s="46">
        <v>2843.86</v>
      </c>
      <c r="BF142" s="46">
        <v>11696</v>
      </c>
      <c r="BH142" s="46">
        <v>1127</v>
      </c>
      <c r="BJ142" s="46">
        <v>12289.74</v>
      </c>
      <c r="BL142" s="46">
        <v>10177</v>
      </c>
      <c r="BN142" s="46">
        <v>27927.87</v>
      </c>
      <c r="BP142" s="46">
        <v>22686.76</v>
      </c>
      <c r="BR142" s="46">
        <v>31926.7</v>
      </c>
      <c r="BT142" s="46">
        <v>8748.0400000000009</v>
      </c>
      <c r="BV142" s="46">
        <v>10298.5</v>
      </c>
      <c r="BX142" s="46">
        <v>11023</v>
      </c>
      <c r="BZ142" s="46">
        <v>0</v>
      </c>
      <c r="CB142" s="46">
        <v>0</v>
      </c>
      <c r="CD142" s="46">
        <v>135</v>
      </c>
      <c r="CF142" s="46">
        <v>0</v>
      </c>
      <c r="CH142" s="46">
        <v>1346</v>
      </c>
      <c r="CJ142" s="46">
        <v>0</v>
      </c>
      <c r="CL142" s="46">
        <v>0</v>
      </c>
      <c r="CN142" s="46">
        <v>0</v>
      </c>
      <c r="CP142" s="46">
        <v>0</v>
      </c>
      <c r="CR142" s="46">
        <v>3260</v>
      </c>
      <c r="CT142" s="46">
        <v>0</v>
      </c>
      <c r="CV142" s="46">
        <v>0</v>
      </c>
      <c r="CX142" s="46">
        <v>17188</v>
      </c>
      <c r="CZ142" s="46">
        <v>0</v>
      </c>
      <c r="DB142" s="46">
        <v>0</v>
      </c>
      <c r="DD142" s="46">
        <v>0</v>
      </c>
      <c r="DF142" s="46">
        <v>0</v>
      </c>
      <c r="DH142" s="46">
        <v>0</v>
      </c>
      <c r="DJ142" s="46">
        <v>0</v>
      </c>
      <c r="DL142" s="46">
        <v>0</v>
      </c>
      <c r="DN142" s="46">
        <v>0</v>
      </c>
    </row>
    <row r="143" spans="2:118" x14ac:dyDescent="0.25">
      <c r="B143" s="9" t="s">
        <v>20</v>
      </c>
      <c r="C143" s="10"/>
      <c r="D143" s="10"/>
      <c r="E143" s="10"/>
      <c r="F143" s="10"/>
      <c r="G143" s="10"/>
      <c r="H143" s="10"/>
      <c r="I143" s="10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0"/>
      <c r="AF143" s="11"/>
      <c r="AG143" s="10"/>
      <c r="AH143" s="11"/>
      <c r="AI143" s="10"/>
      <c r="AJ143" s="11"/>
      <c r="AK143" s="10"/>
      <c r="AL143" s="11"/>
      <c r="AM143" s="10"/>
      <c r="AN143" s="11"/>
      <c r="AO143" s="10"/>
      <c r="AP143" s="11">
        <f>SUM(T142:AP142)</f>
        <v>232483.11</v>
      </c>
      <c r="AQ143" s="10"/>
      <c r="AR143" s="11">
        <f>SUM(V142:AR142)</f>
        <v>246388.84999999998</v>
      </c>
      <c r="AS143" s="12"/>
      <c r="AT143" s="11">
        <f>SUM(X142:AT142)</f>
        <v>242638.84999999998</v>
      </c>
      <c r="AU143" s="10"/>
      <c r="AV143" s="11">
        <f>SUM(Z142:AV142)</f>
        <v>266328.20999999996</v>
      </c>
      <c r="AW143" s="10"/>
      <c r="AX143" s="11">
        <f>SUM(AB142:AX142)</f>
        <v>251147.20999999996</v>
      </c>
      <c r="AY143" s="10"/>
      <c r="AZ143" s="11">
        <f>SUM(AD142:AZ142)</f>
        <v>260280.20999999996</v>
      </c>
      <c r="BA143" s="10"/>
      <c r="BB143" s="11">
        <f>SUM(AF142:BB142)</f>
        <v>234331.20999999996</v>
      </c>
      <c r="BC143" s="10"/>
      <c r="BD143" s="11">
        <f>SUM(AH142:BD142)</f>
        <v>215109.07</v>
      </c>
      <c r="BE143" s="10"/>
      <c r="BF143" s="11">
        <f>SUM(AJ142:BF142)</f>
        <v>220217.07</v>
      </c>
      <c r="BG143" s="10"/>
      <c r="BH143" s="11">
        <f>SUM(AL142:BH142)</f>
        <v>201988.07</v>
      </c>
      <c r="BI143" s="10"/>
      <c r="BJ143" s="11">
        <f>SUM(AN142:BJ142)</f>
        <v>165864.69999999998</v>
      </c>
      <c r="BK143" s="10"/>
      <c r="BL143" s="11">
        <f>SUM(AP142:BL142)</f>
        <v>147138.70000000001</v>
      </c>
      <c r="BM143" s="10"/>
      <c r="BN143" s="11">
        <f>SUM(AR142:BN142)</f>
        <v>159477.57</v>
      </c>
      <c r="BO143" s="10"/>
      <c r="BP143" s="11">
        <f>SUM(AT142:BP142)</f>
        <v>168258.59000000003</v>
      </c>
      <c r="BQ143" s="10"/>
      <c r="BR143" s="11">
        <f>SUM(AV142:BR142)</f>
        <v>195878.29000000004</v>
      </c>
      <c r="BS143" s="10"/>
      <c r="BT143" s="11">
        <f>SUM(AX142:BT142)</f>
        <v>168934.97</v>
      </c>
      <c r="BU143" s="10"/>
      <c r="BV143" s="11">
        <f>SUM(AZ142:BV142)</f>
        <v>165070.47</v>
      </c>
      <c r="BW143" s="10"/>
      <c r="BX143" s="11">
        <f>SUM(BB142:BX142)</f>
        <v>153347.47</v>
      </c>
      <c r="BY143" s="10"/>
      <c r="BZ143" s="11">
        <f>SUM(BD142:BZ142)</f>
        <v>150744.47</v>
      </c>
      <c r="CA143" s="10"/>
      <c r="CB143" s="11">
        <f>SUM(BF142:CB142)</f>
        <v>147900.60999999999</v>
      </c>
      <c r="CC143" s="10"/>
      <c r="CD143" s="11">
        <f>SUM(BH142:CD142)</f>
        <v>136339.60999999999</v>
      </c>
      <c r="CE143" s="10"/>
      <c r="CF143" s="11">
        <f>SUM(BJ142:CF142)</f>
        <v>135212.60999999999</v>
      </c>
      <c r="CG143" s="10"/>
      <c r="CH143" s="11">
        <f>SUM(BL142:CH142)</f>
        <v>124268.87</v>
      </c>
      <c r="CI143" s="10"/>
      <c r="CJ143" s="11">
        <f>SUM(BN142:CJ142)</f>
        <v>114091.87</v>
      </c>
      <c r="CK143" s="10"/>
      <c r="CL143" s="11">
        <f>SUM(BP142:CL142)</f>
        <v>86164</v>
      </c>
      <c r="CM143" s="10"/>
      <c r="CN143" s="11">
        <f>SUM(BR142:CN142)</f>
        <v>63477.240000000005</v>
      </c>
      <c r="CO143" s="10"/>
      <c r="CP143" s="11">
        <f>SUM(BT142:CP142)</f>
        <v>31550.54</v>
      </c>
      <c r="CQ143" s="10"/>
      <c r="CR143" s="11">
        <f>SUM(BV142:CR142)</f>
        <v>26062.5</v>
      </c>
      <c r="CS143" s="10"/>
      <c r="CT143" s="11">
        <f>SUM(BX142:CT142)</f>
        <v>15764</v>
      </c>
      <c r="CU143" s="10"/>
      <c r="CV143" s="11">
        <f>SUM(BZ142:CV142)</f>
        <v>4741</v>
      </c>
      <c r="CW143" s="10"/>
      <c r="CX143" s="11">
        <f>SUM(CB142:CX142)</f>
        <v>21929</v>
      </c>
      <c r="CY143" s="10"/>
      <c r="CZ143" s="11">
        <f>SUM(CD142:CZ142)</f>
        <v>21929</v>
      </c>
      <c r="DA143" s="10"/>
      <c r="DB143" s="11">
        <f>SUM(CF142:DB142)</f>
        <v>21794</v>
      </c>
      <c r="DC143" s="10"/>
      <c r="DD143" s="11">
        <f>SUM(CH142:DD142)</f>
        <v>21794</v>
      </c>
      <c r="DE143" s="10"/>
      <c r="DF143" s="11">
        <f>SUM(CJ142:DF142)</f>
        <v>20448</v>
      </c>
      <c r="DG143" s="10"/>
      <c r="DH143" s="11">
        <f>SUM(CL142:DH142)</f>
        <v>20448</v>
      </c>
      <c r="DI143" s="10"/>
      <c r="DJ143" s="11">
        <f>SUM(CN142:DJ142)</f>
        <v>20448</v>
      </c>
      <c r="DK143" s="10"/>
      <c r="DL143" s="11">
        <f>SUM(CP142:DL142)</f>
        <v>20448</v>
      </c>
      <c r="DM143" s="10"/>
      <c r="DN143" s="13">
        <f>SUM(CR142:DN142)</f>
        <v>20448</v>
      </c>
    </row>
    <row r="144" spans="2:118" x14ac:dyDescent="0.25">
      <c r="B144" s="50" t="s">
        <v>40</v>
      </c>
      <c r="C144" s="51"/>
      <c r="D144" s="51"/>
      <c r="E144" s="51"/>
      <c r="F144" s="51"/>
      <c r="G144" s="51"/>
      <c r="H144" s="51"/>
      <c r="I144" s="51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1"/>
      <c r="AF144" s="53"/>
      <c r="AG144" s="51"/>
      <c r="AH144" s="53"/>
      <c r="AI144" s="51"/>
      <c r="AJ144" s="53"/>
      <c r="AK144" s="51"/>
      <c r="AL144" s="53"/>
      <c r="AM144" s="51"/>
      <c r="AN144" s="53"/>
      <c r="AO144" s="51"/>
      <c r="AP144" s="53">
        <f>AP143/AP39</f>
        <v>522.4339550561798</v>
      </c>
      <c r="AQ144" s="51"/>
      <c r="AR144" s="53">
        <f>AR143/AR39</f>
        <v>505.93193018480486</v>
      </c>
      <c r="AS144" s="52"/>
      <c r="AT144" s="53">
        <f>AT143/AT39</f>
        <v>488.20694164989936</v>
      </c>
      <c r="AU144" s="51"/>
      <c r="AV144" s="53">
        <f>AV143/AV39</f>
        <v>522.21217647058813</v>
      </c>
      <c r="AW144" s="51"/>
      <c r="AX144" s="53">
        <f>AX143/AX39</f>
        <v>542.43457883369319</v>
      </c>
      <c r="AY144" s="51"/>
      <c r="AZ144" s="53">
        <f>AZ143/AZ39</f>
        <v>596.97295871559629</v>
      </c>
      <c r="BA144" s="51"/>
      <c r="BB144" s="53">
        <f>BB143/BB39</f>
        <v>591.74547979797967</v>
      </c>
      <c r="BC144" s="51"/>
      <c r="BD144" s="53">
        <f>BD143/BD39</f>
        <v>576.6999195710456</v>
      </c>
      <c r="BE144" s="51"/>
      <c r="BF144" s="53">
        <f>IF(ISERROR(BF143/BF39),0,BF143/BF39)</f>
        <v>642.0322740524781</v>
      </c>
      <c r="BG144" s="51"/>
      <c r="BH144" s="53">
        <f>IF(ISERROR(BH143/BH39),0,BH143/BH39)</f>
        <v>635.1826100628931</v>
      </c>
      <c r="BI144" s="51"/>
      <c r="BJ144" s="53">
        <f>IF(ISERROR(BJ143/BJ39),0,BJ143/BJ39)</f>
        <v>543.81868852459013</v>
      </c>
      <c r="BK144" s="51"/>
      <c r="BL144" s="53">
        <f>IF(ISERROR(BL143/BL39),0,BL143/BL39)</f>
        <v>540.95110294117649</v>
      </c>
      <c r="BM144" s="51"/>
      <c r="BN144" s="53">
        <f>IF(ISERROR(BN143/BN39),0,BN143/BN39)</f>
        <v>563.52498233215545</v>
      </c>
      <c r="BO144" s="51"/>
      <c r="BP144" s="53">
        <f>IF(ISERROR(BP143/BP39),0,BP143/BP39)</f>
        <v>634.9380754716982</v>
      </c>
      <c r="BQ144" s="51"/>
      <c r="BR144" s="53">
        <f>IF(ISERROR(BR143/BR39),0,BR143/BR39)</f>
        <v>707.14184115523483</v>
      </c>
      <c r="BS144" s="51"/>
      <c r="BT144" s="53">
        <f>IF(ISERROR(BT143/BT39),0,BT143/BT39)</f>
        <v>623.37627306273066</v>
      </c>
      <c r="BU144" s="51"/>
      <c r="BV144" s="53">
        <f>IF(ISERROR(BV143/BV39),0,BV143/BV39)</f>
        <v>569.20851724137935</v>
      </c>
      <c r="BW144" s="51"/>
      <c r="BX144" s="53">
        <f>IF(ISERROR(BX143/BX39),0,BX143/BX39)</f>
        <v>526.96725085910657</v>
      </c>
      <c r="BY144" s="51"/>
      <c r="BZ144" s="53">
        <f>IF(ISERROR(BZ143/BZ39),0,BZ143/BZ39)</f>
        <v>558.31285185185186</v>
      </c>
      <c r="CA144" s="51"/>
      <c r="CB144" s="53">
        <f>IF(ISERROR(CB143/CB39),0,CB143/CB39)</f>
        <v>591.60243999999989</v>
      </c>
      <c r="CC144" s="51"/>
      <c r="CD144" s="53">
        <f>IF(ISERROR(CD143/CD39),0,CD143/CD39)</f>
        <v>595.36947598253266</v>
      </c>
      <c r="CE144" s="51"/>
      <c r="CF144" s="53">
        <f>IF(ISERROR(CF143/CF39),0,CF143/CF39)</f>
        <v>625.98430555555547</v>
      </c>
      <c r="CG144" s="51"/>
      <c r="CH144" s="53">
        <f>IF(ISERROR(CH143/CH39),0,CH143/CH39)</f>
        <v>679.06486338797811</v>
      </c>
      <c r="CI144" s="51"/>
      <c r="CJ144" s="53">
        <f>IF(ISERROR(CJ143/CJ39),0,CJ143/CJ39)</f>
        <v>655.70040229885058</v>
      </c>
      <c r="CK144" s="51"/>
      <c r="CL144" s="53">
        <f>IF(ISERROR(CL143/CL39),0,CL143/CL39)</f>
        <v>590.16438356164383</v>
      </c>
      <c r="CM144" s="51"/>
      <c r="CN144" s="53">
        <f>IF(ISERROR(CN143/CN39),0,CN143/CN39)</f>
        <v>520.30524590163941</v>
      </c>
      <c r="CO144" s="51"/>
      <c r="CP144" s="53">
        <f>IF(ISERROR(CP143/CP39),0,CP143/CP39)</f>
        <v>362.64988505747129</v>
      </c>
      <c r="CQ144" s="51"/>
      <c r="CR144" s="53">
        <f>IF(ISERROR(CR143/CR39),0,CR143/CR39)</f>
        <v>427.25409836065575</v>
      </c>
      <c r="CS144" s="51"/>
      <c r="CT144" s="53">
        <f>IF(ISERROR(CT143/CT39),0,CT143/CT39)</f>
        <v>606.30769230769226</v>
      </c>
      <c r="CU144" s="51"/>
      <c r="CV144" s="53">
        <f>IF(ISERROR(CV143/CV39),0,CV143/CV39)</f>
        <v>1580.3333333333333</v>
      </c>
      <c r="CW144" s="51"/>
      <c r="CX144" s="53">
        <f>IF(ISERROR(CX143/CX39),0,CX143/CX39)</f>
        <v>2436.5555555555557</v>
      </c>
      <c r="CY144" s="51"/>
      <c r="CZ144" s="53">
        <f>IF(ISERROR(CZ143/CZ39),0,CZ143/CZ39)</f>
        <v>2436.5555555555557</v>
      </c>
      <c r="DA144" s="51"/>
      <c r="DB144" s="53">
        <f>IF(ISERROR(DB143/DB39),0,DB143/DB39)</f>
        <v>2421.5555555555557</v>
      </c>
      <c r="DC144" s="51"/>
      <c r="DD144" s="53">
        <f>IF(ISERROR(DD143/DD39),0,DD143/DD39)</f>
        <v>2421.5555555555557</v>
      </c>
      <c r="DE144" s="51"/>
      <c r="DF144" s="53">
        <f>IF(ISERROR(DF143/DF39),0,DF143/DF39)</f>
        <v>2272</v>
      </c>
      <c r="DG144" s="51"/>
      <c r="DH144" s="53">
        <f>IF(ISERROR(DH143/DH39),0,DH143/DH39)</f>
        <v>2272</v>
      </c>
      <c r="DI144" s="51"/>
      <c r="DJ144" s="53">
        <f>IF(ISERROR(DJ143/DJ39),0,DJ143/DJ39)</f>
        <v>2272</v>
      </c>
      <c r="DK144" s="51"/>
      <c r="DL144" s="53">
        <f>IF(ISERROR(DL143/DL39),0,DL143/DL39)</f>
        <v>2272</v>
      </c>
      <c r="DM144" s="51"/>
      <c r="DN144" s="54">
        <f>IF(ISERROR(DN143/DN39),0,DN143/DN39)</f>
        <v>2272</v>
      </c>
    </row>
    <row r="145" spans="2:118" x14ac:dyDescent="0.25">
      <c r="B145" s="4" t="s">
        <v>28</v>
      </c>
      <c r="J145" s="46">
        <v>0</v>
      </c>
      <c r="L145" s="46">
        <v>0</v>
      </c>
      <c r="N145" s="46">
        <v>0</v>
      </c>
      <c r="P145" s="46">
        <v>0</v>
      </c>
      <c r="R145" s="46">
        <v>0</v>
      </c>
      <c r="T145" s="46">
        <v>0</v>
      </c>
      <c r="V145" s="46">
        <v>7140</v>
      </c>
      <c r="X145" s="46">
        <v>10727</v>
      </c>
      <c r="Z145" s="46">
        <v>28417</v>
      </c>
      <c r="AB145" s="46">
        <v>9024</v>
      </c>
      <c r="AD145" s="46">
        <v>28552</v>
      </c>
      <c r="AF145" s="46">
        <v>20926</v>
      </c>
      <c r="AH145" s="46">
        <v>5693</v>
      </c>
      <c r="AJ145" s="46">
        <v>19356</v>
      </c>
      <c r="AL145" s="46">
        <v>44924.11</v>
      </c>
      <c r="AN145" s="46">
        <v>28224</v>
      </c>
      <c r="AO145"/>
      <c r="AP145" s="46">
        <v>2654</v>
      </c>
      <c r="AQ145"/>
      <c r="AR145" s="46">
        <v>7765.74</v>
      </c>
      <c r="AT145" s="46">
        <v>4181</v>
      </c>
      <c r="AV145" s="46">
        <v>6739.36</v>
      </c>
      <c r="AX145" s="46">
        <v>10818</v>
      </c>
      <c r="AZ145" s="46">
        <v>6172</v>
      </c>
      <c r="BB145" s="46">
        <v>2603</v>
      </c>
      <c r="BD145" s="46">
        <v>2325.86</v>
      </c>
      <c r="BF145" s="46">
        <v>3052</v>
      </c>
      <c r="BH145" s="46">
        <v>621</v>
      </c>
      <c r="BJ145" s="46">
        <v>10557.74</v>
      </c>
      <c r="BL145" s="46">
        <v>4316</v>
      </c>
      <c r="BN145" s="46">
        <v>16710.87</v>
      </c>
      <c r="BP145" s="46">
        <v>12638.6</v>
      </c>
      <c r="BR145" s="46">
        <v>10701.82</v>
      </c>
      <c r="BT145" s="46">
        <v>5106.88</v>
      </c>
      <c r="BV145" s="46">
        <v>4617.5</v>
      </c>
      <c r="BX145" s="46">
        <v>1180</v>
      </c>
      <c r="BZ145" s="46">
        <v>0</v>
      </c>
      <c r="CB145" s="46">
        <v>0</v>
      </c>
      <c r="CD145" s="46">
        <v>0</v>
      </c>
      <c r="CF145" s="46">
        <v>0</v>
      </c>
      <c r="CH145" s="46">
        <v>1346</v>
      </c>
      <c r="CJ145" s="46">
        <v>0</v>
      </c>
      <c r="CL145" s="46">
        <v>0</v>
      </c>
      <c r="CN145" s="46">
        <v>0</v>
      </c>
      <c r="CP145" s="46">
        <v>0</v>
      </c>
      <c r="CR145" s="46">
        <v>581</v>
      </c>
      <c r="CT145" s="46">
        <v>0</v>
      </c>
      <c r="CV145" s="46">
        <v>0</v>
      </c>
      <c r="CX145" s="46">
        <v>6178</v>
      </c>
      <c r="CZ145" s="46">
        <v>0</v>
      </c>
      <c r="DB145" s="46">
        <v>0</v>
      </c>
      <c r="DD145" s="46">
        <v>0</v>
      </c>
      <c r="DF145" s="46">
        <v>0</v>
      </c>
      <c r="DH145" s="46">
        <v>0</v>
      </c>
      <c r="DJ145" s="46">
        <v>0</v>
      </c>
      <c r="DL145" s="46">
        <v>0</v>
      </c>
      <c r="DN145" s="46">
        <v>0</v>
      </c>
    </row>
    <row r="146" spans="2:118" x14ac:dyDescent="0.25">
      <c r="B146" s="9" t="s">
        <v>20</v>
      </c>
      <c r="C146" s="10"/>
      <c r="D146" s="10"/>
      <c r="E146" s="10"/>
      <c r="F146" s="10"/>
      <c r="G146" s="10"/>
      <c r="H146" s="10"/>
      <c r="I146" s="10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0"/>
      <c r="AF146" s="11"/>
      <c r="AG146" s="10"/>
      <c r="AH146" s="11"/>
      <c r="AI146" s="10"/>
      <c r="AJ146" s="11"/>
      <c r="AK146" s="10"/>
      <c r="AL146" s="11"/>
      <c r="AM146" s="10"/>
      <c r="AN146" s="11"/>
      <c r="AO146" s="10"/>
      <c r="AP146" s="11">
        <f>SUM(T145:AP145)</f>
        <v>205637.11</v>
      </c>
      <c r="AQ146" s="10"/>
      <c r="AR146" s="11">
        <f>SUM(V145:AR145)</f>
        <v>213402.84999999998</v>
      </c>
      <c r="AS146" s="12"/>
      <c r="AT146" s="11">
        <f>SUM(X145:AT145)</f>
        <v>210443.84999999998</v>
      </c>
      <c r="AU146" s="10"/>
      <c r="AV146" s="11">
        <f>SUM(Z145:AV145)</f>
        <v>206456.20999999996</v>
      </c>
      <c r="AW146" s="10"/>
      <c r="AX146" s="11">
        <f>SUM(AB145:AX145)</f>
        <v>188857.20999999996</v>
      </c>
      <c r="AY146" s="10"/>
      <c r="AZ146" s="11">
        <f>SUM(AD145:AZ145)</f>
        <v>186005.20999999996</v>
      </c>
      <c r="BA146" s="10"/>
      <c r="BB146" s="11">
        <f>SUM(AF145:BB145)</f>
        <v>160056.21</v>
      </c>
      <c r="BC146" s="10"/>
      <c r="BD146" s="11">
        <f>SUM(AH145:BD145)</f>
        <v>141456.07</v>
      </c>
      <c r="BE146" s="10"/>
      <c r="BF146" s="11">
        <f>SUM(AJ145:BF145)</f>
        <v>138815.07</v>
      </c>
      <c r="BG146" s="10"/>
      <c r="BH146" s="11">
        <f>SUM(AL145:BH145)</f>
        <v>120080.07</v>
      </c>
      <c r="BI146" s="10"/>
      <c r="BJ146" s="11">
        <f>SUM(AN145:BJ145)</f>
        <v>85713.700000000012</v>
      </c>
      <c r="BK146" s="10"/>
      <c r="BL146" s="11">
        <f>SUM(AP145:BL145)</f>
        <v>61805.7</v>
      </c>
      <c r="BM146" s="10"/>
      <c r="BN146" s="11">
        <f>SUM(AR145:BN145)</f>
        <v>75862.569999999992</v>
      </c>
      <c r="BO146" s="10"/>
      <c r="BP146" s="11">
        <f>SUM(AT145:BP145)</f>
        <v>80735.430000000008</v>
      </c>
      <c r="BQ146" s="10"/>
      <c r="BR146" s="11">
        <f>SUM(AV145:BR145)</f>
        <v>87256.25</v>
      </c>
      <c r="BS146" s="10"/>
      <c r="BT146" s="11">
        <f>SUM(AX145:BT145)</f>
        <v>85623.770000000019</v>
      </c>
      <c r="BU146" s="10"/>
      <c r="BV146" s="11">
        <f>SUM(AZ145:BV145)</f>
        <v>79423.27</v>
      </c>
      <c r="BW146" s="10"/>
      <c r="BX146" s="11">
        <f>SUM(BB145:BX145)</f>
        <v>74431.27</v>
      </c>
      <c r="BY146" s="10"/>
      <c r="BZ146" s="11">
        <f>SUM(BD145:BZ145)</f>
        <v>71828.27</v>
      </c>
      <c r="CA146" s="10"/>
      <c r="CB146" s="11">
        <f>SUM(BF145:CB145)</f>
        <v>69502.41</v>
      </c>
      <c r="CC146" s="10"/>
      <c r="CD146" s="11">
        <f>SUM(BH145:CD145)</f>
        <v>66450.41</v>
      </c>
      <c r="CE146" s="10"/>
      <c r="CF146" s="11">
        <f>SUM(BJ145:CF145)</f>
        <v>65829.41</v>
      </c>
      <c r="CG146" s="10"/>
      <c r="CH146" s="11">
        <f>SUM(BL145:CH145)</f>
        <v>56617.67</v>
      </c>
      <c r="CI146" s="10"/>
      <c r="CJ146" s="11">
        <f>SUM(BN145:CJ145)</f>
        <v>52301.67</v>
      </c>
      <c r="CK146" s="10"/>
      <c r="CL146" s="11">
        <f>SUM(BP145:CL145)</f>
        <v>35590.800000000003</v>
      </c>
      <c r="CM146" s="10"/>
      <c r="CN146" s="11">
        <f>SUM(BR145:CN145)</f>
        <v>22952.2</v>
      </c>
      <c r="CO146" s="10"/>
      <c r="CP146" s="11">
        <f>SUM(BT145:CP145)</f>
        <v>12250.380000000001</v>
      </c>
      <c r="CQ146" s="10"/>
      <c r="CR146" s="11">
        <f>SUM(BV145:CR145)</f>
        <v>7724.5</v>
      </c>
      <c r="CS146" s="10"/>
      <c r="CT146" s="11">
        <f>SUM(BX145:CT145)</f>
        <v>3107</v>
      </c>
      <c r="CU146" s="10"/>
      <c r="CV146" s="11">
        <f>SUM(BZ145:CV145)</f>
        <v>1927</v>
      </c>
      <c r="CW146" s="10"/>
      <c r="CX146" s="11">
        <f>SUM(CB145:CX145)</f>
        <v>8105</v>
      </c>
      <c r="CY146" s="10"/>
      <c r="CZ146" s="11">
        <f>SUM(CD145:CZ145)</f>
        <v>8105</v>
      </c>
      <c r="DA146" s="10"/>
      <c r="DB146" s="11">
        <f>SUM(CF145:DB145)</f>
        <v>8105</v>
      </c>
      <c r="DC146" s="10"/>
      <c r="DD146" s="11">
        <f>SUM(CH145:DD145)</f>
        <v>8105</v>
      </c>
      <c r="DE146" s="10"/>
      <c r="DF146" s="11">
        <f>SUM(CJ145:DF145)</f>
        <v>6759</v>
      </c>
      <c r="DG146" s="10"/>
      <c r="DH146" s="11">
        <f>SUM(CL145:DH145)</f>
        <v>6759</v>
      </c>
      <c r="DI146" s="10"/>
      <c r="DJ146" s="11">
        <f>SUM(CN145:DJ145)</f>
        <v>6759</v>
      </c>
      <c r="DK146" s="10"/>
      <c r="DL146" s="11">
        <f>SUM(CP145:DL145)</f>
        <v>6759</v>
      </c>
      <c r="DM146" s="10"/>
      <c r="DN146" s="13">
        <f>SUM(CR145:DN145)</f>
        <v>6759</v>
      </c>
    </row>
    <row r="147" spans="2:118" x14ac:dyDescent="0.25">
      <c r="B147" s="4" t="s">
        <v>29</v>
      </c>
      <c r="J147" s="15" t="e">
        <f>J145/J142</f>
        <v>#DIV/0!</v>
      </c>
      <c r="L147" s="15" t="e">
        <f>L145/L142</f>
        <v>#DIV/0!</v>
      </c>
      <c r="N147" s="15" t="e">
        <f>N145/N142</f>
        <v>#DIV/0!</v>
      </c>
      <c r="P147" s="15" t="e">
        <f>P145/P142</f>
        <v>#DIV/0!</v>
      </c>
      <c r="R147" s="15" t="e">
        <f>R145/R142</f>
        <v>#DIV/0!</v>
      </c>
      <c r="T147" s="15" t="e">
        <f>T145/T142</f>
        <v>#DIV/0!</v>
      </c>
      <c r="V147" s="15">
        <f>V145/V142</f>
        <v>0.88618592528236317</v>
      </c>
      <c r="X147" s="15">
        <f>X145/X142</f>
        <v>0.89376770538243622</v>
      </c>
      <c r="Z147" s="15">
        <f>Z145/Z142</f>
        <v>0.96840921483097053</v>
      </c>
      <c r="AB147" s="15">
        <f>AB145/AB142</f>
        <v>0.66289576140453976</v>
      </c>
      <c r="AD147" s="15">
        <f>AD145/AD142</f>
        <v>1</v>
      </c>
      <c r="AF147" s="15">
        <f>AF145/AF142</f>
        <v>0.94833680775854257</v>
      </c>
      <c r="AH147" s="15">
        <f>AH145/AH142</f>
        <v>0.86414693381906493</v>
      </c>
      <c r="AJ147" s="15">
        <f>AJ145/AJ142</f>
        <v>1</v>
      </c>
      <c r="AL147" s="15">
        <f>AL145/AL142</f>
        <v>0.92793274383736146</v>
      </c>
      <c r="AN147" s="15">
        <f>AN145/AN142</f>
        <v>0.9765076289658513</v>
      </c>
      <c r="AO147"/>
      <c r="AP147" s="15">
        <f>AP145/AP142</f>
        <v>0.17024825197254476</v>
      </c>
      <c r="AQ147"/>
      <c r="AR147" s="15">
        <f>AR145/AR142</f>
        <v>0.55845571684786277</v>
      </c>
      <c r="AT147" s="15">
        <f>AT145/AT142</f>
        <v>0.97074529835152079</v>
      </c>
      <c r="AV147" s="15">
        <f>AV145/AV142</f>
        <v>0.18882328944596113</v>
      </c>
      <c r="AX147" s="15">
        <f>AX145/AX142</f>
        <v>0.76382122431688204</v>
      </c>
      <c r="AZ147" s="15">
        <f>AZ145/AZ142</f>
        <v>0.27134441220434363</v>
      </c>
      <c r="BB147" s="15">
        <f>BB145/BB142</f>
        <v>1</v>
      </c>
      <c r="BD147" s="15">
        <f>BD145/BD142</f>
        <v>0.81785319952458979</v>
      </c>
      <c r="BF147" s="15">
        <f>IF(ISERROR(BF145/BF142),0,BF145/BF142)</f>
        <v>0.26094391244870041</v>
      </c>
      <c r="BH147" s="15">
        <f t="shared" ref="BH147" si="673">IF(ISERROR(BH145/BH142),0,BH145/BH142)</f>
        <v>0.55102040816326525</v>
      </c>
      <c r="BJ147" s="15">
        <f t="shared" ref="BJ147" si="674">IF(ISERROR(BJ145/BJ142),0,BJ145/BJ142)</f>
        <v>0.85906943515485279</v>
      </c>
      <c r="BL147" s="15">
        <f t="shared" ref="BL147" si="675">IF(ISERROR(BL145/BL142),0,BL145/BL142)</f>
        <v>0.42409354426648327</v>
      </c>
      <c r="BN147" s="15">
        <f t="shared" ref="BN147" si="676">IF(ISERROR(BN145/BN142),0,BN145/BN142)</f>
        <v>0.59835819917523247</v>
      </c>
      <c r="BP147" s="15">
        <f t="shared" ref="BP147" si="677">IF(ISERROR(BP145/BP142),0,BP145/BP142)</f>
        <v>0.55709144893321039</v>
      </c>
      <c r="BR147" s="15">
        <f t="shared" ref="BR147" si="678">IF(ISERROR(BR145/BR142),0,BR145/BR142)</f>
        <v>0.33519969179401565</v>
      </c>
      <c r="BT147" s="15">
        <f t="shared" ref="BT147" si="679">IF(ISERROR(BT145/BT142),0,BT145/BT142)</f>
        <v>0.58377419399088248</v>
      </c>
      <c r="BV147" s="15">
        <f t="shared" ref="BV147" si="680">IF(ISERROR(BV145/BV142),0,BV145/BV142)</f>
        <v>0.44836626693207748</v>
      </c>
      <c r="BX147" s="15">
        <f t="shared" ref="BX147" si="681">IF(ISERROR(BX145/BX142),0,BX145/BX142)</f>
        <v>0.1070488977592307</v>
      </c>
      <c r="BZ147" s="15">
        <f t="shared" ref="BZ147" si="682">IF(ISERROR(BZ145/BZ142),0,BZ145/BZ142)</f>
        <v>0</v>
      </c>
      <c r="CB147" s="15">
        <f t="shared" ref="CB147" si="683">IF(ISERROR(CB145/CB142),0,CB145/CB142)</f>
        <v>0</v>
      </c>
      <c r="CD147" s="15">
        <f t="shared" ref="CD147" si="684">IF(ISERROR(CD145/CD142),0,CD145/CD142)</f>
        <v>0</v>
      </c>
      <c r="CF147" s="15">
        <f t="shared" ref="CF147" si="685">IF(ISERROR(CF145/CF142),0,CF145/CF142)</f>
        <v>0</v>
      </c>
      <c r="CH147" s="15">
        <f t="shared" ref="CH147" si="686">IF(ISERROR(CH145/CH142),0,CH145/CH142)</f>
        <v>1</v>
      </c>
      <c r="CJ147" s="15">
        <f t="shared" ref="CJ147" si="687">IF(ISERROR(CJ145/CJ142),0,CJ145/CJ142)</f>
        <v>0</v>
      </c>
      <c r="CL147" s="15">
        <f t="shared" ref="CL147" si="688">IF(ISERROR(CL145/CL142),0,CL145/CL142)</f>
        <v>0</v>
      </c>
      <c r="CN147" s="15">
        <f t="shared" ref="CN147" si="689">IF(ISERROR(CN145/CN142),0,CN145/CN142)</f>
        <v>0</v>
      </c>
      <c r="CP147" s="15">
        <f t="shared" ref="CP147" si="690">IF(ISERROR(CP145/CP142),0,CP145/CP142)</f>
        <v>0</v>
      </c>
      <c r="CR147" s="15">
        <f t="shared" ref="CR147" si="691">IF(ISERROR(CR145/CR142),0,CR145/CR142)</f>
        <v>0.17822085889570552</v>
      </c>
      <c r="CT147" s="15">
        <f t="shared" ref="CT147" si="692">IF(ISERROR(CT145/CT142),0,CT145/CT142)</f>
        <v>0</v>
      </c>
      <c r="CV147" s="15">
        <f t="shared" ref="CV147:CX147" si="693">IF(ISERROR(CV145/CV142),0,CV145/CV142)</f>
        <v>0</v>
      </c>
      <c r="CX147" s="15">
        <f t="shared" si="693"/>
        <v>0.35943681638352337</v>
      </c>
      <c r="CZ147" s="15">
        <f t="shared" ref="CZ147:DB147" si="694">IF(ISERROR(CZ145/CZ142),0,CZ145/CZ142)</f>
        <v>0</v>
      </c>
      <c r="DB147" s="15">
        <f t="shared" si="694"/>
        <v>0</v>
      </c>
      <c r="DD147" s="15">
        <f t="shared" ref="DD147:DF147" si="695">IF(ISERROR(DD145/DD142),0,DD145/DD142)</f>
        <v>0</v>
      </c>
      <c r="DF147" s="15">
        <f t="shared" si="695"/>
        <v>0</v>
      </c>
      <c r="DH147" s="15">
        <f t="shared" ref="DH147:DJ147" si="696">IF(ISERROR(DH145/DH142),0,DH145/DH142)</f>
        <v>0</v>
      </c>
      <c r="DJ147" s="15">
        <f t="shared" si="696"/>
        <v>0</v>
      </c>
      <c r="DL147" s="15">
        <f t="shared" ref="DL147:DN147" si="697">IF(ISERROR(DL145/DL142),0,DL145/DL142)</f>
        <v>0</v>
      </c>
      <c r="DN147" s="15">
        <f t="shared" si="697"/>
        <v>0</v>
      </c>
    </row>
    <row r="148" spans="2:118" x14ac:dyDescent="0.25">
      <c r="B148" s="9" t="s">
        <v>2</v>
      </c>
      <c r="C148" s="10"/>
      <c r="D148" s="10"/>
      <c r="E148" s="10"/>
      <c r="F148" s="10"/>
      <c r="G148" s="10"/>
      <c r="H148" s="10"/>
      <c r="I148" s="10"/>
      <c r="J148" s="41"/>
      <c r="K148" s="10"/>
      <c r="L148" s="41"/>
      <c r="M148" s="10"/>
      <c r="N148" s="41"/>
      <c r="O148" s="10"/>
      <c r="P148" s="41"/>
      <c r="Q148" s="10"/>
      <c r="R148" s="41"/>
      <c r="S148" s="10"/>
      <c r="T148" s="41"/>
      <c r="U148" s="10"/>
      <c r="V148" s="41"/>
      <c r="W148" s="10"/>
      <c r="X148" s="41"/>
      <c r="Y148" s="10"/>
      <c r="Z148" s="41"/>
      <c r="AA148" s="10"/>
      <c r="AB148" s="41"/>
      <c r="AC148" s="10"/>
      <c r="AD148" s="41"/>
      <c r="AE148" s="10"/>
      <c r="AF148" s="41"/>
      <c r="AG148" s="10"/>
      <c r="AH148" s="41"/>
      <c r="AI148" s="10"/>
      <c r="AJ148" s="41"/>
      <c r="AK148" s="10"/>
      <c r="AL148" s="41"/>
      <c r="AM148" s="10"/>
      <c r="AN148" s="41"/>
      <c r="AO148" s="10"/>
      <c r="AP148" s="41">
        <f>AP146/AP143</f>
        <v>0.88452494462931086</v>
      </c>
      <c r="AQ148" s="10"/>
      <c r="AR148" s="41">
        <f>AR146/AR143</f>
        <v>0.86612218856494516</v>
      </c>
      <c r="AS148" s="10"/>
      <c r="AT148" s="41">
        <f>AT146/AT143</f>
        <v>0.86731308691909803</v>
      </c>
      <c r="AU148" s="10"/>
      <c r="AV148" s="41">
        <f>AV146/AV143</f>
        <v>0.77519467427051758</v>
      </c>
      <c r="AW148" s="10"/>
      <c r="AX148" s="41">
        <f>AX146/AX143</f>
        <v>0.75197813266569835</v>
      </c>
      <c r="AY148" s="10"/>
      <c r="AZ148" s="41">
        <f>AZ146/AZ143</f>
        <v>0.7146344702887707</v>
      </c>
      <c r="BA148" s="10"/>
      <c r="BB148" s="41">
        <f>BB146/BB143</f>
        <v>0.68303411227211275</v>
      </c>
      <c r="BC148" s="10"/>
      <c r="BD148" s="41">
        <f>BD146/BD143</f>
        <v>0.65760160647805321</v>
      </c>
      <c r="BE148" s="10"/>
      <c r="BF148" s="41">
        <f>IF(ISERROR(BF146/BF143),0,BF146/BF143)</f>
        <v>0.63035563046951815</v>
      </c>
      <c r="BG148" s="10"/>
      <c r="BH148" s="41">
        <f t="shared" ref="BH148" si="698">IF(ISERROR(BH146/BH143),0,BH146/BH143)</f>
        <v>0.59449090235873836</v>
      </c>
      <c r="BI148" s="10"/>
      <c r="BJ148" s="41">
        <f t="shared" ref="BJ148" si="699">IF(ISERROR(BJ146/BJ143),0,BJ146/BJ143)</f>
        <v>0.51676878805436011</v>
      </c>
      <c r="BK148" s="10"/>
      <c r="BL148" s="41">
        <f t="shared" ref="BL148" si="700">IF(ISERROR(BL146/BL143),0,BL146/BL143)</f>
        <v>0.42005060531321803</v>
      </c>
      <c r="BM148" s="10"/>
      <c r="BN148" s="41">
        <f t="shared" ref="BN148" si="701">IF(ISERROR(BN146/BN143),0,BN146/BN143)</f>
        <v>0.47569429356115717</v>
      </c>
      <c r="BO148" s="10"/>
      <c r="BP148" s="41">
        <f t="shared" ref="BP148" si="702">IF(ISERROR(BP146/BP143),0,BP146/BP143)</f>
        <v>0.47982946962767248</v>
      </c>
      <c r="BQ148" s="10"/>
      <c r="BR148" s="41">
        <f t="shared" ref="BR148" si="703">IF(ISERROR(BR146/BR143),0,BR146/BR143)</f>
        <v>0.44546156697610534</v>
      </c>
      <c r="BS148" s="10"/>
      <c r="BT148" s="41">
        <f t="shared" ref="BT148" si="704">IF(ISERROR(BT146/BT143),0,BT146/BT143)</f>
        <v>0.50684455681378471</v>
      </c>
      <c r="BU148" s="10"/>
      <c r="BV148" s="41">
        <f t="shared" ref="BV148" si="705">IF(ISERROR(BV146/BV143),0,BV146/BV143)</f>
        <v>0.48114765772460699</v>
      </c>
      <c r="BW148" s="10"/>
      <c r="BX148" s="41">
        <f t="shared" ref="BX148" si="706">IF(ISERROR(BX146/BX143),0,BX146/BX143)</f>
        <v>0.48537657647693833</v>
      </c>
      <c r="BY148" s="10"/>
      <c r="BZ148" s="41">
        <f t="shared" ref="BZ148" si="707">IF(ISERROR(BZ146/BZ143),0,BZ146/BZ143)</f>
        <v>0.47649024869701689</v>
      </c>
      <c r="CA148" s="10"/>
      <c r="CB148" s="41">
        <f t="shared" ref="CB148" si="708">IF(ISERROR(CB146/CB143),0,CB146/CB143)</f>
        <v>0.46992645939729399</v>
      </c>
      <c r="CC148" s="10"/>
      <c r="CD148" s="41">
        <f t="shared" ref="CD148" si="709">IF(ISERROR(CD146/CD143),0,CD146/CD143)</f>
        <v>0.48738888133829933</v>
      </c>
      <c r="CE148" s="10"/>
      <c r="CF148" s="41">
        <f t="shared" ref="CF148" si="710">IF(ISERROR(CF146/CF143),0,CF146/CF143)</f>
        <v>0.48685851119951024</v>
      </c>
      <c r="CG148" s="10"/>
      <c r="CH148" s="41">
        <f t="shared" ref="CH148" si="711">IF(ISERROR(CH146/CH143),0,CH146/CH143)</f>
        <v>0.45560621899917492</v>
      </c>
      <c r="CI148" s="10"/>
      <c r="CJ148" s="41">
        <f t="shared" ref="CJ148" si="712">IF(ISERROR(CJ146/CJ143),0,CJ146/CJ143)</f>
        <v>0.45841715102048902</v>
      </c>
      <c r="CK148" s="10"/>
      <c r="CL148" s="41">
        <f t="shared" ref="CL148" si="713">IF(ISERROR(CL146/CL143),0,CL146/CL143)</f>
        <v>0.41305881806787059</v>
      </c>
      <c r="CM148" s="10"/>
      <c r="CN148" s="41">
        <f t="shared" ref="CN148" si="714">IF(ISERROR(CN146/CN143),0,CN146/CN143)</f>
        <v>0.3615815684487857</v>
      </c>
      <c r="CO148" s="10"/>
      <c r="CP148" s="41">
        <f t="shared" ref="CP148" si="715">IF(ISERROR(CP146/CP143),0,CP146/CP143)</f>
        <v>0.38827798192994478</v>
      </c>
      <c r="CQ148" s="10"/>
      <c r="CR148" s="41">
        <f t="shared" ref="CR148" si="716">IF(ISERROR(CR146/CR143),0,CR146/CR143)</f>
        <v>0.29638369304556356</v>
      </c>
      <c r="CS148" s="10"/>
      <c r="CT148" s="41">
        <f t="shared" ref="CT148" si="717">IF(ISERROR(CT146/CT143),0,CT146/CT143)</f>
        <v>0.19709464602892668</v>
      </c>
      <c r="CU148" s="10"/>
      <c r="CV148" s="41">
        <f t="shared" ref="CV148:CX148" si="718">IF(ISERROR(CV146/CV143),0,CV146/CV143)</f>
        <v>0.40645433452858049</v>
      </c>
      <c r="CW148" s="10"/>
      <c r="CX148" s="41">
        <f t="shared" si="718"/>
        <v>0.3696018970313284</v>
      </c>
      <c r="CY148" s="10"/>
      <c r="CZ148" s="41">
        <f t="shared" ref="CZ148:DB148" si="719">IF(ISERROR(CZ146/CZ143),0,CZ146/CZ143)</f>
        <v>0.3696018970313284</v>
      </c>
      <c r="DA148" s="10"/>
      <c r="DB148" s="41">
        <f t="shared" si="719"/>
        <v>0.37189134624208497</v>
      </c>
      <c r="DC148" s="10"/>
      <c r="DD148" s="41">
        <f t="shared" ref="DD148:DF148" si="720">IF(ISERROR(DD146/DD143),0,DD146/DD143)</f>
        <v>0.37189134624208497</v>
      </c>
      <c r="DE148" s="10"/>
      <c r="DF148" s="41">
        <f t="shared" si="720"/>
        <v>0.33054577464788731</v>
      </c>
      <c r="DG148" s="10"/>
      <c r="DH148" s="41">
        <f t="shared" ref="DH148:DJ148" si="721">IF(ISERROR(DH146/DH143),0,DH146/DH143)</f>
        <v>0.33054577464788731</v>
      </c>
      <c r="DI148" s="10"/>
      <c r="DJ148" s="41">
        <f t="shared" si="721"/>
        <v>0.33054577464788731</v>
      </c>
      <c r="DK148" s="10"/>
      <c r="DL148" s="41">
        <f t="shared" ref="DL148:DN148" si="722">IF(ISERROR(DL146/DL143),0,DL146/DL143)</f>
        <v>0.33054577464788731</v>
      </c>
      <c r="DM148" s="10"/>
      <c r="DN148" s="42">
        <f t="shared" si="722"/>
        <v>0.33054577464788731</v>
      </c>
    </row>
    <row r="149" spans="2:118" x14ac:dyDescent="0.25">
      <c r="AO149"/>
      <c r="AQ149"/>
    </row>
    <row r="150" spans="2:118" x14ac:dyDescent="0.25">
      <c r="B150" s="6" t="s">
        <v>25</v>
      </c>
    </row>
    <row r="151" spans="2:118" x14ac:dyDescent="0.25">
      <c r="B151" s="4" t="s">
        <v>10</v>
      </c>
      <c r="J151" s="47">
        <v>20</v>
      </c>
      <c r="L151" s="47">
        <v>20</v>
      </c>
      <c r="N151" s="47">
        <v>20</v>
      </c>
      <c r="P151" s="47">
        <v>20</v>
      </c>
      <c r="R151" s="47">
        <v>20</v>
      </c>
      <c r="T151" s="47">
        <v>20</v>
      </c>
      <c r="V151" s="47">
        <v>20</v>
      </c>
      <c r="X151" s="47">
        <v>20</v>
      </c>
      <c r="Z151" s="47">
        <v>20</v>
      </c>
      <c r="AB151" s="47">
        <v>20</v>
      </c>
      <c r="AD151" s="47">
        <v>20</v>
      </c>
      <c r="AF151" s="47">
        <v>20</v>
      </c>
      <c r="AH151" s="47">
        <v>23</v>
      </c>
      <c r="AJ151" s="47">
        <v>19</v>
      </c>
      <c r="AL151" s="47">
        <v>23</v>
      </c>
      <c r="AN151" s="47">
        <v>19</v>
      </c>
      <c r="AO151"/>
      <c r="AP151" s="47">
        <v>36</v>
      </c>
      <c r="AQ151"/>
      <c r="AR151" s="47">
        <v>22</v>
      </c>
      <c r="AT151" s="47">
        <v>25</v>
      </c>
      <c r="AV151" s="47">
        <v>28</v>
      </c>
      <c r="AX151" s="47">
        <v>21</v>
      </c>
      <c r="AZ151" s="47">
        <v>28</v>
      </c>
      <c r="BB151" s="47">
        <v>12</v>
      </c>
      <c r="BD151" s="47">
        <v>20</v>
      </c>
      <c r="BF151" s="47">
        <v>28</v>
      </c>
      <c r="BH151" s="47">
        <v>38</v>
      </c>
      <c r="BJ151" s="47">
        <v>28</v>
      </c>
      <c r="BL151" s="47">
        <v>37</v>
      </c>
      <c r="BN151" s="47">
        <v>27</v>
      </c>
      <c r="BP151" s="47">
        <v>40</v>
      </c>
      <c r="BR151" s="47">
        <v>39</v>
      </c>
      <c r="BT151" s="47">
        <v>39</v>
      </c>
      <c r="BV151" s="47">
        <v>39</v>
      </c>
      <c r="BX151" s="47">
        <v>42</v>
      </c>
      <c r="BZ151" s="47">
        <v>35</v>
      </c>
      <c r="CB151" s="47">
        <v>21</v>
      </c>
      <c r="CD151" s="47">
        <v>23</v>
      </c>
      <c r="CF151" s="47">
        <v>25</v>
      </c>
      <c r="CH151" s="47">
        <v>17</v>
      </c>
      <c r="CJ151" s="47">
        <v>38</v>
      </c>
      <c r="CL151" s="47">
        <v>30</v>
      </c>
      <c r="CN151" s="47">
        <v>21</v>
      </c>
      <c r="CP151" s="47">
        <v>38</v>
      </c>
      <c r="CR151" s="47">
        <v>40</v>
      </c>
      <c r="CT151" s="47">
        <v>47</v>
      </c>
      <c r="CV151" s="47">
        <v>47</v>
      </c>
      <c r="CX151" s="47">
        <v>29</v>
      </c>
      <c r="CZ151" s="47">
        <v>32</v>
      </c>
      <c r="DB151" s="47">
        <v>48</v>
      </c>
      <c r="DD151" s="47">
        <v>27</v>
      </c>
      <c r="DF151" s="47">
        <v>56</v>
      </c>
      <c r="DH151" s="47">
        <v>44</v>
      </c>
      <c r="DJ151" s="47">
        <v>21</v>
      </c>
      <c r="DL151" s="47">
        <v>25</v>
      </c>
      <c r="DN151" s="47">
        <v>29</v>
      </c>
    </row>
    <row r="152" spans="2:118" x14ac:dyDescent="0.25">
      <c r="B152" s="4" t="s">
        <v>13</v>
      </c>
      <c r="J152" s="21">
        <v>0.9</v>
      </c>
      <c r="L152" s="21">
        <v>0.9</v>
      </c>
      <c r="N152" s="21">
        <v>0.9</v>
      </c>
      <c r="P152" s="21">
        <v>0.9</v>
      </c>
      <c r="R152" s="21">
        <v>0.9</v>
      </c>
      <c r="T152" s="21">
        <v>0.9</v>
      </c>
      <c r="V152" s="21">
        <v>0.9</v>
      </c>
      <c r="X152" s="21">
        <v>0.9</v>
      </c>
      <c r="Z152" s="21">
        <v>0.9</v>
      </c>
      <c r="AB152" s="21">
        <v>0.9</v>
      </c>
      <c r="AD152" s="21">
        <v>0.9</v>
      </c>
      <c r="AF152" s="21">
        <v>0.9</v>
      </c>
      <c r="AH152" s="21">
        <v>0.39</v>
      </c>
      <c r="AJ152" s="21">
        <v>0.68</v>
      </c>
      <c r="AL152" s="21">
        <v>0.56999999999999995</v>
      </c>
      <c r="AN152" s="21">
        <v>0.53</v>
      </c>
      <c r="AO152"/>
      <c r="AP152" s="21">
        <v>0.56000000000000005</v>
      </c>
      <c r="AQ152"/>
      <c r="AR152" s="21">
        <v>0.45</v>
      </c>
      <c r="AT152" s="21">
        <v>0.32</v>
      </c>
      <c r="AV152" s="21">
        <v>0.5</v>
      </c>
      <c r="AX152" s="21">
        <v>0.56999999999999995</v>
      </c>
      <c r="AZ152" s="21">
        <v>0.46</v>
      </c>
      <c r="BB152" s="21">
        <v>0.5</v>
      </c>
      <c r="BD152" s="21">
        <v>0.45</v>
      </c>
      <c r="BF152" s="21">
        <v>0.36</v>
      </c>
      <c r="BH152" s="21">
        <v>0.61</v>
      </c>
      <c r="BJ152" s="21">
        <v>0.25</v>
      </c>
      <c r="BL152" s="21">
        <v>0.43</v>
      </c>
      <c r="BN152" s="21">
        <v>0.41</v>
      </c>
      <c r="BP152" s="21">
        <v>0.38</v>
      </c>
      <c r="BR152" s="21">
        <v>0.38</v>
      </c>
      <c r="BT152" s="21">
        <v>0.44</v>
      </c>
      <c r="BV152" s="21">
        <v>0.33</v>
      </c>
      <c r="BX152" s="21">
        <v>0.56999999999999995</v>
      </c>
      <c r="BZ152" s="21">
        <v>0.46</v>
      </c>
      <c r="CB152" s="21">
        <v>0.33</v>
      </c>
      <c r="CD152" s="21">
        <v>0.52</v>
      </c>
      <c r="CF152" s="21">
        <v>0.28000000000000003</v>
      </c>
      <c r="CH152" s="21">
        <v>0.47</v>
      </c>
      <c r="CJ152" s="21">
        <v>0.5</v>
      </c>
      <c r="CL152" s="21">
        <v>0.5</v>
      </c>
      <c r="CN152" s="21">
        <v>0.38</v>
      </c>
      <c r="CP152" s="21">
        <v>0.39</v>
      </c>
      <c r="CR152" s="21">
        <v>0.5</v>
      </c>
      <c r="CT152" s="21">
        <v>0.51</v>
      </c>
      <c r="CV152" s="21">
        <v>0.6</v>
      </c>
      <c r="CX152" s="21">
        <v>0.62</v>
      </c>
      <c r="CZ152" s="21">
        <v>0.59</v>
      </c>
      <c r="DB152" s="21">
        <v>0.54</v>
      </c>
      <c r="DD152" s="21">
        <v>0.56000000000000005</v>
      </c>
      <c r="DF152" s="21">
        <v>0.48</v>
      </c>
      <c r="DH152" s="21">
        <v>0.5</v>
      </c>
      <c r="DJ152" s="21">
        <v>0.52</v>
      </c>
      <c r="DL152" s="21">
        <v>0.68</v>
      </c>
      <c r="DN152" s="21">
        <v>0.69</v>
      </c>
    </row>
    <row r="153" spans="2:118" x14ac:dyDescent="0.25">
      <c r="AO153"/>
      <c r="AQ153"/>
    </row>
    <row r="154" spans="2:118" x14ac:dyDescent="0.25">
      <c r="B154" s="6" t="s">
        <v>12</v>
      </c>
    </row>
    <row r="155" spans="2:118" x14ac:dyDescent="0.25">
      <c r="B155" s="7" t="s">
        <v>33</v>
      </c>
    </row>
    <row r="156" spans="2:118" x14ac:dyDescent="0.25">
      <c r="B156" s="4" t="s">
        <v>30</v>
      </c>
      <c r="J156" s="4">
        <f>J46</f>
        <v>0</v>
      </c>
      <c r="L156" s="4">
        <f>L46</f>
        <v>0</v>
      </c>
      <c r="N156" s="4">
        <f>N46</f>
        <v>0</v>
      </c>
      <c r="P156" s="4">
        <f>P46</f>
        <v>0</v>
      </c>
      <c r="R156" s="4">
        <f>R46</f>
        <v>0</v>
      </c>
      <c r="T156" s="4">
        <f>T46</f>
        <v>146</v>
      </c>
      <c r="V156" s="4">
        <f>V46</f>
        <v>154</v>
      </c>
      <c r="X156" s="4">
        <f>X46</f>
        <v>159</v>
      </c>
      <c r="Z156" s="4">
        <f>Z46</f>
        <v>114</v>
      </c>
      <c r="AB156" s="4">
        <f>AB46</f>
        <v>152</v>
      </c>
      <c r="AD156" s="4">
        <f>AD46</f>
        <v>154</v>
      </c>
      <c r="AF156" s="4">
        <f>AF46</f>
        <v>115</v>
      </c>
      <c r="AH156" s="4">
        <f>AH46</f>
        <v>138</v>
      </c>
      <c r="AJ156" s="4">
        <f>AJ46</f>
        <v>153</v>
      </c>
      <c r="AL156" s="4">
        <f>AL46</f>
        <v>170</v>
      </c>
      <c r="AN156" s="4">
        <f>AN46</f>
        <v>140</v>
      </c>
      <c r="AP156" s="4">
        <f>AP46</f>
        <v>159</v>
      </c>
      <c r="AR156" s="4">
        <f>AR46</f>
        <v>145</v>
      </c>
      <c r="AT156" s="4">
        <f>AT46</f>
        <v>141</v>
      </c>
      <c r="AV156" s="4">
        <f>AV46</f>
        <v>174</v>
      </c>
      <c r="AX156" s="4">
        <f>AX46</f>
        <v>141</v>
      </c>
      <c r="AZ156" s="4">
        <f>AZ46</f>
        <v>147</v>
      </c>
      <c r="BB156" s="4">
        <f>BB46</f>
        <v>148</v>
      </c>
      <c r="BD156" s="4">
        <f>BD46</f>
        <v>132</v>
      </c>
      <c r="BF156" s="4">
        <f>BF46</f>
        <v>155</v>
      </c>
      <c r="BH156" s="4">
        <f>BH46</f>
        <v>149</v>
      </c>
      <c r="BJ156" s="4">
        <f>BJ46</f>
        <v>149</v>
      </c>
      <c r="BL156" s="4">
        <f>BL46</f>
        <v>185</v>
      </c>
      <c r="BN156" s="4">
        <f>BN46</f>
        <v>226</v>
      </c>
      <c r="BP156" s="4">
        <f>BP46</f>
        <v>225</v>
      </c>
      <c r="BR156" s="4">
        <f>BR46</f>
        <v>196</v>
      </c>
      <c r="BT156" s="4">
        <f>BT46</f>
        <v>196</v>
      </c>
      <c r="BV156" s="4">
        <f>BV46</f>
        <v>183</v>
      </c>
      <c r="BX156" s="4">
        <f>BX46</f>
        <v>216</v>
      </c>
      <c r="BZ156" s="4">
        <f>BZ46</f>
        <v>183</v>
      </c>
      <c r="CB156" s="4">
        <f>CB46</f>
        <v>139</v>
      </c>
      <c r="CD156" s="4">
        <f>CD46</f>
        <v>211</v>
      </c>
      <c r="CF156" s="4">
        <f>CF46</f>
        <v>276</v>
      </c>
      <c r="CH156" s="4">
        <f>CH46</f>
        <v>257</v>
      </c>
      <c r="CJ156" s="4">
        <f>CJ46</f>
        <v>208</v>
      </c>
      <c r="CL156" s="4">
        <f>CL46</f>
        <v>256</v>
      </c>
      <c r="CN156" s="4">
        <f>CN46</f>
        <v>200</v>
      </c>
      <c r="CP156" s="4">
        <f>CP46</f>
        <v>200</v>
      </c>
      <c r="CR156" s="4">
        <f>CR46</f>
        <v>239</v>
      </c>
      <c r="CT156" s="4">
        <f>CT46</f>
        <v>237</v>
      </c>
      <c r="CV156" s="4">
        <f>CV46</f>
        <v>290</v>
      </c>
      <c r="CX156" s="4">
        <f>CX46</f>
        <v>227</v>
      </c>
      <c r="CZ156" s="4">
        <f>CZ46</f>
        <v>181</v>
      </c>
      <c r="DB156" s="4">
        <f>DB46</f>
        <v>227</v>
      </c>
      <c r="DD156" s="4">
        <f>DD46</f>
        <v>202</v>
      </c>
      <c r="DF156" s="4">
        <f>DF46</f>
        <v>196</v>
      </c>
      <c r="DH156" s="4">
        <f>DH46</f>
        <v>237</v>
      </c>
      <c r="DJ156" s="4">
        <f>DJ46</f>
        <v>237</v>
      </c>
      <c r="DL156" s="4">
        <f>DL46</f>
        <v>205</v>
      </c>
      <c r="DN156" s="4">
        <f>DN46</f>
        <v>209</v>
      </c>
    </row>
    <row r="157" spans="2:118" x14ac:dyDescent="0.25">
      <c r="B157" s="4" t="s">
        <v>32</v>
      </c>
      <c r="J157" s="16">
        <v>160</v>
      </c>
      <c r="L157" s="16">
        <v>160</v>
      </c>
      <c r="N157" s="16">
        <v>160</v>
      </c>
      <c r="P157" s="16">
        <v>160</v>
      </c>
      <c r="R157" s="16">
        <v>160</v>
      </c>
      <c r="T157" s="16">
        <v>160</v>
      </c>
      <c r="V157" s="16">
        <v>160</v>
      </c>
      <c r="X157" s="16">
        <v>160</v>
      </c>
      <c r="Z157" s="16">
        <v>160</v>
      </c>
      <c r="AB157" s="16">
        <v>160</v>
      </c>
      <c r="AD157" s="16">
        <v>160</v>
      </c>
      <c r="AF157" s="16">
        <v>160</v>
      </c>
      <c r="AH157" s="16">
        <f>5*8*4</f>
        <v>160</v>
      </c>
      <c r="AJ157" s="17">
        <f>AH157</f>
        <v>160</v>
      </c>
      <c r="AK157" s="17"/>
      <c r="AL157" s="17">
        <f>AJ157</f>
        <v>160</v>
      </c>
      <c r="AM157" s="17"/>
      <c r="AN157" s="17">
        <f>AL157</f>
        <v>160</v>
      </c>
      <c r="AO157" s="17"/>
      <c r="AP157" s="17">
        <f>AN157</f>
        <v>160</v>
      </c>
      <c r="AQ157" s="17"/>
      <c r="AR157" s="17">
        <f>AP157</f>
        <v>160</v>
      </c>
      <c r="AS157" s="17"/>
      <c r="AT157" s="17">
        <f>AR157</f>
        <v>160</v>
      </c>
      <c r="AU157" s="17"/>
      <c r="AV157" s="17">
        <f>AT157</f>
        <v>160</v>
      </c>
      <c r="AW157" s="17"/>
      <c r="AX157" s="17">
        <f>AV157</f>
        <v>160</v>
      </c>
      <c r="AY157" s="17"/>
      <c r="AZ157" s="17">
        <f>AX157</f>
        <v>160</v>
      </c>
      <c r="BA157" s="17"/>
      <c r="BB157" s="17">
        <f>AZ157</f>
        <v>160</v>
      </c>
      <c r="BC157" s="17"/>
      <c r="BD157" s="17">
        <f>BB157</f>
        <v>160</v>
      </c>
      <c r="BE157" s="17"/>
      <c r="BF157" s="17">
        <f>BD157</f>
        <v>160</v>
      </c>
      <c r="BG157" s="17"/>
      <c r="BH157" s="17">
        <f>7*8*4</f>
        <v>224</v>
      </c>
      <c r="BI157" s="17"/>
      <c r="BJ157" s="17">
        <f>BH157</f>
        <v>224</v>
      </c>
      <c r="BK157" s="17"/>
      <c r="BL157" s="17">
        <f>8*8*4</f>
        <v>256</v>
      </c>
      <c r="BM157" s="17"/>
      <c r="BN157" s="17">
        <f>8*8*4</f>
        <v>256</v>
      </c>
      <c r="BO157" s="17"/>
      <c r="BP157" s="17">
        <f>8*8*4</f>
        <v>256</v>
      </c>
      <c r="BQ157" s="17"/>
      <c r="BR157" s="17">
        <f>8*8*4</f>
        <v>256</v>
      </c>
      <c r="BS157" s="17"/>
      <c r="BT157" s="17">
        <f>8*8*4</f>
        <v>256</v>
      </c>
      <c r="BU157" s="17"/>
      <c r="BV157" s="17">
        <f>8*8*4</f>
        <v>256</v>
      </c>
      <c r="BW157" s="17"/>
      <c r="BX157" s="17">
        <f>8*8*4</f>
        <v>256</v>
      </c>
      <c r="BY157" s="17"/>
      <c r="BZ157" s="17">
        <f>8*8*4</f>
        <v>256</v>
      </c>
      <c r="CA157" s="17"/>
      <c r="CB157" s="17">
        <f>8*8*4</f>
        <v>256</v>
      </c>
      <c r="CC157" s="17"/>
      <c r="CD157" s="17">
        <f>8*8*4</f>
        <v>256</v>
      </c>
      <c r="CE157" s="17"/>
      <c r="CF157" s="17">
        <f>8*8*4</f>
        <v>256</v>
      </c>
      <c r="CG157" s="17"/>
      <c r="CH157" s="17">
        <f>8*8*4</f>
        <v>256</v>
      </c>
      <c r="CI157" s="17"/>
      <c r="CJ157" s="17">
        <f>8*8*4</f>
        <v>256</v>
      </c>
      <c r="CK157" s="17"/>
      <c r="CL157" s="17">
        <f>8*8*4</f>
        <v>256</v>
      </c>
      <c r="CM157" s="17"/>
      <c r="CN157" s="17">
        <f>8*8*4</f>
        <v>256</v>
      </c>
      <c r="CO157" s="17"/>
      <c r="CP157" s="17">
        <f>8*8*4</f>
        <v>256</v>
      </c>
      <c r="CQ157" s="17"/>
      <c r="CR157" s="17">
        <f>8*8*4</f>
        <v>256</v>
      </c>
      <c r="CS157" s="17"/>
      <c r="CT157" s="17">
        <f>8*8*4</f>
        <v>256</v>
      </c>
      <c r="CU157" s="17"/>
      <c r="CV157" s="17">
        <f>8*8*4</f>
        <v>256</v>
      </c>
      <c r="CW157" s="17"/>
      <c r="CX157" s="17">
        <f>8*8*4</f>
        <v>256</v>
      </c>
      <c r="CY157" s="17"/>
      <c r="CZ157" s="17">
        <f>8*8*4</f>
        <v>256</v>
      </c>
      <c r="DA157" s="17"/>
      <c r="DB157" s="17">
        <f>8*8*4</f>
        <v>256</v>
      </c>
      <c r="DC157" s="17"/>
      <c r="DD157" s="17">
        <f>8*8*4</f>
        <v>256</v>
      </c>
      <c r="DE157" s="17"/>
      <c r="DF157" s="17">
        <f>8*8*4</f>
        <v>256</v>
      </c>
      <c r="DG157" s="17"/>
      <c r="DH157" s="17">
        <f>8*8*4</f>
        <v>256</v>
      </c>
      <c r="DI157" s="17"/>
      <c r="DJ157" s="17">
        <f>8*8*4</f>
        <v>256</v>
      </c>
      <c r="DK157" s="17"/>
      <c r="DL157" s="17">
        <f>8*8*4</f>
        <v>256</v>
      </c>
      <c r="DM157" s="17"/>
      <c r="DN157" s="17">
        <f>8*8*4</f>
        <v>256</v>
      </c>
    </row>
    <row r="158" spans="2:118" x14ac:dyDescent="0.25">
      <c r="B158" s="4" t="s">
        <v>31</v>
      </c>
      <c r="J158" s="43">
        <f>J156/J157</f>
        <v>0</v>
      </c>
      <c r="L158" s="43">
        <f>L156/L157</f>
        <v>0</v>
      </c>
      <c r="N158" s="43">
        <f>N156/N157</f>
        <v>0</v>
      </c>
      <c r="P158" s="43">
        <f>P156/P157</f>
        <v>0</v>
      </c>
      <c r="R158" s="43">
        <f>R156/R157</f>
        <v>0</v>
      </c>
      <c r="T158" s="43">
        <f>T156/T157</f>
        <v>0.91249999999999998</v>
      </c>
      <c r="V158" s="43">
        <f>V156/V157</f>
        <v>0.96250000000000002</v>
      </c>
      <c r="X158" s="43">
        <f>X156/X157</f>
        <v>0.99375000000000002</v>
      </c>
      <c r="Z158" s="43">
        <f>Z156/Z157</f>
        <v>0.71250000000000002</v>
      </c>
      <c r="AB158" s="43">
        <f>AB156/AB157</f>
        <v>0.95</v>
      </c>
      <c r="AD158" s="43">
        <f>AD156/AD157</f>
        <v>0.96250000000000002</v>
      </c>
      <c r="AF158" s="43">
        <f>AF156/AF157</f>
        <v>0.71875</v>
      </c>
      <c r="AH158" s="43">
        <f>AH156/AH157</f>
        <v>0.86250000000000004</v>
      </c>
      <c r="AJ158" s="43">
        <f>AJ156/AJ157</f>
        <v>0.95625000000000004</v>
      </c>
      <c r="AL158" s="43">
        <f>AL156/AL157</f>
        <v>1.0625</v>
      </c>
      <c r="AN158" s="43">
        <f>AN156/AN157</f>
        <v>0.875</v>
      </c>
      <c r="AP158" s="43">
        <f>AP156/AP157</f>
        <v>0.99375000000000002</v>
      </c>
      <c r="AR158" s="43">
        <f>AR156/AR157</f>
        <v>0.90625</v>
      </c>
      <c r="AT158" s="43">
        <f>AT156/AT157</f>
        <v>0.88124999999999998</v>
      </c>
      <c r="AV158" s="43">
        <f>AV156/AV157</f>
        <v>1.0874999999999999</v>
      </c>
      <c r="AX158" s="43">
        <f>AX156/AX157</f>
        <v>0.88124999999999998</v>
      </c>
      <c r="AZ158" s="43">
        <f>AZ156/AZ157</f>
        <v>0.91874999999999996</v>
      </c>
      <c r="BB158" s="43">
        <f>BB156/BB157</f>
        <v>0.92500000000000004</v>
      </c>
      <c r="BD158" s="43">
        <f>BD156/BD157</f>
        <v>0.82499999999999996</v>
      </c>
      <c r="BF158" s="43">
        <f>BF156/BF157</f>
        <v>0.96875</v>
      </c>
      <c r="BH158" s="43">
        <f>BH156/BH157</f>
        <v>0.6651785714285714</v>
      </c>
      <c r="BJ158" s="43">
        <f>BJ156/BJ157</f>
        <v>0.6651785714285714</v>
      </c>
      <c r="BL158" s="43">
        <f>BL156/BL157</f>
        <v>0.72265625</v>
      </c>
      <c r="BN158" s="43">
        <f>BN156/BN157</f>
        <v>0.8828125</v>
      </c>
      <c r="BP158" s="43">
        <f>BP156/BP157</f>
        <v>0.87890625</v>
      </c>
      <c r="BR158" s="43">
        <f>BR156/BR157</f>
        <v>0.765625</v>
      </c>
      <c r="BT158" s="43">
        <f>BT156/BT157</f>
        <v>0.765625</v>
      </c>
      <c r="BV158" s="43">
        <f>BV156/BV157</f>
        <v>0.71484375</v>
      </c>
      <c r="BX158" s="43">
        <f>BX156/BX157</f>
        <v>0.84375</v>
      </c>
      <c r="BZ158" s="43">
        <f>BZ156/BZ157</f>
        <v>0.71484375</v>
      </c>
      <c r="CB158" s="43">
        <f>CB156/CB157</f>
        <v>0.54296875</v>
      </c>
      <c r="CD158" s="43">
        <f>CD156/CD157</f>
        <v>0.82421875</v>
      </c>
      <c r="CF158" s="43">
        <f>CF156/CF157</f>
        <v>1.078125</v>
      </c>
      <c r="CH158" s="43">
        <f>CH156/CH157</f>
        <v>1.00390625</v>
      </c>
      <c r="CJ158" s="43">
        <f>CJ156/CJ157</f>
        <v>0.8125</v>
      </c>
      <c r="CL158" s="43">
        <f>CL156/CL157</f>
        <v>1</v>
      </c>
      <c r="CN158" s="43">
        <f>CN156/CN157</f>
        <v>0.78125</v>
      </c>
      <c r="CP158" s="43">
        <f>CP156/CP157</f>
        <v>0.78125</v>
      </c>
      <c r="CR158" s="43">
        <f>CR156/CR157</f>
        <v>0.93359375</v>
      </c>
      <c r="CT158" s="43">
        <f>CT156/CT157</f>
        <v>0.92578125</v>
      </c>
      <c r="CV158" s="43">
        <f>CV156/CV157</f>
        <v>1.1328125</v>
      </c>
      <c r="CX158" s="43">
        <f>CX156/CX157</f>
        <v>0.88671875</v>
      </c>
      <c r="CZ158" s="43">
        <f>CZ156/CZ157</f>
        <v>0.70703125</v>
      </c>
      <c r="DB158" s="43">
        <f>DB156/DB157</f>
        <v>0.88671875</v>
      </c>
      <c r="DD158" s="43">
        <f>DD156/DD157</f>
        <v>0.7890625</v>
      </c>
      <c r="DF158" s="43">
        <f>DF156/DF157</f>
        <v>0.765625</v>
      </c>
      <c r="DH158" s="43">
        <f>DH156/DH157</f>
        <v>0.92578125</v>
      </c>
      <c r="DJ158" s="43">
        <f>DJ156/DJ157</f>
        <v>0.92578125</v>
      </c>
      <c r="DL158" s="43">
        <f>DL156/DL157</f>
        <v>0.80078125</v>
      </c>
      <c r="DN158" s="43">
        <f>DN156/DN157</f>
        <v>0.81640625</v>
      </c>
    </row>
    <row r="159" spans="2:118" ht="6" customHeight="1" x14ac:dyDescent="0.25">
      <c r="J159" s="43"/>
      <c r="L159" s="43"/>
      <c r="N159" s="43"/>
      <c r="P159" s="43"/>
      <c r="R159" s="43"/>
      <c r="T159" s="43"/>
      <c r="V159" s="43"/>
      <c r="X159" s="43"/>
      <c r="Z159" s="43"/>
      <c r="AB159" s="43"/>
      <c r="AD159" s="43"/>
      <c r="AF159" s="43"/>
      <c r="AH159" s="43"/>
      <c r="AJ159" s="43"/>
      <c r="AL159" s="43"/>
      <c r="AN159" s="43"/>
      <c r="AP159" s="43"/>
      <c r="AR159" s="43"/>
      <c r="AT159" s="43"/>
      <c r="AV159" s="43"/>
      <c r="AX159" s="43"/>
      <c r="AZ159" s="43"/>
      <c r="BB159" s="43"/>
      <c r="BD159" s="43"/>
      <c r="BF159" s="43"/>
      <c r="BH159" s="43"/>
      <c r="BJ159" s="43"/>
      <c r="BL159" s="43"/>
      <c r="BN159" s="43"/>
      <c r="BP159" s="43"/>
      <c r="BR159" s="43"/>
      <c r="BT159" s="43"/>
      <c r="BV159" s="43"/>
      <c r="BX159" s="43"/>
      <c r="BZ159" s="43"/>
      <c r="CB159" s="43"/>
      <c r="CD159" s="43"/>
      <c r="CF159" s="43"/>
      <c r="CH159" s="43"/>
      <c r="CJ159" s="43"/>
      <c r="CL159" s="43"/>
      <c r="CN159" s="43"/>
      <c r="CP159" s="43"/>
      <c r="CR159" s="43"/>
      <c r="CT159" s="43"/>
      <c r="CV159" s="43"/>
      <c r="CX159" s="43"/>
      <c r="CZ159" s="43"/>
      <c r="DB159" s="43"/>
      <c r="DD159" s="43"/>
      <c r="DF159" s="43"/>
      <c r="DH159" s="43"/>
      <c r="DJ159" s="43"/>
      <c r="DL159" s="43"/>
      <c r="DN159" s="43"/>
    </row>
    <row r="160" spans="2:118" x14ac:dyDescent="0.25">
      <c r="B160" s="7" t="s">
        <v>13</v>
      </c>
      <c r="J160" s="21">
        <v>0.9</v>
      </c>
      <c r="L160" s="21">
        <v>0.9</v>
      </c>
      <c r="N160" s="21">
        <v>0.9</v>
      </c>
      <c r="P160" s="21">
        <v>0.9</v>
      </c>
      <c r="R160" s="21">
        <v>0.9</v>
      </c>
      <c r="T160" s="21">
        <v>0.9</v>
      </c>
      <c r="V160" s="21">
        <v>0.9</v>
      </c>
      <c r="X160" s="21">
        <v>0.9</v>
      </c>
      <c r="Z160" s="21">
        <v>0.9</v>
      </c>
      <c r="AB160" s="21">
        <v>0.9</v>
      </c>
      <c r="AD160" s="21">
        <v>0.9</v>
      </c>
      <c r="AF160" s="21">
        <v>0.9</v>
      </c>
      <c r="AH160" s="21">
        <v>0.92</v>
      </c>
      <c r="AJ160" s="21">
        <v>0.87</v>
      </c>
      <c r="AL160" s="21">
        <v>0.87</v>
      </c>
      <c r="AN160" s="21">
        <v>0.92</v>
      </c>
      <c r="AO160"/>
      <c r="AP160" s="21">
        <v>0.92</v>
      </c>
      <c r="AQ160"/>
      <c r="AR160" s="21">
        <v>0.91</v>
      </c>
      <c r="AT160" s="21">
        <v>0.83</v>
      </c>
      <c r="AV160" s="21">
        <v>0.91</v>
      </c>
      <c r="AX160" s="21">
        <v>0.9</v>
      </c>
      <c r="AZ160" s="21">
        <v>0.86</v>
      </c>
      <c r="BB160" s="21">
        <v>0.86</v>
      </c>
      <c r="BD160" s="21">
        <v>0.87</v>
      </c>
      <c r="BF160" s="21">
        <v>0.85</v>
      </c>
      <c r="BH160" s="21">
        <v>0.84</v>
      </c>
      <c r="BJ160" s="21">
        <v>0.66</v>
      </c>
      <c r="BL160" s="21">
        <v>0.83</v>
      </c>
      <c r="BN160" s="21">
        <v>0.79</v>
      </c>
      <c r="BP160" s="21">
        <v>0.82</v>
      </c>
      <c r="BR160" s="21">
        <v>0.75</v>
      </c>
      <c r="BT160" s="21">
        <v>0.81</v>
      </c>
      <c r="BV160" s="21">
        <v>0.77</v>
      </c>
      <c r="BX160" s="21">
        <v>0.85</v>
      </c>
      <c r="BZ160" s="21">
        <v>0.8</v>
      </c>
      <c r="CB160" s="21">
        <v>0.81</v>
      </c>
      <c r="CD160" s="21">
        <v>0.85</v>
      </c>
      <c r="CF160" s="21">
        <v>0.9</v>
      </c>
      <c r="CH160" s="21">
        <v>0.86</v>
      </c>
      <c r="CJ160" s="21">
        <v>0.8</v>
      </c>
      <c r="CL160" s="21">
        <v>0.86</v>
      </c>
      <c r="CN160" s="21">
        <v>0.9</v>
      </c>
      <c r="CP160" s="21">
        <v>0.89</v>
      </c>
      <c r="CR160" s="21">
        <v>0.8</v>
      </c>
      <c r="CT160" s="21">
        <v>0.82</v>
      </c>
      <c r="CV160" s="21">
        <v>0.83</v>
      </c>
      <c r="CX160" s="21">
        <v>0.84</v>
      </c>
      <c r="CZ160" s="21">
        <v>0.89</v>
      </c>
      <c r="DB160" s="21">
        <v>0.86</v>
      </c>
      <c r="DD160" s="21">
        <v>0.92</v>
      </c>
      <c r="DF160" s="21">
        <v>0.81</v>
      </c>
      <c r="DH160" s="21">
        <v>0.81</v>
      </c>
      <c r="DJ160" s="21">
        <v>0.84</v>
      </c>
      <c r="DL160" s="21">
        <v>0.85</v>
      </c>
      <c r="DN160" s="21">
        <v>0.85</v>
      </c>
    </row>
    <row r="161" spans="2:118" ht="6" customHeight="1" x14ac:dyDescent="0.25">
      <c r="AO161"/>
      <c r="AQ161"/>
    </row>
    <row r="162" spans="2:118" x14ac:dyDescent="0.25">
      <c r="B162" s="7" t="s">
        <v>34</v>
      </c>
      <c r="AO162"/>
      <c r="AQ162"/>
    </row>
    <row r="163" spans="2:118" x14ac:dyDescent="0.25">
      <c r="B163" s="4" t="s">
        <v>37</v>
      </c>
      <c r="J163" s="19">
        <f>J11</f>
        <v>0</v>
      </c>
      <c r="L163" s="19">
        <f>L11</f>
        <v>0</v>
      </c>
      <c r="N163" s="19">
        <f>N11</f>
        <v>0</v>
      </c>
      <c r="P163" s="19">
        <f>P11</f>
        <v>0</v>
      </c>
      <c r="R163" s="19">
        <f>R11</f>
        <v>0</v>
      </c>
      <c r="T163" s="19">
        <f>T11</f>
        <v>30030.609999999997</v>
      </c>
      <c r="V163" s="19">
        <f>V11</f>
        <v>29931.619999999981</v>
      </c>
      <c r="X163" s="19">
        <f>X11</f>
        <v>25954.549999999985</v>
      </c>
      <c r="Z163" s="19">
        <f>Z11</f>
        <v>19365.980000000007</v>
      </c>
      <c r="AB163" s="19">
        <f>AB11</f>
        <v>23168.179999999978</v>
      </c>
      <c r="AD163" s="19">
        <f>AD11</f>
        <v>26854.659999999996</v>
      </c>
      <c r="AF163" s="19">
        <f>AF11</f>
        <v>23843.729999999992</v>
      </c>
      <c r="AH163" s="19">
        <f>AH11</f>
        <v>24736.25</v>
      </c>
      <c r="AJ163" s="19">
        <f>AJ11</f>
        <v>38945.449999999997</v>
      </c>
      <c r="AL163" s="19">
        <f>AL11</f>
        <v>44415.44</v>
      </c>
      <c r="AN163" s="19">
        <f>AN11</f>
        <v>21862.16</v>
      </c>
      <c r="AO163"/>
      <c r="AP163" s="19">
        <f>AP11</f>
        <v>24861.599999999999</v>
      </c>
      <c r="AQ163"/>
      <c r="AR163" s="19">
        <f>AR11</f>
        <v>27001.38</v>
      </c>
      <c r="AT163" s="19">
        <f>AT11</f>
        <v>22132.15</v>
      </c>
      <c r="AV163" s="19">
        <f>AV11</f>
        <v>27548.12</v>
      </c>
      <c r="AX163" s="19">
        <f>AX11</f>
        <v>22509.63</v>
      </c>
      <c r="AZ163" s="19">
        <f>AZ11</f>
        <v>22579.599999999999</v>
      </c>
      <c r="BB163" s="19">
        <f>BB11</f>
        <v>19179.349999999999</v>
      </c>
      <c r="BD163" s="19">
        <f>BD11</f>
        <v>15116.25</v>
      </c>
      <c r="BF163" s="19">
        <f>BF11</f>
        <v>22838.25</v>
      </c>
      <c r="BH163" s="19">
        <f>BH11</f>
        <v>22801.1</v>
      </c>
      <c r="BJ163" s="19">
        <f>BJ11</f>
        <v>30459.61</v>
      </c>
      <c r="BL163" s="19">
        <f>BL11</f>
        <v>28776.85</v>
      </c>
      <c r="BN163" s="19">
        <f>BN11</f>
        <v>39495.300000000003</v>
      </c>
      <c r="BP163" s="19">
        <f>BP11</f>
        <v>35944.58</v>
      </c>
      <c r="BR163" s="19">
        <f>BR11</f>
        <v>33659.17</v>
      </c>
      <c r="BT163" s="19">
        <f>BT11</f>
        <v>55068.2</v>
      </c>
      <c r="BV163" s="19">
        <f>BV11</f>
        <v>29340.31</v>
      </c>
      <c r="BX163" s="19">
        <f>BX11</f>
        <v>38098.82</v>
      </c>
      <c r="BZ163" s="19">
        <f>BZ11</f>
        <v>33610.949999999997</v>
      </c>
      <c r="CB163" s="19">
        <f>CB11</f>
        <v>19701.3</v>
      </c>
      <c r="CD163" s="19">
        <f>CD11</f>
        <v>28624.38</v>
      </c>
      <c r="CF163" s="19">
        <f>CF11</f>
        <v>28440.68</v>
      </c>
      <c r="CH163" s="19">
        <f>CH11</f>
        <v>27239.01</v>
      </c>
      <c r="CJ163" s="19">
        <f>CJ11</f>
        <v>23619.5</v>
      </c>
      <c r="CL163" s="19">
        <f>CL11</f>
        <v>20666.7</v>
      </c>
      <c r="CN163" s="19">
        <f>CN11</f>
        <v>35845.69</v>
      </c>
      <c r="CP163" s="19">
        <f>CP11</f>
        <v>46130.34</v>
      </c>
      <c r="CR163" s="19">
        <f>CR11</f>
        <v>39619.64</v>
      </c>
      <c r="CT163" s="19">
        <f>CT11</f>
        <v>47705.21</v>
      </c>
      <c r="CV163" s="19">
        <f>CV11</f>
        <v>52685.16</v>
      </c>
      <c r="CX163" s="19">
        <f>CX11</f>
        <v>43131.44</v>
      </c>
      <c r="CZ163" s="19">
        <f>CZ11</f>
        <v>39143.33</v>
      </c>
      <c r="DB163" s="19">
        <f>DB11</f>
        <v>36815.99</v>
      </c>
      <c r="DD163" s="19">
        <f>DD11</f>
        <v>31322.43</v>
      </c>
      <c r="DF163" s="19">
        <f>DF11</f>
        <v>27484.37</v>
      </c>
      <c r="DH163" s="19">
        <f>DH11</f>
        <v>34096.68</v>
      </c>
      <c r="DJ163" s="19">
        <f>DJ11</f>
        <v>23813.09</v>
      </c>
      <c r="DL163" s="19">
        <f>DL11</f>
        <v>51361.17</v>
      </c>
      <c r="DN163" s="19">
        <f>DN11</f>
        <v>26641.78</v>
      </c>
    </row>
    <row r="164" spans="2:118" x14ac:dyDescent="0.25">
      <c r="B164" s="4" t="s">
        <v>35</v>
      </c>
      <c r="J164" s="8">
        <v>20000</v>
      </c>
      <c r="L164" s="8">
        <v>20000</v>
      </c>
      <c r="N164" s="8">
        <v>20000</v>
      </c>
      <c r="P164" s="8">
        <v>20000</v>
      </c>
      <c r="R164" s="8">
        <v>20000</v>
      </c>
      <c r="T164" s="8">
        <v>20000</v>
      </c>
      <c r="V164" s="8">
        <v>20000</v>
      </c>
      <c r="X164" s="8">
        <v>20000</v>
      </c>
      <c r="Z164" s="8">
        <v>20000</v>
      </c>
      <c r="AB164" s="8">
        <v>20000</v>
      </c>
      <c r="AD164" s="8">
        <v>20000</v>
      </c>
      <c r="AF164" s="8">
        <v>20000</v>
      </c>
      <c r="AH164" s="70" t="s">
        <v>77</v>
      </c>
      <c r="AI164" s="16"/>
      <c r="AJ164" s="70" t="s">
        <v>77</v>
      </c>
      <c r="AK164" s="16"/>
      <c r="AL164" s="70" t="s">
        <v>77</v>
      </c>
      <c r="AM164" s="16"/>
      <c r="AN164" s="70" t="s">
        <v>77</v>
      </c>
      <c r="AO164" s="71"/>
      <c r="AP164" s="70" t="s">
        <v>77</v>
      </c>
      <c r="AQ164" s="71"/>
      <c r="AR164" s="70" t="s">
        <v>77</v>
      </c>
      <c r="AS164" s="16"/>
      <c r="AT164" s="70" t="s">
        <v>77</v>
      </c>
      <c r="AU164" s="16"/>
      <c r="AV164" s="70" t="s">
        <v>77</v>
      </c>
      <c r="AW164" s="16"/>
      <c r="AX164" s="8">
        <v>9725.7999999999993</v>
      </c>
      <c r="AY164" s="16"/>
      <c r="AZ164" s="8">
        <v>10585</v>
      </c>
      <c r="BA164" s="16"/>
      <c r="BB164" s="8">
        <v>8820.7900000000009</v>
      </c>
      <c r="BC164" s="16"/>
      <c r="BD164" s="8">
        <v>10092.09</v>
      </c>
      <c r="BE164" s="16"/>
      <c r="BF164" s="8">
        <v>9350.39</v>
      </c>
      <c r="BG164" s="16"/>
      <c r="BH164" s="8">
        <v>12181.97</v>
      </c>
      <c r="BI164" s="16"/>
      <c r="BJ164" s="8">
        <v>14074.97</v>
      </c>
      <c r="BK164" s="16"/>
      <c r="BL164" s="8">
        <v>14096.83</v>
      </c>
      <c r="BM164" s="16"/>
      <c r="BN164" s="8">
        <v>17701.189999999999</v>
      </c>
      <c r="BO164" s="16"/>
      <c r="BP164" s="8">
        <v>15620.57</v>
      </c>
      <c r="BQ164" s="16"/>
      <c r="BR164" s="8">
        <v>20560.05</v>
      </c>
      <c r="BS164" s="16"/>
      <c r="BT164" s="8">
        <v>14228.73</v>
      </c>
      <c r="BU164" s="16"/>
      <c r="BV164" s="8">
        <v>18863.45</v>
      </c>
      <c r="BW164" s="16"/>
      <c r="BX164" s="8">
        <v>20114.96</v>
      </c>
      <c r="BY164" s="16"/>
      <c r="BZ164" s="8">
        <v>18974.38</v>
      </c>
      <c r="CA164" s="16"/>
      <c r="CB164" s="8">
        <v>15180.44</v>
      </c>
      <c r="CC164" s="16"/>
      <c r="CD164" s="8">
        <v>16610.3</v>
      </c>
      <c r="CE164" s="16"/>
      <c r="CF164" s="8">
        <v>15063.83</v>
      </c>
      <c r="CG164" s="16"/>
      <c r="CH164" s="8">
        <v>16188.09</v>
      </c>
      <c r="CI164" s="16"/>
      <c r="CJ164" s="8">
        <v>17432.02</v>
      </c>
      <c r="CK164" s="16"/>
      <c r="CL164" s="8">
        <v>17452.43</v>
      </c>
      <c r="CM164" s="16"/>
      <c r="CN164" s="8">
        <v>16992.669999999998</v>
      </c>
      <c r="CO164" s="16"/>
      <c r="CP164" s="8">
        <v>17014.04</v>
      </c>
      <c r="CQ164" s="16"/>
      <c r="CR164" s="8">
        <v>17106.009999999998</v>
      </c>
      <c r="CS164" s="16"/>
      <c r="CT164" s="8">
        <v>23186.04</v>
      </c>
      <c r="CU164" s="16"/>
      <c r="CV164" s="8">
        <v>26761.75</v>
      </c>
      <c r="CW164" s="16"/>
      <c r="CX164" s="8">
        <v>23621.53</v>
      </c>
      <c r="CY164" s="16"/>
      <c r="CZ164" s="8">
        <v>22566.080000000002</v>
      </c>
      <c r="DA164" s="16"/>
      <c r="DB164" s="8">
        <v>24923.15</v>
      </c>
      <c r="DC164" s="16"/>
      <c r="DD164" s="8">
        <v>15584.68</v>
      </c>
      <c r="DE164" s="16"/>
      <c r="DF164" s="8">
        <v>17379.61</v>
      </c>
      <c r="DG164" s="16"/>
      <c r="DH164" s="8">
        <v>22046.68</v>
      </c>
      <c r="DI164" s="16"/>
      <c r="DJ164" s="8">
        <v>15415.06</v>
      </c>
      <c r="DK164" s="16"/>
      <c r="DL164" s="8">
        <v>17265.41</v>
      </c>
      <c r="DM164" s="16"/>
      <c r="DN164" s="8">
        <v>19623.419999999998</v>
      </c>
    </row>
    <row r="165" spans="2:118" x14ac:dyDescent="0.25">
      <c r="B165" s="4" t="s">
        <v>36</v>
      </c>
      <c r="J165" s="44">
        <f>J163/J164</f>
        <v>0</v>
      </c>
      <c r="L165" s="44">
        <f>L163/L164</f>
        <v>0</v>
      </c>
      <c r="N165" s="44">
        <f>N163/N164</f>
        <v>0</v>
      </c>
      <c r="P165" s="44">
        <f>P163/P164</f>
        <v>0</v>
      </c>
      <c r="R165" s="44">
        <f>R163/R164</f>
        <v>0</v>
      </c>
      <c r="T165" s="44">
        <f>T163/T164</f>
        <v>1.5015304999999999</v>
      </c>
      <c r="V165" s="44">
        <f>V163/V164</f>
        <v>1.4965809999999991</v>
      </c>
      <c r="X165" s="44">
        <f>X163/X164</f>
        <v>1.2977274999999993</v>
      </c>
      <c r="Z165" s="44">
        <f>Z163/Z164</f>
        <v>0.96829900000000035</v>
      </c>
      <c r="AB165" s="44">
        <f>AB163/AB164</f>
        <v>1.1584089999999989</v>
      </c>
      <c r="AD165" s="44">
        <f>AD163/AD164</f>
        <v>1.3427329999999997</v>
      </c>
      <c r="AF165" s="44">
        <f>AF163/AF164</f>
        <v>1.1921864999999996</v>
      </c>
      <c r="AH165" s="69" t="s">
        <v>77</v>
      </c>
      <c r="AJ165" s="69" t="s">
        <v>77</v>
      </c>
      <c r="AL165" s="69" t="s">
        <v>77</v>
      </c>
      <c r="AN165" s="69" t="s">
        <v>77</v>
      </c>
      <c r="AO165"/>
      <c r="AP165" s="69" t="s">
        <v>77</v>
      </c>
      <c r="AQ165"/>
      <c r="AR165" s="69" t="s">
        <v>77</v>
      </c>
      <c r="AT165" s="69" t="s">
        <v>77</v>
      </c>
      <c r="AV165" s="69" t="s">
        <v>77</v>
      </c>
      <c r="AX165" s="44">
        <f>AX163/AX164</f>
        <v>2.314424520347941</v>
      </c>
      <c r="AZ165" s="44">
        <f>AZ163/AZ164</f>
        <v>2.1331695795937646</v>
      </c>
      <c r="BB165" s="44">
        <f>BB163/BB164</f>
        <v>2.1743347251209921</v>
      </c>
      <c r="BD165" s="44">
        <f>BD163/BD164</f>
        <v>1.4978314699928359</v>
      </c>
      <c r="BF165" s="44">
        <f>BF163/BF164</f>
        <v>2.4424917035546114</v>
      </c>
      <c r="BH165" s="44">
        <f>BH163/BH164</f>
        <v>1.8717087630325802</v>
      </c>
      <c r="BJ165" s="44">
        <f>BJ163/BJ164</f>
        <v>2.1640976854657596</v>
      </c>
      <c r="BL165" s="44">
        <f>BL163/BL164</f>
        <v>2.0413702938887677</v>
      </c>
      <c r="BN165" s="44">
        <f>BN163/BN164</f>
        <v>2.2312228725865326</v>
      </c>
      <c r="BP165" s="44">
        <f>BP163/BP164</f>
        <v>2.3011055294397069</v>
      </c>
      <c r="BR165" s="44">
        <f>BR163/BR164</f>
        <v>1.637115182112884</v>
      </c>
      <c r="BT165" s="44">
        <f>BT163/BT164</f>
        <v>3.8702118882008443</v>
      </c>
      <c r="BV165" s="44">
        <f>BV163/BV164</f>
        <v>1.5554052943655587</v>
      </c>
      <c r="BX165" s="44">
        <f>BX163/BX164</f>
        <v>1.8940539777359737</v>
      </c>
      <c r="BZ165" s="44">
        <f>BZ163/BZ164</f>
        <v>1.7713859425182796</v>
      </c>
      <c r="CB165" s="44">
        <f>CB163/CB164</f>
        <v>1.2978082321724533</v>
      </c>
      <c r="CD165" s="44">
        <f>CD163/CD164</f>
        <v>1.7232909700607455</v>
      </c>
      <c r="CF165" s="44">
        <f>CF163/CF164</f>
        <v>1.8880112162710281</v>
      </c>
      <c r="CH165" s="44">
        <f>CH163/CH164</f>
        <v>1.6826574351884624</v>
      </c>
      <c r="CJ165" s="44">
        <f>CJ163/CJ164</f>
        <v>1.3549491108890421</v>
      </c>
      <c r="CL165" s="44">
        <f>CL163/CL164</f>
        <v>1.1841732068256399</v>
      </c>
      <c r="CN165" s="44">
        <f>CN163/CN164</f>
        <v>2.1094795579505754</v>
      </c>
      <c r="CP165" s="44">
        <f>CP163/CP164</f>
        <v>2.7113101885266517</v>
      </c>
      <c r="CR165" s="44">
        <f>CR163/CR164</f>
        <v>2.3161239821559794</v>
      </c>
      <c r="CT165" s="44">
        <f>CT163/CT164</f>
        <v>2.0574970973913613</v>
      </c>
      <c r="CV165" s="44">
        <f>CV163/CV164</f>
        <v>1.9686739469578785</v>
      </c>
      <c r="CX165" s="44">
        <f>CX163/CX164</f>
        <v>1.8259376086138368</v>
      </c>
      <c r="CZ165" s="44">
        <f>CZ163/CZ164</f>
        <v>1.7346092010663792</v>
      </c>
      <c r="DB165" s="44">
        <f>DB163/DB164</f>
        <v>1.4771804527116354</v>
      </c>
      <c r="DD165" s="44">
        <f>DD163/DD164</f>
        <v>2.0098218250230353</v>
      </c>
      <c r="DF165" s="44">
        <f>DF163/DF164</f>
        <v>1.5814146577512382</v>
      </c>
      <c r="DH165" s="44">
        <f>DH163/DH164</f>
        <v>1.5465675557498906</v>
      </c>
      <c r="DJ165" s="44">
        <f>DJ163/DJ164</f>
        <v>1.5447938574355209</v>
      </c>
      <c r="DL165" s="44">
        <f>DL163/DL164</f>
        <v>2.9748016409688502</v>
      </c>
      <c r="DN165" s="44">
        <f>DN163/DN164</f>
        <v>1.3576522339123354</v>
      </c>
    </row>
    <row r="166" spans="2:118" x14ac:dyDescent="0.25">
      <c r="AO166"/>
      <c r="AQ166"/>
    </row>
    <row r="167" spans="2:118" x14ac:dyDescent="0.25">
      <c r="AO167"/>
      <c r="AQ167"/>
    </row>
  </sheetData>
  <pageMargins left="0.45" right="0.45" top="0.5" bottom="0.5" header="0.3" footer="0.3"/>
  <pageSetup scale="30" orientation="portrait" horizontalDpi="1200" verticalDpi="1200" r:id="rId1"/>
  <ignoredErrors>
    <ignoredError sqref="AN40 AL40 AH40 AF40 AJ40 AP73 AR73 AT73 AV73 AX73 AZ73 BL40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68B3-9B97-4F9E-A993-696CDD9F95D7}">
  <dimension ref="A3:CN150"/>
  <sheetViews>
    <sheetView showGridLines="0" view="pageBreakPreview" zoomScaleNormal="100" zoomScaleSheetLayoutView="100" workbookViewId="0">
      <pane xSplit="9" ySplit="6" topLeftCell="AL7" activePane="bottomRight" state="frozen"/>
      <selection pane="topRight" activeCell="J1" sqref="J1"/>
      <selection pane="bottomLeft" activeCell="A7" sqref="A7"/>
      <selection pane="bottomRight" activeCell="BP18" sqref="BP18"/>
    </sheetView>
  </sheetViews>
  <sheetFormatPr defaultColWidth="8.85546875" defaultRowHeight="15" outlineLevelCol="1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1.28515625" style="4" hidden="1" customWidth="1" outlineLevel="1"/>
    <col min="11" max="11" width="1.85546875" style="4" hidden="1" customWidth="1" outlineLevel="1"/>
    <col min="12" max="12" width="11.28515625" style="4" hidden="1" customWidth="1" outlineLevel="1"/>
    <col min="13" max="13" width="1.85546875" style="4" hidden="1" customWidth="1" outlineLevel="1"/>
    <col min="14" max="14" width="11.28515625" style="4" hidden="1" customWidth="1" outlineLevel="1"/>
    <col min="15" max="15" width="1.85546875" style="4" hidden="1" customWidth="1" outlineLevel="1"/>
    <col min="16" max="16" width="11.28515625" style="4" hidden="1" customWidth="1" outlineLevel="1"/>
    <col min="17" max="17" width="1.85546875" style="4" hidden="1" customWidth="1" outlineLevel="1"/>
    <col min="18" max="18" width="11.28515625" style="4" hidden="1" customWidth="1" outlineLevel="1"/>
    <col min="19" max="19" width="1.85546875" style="4" hidden="1" customWidth="1" outlineLevel="1"/>
    <col min="20" max="20" width="11.28515625" style="4" hidden="1" customWidth="1" outlineLevel="1"/>
    <col min="21" max="21" width="1.85546875" style="4" hidden="1" customWidth="1" outlineLevel="1"/>
    <col min="22" max="22" width="11.28515625" style="4" hidden="1" customWidth="1" outlineLevel="1"/>
    <col min="23" max="23" width="1.85546875" style="4" hidden="1" customWidth="1" outlineLevel="1"/>
    <col min="24" max="24" width="11.28515625" style="4" hidden="1" customWidth="1" outlineLevel="1"/>
    <col min="25" max="25" width="1.85546875" style="4" hidden="1" customWidth="1" outlineLevel="1"/>
    <col min="26" max="26" width="11.28515625" style="4" hidden="1" customWidth="1" outlineLevel="1"/>
    <col min="27" max="27" width="1.85546875" style="4" hidden="1" customWidth="1" outlineLevel="1"/>
    <col min="28" max="28" width="11.28515625" style="4" hidden="1" customWidth="1" outlineLevel="1"/>
    <col min="29" max="29" width="1.85546875" style="4" hidden="1" customWidth="1" outlineLevel="1"/>
    <col min="30" max="30" width="11.28515625" style="4" hidden="1" customWidth="1" outlineLevel="1"/>
    <col min="31" max="31" width="1.85546875" style="4" hidden="1" customWidth="1" outlineLevel="1"/>
    <col min="32" max="32" width="11.28515625" style="4" hidden="1" customWidth="1" outlineLevel="1"/>
    <col min="33" max="33" width="1.85546875" style="4" hidden="1" customWidth="1" outlineLevel="1"/>
    <col min="34" max="34" width="11.28515625" style="4" hidden="1" customWidth="1" outlineLevel="1"/>
    <col min="35" max="35" width="1.85546875" style="4" hidden="1" customWidth="1" outlineLevel="1"/>
    <col min="36" max="36" width="11.28515625" style="4" hidden="1" customWidth="1" outlineLevel="1"/>
    <col min="37" max="37" width="1.85546875" style="4" hidden="1" customWidth="1" outlineLevel="1" collapsed="1"/>
    <col min="38" max="38" width="11.28515625" style="4" hidden="1" customWidth="1" outlineLevel="1"/>
    <col min="39" max="39" width="1.85546875" style="4" hidden="1" customWidth="1" outlineLevel="1"/>
    <col min="40" max="40" width="11.28515625" style="4" hidden="1" customWidth="1" outlineLevel="1"/>
    <col min="41" max="41" width="1.85546875" style="4" hidden="1" customWidth="1" outlineLevel="1"/>
    <col min="42" max="42" width="11.28515625" style="4" hidden="1" customWidth="1" outlineLevel="1"/>
    <col min="43" max="43" width="1.85546875" style="4" hidden="1" customWidth="1" outlineLevel="1"/>
    <col min="44" max="44" width="11.28515625" style="4" hidden="1" customWidth="1" outlineLevel="1"/>
    <col min="45" max="45" width="1.85546875" style="4" hidden="1" customWidth="1" outlineLevel="1"/>
    <col min="46" max="46" width="11.28515625" style="4" hidden="1" customWidth="1" outlineLevel="1"/>
    <col min="47" max="47" width="1.85546875" style="4" hidden="1" customWidth="1" outlineLevel="1"/>
    <col min="48" max="48" width="11.28515625" style="4" hidden="1" customWidth="1" outlineLevel="1"/>
    <col min="49" max="49" width="1.85546875" style="4" hidden="1" customWidth="1" outlineLevel="1"/>
    <col min="50" max="50" width="11.28515625" style="4" hidden="1" customWidth="1" outlineLevel="1"/>
    <col min="51" max="51" width="1.85546875" style="4" hidden="1" customWidth="1" outlineLevel="1"/>
    <col min="52" max="52" width="11.28515625" style="4" hidden="1" customWidth="1" outlineLevel="1"/>
    <col min="53" max="53" width="1.85546875" style="4" hidden="1" customWidth="1" outlineLevel="1"/>
    <col min="54" max="54" width="11.28515625" style="4" hidden="1" customWidth="1" outlineLevel="1"/>
    <col min="55" max="55" width="1.85546875" style="4" hidden="1" customWidth="1" outlineLevel="1"/>
    <col min="56" max="56" width="11.28515625" style="4" hidden="1" customWidth="1" outlineLevel="1"/>
    <col min="57" max="57" width="1.85546875" style="4" hidden="1" customWidth="1" outlineLevel="1"/>
    <col min="58" max="58" width="11.28515625" style="4" hidden="1" customWidth="1" outlineLevel="1"/>
    <col min="59" max="59" width="1.85546875" style="4" hidden="1" customWidth="1" outlineLevel="1"/>
    <col min="60" max="60" width="11.28515625" style="4" hidden="1" customWidth="1" outlineLevel="1"/>
    <col min="61" max="61" width="1.85546875" style="4" customWidth="1" collapsed="1"/>
    <col min="62" max="62" width="11.28515625" style="4" bestFit="1" customWidth="1"/>
    <col min="63" max="63" width="1.85546875" style="4" customWidth="1"/>
    <col min="64" max="64" width="11.28515625" style="4" bestFit="1" customWidth="1"/>
    <col min="65" max="65" width="1.85546875" style="4" customWidth="1"/>
    <col min="66" max="66" width="11.28515625" style="4" bestFit="1" customWidth="1"/>
    <col min="67" max="67" width="1.85546875" style="4" customWidth="1"/>
    <col min="68" max="68" width="11.28515625" style="4" bestFit="1" customWidth="1"/>
    <col min="69" max="69" width="1.85546875" style="4" customWidth="1"/>
    <col min="70" max="70" width="11.28515625" style="4" bestFit="1" customWidth="1"/>
    <col min="71" max="71" width="1.85546875" style="4" customWidth="1"/>
    <col min="72" max="72" width="11.28515625" style="4" bestFit="1" customWidth="1"/>
    <col min="73" max="73" width="1.85546875" style="4" customWidth="1"/>
    <col min="74" max="74" width="11.28515625" style="4" customWidth="1"/>
    <col min="75" max="75" width="1.85546875" style="4" customWidth="1"/>
    <col min="76" max="76" width="8.85546875" style="4"/>
    <col min="77" max="77" width="9.85546875" style="4" bestFit="1" customWidth="1"/>
    <col min="78" max="78" width="5.140625" style="4" customWidth="1"/>
    <col min="79" max="79" width="12.42578125" style="4" customWidth="1"/>
    <col min="80" max="16384" width="8.85546875" style="4"/>
  </cols>
  <sheetData>
    <row r="3" spans="1:92" customFormat="1" ht="34.5" thickBot="1" x14ac:dyDescent="0.55000000000000004">
      <c r="A3" s="1" t="s">
        <v>100</v>
      </c>
      <c r="B3" s="2"/>
      <c r="C3" s="2"/>
      <c r="D3" s="2"/>
      <c r="E3" s="2"/>
      <c r="F3" s="2"/>
      <c r="G3" s="2"/>
      <c r="H3" s="2"/>
      <c r="I3" s="4"/>
    </row>
    <row r="4" spans="1:92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92" customFormat="1" x14ac:dyDescent="0.25">
      <c r="A5" s="4"/>
      <c r="B5" s="4"/>
      <c r="C5" s="4"/>
      <c r="D5" s="4"/>
      <c r="E5" s="4"/>
      <c r="F5" s="4"/>
      <c r="G5" s="4"/>
      <c r="H5" s="4"/>
      <c r="I5" s="4"/>
      <c r="BY5" s="65" t="s">
        <v>45</v>
      </c>
      <c r="BZ5" s="64"/>
      <c r="CA5" s="64"/>
    </row>
    <row r="6" spans="1:92" x14ac:dyDescent="0.25">
      <c r="J6" s="5">
        <v>44880</v>
      </c>
      <c r="L6" s="5">
        <v>44910</v>
      </c>
      <c r="N6" s="5">
        <v>44941</v>
      </c>
      <c r="P6" s="5">
        <v>44972</v>
      </c>
      <c r="R6" s="5">
        <v>45000</v>
      </c>
      <c r="T6" s="5">
        <v>45031</v>
      </c>
      <c r="V6" s="5">
        <v>45061</v>
      </c>
      <c r="X6" s="5">
        <v>45092</v>
      </c>
      <c r="Z6" s="5">
        <v>45122</v>
      </c>
      <c r="AB6" s="5">
        <v>45153</v>
      </c>
      <c r="AD6" s="5">
        <v>45184</v>
      </c>
      <c r="AF6" s="5">
        <v>45214</v>
      </c>
      <c r="AH6" s="5">
        <v>45245</v>
      </c>
      <c r="AJ6" s="5">
        <v>45275</v>
      </c>
      <c r="AL6" s="5">
        <v>45306</v>
      </c>
      <c r="AN6" s="5">
        <v>45337</v>
      </c>
      <c r="AP6" s="5">
        <v>45366</v>
      </c>
      <c r="AR6" s="5">
        <v>45397</v>
      </c>
      <c r="AT6" s="5">
        <v>45427</v>
      </c>
      <c r="AV6" s="5">
        <v>45458</v>
      </c>
      <c r="AX6" s="5">
        <v>45488</v>
      </c>
      <c r="AZ6" s="5">
        <v>45519</v>
      </c>
      <c r="BB6" s="5">
        <v>45550</v>
      </c>
      <c r="BD6" s="5">
        <v>45580</v>
      </c>
      <c r="BF6" s="5">
        <v>45611</v>
      </c>
      <c r="BH6" s="5">
        <v>45641</v>
      </c>
      <c r="BJ6" s="5">
        <v>45672</v>
      </c>
      <c r="BL6" s="5">
        <v>45703</v>
      </c>
      <c r="BN6" s="5">
        <v>45731</v>
      </c>
      <c r="BP6" s="5">
        <v>45762</v>
      </c>
      <c r="BR6" s="5">
        <v>45792</v>
      </c>
      <c r="BT6" s="5">
        <v>45823</v>
      </c>
      <c r="BV6" s="5">
        <v>45853</v>
      </c>
      <c r="BY6" s="55" t="s">
        <v>7</v>
      </c>
      <c r="BZ6" s="56"/>
      <c r="CA6" s="57"/>
      <c r="CB6"/>
      <c r="CC6"/>
    </row>
    <row r="7" spans="1:92" x14ac:dyDescent="0.25">
      <c r="B7" s="6" t="s">
        <v>0</v>
      </c>
      <c r="BY7" s="58" t="s">
        <v>86</v>
      </c>
      <c r="BZ7"/>
      <c r="CA7" s="72" t="s">
        <v>98</v>
      </c>
      <c r="CB7"/>
      <c r="CC7"/>
    </row>
    <row r="8" spans="1:92" x14ac:dyDescent="0.25">
      <c r="B8" s="7" t="s">
        <v>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 s="58" t="s">
        <v>95</v>
      </c>
      <c r="BZ8"/>
      <c r="CA8" s="72"/>
      <c r="CB8"/>
      <c r="CC8"/>
      <c r="CD8"/>
      <c r="CE8"/>
      <c r="CF8"/>
      <c r="CG8"/>
      <c r="CH8"/>
      <c r="CI8"/>
      <c r="CJ8"/>
      <c r="CK8"/>
      <c r="CL8"/>
      <c r="CM8"/>
      <c r="CN8"/>
    </row>
    <row r="9" spans="1:92" x14ac:dyDescent="0.25">
      <c r="B9" s="4" t="s">
        <v>17</v>
      </c>
      <c r="J9" s="45">
        <v>490</v>
      </c>
      <c r="K9" s="47"/>
      <c r="L9" s="45">
        <v>0</v>
      </c>
      <c r="M9" s="47"/>
      <c r="N9" s="45">
        <v>14954.86</v>
      </c>
      <c r="O9" s="47"/>
      <c r="P9" s="45">
        <v>5974.53</v>
      </c>
      <c r="Q9" s="47"/>
      <c r="R9" s="45">
        <v>27671.96</v>
      </c>
      <c r="S9" s="47"/>
      <c r="T9" s="45">
        <v>22096.69</v>
      </c>
      <c r="U9" s="47"/>
      <c r="V9" s="45">
        <v>23775.5</v>
      </c>
      <c r="W9" s="47"/>
      <c r="X9" s="45">
        <v>23489.29</v>
      </c>
      <c r="Y9" s="47"/>
      <c r="Z9" s="45">
        <v>15267.71</v>
      </c>
      <c r="AA9" s="47"/>
      <c r="AB9" s="45">
        <v>78082.899999999994</v>
      </c>
      <c r="AC9" s="47"/>
      <c r="AD9" s="45">
        <v>64173.279999999999</v>
      </c>
      <c r="AE9" s="47"/>
      <c r="AF9" s="45">
        <v>95211.43</v>
      </c>
      <c r="AG9" s="47"/>
      <c r="AH9" s="45">
        <v>69056.59</v>
      </c>
      <c r="AI9" s="47"/>
      <c r="AJ9" s="45">
        <v>28889.58</v>
      </c>
      <c r="AK9" s="47"/>
      <c r="AL9" s="45">
        <v>78203.08</v>
      </c>
      <c r="AM9" s="47"/>
      <c r="AN9" s="45">
        <f>71101.24-AN10</f>
        <v>62567.740000000005</v>
      </c>
      <c r="AO9" s="47"/>
      <c r="AP9" s="45">
        <f>67647.17-AP10</f>
        <v>56685.97</v>
      </c>
      <c r="AQ9" s="47"/>
      <c r="AR9" s="45">
        <v>58440.28</v>
      </c>
      <c r="AS9" s="47"/>
      <c r="AT9" s="45">
        <f>83992.39-AT10</f>
        <v>76071.47</v>
      </c>
      <c r="AU9" s="47"/>
      <c r="AV9" s="45">
        <f>54799.52-AV10</f>
        <v>53878.92</v>
      </c>
      <c r="AW9" s="47"/>
      <c r="AX9" s="45">
        <v>83386.320000000007</v>
      </c>
      <c r="AY9" s="47"/>
      <c r="AZ9" s="45">
        <v>58728.46</v>
      </c>
      <c r="BA9" s="47"/>
      <c r="BB9" s="45">
        <v>77850.37</v>
      </c>
      <c r="BC9" s="47"/>
      <c r="BD9" s="45">
        <v>37629.980000000003</v>
      </c>
      <c r="BE9" s="47"/>
      <c r="BF9" s="45">
        <v>49410.1</v>
      </c>
      <c r="BG9" s="47"/>
      <c r="BH9" s="45">
        <v>38743.56</v>
      </c>
      <c r="BI9" s="47"/>
      <c r="BJ9" s="45">
        <v>31832.799999999999</v>
      </c>
      <c r="BK9" s="47"/>
      <c r="BL9" s="45">
        <v>59202.36</v>
      </c>
      <c r="BM9" s="47"/>
      <c r="BN9" s="45">
        <v>68138.490000000005</v>
      </c>
      <c r="BO9" s="47"/>
      <c r="BP9" s="45">
        <v>64150.239999999998</v>
      </c>
      <c r="BQ9" s="47"/>
      <c r="BR9" s="45">
        <v>39865.300000000003</v>
      </c>
      <c r="BS9" s="47"/>
      <c r="BT9" s="45">
        <v>30230.43</v>
      </c>
      <c r="BU9" s="47"/>
      <c r="BV9" s="45">
        <v>58994.87</v>
      </c>
      <c r="BW9" s="16"/>
      <c r="BX9" s="16"/>
      <c r="BY9" s="58" t="s">
        <v>96</v>
      </c>
      <c r="CA9" s="59"/>
      <c r="CB9" s="71"/>
      <c r="CC9" s="71"/>
      <c r="CD9" s="16"/>
      <c r="CE9" s="16"/>
      <c r="CF9" s="16"/>
      <c r="CG9" s="16"/>
    </row>
    <row r="10" spans="1:92" x14ac:dyDescent="0.25">
      <c r="B10" s="4" t="s">
        <v>18</v>
      </c>
      <c r="J10" s="45">
        <v>0</v>
      </c>
      <c r="K10" s="47"/>
      <c r="L10" s="45">
        <v>0</v>
      </c>
      <c r="M10" s="47"/>
      <c r="N10" s="45">
        <v>0</v>
      </c>
      <c r="O10" s="47"/>
      <c r="P10" s="45">
        <v>0</v>
      </c>
      <c r="Q10" s="47"/>
      <c r="R10" s="45">
        <v>0</v>
      </c>
      <c r="S10" s="47"/>
      <c r="T10" s="45">
        <v>0</v>
      </c>
      <c r="U10" s="47"/>
      <c r="V10" s="45">
        <v>0</v>
      </c>
      <c r="W10" s="47"/>
      <c r="X10" s="45">
        <v>0</v>
      </c>
      <c r="Y10" s="47"/>
      <c r="Z10" s="45">
        <v>0</v>
      </c>
      <c r="AA10" s="47"/>
      <c r="AB10" s="45">
        <v>0</v>
      </c>
      <c r="AC10" s="47"/>
      <c r="AD10" s="45">
        <v>0</v>
      </c>
      <c r="AE10" s="47"/>
      <c r="AF10" s="45">
        <v>0</v>
      </c>
      <c r="AG10" s="47"/>
      <c r="AH10" s="45">
        <v>0</v>
      </c>
      <c r="AI10" s="47"/>
      <c r="AJ10" s="45">
        <v>0</v>
      </c>
      <c r="AK10" s="47"/>
      <c r="AL10" s="45">
        <v>8095.92</v>
      </c>
      <c r="AM10" s="47"/>
      <c r="AN10" s="45">
        <v>8533.5</v>
      </c>
      <c r="AO10" s="47"/>
      <c r="AP10" s="45">
        <v>10961.2</v>
      </c>
      <c r="AQ10" s="47"/>
      <c r="AR10" s="45">
        <v>7798.59</v>
      </c>
      <c r="AS10" s="47"/>
      <c r="AT10" s="45">
        <v>7920.92</v>
      </c>
      <c r="AU10" s="47"/>
      <c r="AV10" s="45">
        <v>920.6</v>
      </c>
      <c r="AW10" s="47"/>
      <c r="AX10" s="45">
        <v>41784</v>
      </c>
      <c r="AY10" s="47"/>
      <c r="AZ10" s="45">
        <v>-9599</v>
      </c>
      <c r="BA10" s="47"/>
      <c r="BB10" s="45">
        <v>11389</v>
      </c>
      <c r="BC10" s="47"/>
      <c r="BD10" s="45">
        <v>6766.26</v>
      </c>
      <c r="BE10" s="47"/>
      <c r="BF10" s="45">
        <v>13353</v>
      </c>
      <c r="BG10" s="47"/>
      <c r="BH10" s="45">
        <v>6966</v>
      </c>
      <c r="BI10" s="47"/>
      <c r="BJ10" s="45">
        <v>18600.18</v>
      </c>
      <c r="BK10" s="47"/>
      <c r="BL10" s="45">
        <v>21556</v>
      </c>
      <c r="BM10" s="47"/>
      <c r="BN10" s="45">
        <v>10863</v>
      </c>
      <c r="BO10" s="47"/>
      <c r="BP10" s="45">
        <v>16592</v>
      </c>
      <c r="BQ10" s="47"/>
      <c r="BR10" s="45">
        <v>42919.8</v>
      </c>
      <c r="BS10" s="47"/>
      <c r="BT10" s="45">
        <v>13466.26</v>
      </c>
      <c r="BU10" s="47"/>
      <c r="BV10" s="45">
        <v>21979.95</v>
      </c>
      <c r="BW10" s="16"/>
      <c r="BX10" s="16"/>
      <c r="BY10" s="58"/>
      <c r="CA10" s="59"/>
      <c r="CB10" s="71"/>
      <c r="CC10" s="71"/>
      <c r="CD10" s="16"/>
      <c r="CE10" s="16"/>
      <c r="CF10" s="16"/>
      <c r="CG10" s="16"/>
    </row>
    <row r="11" spans="1:92" x14ac:dyDescent="0.25">
      <c r="B11" s="4" t="s">
        <v>19</v>
      </c>
      <c r="J11" s="46">
        <v>0</v>
      </c>
      <c r="K11" s="47"/>
      <c r="L11" s="46">
        <v>0</v>
      </c>
      <c r="M11" s="47"/>
      <c r="N11" s="46">
        <v>2723</v>
      </c>
      <c r="O11" s="47"/>
      <c r="P11" s="46">
        <v>7723.35</v>
      </c>
      <c r="Q11" s="47"/>
      <c r="R11" s="46">
        <v>9193.0499999999993</v>
      </c>
      <c r="S11" s="47"/>
      <c r="T11" s="46">
        <v>2424.75</v>
      </c>
      <c r="U11" s="47"/>
      <c r="V11" s="46">
        <v>4336.99</v>
      </c>
      <c r="W11" s="47"/>
      <c r="X11" s="46">
        <v>2078.4899999999998</v>
      </c>
      <c r="Y11" s="47"/>
      <c r="Z11" s="46">
        <v>8719.7099999999991</v>
      </c>
      <c r="AA11" s="47"/>
      <c r="AB11" s="46">
        <v>20813.14</v>
      </c>
      <c r="AC11" s="47"/>
      <c r="AD11" s="46">
        <v>19197.759999999998</v>
      </c>
      <c r="AE11" s="47"/>
      <c r="AF11" s="46">
        <v>32035.66</v>
      </c>
      <c r="AG11" s="47"/>
      <c r="AH11" s="46">
        <v>21886.639999999999</v>
      </c>
      <c r="AI11" s="47"/>
      <c r="AJ11" s="46">
        <v>13688.82</v>
      </c>
      <c r="AK11" s="47"/>
      <c r="AL11" s="46">
        <v>23325.24</v>
      </c>
      <c r="AM11" s="47"/>
      <c r="AN11" s="46">
        <v>26620.93</v>
      </c>
      <c r="AO11" s="47"/>
      <c r="AP11" s="46">
        <v>14727.37</v>
      </c>
      <c r="AQ11" s="47"/>
      <c r="AR11" s="46">
        <v>19423.27</v>
      </c>
      <c r="AS11" s="47"/>
      <c r="AT11" s="46">
        <v>28123.8</v>
      </c>
      <c r="AU11" s="47"/>
      <c r="AV11" s="46">
        <v>32621.93</v>
      </c>
      <c r="AW11" s="47"/>
      <c r="AX11" s="46">
        <v>38837.79</v>
      </c>
      <c r="AY11" s="47"/>
      <c r="AZ11" s="46">
        <v>35090.33</v>
      </c>
      <c r="BA11" s="47"/>
      <c r="BB11" s="46">
        <v>30114.29</v>
      </c>
      <c r="BC11" s="47"/>
      <c r="BD11" s="46">
        <v>32285.86</v>
      </c>
      <c r="BE11" s="47"/>
      <c r="BF11" s="46">
        <v>32529.39</v>
      </c>
      <c r="BG11" s="47"/>
      <c r="BH11" s="46">
        <v>18814.16</v>
      </c>
      <c r="BI11" s="47"/>
      <c r="BJ11" s="46">
        <v>29597.99</v>
      </c>
      <c r="BK11" s="47"/>
      <c r="BL11" s="46">
        <v>30021.09</v>
      </c>
      <c r="BM11" s="47"/>
      <c r="BN11" s="46">
        <v>28678.2</v>
      </c>
      <c r="BO11" s="47"/>
      <c r="BP11" s="46">
        <v>35891.9</v>
      </c>
      <c r="BQ11" s="47"/>
      <c r="BR11" s="46">
        <v>33384.26</v>
      </c>
      <c r="BS11" s="47"/>
      <c r="BT11" s="46">
        <v>40140.01</v>
      </c>
      <c r="BU11" s="47"/>
      <c r="BV11" s="46">
        <v>55523.02</v>
      </c>
      <c r="BW11" s="16"/>
      <c r="BX11" s="16"/>
      <c r="BY11" s="61" t="s">
        <v>8</v>
      </c>
      <c r="CA11" s="59"/>
      <c r="CB11" s="71"/>
      <c r="CC11" s="71"/>
      <c r="CD11" s="16"/>
      <c r="CE11" s="16"/>
      <c r="CF11" s="16"/>
      <c r="CG11" s="16"/>
    </row>
    <row r="12" spans="1:92" x14ac:dyDescent="0.25">
      <c r="B12" s="4" t="s">
        <v>10</v>
      </c>
      <c r="J12" s="14">
        <f>SUM(J9:J11)</f>
        <v>490</v>
      </c>
      <c r="L12" s="14">
        <f>SUM(L9:L11)</f>
        <v>0</v>
      </c>
      <c r="N12" s="14">
        <f>SUM(N9:N11)</f>
        <v>17677.86</v>
      </c>
      <c r="P12" s="14">
        <f>SUM(P9:P11)</f>
        <v>13697.880000000001</v>
      </c>
      <c r="R12" s="14">
        <f>SUM(R9:R11)</f>
        <v>36865.009999999995</v>
      </c>
      <c r="T12" s="14">
        <f>SUM(T9:T11)</f>
        <v>24521.439999999999</v>
      </c>
      <c r="V12" s="14">
        <f>SUM(V9:V11)</f>
        <v>28112.489999999998</v>
      </c>
      <c r="X12" s="14">
        <f>SUM(X9:X11)</f>
        <v>25567.78</v>
      </c>
      <c r="Z12" s="14">
        <f>SUM(Z9:Z11)</f>
        <v>23987.42</v>
      </c>
      <c r="AB12" s="14">
        <f>SUM(AB9:AB11)</f>
        <v>98896.04</v>
      </c>
      <c r="AD12" s="14">
        <f>SUM(AD9:AD11)</f>
        <v>83371.039999999994</v>
      </c>
      <c r="AF12" s="14">
        <f>SUM(AF9:AF11)</f>
        <v>127247.09</v>
      </c>
      <c r="AH12" s="14">
        <f>SUM(AH9:AH11)</f>
        <v>90943.23</v>
      </c>
      <c r="AJ12" s="14">
        <f>SUM(AJ9:AJ11)</f>
        <v>42578.400000000001</v>
      </c>
      <c r="AL12" s="14">
        <f>SUM(AL9:AL11)</f>
        <v>109624.24</v>
      </c>
      <c r="AN12" s="14">
        <f>SUM(AN9:AN11)</f>
        <v>97722.170000000013</v>
      </c>
      <c r="AP12" s="14">
        <f>SUM(AP9:AP11)</f>
        <v>82374.539999999994</v>
      </c>
      <c r="AR12" s="14">
        <f>SUM(AR9:AR11)</f>
        <v>85662.14</v>
      </c>
      <c r="AT12" s="14">
        <f>SUM(AT9:AT11)</f>
        <v>112116.19</v>
      </c>
      <c r="AV12" s="14">
        <f>SUM(AV9:AV11)</f>
        <v>87421.45</v>
      </c>
      <c r="AX12" s="14">
        <f>SUM(AX9:AX11)</f>
        <v>164008.11000000002</v>
      </c>
      <c r="AZ12" s="14">
        <f>SUM(AZ9:AZ11)</f>
        <v>84219.790000000008</v>
      </c>
      <c r="BB12" s="14">
        <f>SUM(BB9:BB11)</f>
        <v>119353.66</v>
      </c>
      <c r="BD12" s="14">
        <f>SUM(BD9:BD11)</f>
        <v>76682.100000000006</v>
      </c>
      <c r="BF12" s="14">
        <f>SUM(BF9:BF11)</f>
        <v>95292.489999999991</v>
      </c>
      <c r="BH12" s="14">
        <f>SUM(BH9:BH11)</f>
        <v>64523.72</v>
      </c>
      <c r="BJ12" s="14">
        <f>SUM(BJ9:BJ11)</f>
        <v>80030.97</v>
      </c>
      <c r="BL12" s="14">
        <f>SUM(BL9:BL11)</f>
        <v>110779.45</v>
      </c>
      <c r="BN12" s="14">
        <f>SUM(BN9:BN11)</f>
        <v>107679.69</v>
      </c>
      <c r="BP12" s="14">
        <f>SUM(BP9:BP11)</f>
        <v>116634.13999999998</v>
      </c>
      <c r="BR12" s="14">
        <f>SUM(BR9:BR11)</f>
        <v>116169.36000000002</v>
      </c>
      <c r="BT12" s="14">
        <f>SUM(BT9:BT11)</f>
        <v>83836.700000000012</v>
      </c>
      <c r="BV12" s="14">
        <f>SUM(BV9:BV11)</f>
        <v>136497.84</v>
      </c>
      <c r="BY12" s="58" t="s">
        <v>67</v>
      </c>
      <c r="CA12" s="59"/>
      <c r="CB12"/>
      <c r="CC12"/>
    </row>
    <row r="13" spans="1:92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7">
        <f>SUM(J9:J9)</f>
        <v>490</v>
      </c>
      <c r="K13" s="25"/>
      <c r="L13" s="27">
        <f>SUM(J9:L9)</f>
        <v>490</v>
      </c>
      <c r="M13" s="25"/>
      <c r="N13" s="27">
        <f>SUM(J9:N9)</f>
        <v>15444.86</v>
      </c>
      <c r="O13" s="25"/>
      <c r="P13" s="27">
        <f>SUM(J9:P9)</f>
        <v>21419.39</v>
      </c>
      <c r="Q13" s="25"/>
      <c r="R13" s="27">
        <f>SUM(J9:R9)</f>
        <v>49091.35</v>
      </c>
      <c r="S13" s="25"/>
      <c r="T13" s="27">
        <f>SUM(J9:T9)</f>
        <v>71188.039999999994</v>
      </c>
      <c r="U13" s="25"/>
      <c r="V13" s="27">
        <f>SUM(J9:V9)</f>
        <v>94963.54</v>
      </c>
      <c r="W13" s="25"/>
      <c r="X13" s="27">
        <f>SUM(J9:X9)</f>
        <v>118452.82999999999</v>
      </c>
      <c r="Y13" s="25"/>
      <c r="Z13" s="27">
        <f>SUM(J9:Z9)</f>
        <v>133720.53999999998</v>
      </c>
      <c r="AA13" s="25"/>
      <c r="AB13" s="27">
        <f>SUM(J9:AB9)</f>
        <v>211803.43999999997</v>
      </c>
      <c r="AC13" s="25"/>
      <c r="AD13" s="27">
        <f>SUM(J9:AD9)</f>
        <v>275976.71999999997</v>
      </c>
      <c r="AE13" s="25"/>
      <c r="AF13" s="27">
        <f>SUM(J9:AF9)</f>
        <v>371188.14999999997</v>
      </c>
      <c r="AG13" s="25"/>
      <c r="AH13" s="27">
        <f>SUM(L9:AH9)</f>
        <v>439754.74</v>
      </c>
      <c r="AI13" s="25"/>
      <c r="AJ13" s="27">
        <f>SUM(N9:AJ9)</f>
        <v>468644.32</v>
      </c>
      <c r="AK13" s="25"/>
      <c r="AL13" s="27">
        <f>SUM(P9:AL9)</f>
        <v>531892.54</v>
      </c>
      <c r="AM13" s="25"/>
      <c r="AN13" s="27">
        <f>SUM(R9:AN9)</f>
        <v>588485.75</v>
      </c>
      <c r="AO13" s="25"/>
      <c r="AP13" s="27">
        <f>SUM(T9:AP9)</f>
        <v>617499.76</v>
      </c>
      <c r="AQ13" s="25"/>
      <c r="AR13" s="27">
        <f>SUM(V9:AR9)</f>
        <v>653843.35</v>
      </c>
      <c r="AS13" s="25"/>
      <c r="AT13" s="27">
        <f>SUM(X9:AT9)</f>
        <v>706139.32</v>
      </c>
      <c r="AU13" s="25"/>
      <c r="AV13" s="27">
        <f>SUM(Z9:AV9)</f>
        <v>736528.95000000007</v>
      </c>
      <c r="AW13" s="25"/>
      <c r="AX13" s="27">
        <f>SUM(AB9:AX9)</f>
        <v>804647.56</v>
      </c>
      <c r="AY13" s="25"/>
      <c r="AZ13" s="27">
        <f>SUM(AD9:AZ9)</f>
        <v>785293.12000000011</v>
      </c>
      <c r="BA13" s="25"/>
      <c r="BB13" s="27">
        <f>SUM(AF9:BB9)</f>
        <v>798970.21000000008</v>
      </c>
      <c r="BC13" s="25"/>
      <c r="BD13" s="27">
        <f>SUM(AH9:BD9)</f>
        <v>741388.75999999989</v>
      </c>
      <c r="BE13" s="25"/>
      <c r="BF13" s="27">
        <f>SUM(AJ9:BF9)</f>
        <v>721742.2699999999</v>
      </c>
      <c r="BG13" s="25"/>
      <c r="BH13" s="27">
        <f>SUM(AL9:BH9)</f>
        <v>731596.25</v>
      </c>
      <c r="BI13" s="25"/>
      <c r="BJ13" s="27">
        <f>SUM(AN9:BJ9)</f>
        <v>685225.97</v>
      </c>
      <c r="BK13" s="25"/>
      <c r="BL13" s="27">
        <f>SUM(AP9:BL9)</f>
        <v>681860.59</v>
      </c>
      <c r="BM13" s="25"/>
      <c r="BN13" s="27">
        <f>SUM(AR9:BN9)</f>
        <v>693313.11</v>
      </c>
      <c r="BO13" s="25"/>
      <c r="BP13" s="27">
        <f>SUM(AT9:BP9)</f>
        <v>699023.07</v>
      </c>
      <c r="BQ13" s="25"/>
      <c r="BR13" s="27">
        <f>SUM(AV9:BR9)</f>
        <v>662816.89999999991</v>
      </c>
      <c r="BS13" s="25"/>
      <c r="BT13" s="27">
        <f>SUM(AX9:BT9)</f>
        <v>639168.41</v>
      </c>
      <c r="BU13" s="25"/>
      <c r="BV13" s="28">
        <f>SUM(AZ9:BV9)</f>
        <v>614776.96</v>
      </c>
      <c r="BY13" s="58" t="s">
        <v>125</v>
      </c>
      <c r="CA13" s="59"/>
      <c r="CB13"/>
      <c r="CC13"/>
    </row>
    <row r="14" spans="1:92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82">
        <f>SUM(J10:J10)</f>
        <v>0</v>
      </c>
      <c r="K14" s="22"/>
      <c r="L14" s="82">
        <f>SUM(J10:L10)</f>
        <v>0</v>
      </c>
      <c r="M14" s="22"/>
      <c r="N14" s="82">
        <f>SUM(J10:N10)</f>
        <v>0</v>
      </c>
      <c r="O14" s="22"/>
      <c r="P14" s="82">
        <f>SUM(J10:P10)</f>
        <v>0</v>
      </c>
      <c r="Q14" s="22"/>
      <c r="R14" s="82">
        <f>SUM(J10:R10)</f>
        <v>0</v>
      </c>
      <c r="S14" s="22"/>
      <c r="T14" s="82">
        <f>SUM(J10:T10)</f>
        <v>0</v>
      </c>
      <c r="U14" s="22"/>
      <c r="V14" s="82">
        <f>SUM(J10:V10)</f>
        <v>0</v>
      </c>
      <c r="W14" s="22"/>
      <c r="X14" s="82">
        <f>SUM(J10:X10)</f>
        <v>0</v>
      </c>
      <c r="Y14" s="22"/>
      <c r="Z14" s="82">
        <f>SUM(J10:Z10)</f>
        <v>0</v>
      </c>
      <c r="AA14" s="22"/>
      <c r="AB14" s="82">
        <f>SUM(J10:AB10)</f>
        <v>0</v>
      </c>
      <c r="AC14" s="22"/>
      <c r="AD14" s="82">
        <f>SUM(J10:AD10)</f>
        <v>0</v>
      </c>
      <c r="AE14" s="22"/>
      <c r="AF14" s="82">
        <f t="shared" ref="AF14:AF15" si="0">SUM(J10:AF10)</f>
        <v>0</v>
      </c>
      <c r="AG14" s="22"/>
      <c r="AH14" s="82">
        <f t="shared" ref="AH14:AH15" si="1">SUM(L10:AH10)</f>
        <v>0</v>
      </c>
      <c r="AI14" s="22"/>
      <c r="AJ14" s="82">
        <f t="shared" ref="AJ14:AJ15" si="2">SUM(N10:AJ10)</f>
        <v>0</v>
      </c>
      <c r="AK14" s="22"/>
      <c r="AL14" s="82">
        <f t="shared" ref="AL14:AL15" si="3">SUM(P10:AL10)</f>
        <v>8095.92</v>
      </c>
      <c r="AM14" s="22"/>
      <c r="AN14" s="82">
        <f t="shared" ref="AN14:AN15" si="4">SUM(R10:AN10)</f>
        <v>16629.419999999998</v>
      </c>
      <c r="AO14" s="22"/>
      <c r="AP14" s="82">
        <f t="shared" ref="AP14:AP15" si="5">SUM(T10:AP10)</f>
        <v>27590.62</v>
      </c>
      <c r="AQ14" s="22"/>
      <c r="AR14" s="82">
        <f t="shared" ref="AR14:AR15" si="6">SUM(V10:AR10)</f>
        <v>35389.21</v>
      </c>
      <c r="AS14" s="22"/>
      <c r="AT14" s="82">
        <f t="shared" ref="AT14:AT15" si="7">SUM(X10:AT10)</f>
        <v>43310.13</v>
      </c>
      <c r="AU14" s="22"/>
      <c r="AV14" s="82">
        <f t="shared" ref="AV14:AV15" si="8">SUM(Z10:AV10)</f>
        <v>44230.729999999996</v>
      </c>
      <c r="AW14" s="22"/>
      <c r="AX14" s="82">
        <f t="shared" ref="AX14:AX15" si="9">SUM(AB10:AX10)</f>
        <v>86014.73</v>
      </c>
      <c r="AY14" s="22"/>
      <c r="AZ14" s="82">
        <f t="shared" ref="AZ14:AZ15" si="10">SUM(AD10:AZ10)</f>
        <v>76415.73</v>
      </c>
      <c r="BA14" s="22"/>
      <c r="BB14" s="82">
        <f t="shared" ref="BB14:BB15" si="11">SUM(AF10:BB10)</f>
        <v>87804.73</v>
      </c>
      <c r="BC14" s="22"/>
      <c r="BD14" s="82">
        <f t="shared" ref="BD14:BD15" si="12">SUM(AH10:BD10)</f>
        <v>94570.989999999991</v>
      </c>
      <c r="BE14" s="22"/>
      <c r="BF14" s="82">
        <f t="shared" ref="BF14:BF15" si="13">SUM(AJ10:BF10)</f>
        <v>107923.98999999999</v>
      </c>
      <c r="BG14" s="22"/>
      <c r="BH14" s="82">
        <f t="shared" ref="BH14:BH15" si="14">SUM(AL10:BH10)</f>
        <v>114889.98999999999</v>
      </c>
      <c r="BI14" s="22"/>
      <c r="BJ14" s="82">
        <f t="shared" ref="BJ14:BJ15" si="15">SUM(AN10:BJ10)</f>
        <v>125394.25</v>
      </c>
      <c r="BK14" s="22"/>
      <c r="BL14" s="82">
        <f t="shared" ref="BL14:BL15" si="16">SUM(AP10:BL10)</f>
        <v>138416.75</v>
      </c>
      <c r="BM14" s="22"/>
      <c r="BN14" s="82">
        <f t="shared" ref="BN14:BN15" si="17">SUM(AR10:BN10)</f>
        <v>138318.54999999999</v>
      </c>
      <c r="BO14" s="22"/>
      <c r="BP14" s="82">
        <f t="shared" ref="BP14:BP15" si="18">SUM(AT10:BP10)</f>
        <v>147111.96</v>
      </c>
      <c r="BQ14" s="22"/>
      <c r="BR14" s="82">
        <f t="shared" ref="BR14:BR15" si="19">SUM(AV10:BR10)</f>
        <v>182110.84000000003</v>
      </c>
      <c r="BS14" s="22"/>
      <c r="BT14" s="82">
        <f t="shared" ref="BT14:BT15" si="20">SUM(AX10:BT10)</f>
        <v>194656.5</v>
      </c>
      <c r="BU14" s="22"/>
      <c r="BV14" s="114">
        <f t="shared" ref="BV14:BV15" si="21">SUM(AZ10:BV10)</f>
        <v>174852.45</v>
      </c>
      <c r="BY14" s="61" t="s">
        <v>9</v>
      </c>
      <c r="CA14" s="59"/>
      <c r="CB14"/>
      <c r="CC14"/>
    </row>
    <row r="15" spans="1:92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35">
        <f>SUM(J11:J11)</f>
        <v>0</v>
      </c>
      <c r="K15" s="22"/>
      <c r="L15" s="35">
        <f>SUM(J11:L11)</f>
        <v>0</v>
      </c>
      <c r="M15" s="22"/>
      <c r="N15" s="35">
        <f>SUM(J11:N11)</f>
        <v>2723</v>
      </c>
      <c r="O15" s="22"/>
      <c r="P15" s="35">
        <f>SUM(J11:P11)</f>
        <v>10446.35</v>
      </c>
      <c r="Q15" s="22"/>
      <c r="R15" s="35">
        <f>SUM(J11:R11)</f>
        <v>19639.400000000001</v>
      </c>
      <c r="S15" s="22"/>
      <c r="T15" s="35">
        <f>SUM(J11:T11)</f>
        <v>22064.15</v>
      </c>
      <c r="U15" s="22"/>
      <c r="V15" s="35">
        <f>SUM(J11:V11)</f>
        <v>26401.14</v>
      </c>
      <c r="W15" s="22"/>
      <c r="X15" s="35">
        <f>SUM(J11:X11)</f>
        <v>28479.629999999997</v>
      </c>
      <c r="Y15" s="22"/>
      <c r="Z15" s="35">
        <f>SUM(J11:Z11)</f>
        <v>37199.339999999997</v>
      </c>
      <c r="AA15" s="22"/>
      <c r="AB15" s="35">
        <f>SUM(J11:AB11)</f>
        <v>58012.479999999996</v>
      </c>
      <c r="AC15" s="22"/>
      <c r="AD15" s="35">
        <f>SUM(J11:AD11)</f>
        <v>77210.239999999991</v>
      </c>
      <c r="AE15" s="22"/>
      <c r="AF15" s="35">
        <f t="shared" si="0"/>
        <v>109245.9</v>
      </c>
      <c r="AG15" s="22"/>
      <c r="AH15" s="35">
        <f t="shared" si="1"/>
        <v>131132.53999999998</v>
      </c>
      <c r="AI15" s="22"/>
      <c r="AJ15" s="35">
        <f t="shared" si="2"/>
        <v>144821.35999999999</v>
      </c>
      <c r="AK15" s="22"/>
      <c r="AL15" s="35">
        <f t="shared" si="3"/>
        <v>165423.59999999998</v>
      </c>
      <c r="AM15" s="22"/>
      <c r="AN15" s="35">
        <f t="shared" si="4"/>
        <v>184321.18</v>
      </c>
      <c r="AO15" s="22"/>
      <c r="AP15" s="35">
        <f t="shared" si="5"/>
        <v>189855.49999999997</v>
      </c>
      <c r="AQ15" s="22"/>
      <c r="AR15" s="35">
        <f t="shared" si="6"/>
        <v>206854.01999999996</v>
      </c>
      <c r="AS15" s="22"/>
      <c r="AT15" s="35">
        <f t="shared" si="7"/>
        <v>230640.82999999996</v>
      </c>
      <c r="AU15" s="22"/>
      <c r="AV15" s="35">
        <f t="shared" si="8"/>
        <v>261184.26999999996</v>
      </c>
      <c r="AW15" s="22"/>
      <c r="AX15" s="35">
        <f t="shared" si="9"/>
        <v>291302.34999999998</v>
      </c>
      <c r="AY15" s="22"/>
      <c r="AZ15" s="35">
        <f t="shared" si="10"/>
        <v>305579.53999999998</v>
      </c>
      <c r="BA15" s="22"/>
      <c r="BB15" s="35">
        <f t="shared" si="11"/>
        <v>316496.06999999995</v>
      </c>
      <c r="BC15" s="22"/>
      <c r="BD15" s="35">
        <f t="shared" si="12"/>
        <v>316746.26999999996</v>
      </c>
      <c r="BE15" s="22"/>
      <c r="BF15" s="35">
        <f t="shared" si="13"/>
        <v>327389.02</v>
      </c>
      <c r="BG15" s="22"/>
      <c r="BH15" s="35">
        <f t="shared" si="14"/>
        <v>332514.36000000004</v>
      </c>
      <c r="BI15" s="22"/>
      <c r="BJ15" s="35">
        <f t="shared" si="15"/>
        <v>338787.11000000004</v>
      </c>
      <c r="BK15" s="22"/>
      <c r="BL15" s="35">
        <f t="shared" si="16"/>
        <v>342187.27</v>
      </c>
      <c r="BM15" s="22"/>
      <c r="BN15" s="35">
        <f t="shared" si="17"/>
        <v>356138.10000000003</v>
      </c>
      <c r="BO15" s="22"/>
      <c r="BP15" s="35">
        <f t="shared" si="18"/>
        <v>372606.7300000001</v>
      </c>
      <c r="BQ15" s="22"/>
      <c r="BR15" s="35">
        <f t="shared" si="19"/>
        <v>377867.19000000006</v>
      </c>
      <c r="BS15" s="22"/>
      <c r="BT15" s="35">
        <f t="shared" si="20"/>
        <v>385385.27000000008</v>
      </c>
      <c r="BU15" s="22"/>
      <c r="BV15" s="36">
        <f t="shared" si="21"/>
        <v>402070.50000000006</v>
      </c>
      <c r="BY15" s="58"/>
      <c r="CA15" s="59"/>
      <c r="CB15"/>
      <c r="CC15"/>
    </row>
    <row r="16" spans="1:92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5">
        <f>SUM(J13:J15)</f>
        <v>490</v>
      </c>
      <c r="K16" s="33"/>
      <c r="L16" s="35">
        <f>SUM(L13:L15)</f>
        <v>490</v>
      </c>
      <c r="M16" s="33"/>
      <c r="N16" s="35">
        <f>SUM(N13:N15)</f>
        <v>18167.86</v>
      </c>
      <c r="O16" s="33"/>
      <c r="P16" s="35">
        <f>SUM(P13:P15)</f>
        <v>31865.739999999998</v>
      </c>
      <c r="Q16" s="33"/>
      <c r="R16" s="35">
        <f>SUM(R13:R15)</f>
        <v>68730.75</v>
      </c>
      <c r="S16" s="33"/>
      <c r="T16" s="35">
        <f>SUM(T13:T15)</f>
        <v>93252.19</v>
      </c>
      <c r="U16" s="33"/>
      <c r="V16" s="35">
        <f>SUM(V13:V15)</f>
        <v>121364.68</v>
      </c>
      <c r="W16" s="33"/>
      <c r="X16" s="35">
        <f>SUM(X13:X15)</f>
        <v>146932.46</v>
      </c>
      <c r="Y16" s="33"/>
      <c r="Z16" s="35">
        <f>SUM(Z13:Z15)</f>
        <v>170919.87999999998</v>
      </c>
      <c r="AA16" s="33"/>
      <c r="AB16" s="35">
        <f>SUM(AB13:AB15)</f>
        <v>269815.92</v>
      </c>
      <c r="AC16" s="33"/>
      <c r="AD16" s="35">
        <f>SUM(AD13:AD15)</f>
        <v>353186.95999999996</v>
      </c>
      <c r="AE16" s="33"/>
      <c r="AF16" s="35">
        <f>SUM(AF13:AF15)</f>
        <v>480434.04999999993</v>
      </c>
      <c r="AG16" s="33"/>
      <c r="AH16" s="35">
        <f>SUM(AH13:AH15)</f>
        <v>570887.28</v>
      </c>
      <c r="AI16" s="33"/>
      <c r="AJ16" s="35">
        <f>SUM(AJ13:AJ15)</f>
        <v>613465.67999999993</v>
      </c>
      <c r="AK16" s="33"/>
      <c r="AL16" s="35">
        <f>SUM(AL13:AL15)</f>
        <v>705412.06</v>
      </c>
      <c r="AM16" s="33"/>
      <c r="AN16" s="35">
        <f>SUM(AN13:AN15)</f>
        <v>789436.35000000009</v>
      </c>
      <c r="AO16" s="33"/>
      <c r="AP16" s="35">
        <f>SUM(AP13:AP15)</f>
        <v>834945.88</v>
      </c>
      <c r="AQ16" s="33"/>
      <c r="AR16" s="35">
        <f>SUM(AR13:AR15)</f>
        <v>896086.57999999984</v>
      </c>
      <c r="AS16" s="33"/>
      <c r="AT16" s="35">
        <f>SUM(AT13:AT15)</f>
        <v>980090.27999999991</v>
      </c>
      <c r="AU16" s="33"/>
      <c r="AV16" s="35">
        <f>SUM(AV13:AV15)</f>
        <v>1041943.95</v>
      </c>
      <c r="AW16" s="33"/>
      <c r="AX16" s="35">
        <f>SUM(AX13:AX15)</f>
        <v>1181964.6400000001</v>
      </c>
      <c r="AY16" s="33"/>
      <c r="AZ16" s="35">
        <f>SUM(AZ13:AZ15)</f>
        <v>1167288.3900000001</v>
      </c>
      <c r="BA16" s="33"/>
      <c r="BB16" s="35">
        <f>SUM(BB13:BB15)</f>
        <v>1203271.01</v>
      </c>
      <c r="BC16" s="33"/>
      <c r="BD16" s="35">
        <f>SUM(BD13:BD15)</f>
        <v>1152706.0199999998</v>
      </c>
      <c r="BE16" s="33"/>
      <c r="BF16" s="35">
        <f>SUM(BF13:BF15)</f>
        <v>1157055.2799999998</v>
      </c>
      <c r="BG16" s="33"/>
      <c r="BH16" s="35">
        <f>SUM(BH13:BH15)</f>
        <v>1179000.6000000001</v>
      </c>
      <c r="BI16" s="33"/>
      <c r="BJ16" s="35">
        <f>SUM(BJ13:BJ15)</f>
        <v>1149407.33</v>
      </c>
      <c r="BK16" s="33"/>
      <c r="BL16" s="35">
        <f>SUM(BL13:BL15)</f>
        <v>1162464.6099999999</v>
      </c>
      <c r="BM16" s="33"/>
      <c r="BN16" s="35">
        <f>SUM(BN13:BN15)</f>
        <v>1187769.76</v>
      </c>
      <c r="BO16" s="33"/>
      <c r="BP16" s="35">
        <f>SUM(BP13:BP15)</f>
        <v>1218741.76</v>
      </c>
      <c r="BQ16" s="33"/>
      <c r="BR16" s="35">
        <f>SUM(BR13:BR15)</f>
        <v>1222794.9300000002</v>
      </c>
      <c r="BS16" s="33"/>
      <c r="BT16" s="35">
        <f>SUM(BT13:BT15)</f>
        <v>1219210.1800000002</v>
      </c>
      <c r="BU16" s="33"/>
      <c r="BV16" s="36">
        <f>SUM(BV13:BV15)</f>
        <v>1191699.9099999999</v>
      </c>
      <c r="BY16" s="62"/>
      <c r="BZ16" s="18"/>
      <c r="CA16" s="63"/>
      <c r="CB16"/>
      <c r="CC16"/>
    </row>
    <row r="17" spans="2:87" ht="6" customHeight="1" x14ac:dyDescent="0.25">
      <c r="B17" s="7"/>
      <c r="BY17"/>
      <c r="BZ17"/>
      <c r="CA17"/>
      <c r="CB17"/>
      <c r="CC17"/>
    </row>
    <row r="18" spans="2:87" x14ac:dyDescent="0.25">
      <c r="B18" s="7" t="s">
        <v>3</v>
      </c>
      <c r="J18" s="45">
        <v>2184</v>
      </c>
      <c r="K18" s="47"/>
      <c r="L18" s="45">
        <v>8664.6200000000008</v>
      </c>
      <c r="M18" s="47"/>
      <c r="N18" s="45">
        <v>19833.88</v>
      </c>
      <c r="O18" s="47"/>
      <c r="P18" s="45">
        <v>23082.639999999999</v>
      </c>
      <c r="Q18" s="47"/>
      <c r="R18" s="45">
        <v>40321.040000000001</v>
      </c>
      <c r="S18" s="47"/>
      <c r="T18" s="45">
        <v>19776.97</v>
      </c>
      <c r="U18" s="47"/>
      <c r="V18" s="45">
        <v>27418.3</v>
      </c>
      <c r="W18" s="47"/>
      <c r="X18" s="45">
        <v>24514.93</v>
      </c>
      <c r="Y18" s="47"/>
      <c r="Z18" s="45">
        <v>25263.96</v>
      </c>
      <c r="AA18" s="47"/>
      <c r="AB18" s="45">
        <v>34150.43</v>
      </c>
      <c r="AC18" s="47"/>
      <c r="AD18" s="45">
        <v>48666.37</v>
      </c>
      <c r="AE18" s="47"/>
      <c r="AF18" s="45">
        <v>71564.850000000006</v>
      </c>
      <c r="AG18" s="47"/>
      <c r="AH18" s="45">
        <v>41178.269999999997</v>
      </c>
      <c r="AI18" s="47"/>
      <c r="AJ18" s="45">
        <v>11998.49</v>
      </c>
      <c r="AK18" s="47"/>
      <c r="AL18" s="45">
        <v>56267.27</v>
      </c>
      <c r="AM18" s="47"/>
      <c r="AN18" s="45">
        <v>53664.04</v>
      </c>
      <c r="AO18" s="47"/>
      <c r="AP18" s="45">
        <v>43639.9</v>
      </c>
      <c r="AQ18" s="47"/>
      <c r="AR18" s="45">
        <v>55914.19</v>
      </c>
      <c r="AS18" s="47"/>
      <c r="AT18" s="45">
        <v>54175.360000000001</v>
      </c>
      <c r="AU18" s="47"/>
      <c r="AV18" s="45">
        <v>56536.57</v>
      </c>
      <c r="AW18" s="47"/>
      <c r="AX18" s="45">
        <v>98090.66</v>
      </c>
      <c r="AY18" s="47"/>
      <c r="AZ18" s="45">
        <v>94832.4</v>
      </c>
      <c r="BA18" s="47"/>
      <c r="BB18" s="45">
        <v>120508.21</v>
      </c>
      <c r="BC18" s="47"/>
      <c r="BD18" s="45">
        <v>110236.92</v>
      </c>
      <c r="BE18" s="47"/>
      <c r="BF18" s="45">
        <v>98364.56</v>
      </c>
      <c r="BG18" s="47"/>
      <c r="BH18" s="45">
        <v>81386.83</v>
      </c>
      <c r="BI18" s="47"/>
      <c r="BJ18" s="45">
        <v>120027.17</v>
      </c>
      <c r="BK18" s="47"/>
      <c r="BL18" s="45">
        <v>131449.17000000001</v>
      </c>
      <c r="BM18" s="47"/>
      <c r="BN18" s="45">
        <v>114652.53</v>
      </c>
      <c r="BO18" s="47"/>
      <c r="BP18" s="45">
        <v>138475.4</v>
      </c>
      <c r="BQ18" s="47"/>
      <c r="BR18" s="45">
        <v>113523.28</v>
      </c>
      <c r="BS18" s="47"/>
      <c r="BT18" s="45">
        <v>98392.54</v>
      </c>
      <c r="BU18" s="47"/>
      <c r="BV18" s="45">
        <v>135384.18</v>
      </c>
      <c r="BW18" s="47"/>
      <c r="BX18" s="47"/>
      <c r="BY18" s="124"/>
      <c r="BZ18" s="124"/>
      <c r="CA18" s="124"/>
      <c r="CB18" s="124"/>
      <c r="CC18" s="124"/>
      <c r="CD18" s="47"/>
      <c r="CE18" s="47"/>
      <c r="CF18" s="47"/>
      <c r="CG18" s="16"/>
      <c r="CH18" s="16"/>
      <c r="CI18" s="16"/>
    </row>
    <row r="19" spans="2:87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1">
        <f>SUM(J18:J18)</f>
        <v>2184</v>
      </c>
      <c r="K19" s="10"/>
      <c r="L19" s="11">
        <f>SUM(J18:L18)</f>
        <v>10848.62</v>
      </c>
      <c r="M19" s="10"/>
      <c r="N19" s="11">
        <f>SUM(J18:N18)</f>
        <v>30682.5</v>
      </c>
      <c r="O19" s="10"/>
      <c r="P19" s="11">
        <f>SUM(J18:P18)</f>
        <v>53765.14</v>
      </c>
      <c r="Q19" s="10"/>
      <c r="R19" s="11">
        <f>SUM(J18:R18)</f>
        <v>94086.18</v>
      </c>
      <c r="S19" s="10"/>
      <c r="T19" s="11">
        <f>SUM(J18:T18)</f>
        <v>113863.15</v>
      </c>
      <c r="U19" s="10"/>
      <c r="V19" s="11">
        <f>SUM(J18:V18)</f>
        <v>141281.44999999998</v>
      </c>
      <c r="W19" s="10"/>
      <c r="X19" s="11">
        <f>SUM(J18:X18)</f>
        <v>165796.37999999998</v>
      </c>
      <c r="Y19" s="10"/>
      <c r="Z19" s="11">
        <f>SUM(J18:Z18)</f>
        <v>191060.33999999997</v>
      </c>
      <c r="AA19" s="10"/>
      <c r="AB19" s="11">
        <f>SUM(J18:AB18)</f>
        <v>225210.76999999996</v>
      </c>
      <c r="AC19" s="10"/>
      <c r="AD19" s="11">
        <f>SUM(J18:AD18)</f>
        <v>273877.13999999996</v>
      </c>
      <c r="AE19" s="10"/>
      <c r="AF19" s="11">
        <f>SUM(J18:AF18)</f>
        <v>345441.99</v>
      </c>
      <c r="AG19" s="10"/>
      <c r="AH19" s="11">
        <f>SUM(L18:AH18)</f>
        <v>384436.26</v>
      </c>
      <c r="AI19" s="10"/>
      <c r="AJ19" s="11">
        <f>SUM(N18:AJ18)</f>
        <v>387770.13</v>
      </c>
      <c r="AK19" s="10"/>
      <c r="AL19" s="11">
        <f>SUM(P18:AL18)</f>
        <v>424203.52000000002</v>
      </c>
      <c r="AM19" s="10"/>
      <c r="AN19" s="11">
        <f>SUM(R18:AN18)</f>
        <v>454784.92</v>
      </c>
      <c r="AO19" s="10"/>
      <c r="AP19" s="11">
        <f>SUM(T18:AP18)</f>
        <v>458103.78</v>
      </c>
      <c r="AQ19" s="10"/>
      <c r="AR19" s="11">
        <f>SUM(V18:AR18)</f>
        <v>494241</v>
      </c>
      <c r="AS19" s="10"/>
      <c r="AT19" s="11">
        <f>SUM(X18:AT18)</f>
        <v>520998.06</v>
      </c>
      <c r="AU19" s="10"/>
      <c r="AV19" s="11">
        <f>SUM(Z18:AV18)</f>
        <v>553019.69999999995</v>
      </c>
      <c r="AW19" s="10"/>
      <c r="AX19" s="11">
        <f>SUM(AB18:AX18)</f>
        <v>625846.4</v>
      </c>
      <c r="AY19" s="10"/>
      <c r="AZ19" s="11">
        <f>SUM(AD18:AZ18)</f>
        <v>686528.37</v>
      </c>
      <c r="BA19" s="10"/>
      <c r="BB19" s="11">
        <f>SUM(AF18:BB18)</f>
        <v>758370.21</v>
      </c>
      <c r="BC19" s="10"/>
      <c r="BD19" s="11">
        <f>SUM(AH18:BD18)</f>
        <v>797042.28</v>
      </c>
      <c r="BE19" s="10"/>
      <c r="BF19" s="11">
        <f>SUM(AJ18:BF18)</f>
        <v>854228.57000000007</v>
      </c>
      <c r="BG19" s="10"/>
      <c r="BH19" s="11">
        <f>SUM(AL18:BH18)</f>
        <v>923616.91</v>
      </c>
      <c r="BI19" s="10"/>
      <c r="BJ19" s="11">
        <f>SUM(AN18:BJ18)</f>
        <v>987376.81</v>
      </c>
      <c r="BK19" s="10"/>
      <c r="BL19" s="11">
        <f>SUM(AP18:BL18)</f>
        <v>1065161.94</v>
      </c>
      <c r="BM19" s="10"/>
      <c r="BN19" s="11">
        <f>SUM(AR18:BN18)</f>
        <v>1136174.57</v>
      </c>
      <c r="BO19" s="10"/>
      <c r="BP19" s="11">
        <f>SUM(AT18:BP18)</f>
        <v>1218735.7799999998</v>
      </c>
      <c r="BQ19" s="10"/>
      <c r="BR19" s="11">
        <f>SUM(AV18:BR18)</f>
        <v>1278083.7000000002</v>
      </c>
      <c r="BS19" s="10"/>
      <c r="BT19" s="11">
        <f>SUM(AX18:BT18)</f>
        <v>1319939.6700000002</v>
      </c>
      <c r="BU19" s="10"/>
      <c r="BV19" s="13">
        <f>SUM(AZ18:BV18)</f>
        <v>1357233.19</v>
      </c>
    </row>
    <row r="20" spans="2:87" x14ac:dyDescent="0.25">
      <c r="B20" s="4" t="s">
        <v>4</v>
      </c>
      <c r="J20" s="15">
        <f>J19/J16</f>
        <v>4.4571428571428573</v>
      </c>
      <c r="L20" s="15">
        <f>L19/L16</f>
        <v>22.140040816326533</v>
      </c>
      <c r="N20" s="15">
        <f>N19/N16</f>
        <v>1.688834017875523</v>
      </c>
      <c r="P20" s="15">
        <f>P19/P16</f>
        <v>1.6872396498559268</v>
      </c>
      <c r="R20" s="15">
        <f>R19/R16</f>
        <v>1.3689095492192358</v>
      </c>
      <c r="T20" s="15">
        <f>T19/T16</f>
        <v>1.2210238708602983</v>
      </c>
      <c r="V20" s="15">
        <f>V19/V16</f>
        <v>1.164106806032859</v>
      </c>
      <c r="X20" s="15">
        <f>X19/X16</f>
        <v>1.1283849736130462</v>
      </c>
      <c r="Z20" s="15">
        <f>Z19/Z16</f>
        <v>1.1178356783306891</v>
      </c>
      <c r="AB20" s="15">
        <f>AB19/AB16</f>
        <v>0.83468303130519494</v>
      </c>
      <c r="AD20" s="15">
        <f>AD19/AD16</f>
        <v>0.77544522028786111</v>
      </c>
      <c r="AF20" s="15">
        <f>AF19/AF16</f>
        <v>0.7190206231219457</v>
      </c>
      <c r="AH20" s="15">
        <f>AH19/AH16</f>
        <v>0.67340134115442196</v>
      </c>
      <c r="AJ20" s="15">
        <f>AJ19/AJ16</f>
        <v>0.6320975119586153</v>
      </c>
      <c r="AL20" s="15">
        <f>AL19/AL16</f>
        <v>0.60135563885879695</v>
      </c>
      <c r="AN20" s="15">
        <f>AN19/AN16</f>
        <v>0.57608814187489588</v>
      </c>
      <c r="AP20" s="15">
        <f>AP19/AP16</f>
        <v>0.54866284267430609</v>
      </c>
      <c r="AR20" s="15">
        <f>AR19/AR16</f>
        <v>0.55155496246802416</v>
      </c>
      <c r="AT20" s="15">
        <f>AT19/AT16</f>
        <v>0.53158170286108752</v>
      </c>
      <c r="AV20" s="15">
        <f>AV19/AV16</f>
        <v>0.53075762856533693</v>
      </c>
      <c r="AX20" s="15">
        <f>AX19/AX16</f>
        <v>0.52949671996955849</v>
      </c>
      <c r="AZ20" s="15">
        <f>AZ19/AZ16</f>
        <v>0.5881394656893657</v>
      </c>
      <c r="BB20" s="15">
        <f>BB19/BB16</f>
        <v>0.63025719368074862</v>
      </c>
      <c r="BD20" s="15">
        <f>BD19/BD16</f>
        <v>0.69145321198201093</v>
      </c>
      <c r="BF20" s="15">
        <f>BF19/BF16</f>
        <v>0.7382780967906738</v>
      </c>
      <c r="BH20" s="15">
        <f>BH19/BH16</f>
        <v>0.78338968614604598</v>
      </c>
      <c r="BJ20" s="15">
        <f>BJ19/BJ16</f>
        <v>0.85903124525924157</v>
      </c>
      <c r="BL20" s="15">
        <f>BL19/BL16</f>
        <v>0.91629623029986274</v>
      </c>
      <c r="BN20" s="15">
        <f>BN19/BN16</f>
        <v>0.95656128675981789</v>
      </c>
      <c r="BP20" s="15">
        <f>BP19/BP16</f>
        <v>0.99999509330015879</v>
      </c>
      <c r="BR20" s="15">
        <f>BR19/BR16</f>
        <v>1.0452150795227781</v>
      </c>
      <c r="BT20" s="15">
        <f>BT19/BT16</f>
        <v>1.0826186425051012</v>
      </c>
      <c r="BV20" s="15">
        <f>BV19/BV16</f>
        <v>1.1389051711852525</v>
      </c>
    </row>
    <row r="21" spans="2:87" ht="6" customHeight="1" x14ac:dyDescent="0.25">
      <c r="B21" s="7"/>
    </row>
    <row r="22" spans="2:87" ht="14.45" customHeight="1" x14ac:dyDescent="0.25">
      <c r="B22" s="7" t="s">
        <v>5</v>
      </c>
      <c r="J22" s="45">
        <v>11676</v>
      </c>
      <c r="K22" s="47"/>
      <c r="L22" s="45">
        <v>6270</v>
      </c>
      <c r="M22" s="47"/>
      <c r="N22" s="45">
        <v>12101</v>
      </c>
      <c r="O22" s="47"/>
      <c r="P22" s="45">
        <v>11666</v>
      </c>
      <c r="Q22" s="47"/>
      <c r="R22" s="45">
        <v>17066</v>
      </c>
      <c r="S22" s="47"/>
      <c r="T22" s="45">
        <v>36327</v>
      </c>
      <c r="U22" s="47"/>
      <c r="V22" s="45">
        <v>18903</v>
      </c>
      <c r="W22" s="47"/>
      <c r="X22" s="45">
        <v>33701</v>
      </c>
      <c r="Y22" s="47"/>
      <c r="Z22" s="45">
        <v>37245</v>
      </c>
      <c r="AA22" s="47"/>
      <c r="AB22" s="45">
        <v>85793</v>
      </c>
      <c r="AC22" s="47"/>
      <c r="AD22" s="45">
        <v>85501</v>
      </c>
      <c r="AE22" s="47"/>
      <c r="AF22" s="45">
        <v>101351</v>
      </c>
      <c r="AG22" s="47"/>
      <c r="AH22" s="45">
        <v>79654</v>
      </c>
      <c r="AI22" s="47"/>
      <c r="AJ22" s="45">
        <v>84530</v>
      </c>
      <c r="AK22" s="47"/>
      <c r="AL22" s="45">
        <v>90352</v>
      </c>
      <c r="AM22" s="47"/>
      <c r="AN22" s="45">
        <v>99493</v>
      </c>
      <c r="AO22" s="47"/>
      <c r="AP22" s="45">
        <v>92542</v>
      </c>
      <c r="AQ22" s="47"/>
      <c r="AR22" s="45">
        <v>92271</v>
      </c>
      <c r="AS22" s="47"/>
      <c r="AT22" s="45">
        <v>101155</v>
      </c>
      <c r="AU22" s="47"/>
      <c r="AV22" s="45">
        <v>81957</v>
      </c>
      <c r="AW22" s="47"/>
      <c r="AX22" s="45">
        <v>114179</v>
      </c>
      <c r="AY22" s="47"/>
      <c r="AZ22" s="45">
        <v>69732</v>
      </c>
      <c r="BA22" s="47"/>
      <c r="BB22" s="45">
        <v>110217</v>
      </c>
      <c r="BC22" s="47"/>
      <c r="BD22" s="45">
        <v>118968</v>
      </c>
      <c r="BE22" s="47"/>
      <c r="BF22" s="45">
        <v>130207</v>
      </c>
      <c r="BG22" s="47"/>
      <c r="BH22" s="45">
        <v>91733</v>
      </c>
      <c r="BI22" s="47"/>
      <c r="BJ22" s="45">
        <v>139853</v>
      </c>
      <c r="BK22" s="47"/>
      <c r="BL22" s="45">
        <v>117195</v>
      </c>
      <c r="BM22" s="47"/>
      <c r="BN22" s="45">
        <v>90233</v>
      </c>
      <c r="BO22" s="47"/>
      <c r="BP22" s="45">
        <v>90233</v>
      </c>
      <c r="BQ22" s="47"/>
      <c r="BR22" s="45">
        <v>111602</v>
      </c>
      <c r="BS22" s="47"/>
      <c r="BT22" s="45">
        <v>90186.94</v>
      </c>
      <c r="BU22" s="47"/>
      <c r="BV22" s="45">
        <v>143079</v>
      </c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16"/>
      <c r="CH22" s="16"/>
    </row>
    <row r="23" spans="2:87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1">
        <f>SUM(J22:J22)</f>
        <v>11676</v>
      </c>
      <c r="K23" s="10"/>
      <c r="L23" s="11">
        <f>SUM(J22:L22)</f>
        <v>17946</v>
      </c>
      <c r="M23" s="10"/>
      <c r="N23" s="11">
        <f>SUM(J22:N22)</f>
        <v>30047</v>
      </c>
      <c r="O23" s="10"/>
      <c r="P23" s="11">
        <f>SUM(J22:P22)</f>
        <v>41713</v>
      </c>
      <c r="Q23" s="10"/>
      <c r="R23" s="11">
        <f>SUM(J22:R22)</f>
        <v>58779</v>
      </c>
      <c r="S23" s="10"/>
      <c r="T23" s="11">
        <f>SUM(J22:T22)</f>
        <v>95106</v>
      </c>
      <c r="U23" s="10"/>
      <c r="V23" s="11">
        <f>SUM(J22:V22)</f>
        <v>114009</v>
      </c>
      <c r="W23" s="10"/>
      <c r="X23" s="11">
        <f>SUM(J22:X22)</f>
        <v>147710</v>
      </c>
      <c r="Y23" s="10"/>
      <c r="Z23" s="11">
        <f>SUM(J22:Z22)</f>
        <v>184955</v>
      </c>
      <c r="AA23" s="10"/>
      <c r="AB23" s="11">
        <f>SUM(J22:AB22)</f>
        <v>270748</v>
      </c>
      <c r="AC23" s="10"/>
      <c r="AD23" s="11">
        <f>SUM(J22:AD22)</f>
        <v>356249</v>
      </c>
      <c r="AE23" s="10"/>
      <c r="AF23" s="11">
        <f>SUM(J22:AF22)</f>
        <v>457600</v>
      </c>
      <c r="AG23" s="10"/>
      <c r="AH23" s="11">
        <f>SUM(L22:AH22)</f>
        <v>525578</v>
      </c>
      <c r="AI23" s="10"/>
      <c r="AJ23" s="11">
        <f>SUM(N22:AJ22)</f>
        <v>603838</v>
      </c>
      <c r="AK23" s="10"/>
      <c r="AL23" s="11">
        <f>SUM(P22:AL22)</f>
        <v>682089</v>
      </c>
      <c r="AM23" s="10"/>
      <c r="AN23" s="11">
        <f>SUM(R22:AN22)</f>
        <v>769916</v>
      </c>
      <c r="AO23" s="10"/>
      <c r="AP23" s="11">
        <f>SUM(T22:AP22)</f>
        <v>845392</v>
      </c>
      <c r="AQ23" s="10"/>
      <c r="AR23" s="11">
        <f>SUM(V22:AR22)</f>
        <v>901336</v>
      </c>
      <c r="AS23" s="10"/>
      <c r="AT23" s="11">
        <f>SUM(X22:AT22)</f>
        <v>983588</v>
      </c>
      <c r="AU23" s="10"/>
      <c r="AV23" s="11">
        <f>SUM(Z22:AV22)</f>
        <v>1031844</v>
      </c>
      <c r="AW23" s="10"/>
      <c r="AX23" s="11">
        <f>SUM(AB22:AX22)</f>
        <v>1108778</v>
      </c>
      <c r="AY23" s="10"/>
      <c r="AZ23" s="11">
        <f>SUM(AD22:AZ22)</f>
        <v>1092717</v>
      </c>
      <c r="BA23" s="10"/>
      <c r="BB23" s="11">
        <f>SUM(AF22:BB22)</f>
        <v>1117433</v>
      </c>
      <c r="BC23" s="10"/>
      <c r="BD23" s="11">
        <f>SUM(AH22:BD22)</f>
        <v>1135050</v>
      </c>
      <c r="BE23" s="10"/>
      <c r="BF23" s="11">
        <f>SUM(AJ22:BF22)</f>
        <v>1185603</v>
      </c>
      <c r="BG23" s="10"/>
      <c r="BH23" s="11">
        <f>SUM(AL22:BH22)</f>
        <v>1192806</v>
      </c>
      <c r="BI23" s="10"/>
      <c r="BJ23" s="11">
        <f>SUM(AN22:BJ22)</f>
        <v>1242307</v>
      </c>
      <c r="BK23" s="10"/>
      <c r="BL23" s="11">
        <f>SUM(AP22:BL22)</f>
        <v>1260009</v>
      </c>
      <c r="BM23" s="10"/>
      <c r="BN23" s="11">
        <f>SUM(AR22:BN22)</f>
        <v>1257700</v>
      </c>
      <c r="BO23" s="10"/>
      <c r="BP23" s="11">
        <f>SUM(AT22:BP22)</f>
        <v>1255662</v>
      </c>
      <c r="BQ23" s="10"/>
      <c r="BR23" s="11">
        <f>SUM(AV22:BR22)</f>
        <v>1266109</v>
      </c>
      <c r="BS23" s="10"/>
      <c r="BT23" s="11">
        <f>SUM(AX22:BT22)</f>
        <v>1274338.94</v>
      </c>
      <c r="BU23" s="10"/>
      <c r="BV23" s="13">
        <f>SUM(AZ22:BV22)</f>
        <v>1303238.94</v>
      </c>
    </row>
    <row r="24" spans="2:87" x14ac:dyDescent="0.25">
      <c r="B24" s="4" t="s">
        <v>6</v>
      </c>
      <c r="J24" s="15">
        <f>J23/J19</f>
        <v>5.3461538461538458</v>
      </c>
      <c r="L24" s="15">
        <f>L23/L19</f>
        <v>1.6542196150293769</v>
      </c>
      <c r="N24" s="15">
        <f>N23/N19</f>
        <v>0.97928786767701459</v>
      </c>
      <c r="P24" s="15">
        <f>P23/P19</f>
        <v>0.77583728043858902</v>
      </c>
      <c r="R24" s="15">
        <f>R23/R19</f>
        <v>0.6247357475880092</v>
      </c>
      <c r="T24" s="15">
        <f>T23/T19</f>
        <v>0.83526584325130659</v>
      </c>
      <c r="V24" s="15">
        <f>V23/V19</f>
        <v>0.80696368843892818</v>
      </c>
      <c r="X24" s="15">
        <f>X23/X19</f>
        <v>0.89091209349685452</v>
      </c>
      <c r="Z24" s="15">
        <f>Z23/Z19</f>
        <v>0.96804496422439124</v>
      </c>
      <c r="AB24" s="15">
        <f>AB23/AB19</f>
        <v>1.202198278528154</v>
      </c>
      <c r="AD24" s="15">
        <f>AD23/AD19</f>
        <v>1.3007620862405678</v>
      </c>
      <c r="AF24" s="15">
        <f>AF23/AF19</f>
        <v>1.3246797240833403</v>
      </c>
      <c r="AH24" s="15">
        <f>AH23/AH19</f>
        <v>1.3671395096810066</v>
      </c>
      <c r="AJ24" s="15">
        <f>AJ23/AJ19</f>
        <v>1.5572060694824534</v>
      </c>
      <c r="AL24" s="15">
        <f>AL23/AL19</f>
        <v>1.6079286659384626</v>
      </c>
      <c r="AN24" s="15">
        <f>AN23/AN19</f>
        <v>1.6929233273609865</v>
      </c>
      <c r="AP24" s="15">
        <f>AP23/AP19</f>
        <v>1.8454159011741835</v>
      </c>
      <c r="AR24" s="15">
        <f>AR23/AR19</f>
        <v>1.8236771129873888</v>
      </c>
      <c r="AT24" s="15">
        <f>AT23/AT19</f>
        <v>1.8878918666223057</v>
      </c>
      <c r="AV24" s="15">
        <f>AV23/AV19</f>
        <v>1.8658358825191943</v>
      </c>
      <c r="AX24" s="15">
        <f>AX23/AX19</f>
        <v>1.7716455667077415</v>
      </c>
      <c r="AZ24" s="15">
        <f>AZ23/AZ19</f>
        <v>1.5916560010477061</v>
      </c>
      <c r="BB24" s="15">
        <f>BB23/BB19</f>
        <v>1.4734663694134293</v>
      </c>
      <c r="BD24" s="15">
        <f>BD23/BD19</f>
        <v>1.4240775282335085</v>
      </c>
      <c r="BF24" s="15">
        <f>BF23/BF19</f>
        <v>1.3879224386044591</v>
      </c>
      <c r="BH24" s="15">
        <f>BH23/BH19</f>
        <v>1.2914510194491784</v>
      </c>
      <c r="BJ24" s="15">
        <f>BJ23/BJ19</f>
        <v>1.2581893633900516</v>
      </c>
      <c r="BL24" s="15">
        <f>BL23/BL19</f>
        <v>1.1829271706797937</v>
      </c>
      <c r="BN24" s="15">
        <f>BN23/BN19</f>
        <v>1.1069601742626576</v>
      </c>
      <c r="BP24" s="15">
        <f>BP23/BP19</f>
        <v>1.0302987904400414</v>
      </c>
      <c r="BR24" s="15">
        <f>BR23/BR19</f>
        <v>0.99063073881624486</v>
      </c>
      <c r="BT24" s="15">
        <f>BT23/BT19</f>
        <v>0.9654524134425021</v>
      </c>
      <c r="BV24" s="15">
        <f>BV23/BV19</f>
        <v>0.96021741112888637</v>
      </c>
    </row>
    <row r="25" spans="2:87" ht="6" customHeight="1" x14ac:dyDescent="0.25"/>
    <row r="26" spans="2:87" x14ac:dyDescent="0.25">
      <c r="B26" s="6" t="s">
        <v>38</v>
      </c>
    </row>
    <row r="27" spans="2:87" x14ac:dyDescent="0.25">
      <c r="B27" s="7" t="s">
        <v>7</v>
      </c>
    </row>
    <row r="28" spans="2:87" x14ac:dyDescent="0.25">
      <c r="B28" s="16" t="s">
        <v>86</v>
      </c>
      <c r="J28" s="47">
        <v>0</v>
      </c>
      <c r="K28" s="47"/>
      <c r="L28" s="47">
        <v>0</v>
      </c>
      <c r="M28" s="47"/>
      <c r="N28" s="47">
        <v>0</v>
      </c>
      <c r="O28" s="47"/>
      <c r="P28" s="47">
        <v>0</v>
      </c>
      <c r="Q28" s="47"/>
      <c r="R28" s="47">
        <v>42</v>
      </c>
      <c r="S28" s="47"/>
      <c r="T28" s="47">
        <v>35</v>
      </c>
      <c r="U28" s="47"/>
      <c r="V28" s="47">
        <v>46</v>
      </c>
      <c r="W28" s="47"/>
      <c r="X28" s="47">
        <v>37</v>
      </c>
      <c r="Y28" s="47"/>
      <c r="Z28" s="47">
        <v>45</v>
      </c>
      <c r="AA28" s="47"/>
      <c r="AB28" s="47">
        <v>56</v>
      </c>
      <c r="AC28" s="47"/>
      <c r="AD28" s="47">
        <v>44</v>
      </c>
      <c r="AE28" s="47"/>
      <c r="AF28" s="47">
        <v>54</v>
      </c>
      <c r="AG28" s="47"/>
      <c r="AH28" s="47">
        <v>48</v>
      </c>
      <c r="AI28" s="47"/>
      <c r="AJ28" s="47">
        <v>46</v>
      </c>
      <c r="AK28" s="47"/>
      <c r="AL28" s="47">
        <v>60</v>
      </c>
      <c r="AM28" s="47"/>
      <c r="AN28" s="47">
        <v>50</v>
      </c>
      <c r="AO28" s="47"/>
      <c r="AP28" s="47">
        <v>15</v>
      </c>
      <c r="AQ28" s="47"/>
      <c r="AR28" s="47">
        <v>0</v>
      </c>
      <c r="AS28" s="47"/>
      <c r="AT28" s="47">
        <v>0</v>
      </c>
      <c r="AU28" s="47"/>
      <c r="AV28" s="47">
        <v>0</v>
      </c>
      <c r="AW28" s="47"/>
      <c r="AX28" s="47">
        <v>10</v>
      </c>
      <c r="AY28" s="47"/>
      <c r="AZ28" s="47">
        <v>23</v>
      </c>
      <c r="BA28" s="47"/>
      <c r="BB28" s="47">
        <v>18</v>
      </c>
      <c r="BC28" s="47"/>
      <c r="BD28" s="47">
        <v>1</v>
      </c>
      <c r="BE28" s="47"/>
      <c r="BF28" s="47">
        <v>0</v>
      </c>
      <c r="BG28" s="47"/>
      <c r="BH28" s="47">
        <v>0</v>
      </c>
      <c r="BI28" s="47"/>
      <c r="BJ28" s="47">
        <v>0</v>
      </c>
      <c r="BK28" s="47"/>
      <c r="BL28" s="47">
        <v>0</v>
      </c>
      <c r="BM28" s="47"/>
      <c r="BN28" s="47">
        <v>3</v>
      </c>
      <c r="BO28" s="47"/>
      <c r="BP28" s="47">
        <v>2</v>
      </c>
      <c r="BQ28" s="47"/>
      <c r="BR28" s="47">
        <v>0</v>
      </c>
      <c r="BS28" s="47"/>
      <c r="BT28" s="47">
        <v>1</v>
      </c>
      <c r="BU28" s="47"/>
      <c r="BV28" s="47">
        <v>1</v>
      </c>
    </row>
    <row r="29" spans="2:87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37">
        <f>SUM($J28:J28)</f>
        <v>0</v>
      </c>
      <c r="K29" s="10"/>
      <c r="L29" s="37">
        <f>SUM($J28:L28)</f>
        <v>0</v>
      </c>
      <c r="M29" s="10"/>
      <c r="N29" s="37">
        <f>SUM($J28:N28)</f>
        <v>0</v>
      </c>
      <c r="O29" s="10"/>
      <c r="P29" s="37">
        <f>SUM($J28:P28)</f>
        <v>0</v>
      </c>
      <c r="Q29" s="10"/>
      <c r="R29" s="37">
        <f>SUM($J28:R28)</f>
        <v>42</v>
      </c>
      <c r="S29" s="10"/>
      <c r="T29" s="37">
        <f>SUM($J28:T28)</f>
        <v>77</v>
      </c>
      <c r="U29" s="10"/>
      <c r="V29" s="37">
        <f>SUM($J28:V28)</f>
        <v>123</v>
      </c>
      <c r="W29" s="10"/>
      <c r="X29" s="37">
        <f>SUM($J28:X28)</f>
        <v>160</v>
      </c>
      <c r="Y29" s="10"/>
      <c r="Z29" s="37">
        <f>SUM($J28:Z28)</f>
        <v>205</v>
      </c>
      <c r="AA29" s="10"/>
      <c r="AB29" s="37">
        <f>SUM($J28:AB28)</f>
        <v>261</v>
      </c>
      <c r="AC29" s="10"/>
      <c r="AD29" s="37">
        <f>SUM($J28:AD28)</f>
        <v>305</v>
      </c>
      <c r="AE29" s="10"/>
      <c r="AF29" s="37">
        <f>SUM(J28:AF28)</f>
        <v>359</v>
      </c>
      <c r="AG29" s="10"/>
      <c r="AH29" s="37">
        <f>SUM(L28:AH28)</f>
        <v>407</v>
      </c>
      <c r="AI29" s="10"/>
      <c r="AJ29" s="37">
        <f t="shared" ref="AJ29" si="22">SUM(N28:AJ28)</f>
        <v>453</v>
      </c>
      <c r="AK29" s="10"/>
      <c r="AL29" s="37">
        <f t="shared" ref="AL29" si="23">SUM(P28:AL28)</f>
        <v>513</v>
      </c>
      <c r="AM29" s="10"/>
      <c r="AN29" s="37">
        <f t="shared" ref="AN29" si="24">SUM(R28:AN28)</f>
        <v>563</v>
      </c>
      <c r="AO29" s="10"/>
      <c r="AP29" s="37">
        <f t="shared" ref="AP29" si="25">SUM(T28:AP28)</f>
        <v>536</v>
      </c>
      <c r="AQ29" s="10"/>
      <c r="AR29" s="37">
        <f t="shared" ref="AR29" si="26">SUM(V28:AR28)</f>
        <v>501</v>
      </c>
      <c r="AS29" s="10"/>
      <c r="AT29" s="37">
        <f t="shared" ref="AT29" si="27">SUM(X28:AT28)</f>
        <v>455</v>
      </c>
      <c r="AU29" s="10"/>
      <c r="AV29" s="37">
        <f t="shared" ref="AV29" si="28">SUM(Z28:AV28)</f>
        <v>418</v>
      </c>
      <c r="AW29" s="10"/>
      <c r="AX29" s="37">
        <f t="shared" ref="AX29" si="29">SUM(AB28:AX28)</f>
        <v>383</v>
      </c>
      <c r="AY29" s="10"/>
      <c r="AZ29" s="37">
        <f t="shared" ref="AZ29" si="30">SUM(AD28:AZ28)</f>
        <v>350</v>
      </c>
      <c r="BA29" s="10"/>
      <c r="BB29" s="37">
        <f t="shared" ref="BB29" si="31">SUM(AF28:BB28)</f>
        <v>324</v>
      </c>
      <c r="BC29" s="10"/>
      <c r="BD29" s="37">
        <f t="shared" ref="BD29" si="32">SUM(AH28:BD28)</f>
        <v>271</v>
      </c>
      <c r="BE29" s="10"/>
      <c r="BF29" s="37">
        <f t="shared" ref="BF29" si="33">SUM(AJ28:BF28)</f>
        <v>223</v>
      </c>
      <c r="BG29" s="10"/>
      <c r="BH29" s="37">
        <f t="shared" ref="BH29" si="34">SUM(AL28:BH28)</f>
        <v>177</v>
      </c>
      <c r="BI29" s="10"/>
      <c r="BJ29" s="37">
        <f t="shared" ref="BJ29" si="35">SUM(AN28:BJ28)</f>
        <v>117</v>
      </c>
      <c r="BK29" s="10"/>
      <c r="BL29" s="37">
        <f t="shared" ref="BL29" si="36">SUM(AP28:BL28)</f>
        <v>67</v>
      </c>
      <c r="BM29" s="10"/>
      <c r="BN29" s="37">
        <f t="shared" ref="BN29" si="37">SUM(AR28:BN28)</f>
        <v>55</v>
      </c>
      <c r="BO29" s="10"/>
      <c r="BP29" s="37">
        <f t="shared" ref="BP29" si="38">SUM(AT28:BP28)</f>
        <v>57</v>
      </c>
      <c r="BQ29" s="10"/>
      <c r="BR29" s="37">
        <f t="shared" ref="BR29" si="39">SUM(AV28:BR28)</f>
        <v>57</v>
      </c>
      <c r="BS29" s="10"/>
      <c r="BT29" s="37">
        <f t="shared" ref="BT29" si="40">SUM(AX28:BT28)</f>
        <v>58</v>
      </c>
      <c r="BU29" s="10"/>
      <c r="BV29" s="38">
        <f t="shared" ref="BV29" si="41">SUM(AZ28:BV28)</f>
        <v>49</v>
      </c>
    </row>
    <row r="30" spans="2:87" x14ac:dyDescent="0.25">
      <c r="B30" s="16" t="s">
        <v>95</v>
      </c>
      <c r="J30" s="47">
        <v>0</v>
      </c>
      <c r="K30" s="47"/>
      <c r="L30" s="47">
        <v>0</v>
      </c>
      <c r="M30" s="47"/>
      <c r="N30" s="47">
        <v>0</v>
      </c>
      <c r="O30" s="47"/>
      <c r="P30" s="47">
        <v>0</v>
      </c>
      <c r="Q30" s="47"/>
      <c r="R30" s="47">
        <v>0</v>
      </c>
      <c r="S30" s="47"/>
      <c r="T30" s="47">
        <v>0</v>
      </c>
      <c r="U30" s="47"/>
      <c r="V30" s="47">
        <v>0</v>
      </c>
      <c r="W30" s="47"/>
      <c r="X30" s="47">
        <v>0</v>
      </c>
      <c r="Y30" s="47"/>
      <c r="Z30" s="47">
        <v>0</v>
      </c>
      <c r="AA30" s="47"/>
      <c r="AB30" s="47">
        <v>0</v>
      </c>
      <c r="AC30" s="47"/>
      <c r="AD30" s="47">
        <v>0</v>
      </c>
      <c r="AE30" s="47"/>
      <c r="AF30" s="47">
        <v>0</v>
      </c>
      <c r="AG30" s="47"/>
      <c r="AH30" s="47">
        <v>0</v>
      </c>
      <c r="AI30" s="47"/>
      <c r="AJ30" s="47">
        <v>0</v>
      </c>
      <c r="AK30" s="47"/>
      <c r="AL30" s="47">
        <v>0</v>
      </c>
      <c r="AM30" s="47"/>
      <c r="AN30" s="47">
        <v>0</v>
      </c>
      <c r="AO30" s="47"/>
      <c r="AP30" s="47">
        <v>34</v>
      </c>
      <c r="AQ30" s="47"/>
      <c r="AR30" s="47">
        <v>51</v>
      </c>
      <c r="AS30" s="47"/>
      <c r="AT30" s="47">
        <v>57</v>
      </c>
      <c r="AU30" s="47"/>
      <c r="AV30" s="47">
        <v>57</v>
      </c>
      <c r="AW30" s="47"/>
      <c r="AX30" s="47">
        <v>82</v>
      </c>
      <c r="AY30" s="47"/>
      <c r="AZ30" s="47">
        <v>48</v>
      </c>
      <c r="BA30" s="47"/>
      <c r="BB30" s="47">
        <v>81</v>
      </c>
      <c r="BC30" s="47"/>
      <c r="BD30" s="47">
        <v>137</v>
      </c>
      <c r="BE30" s="47"/>
      <c r="BF30" s="47">
        <v>135</v>
      </c>
      <c r="BG30" s="47"/>
      <c r="BH30" s="47">
        <v>103</v>
      </c>
      <c r="BI30" s="47"/>
      <c r="BJ30" s="47">
        <v>115</v>
      </c>
      <c r="BK30" s="47"/>
      <c r="BL30" s="47">
        <v>98</v>
      </c>
      <c r="BM30" s="47"/>
      <c r="BN30" s="47">
        <v>114</v>
      </c>
      <c r="BO30" s="47"/>
      <c r="BP30" s="47">
        <v>125</v>
      </c>
      <c r="BQ30" s="47"/>
      <c r="BR30" s="47">
        <v>125</v>
      </c>
      <c r="BS30" s="47"/>
      <c r="BT30" s="47">
        <v>103</v>
      </c>
      <c r="BU30" s="47"/>
      <c r="BV30" s="47">
        <v>79</v>
      </c>
    </row>
    <row r="31" spans="2:87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37">
        <f>SUM($J30:J30)</f>
        <v>0</v>
      </c>
      <c r="K31" s="10"/>
      <c r="L31" s="37">
        <f>SUM($J30:L30)</f>
        <v>0</v>
      </c>
      <c r="M31" s="10"/>
      <c r="N31" s="37">
        <f>SUM($J30:N30)</f>
        <v>0</v>
      </c>
      <c r="O31" s="10"/>
      <c r="P31" s="37">
        <f>SUM($J30:P30)</f>
        <v>0</v>
      </c>
      <c r="Q31" s="10"/>
      <c r="R31" s="37">
        <f>SUM($J30:R30)</f>
        <v>0</v>
      </c>
      <c r="S31" s="10"/>
      <c r="T31" s="37">
        <f>SUM($J30:T30)</f>
        <v>0</v>
      </c>
      <c r="U31" s="10"/>
      <c r="V31" s="37">
        <f>SUM($J30:V30)</f>
        <v>0</v>
      </c>
      <c r="W31" s="10"/>
      <c r="X31" s="37">
        <f>SUM($J30:X30)</f>
        <v>0</v>
      </c>
      <c r="Y31" s="10"/>
      <c r="Z31" s="37">
        <f>SUM($J30:Z30)</f>
        <v>0</v>
      </c>
      <c r="AA31" s="10"/>
      <c r="AB31" s="37">
        <f>SUM($J30:AB30)</f>
        <v>0</v>
      </c>
      <c r="AC31" s="10"/>
      <c r="AD31" s="37">
        <f>SUM($J30:AD30)</f>
        <v>0</v>
      </c>
      <c r="AE31" s="10"/>
      <c r="AF31" s="37">
        <f>SUM(J30:AF30)</f>
        <v>0</v>
      </c>
      <c r="AG31" s="10"/>
      <c r="AH31" s="37">
        <f>SUM(L30:AH30)</f>
        <v>0</v>
      </c>
      <c r="AI31" s="10"/>
      <c r="AJ31" s="37">
        <f t="shared" ref="AJ31" si="42">SUM(N30:AJ30)</f>
        <v>0</v>
      </c>
      <c r="AK31" s="10"/>
      <c r="AL31" s="37">
        <f t="shared" ref="AL31" si="43">SUM(P30:AL30)</f>
        <v>0</v>
      </c>
      <c r="AM31" s="10"/>
      <c r="AN31" s="37">
        <f t="shared" ref="AN31" si="44">SUM(R30:AN30)</f>
        <v>0</v>
      </c>
      <c r="AO31" s="10"/>
      <c r="AP31" s="37">
        <f t="shared" ref="AP31" si="45">SUM(T30:AP30)</f>
        <v>34</v>
      </c>
      <c r="AQ31" s="10"/>
      <c r="AR31" s="37">
        <f t="shared" ref="AR31" si="46">SUM(V30:AR30)</f>
        <v>85</v>
      </c>
      <c r="AS31" s="10"/>
      <c r="AT31" s="37">
        <f t="shared" ref="AT31" si="47">SUM(X30:AT30)</f>
        <v>142</v>
      </c>
      <c r="AU31" s="10"/>
      <c r="AV31" s="37">
        <f t="shared" ref="AV31" si="48">SUM(Z30:AV30)</f>
        <v>199</v>
      </c>
      <c r="AW31" s="10"/>
      <c r="AX31" s="37">
        <f t="shared" ref="AX31" si="49">SUM(AB30:AX30)</f>
        <v>281</v>
      </c>
      <c r="AY31" s="10"/>
      <c r="AZ31" s="37">
        <f t="shared" ref="AZ31" si="50">SUM(AD30:AZ30)</f>
        <v>329</v>
      </c>
      <c r="BA31" s="10"/>
      <c r="BB31" s="37">
        <f t="shared" ref="BB31" si="51">SUM(AF30:BB30)</f>
        <v>410</v>
      </c>
      <c r="BC31" s="10"/>
      <c r="BD31" s="37">
        <f t="shared" ref="BD31" si="52">SUM(AH30:BD30)</f>
        <v>547</v>
      </c>
      <c r="BE31" s="10"/>
      <c r="BF31" s="37">
        <f t="shared" ref="BF31" si="53">SUM(AJ30:BF30)</f>
        <v>682</v>
      </c>
      <c r="BG31" s="10"/>
      <c r="BH31" s="37">
        <f t="shared" ref="BH31" si="54">SUM(AL30:BH30)</f>
        <v>785</v>
      </c>
      <c r="BI31" s="10"/>
      <c r="BJ31" s="37">
        <f t="shared" ref="BJ31" si="55">SUM(AN30:BJ30)</f>
        <v>900</v>
      </c>
      <c r="BK31" s="10"/>
      <c r="BL31" s="37">
        <f t="shared" ref="BL31" si="56">SUM(AP30:BL30)</f>
        <v>998</v>
      </c>
      <c r="BM31" s="10"/>
      <c r="BN31" s="37">
        <f t="shared" ref="BN31" si="57">SUM(AR30:BN30)</f>
        <v>1078</v>
      </c>
      <c r="BO31" s="10"/>
      <c r="BP31" s="37">
        <f t="shared" ref="BP31" si="58">SUM(AT30:BP30)</f>
        <v>1152</v>
      </c>
      <c r="BQ31" s="10"/>
      <c r="BR31" s="37">
        <f t="shared" ref="BR31" si="59">SUM(AV30:BR30)</f>
        <v>1220</v>
      </c>
      <c r="BS31" s="10"/>
      <c r="BT31" s="37">
        <f t="shared" ref="BT31" si="60">SUM(AX30:BT30)</f>
        <v>1266</v>
      </c>
      <c r="BU31" s="10"/>
      <c r="BV31" s="38">
        <f t="shared" ref="BV31" si="61">SUM(AZ30:BV30)</f>
        <v>1263</v>
      </c>
    </row>
    <row r="32" spans="2:87" x14ac:dyDescent="0.25">
      <c r="B32" s="16" t="s">
        <v>96</v>
      </c>
      <c r="J32" s="47">
        <v>0</v>
      </c>
      <c r="K32" s="47"/>
      <c r="L32" s="47">
        <v>0</v>
      </c>
      <c r="M32" s="47"/>
      <c r="N32" s="47">
        <v>0</v>
      </c>
      <c r="O32" s="47"/>
      <c r="P32" s="47">
        <v>0</v>
      </c>
      <c r="Q32" s="47"/>
      <c r="R32" s="47">
        <v>0</v>
      </c>
      <c r="S32" s="47"/>
      <c r="T32" s="47">
        <v>0</v>
      </c>
      <c r="U32" s="47"/>
      <c r="V32" s="47">
        <v>0</v>
      </c>
      <c r="W32" s="47"/>
      <c r="X32" s="47">
        <v>0</v>
      </c>
      <c r="Y32" s="47"/>
      <c r="Z32" s="47">
        <v>11</v>
      </c>
      <c r="AA32" s="47"/>
      <c r="AB32" s="47">
        <v>148</v>
      </c>
      <c r="AC32" s="47"/>
      <c r="AD32" s="47">
        <v>100</v>
      </c>
      <c r="AE32" s="47"/>
      <c r="AF32" s="47">
        <v>117</v>
      </c>
      <c r="AG32" s="47"/>
      <c r="AH32" s="47">
        <v>127</v>
      </c>
      <c r="AI32" s="47"/>
      <c r="AJ32" s="47">
        <v>116</v>
      </c>
      <c r="AK32" s="47"/>
      <c r="AL32" s="47">
        <v>124</v>
      </c>
      <c r="AM32" s="47"/>
      <c r="AN32" s="47">
        <v>114</v>
      </c>
      <c r="AO32" s="47"/>
      <c r="AP32" s="47">
        <v>116</v>
      </c>
      <c r="AQ32" s="47"/>
      <c r="AR32" s="47">
        <v>116</v>
      </c>
      <c r="AS32" s="47"/>
      <c r="AT32" s="47">
        <v>126</v>
      </c>
      <c r="AU32" s="47"/>
      <c r="AV32" s="47">
        <v>105</v>
      </c>
      <c r="AW32" s="47"/>
      <c r="AX32" s="47">
        <v>98</v>
      </c>
      <c r="AY32" s="47"/>
      <c r="AZ32" s="47">
        <v>62</v>
      </c>
      <c r="BA32" s="47"/>
      <c r="BB32" s="47">
        <v>16</v>
      </c>
      <c r="BC32" s="47"/>
      <c r="BD32" s="47">
        <v>3</v>
      </c>
      <c r="BE32" s="47"/>
      <c r="BF32" s="47">
        <v>1</v>
      </c>
      <c r="BG32" s="47"/>
      <c r="BH32" s="47">
        <v>0</v>
      </c>
      <c r="BI32" s="47"/>
      <c r="BJ32" s="47">
        <v>0</v>
      </c>
      <c r="BK32" s="47"/>
      <c r="BL32" s="47">
        <v>0</v>
      </c>
      <c r="BM32" s="47"/>
      <c r="BN32" s="47">
        <v>0</v>
      </c>
      <c r="BO32" s="47"/>
      <c r="BP32" s="47">
        <v>0</v>
      </c>
      <c r="BQ32" s="47"/>
      <c r="BR32" s="47">
        <v>1</v>
      </c>
      <c r="BS32" s="47"/>
      <c r="BT32" s="47">
        <v>0</v>
      </c>
      <c r="BU32" s="47"/>
      <c r="BV32" s="47">
        <v>0</v>
      </c>
    </row>
    <row r="33" spans="2:81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37">
        <f>SUM($J32:J32)</f>
        <v>0</v>
      </c>
      <c r="K33" s="10"/>
      <c r="L33" s="37">
        <f>SUM($J32:L32)</f>
        <v>0</v>
      </c>
      <c r="M33" s="10"/>
      <c r="N33" s="37">
        <f>SUM($J32:N32)</f>
        <v>0</v>
      </c>
      <c r="O33" s="10"/>
      <c r="P33" s="37">
        <f>SUM($J32:P32)</f>
        <v>0</v>
      </c>
      <c r="Q33" s="10"/>
      <c r="R33" s="37">
        <f>SUM($J32:R32)</f>
        <v>0</v>
      </c>
      <c r="S33" s="10"/>
      <c r="T33" s="37">
        <f>SUM($J32:T32)</f>
        <v>0</v>
      </c>
      <c r="U33" s="10"/>
      <c r="V33" s="37">
        <f>SUM($J32:V32)</f>
        <v>0</v>
      </c>
      <c r="W33" s="10"/>
      <c r="X33" s="37">
        <f>SUM($J32:X32)</f>
        <v>0</v>
      </c>
      <c r="Y33" s="10"/>
      <c r="Z33" s="37">
        <f>SUM($J32:Z32)</f>
        <v>11</v>
      </c>
      <c r="AA33" s="10"/>
      <c r="AB33" s="37">
        <f>SUM($J32:AB32)</f>
        <v>159</v>
      </c>
      <c r="AC33" s="10"/>
      <c r="AD33" s="37">
        <f>SUM($J32:AD32)</f>
        <v>259</v>
      </c>
      <c r="AE33" s="10"/>
      <c r="AF33" s="37">
        <f>SUM(J32:AF32)</f>
        <v>376</v>
      </c>
      <c r="AG33" s="10"/>
      <c r="AH33" s="37">
        <f>SUM(L32:AH32)</f>
        <v>503</v>
      </c>
      <c r="AI33" s="10"/>
      <c r="AJ33" s="37">
        <f t="shared" ref="AJ33" si="62">SUM(N32:AJ32)</f>
        <v>619</v>
      </c>
      <c r="AK33" s="10"/>
      <c r="AL33" s="37">
        <f t="shared" ref="AL33" si="63">SUM(P32:AL32)</f>
        <v>743</v>
      </c>
      <c r="AM33" s="10"/>
      <c r="AN33" s="37">
        <f t="shared" ref="AN33" si="64">SUM(R32:AN32)</f>
        <v>857</v>
      </c>
      <c r="AO33" s="10"/>
      <c r="AP33" s="37">
        <f t="shared" ref="AP33" si="65">SUM(T32:AP32)</f>
        <v>973</v>
      </c>
      <c r="AQ33" s="10"/>
      <c r="AR33" s="37">
        <f t="shared" ref="AR33" si="66">SUM(V32:AR32)</f>
        <v>1089</v>
      </c>
      <c r="AS33" s="10"/>
      <c r="AT33" s="37">
        <f t="shared" ref="AT33" si="67">SUM(X32:AT32)</f>
        <v>1215</v>
      </c>
      <c r="AU33" s="10"/>
      <c r="AV33" s="37">
        <f t="shared" ref="AV33" si="68">SUM(Z32:AV32)</f>
        <v>1320</v>
      </c>
      <c r="AW33" s="10"/>
      <c r="AX33" s="37">
        <f t="shared" ref="AX33" si="69">SUM(AB32:AX32)</f>
        <v>1407</v>
      </c>
      <c r="AY33" s="10"/>
      <c r="AZ33" s="37">
        <f t="shared" ref="AZ33" si="70">SUM(AD32:AZ32)</f>
        <v>1321</v>
      </c>
      <c r="BA33" s="10"/>
      <c r="BB33" s="37">
        <f t="shared" ref="BB33" si="71">SUM(AF32:BB32)</f>
        <v>1237</v>
      </c>
      <c r="BC33" s="10"/>
      <c r="BD33" s="37">
        <f t="shared" ref="BD33" si="72">SUM(AH32:BD32)</f>
        <v>1123</v>
      </c>
      <c r="BE33" s="10"/>
      <c r="BF33" s="37">
        <f t="shared" ref="BF33" si="73">SUM(AJ32:BF32)</f>
        <v>997</v>
      </c>
      <c r="BG33" s="10"/>
      <c r="BH33" s="37">
        <f t="shared" ref="BH33" si="74">SUM(AL32:BH32)</f>
        <v>881</v>
      </c>
      <c r="BI33" s="10"/>
      <c r="BJ33" s="37">
        <f t="shared" ref="BJ33" si="75">SUM(AN32:BJ32)</f>
        <v>757</v>
      </c>
      <c r="BK33" s="10"/>
      <c r="BL33" s="37">
        <f t="shared" ref="BL33" si="76">SUM(AP32:BL32)</f>
        <v>643</v>
      </c>
      <c r="BM33" s="10"/>
      <c r="BN33" s="37">
        <f t="shared" ref="BN33" si="77">SUM(AR32:BN32)</f>
        <v>527</v>
      </c>
      <c r="BO33" s="10"/>
      <c r="BP33" s="37">
        <f t="shared" ref="BP33" si="78">SUM(AT32:BP32)</f>
        <v>411</v>
      </c>
      <c r="BQ33" s="10"/>
      <c r="BR33" s="37">
        <f t="shared" ref="BR33" si="79">SUM(AV32:BR32)</f>
        <v>286</v>
      </c>
      <c r="BS33" s="10"/>
      <c r="BT33" s="37">
        <f t="shared" ref="BT33" si="80">SUM(AX32:BT32)</f>
        <v>181</v>
      </c>
      <c r="BU33" s="10"/>
      <c r="BV33" s="38">
        <f t="shared" ref="BV33" si="81">SUM(AZ32:BV32)</f>
        <v>83</v>
      </c>
    </row>
    <row r="34" spans="2:81" x14ac:dyDescent="0.25">
      <c r="B34" s="16" t="s">
        <v>98</v>
      </c>
      <c r="J34" s="47">
        <v>0</v>
      </c>
      <c r="K34" s="47"/>
      <c r="L34" s="47">
        <v>0</v>
      </c>
      <c r="M34" s="47"/>
      <c r="N34" s="47">
        <v>0</v>
      </c>
      <c r="O34" s="47"/>
      <c r="P34" s="47">
        <v>5</v>
      </c>
      <c r="Q34" s="47"/>
      <c r="R34" s="47">
        <v>5</v>
      </c>
      <c r="S34" s="47"/>
      <c r="T34" s="47">
        <v>0</v>
      </c>
      <c r="U34" s="47"/>
      <c r="V34" s="47">
        <v>0</v>
      </c>
      <c r="W34" s="47"/>
      <c r="X34" s="47">
        <v>0</v>
      </c>
      <c r="Y34" s="47"/>
      <c r="Z34" s="47">
        <v>0</v>
      </c>
      <c r="AA34" s="47"/>
      <c r="AB34" s="47">
        <v>0</v>
      </c>
      <c r="AC34" s="47"/>
      <c r="AD34" s="47">
        <v>0</v>
      </c>
      <c r="AE34" s="47"/>
      <c r="AF34" s="47">
        <v>0</v>
      </c>
      <c r="AG34" s="47"/>
      <c r="AH34" s="47">
        <v>0</v>
      </c>
      <c r="AI34" s="47"/>
      <c r="AJ34" s="47">
        <v>0</v>
      </c>
      <c r="AK34" s="47"/>
      <c r="AL34" s="47">
        <v>0</v>
      </c>
      <c r="AM34" s="47"/>
      <c r="AN34" s="47">
        <v>0</v>
      </c>
      <c r="AO34" s="47"/>
      <c r="AP34" s="47">
        <v>0</v>
      </c>
      <c r="AQ34" s="47"/>
      <c r="AR34" s="47">
        <v>0</v>
      </c>
      <c r="AS34" s="47"/>
      <c r="AT34" s="47">
        <v>0</v>
      </c>
      <c r="AU34" s="47"/>
      <c r="AV34" s="47">
        <v>0</v>
      </c>
      <c r="AW34" s="47"/>
      <c r="AX34" s="47">
        <v>0</v>
      </c>
      <c r="AY34" s="47"/>
      <c r="AZ34" s="47">
        <v>0</v>
      </c>
      <c r="BA34" s="47"/>
      <c r="BB34" s="47">
        <v>0</v>
      </c>
      <c r="BC34" s="47"/>
      <c r="BD34" s="47">
        <v>0</v>
      </c>
      <c r="BE34" s="47"/>
      <c r="BF34" s="47">
        <v>0</v>
      </c>
      <c r="BG34" s="47"/>
      <c r="BH34" s="47">
        <v>0</v>
      </c>
      <c r="BI34" s="47"/>
      <c r="BJ34" s="47">
        <v>0</v>
      </c>
      <c r="BK34" s="47"/>
      <c r="BL34" s="47">
        <v>0</v>
      </c>
      <c r="BM34" s="47"/>
      <c r="BN34" s="47">
        <v>0</v>
      </c>
      <c r="BO34" s="47"/>
      <c r="BP34" s="47">
        <v>0</v>
      </c>
      <c r="BQ34" s="47"/>
      <c r="BR34" s="47">
        <v>0</v>
      </c>
      <c r="BS34" s="47"/>
      <c r="BT34" s="47">
        <v>0</v>
      </c>
      <c r="BU34" s="47"/>
      <c r="BV34" s="47">
        <v>0</v>
      </c>
    </row>
    <row r="35" spans="2:81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37">
        <f>SUM($J34:J34)</f>
        <v>0</v>
      </c>
      <c r="K35" s="10"/>
      <c r="L35" s="37">
        <f>SUM($J34:L34)</f>
        <v>0</v>
      </c>
      <c r="M35" s="10"/>
      <c r="N35" s="37">
        <f>SUM($J34:N34)</f>
        <v>0</v>
      </c>
      <c r="O35" s="10"/>
      <c r="P35" s="37">
        <f>SUM($J34:P34)</f>
        <v>5</v>
      </c>
      <c r="Q35" s="10"/>
      <c r="R35" s="37">
        <f>SUM($J34:R34)</f>
        <v>10</v>
      </c>
      <c r="S35" s="10"/>
      <c r="T35" s="37">
        <f>SUM($J34:T34)</f>
        <v>10</v>
      </c>
      <c r="U35" s="10"/>
      <c r="V35" s="37">
        <f>SUM($J34:V34)</f>
        <v>10</v>
      </c>
      <c r="W35" s="10"/>
      <c r="X35" s="37">
        <f>SUM($J34:X34)</f>
        <v>10</v>
      </c>
      <c r="Y35" s="10"/>
      <c r="Z35" s="37">
        <f>SUM($J34:Z34)</f>
        <v>10</v>
      </c>
      <c r="AA35" s="10"/>
      <c r="AB35" s="37">
        <f>SUM($J34:AB34)</f>
        <v>10</v>
      </c>
      <c r="AC35" s="10"/>
      <c r="AD35" s="37">
        <f>SUM($J34:AD34)</f>
        <v>10</v>
      </c>
      <c r="AE35" s="10"/>
      <c r="AF35" s="37">
        <f>SUM(J34:AF34)</f>
        <v>10</v>
      </c>
      <c r="AG35" s="10"/>
      <c r="AH35" s="37">
        <f>SUM(L34:AH34)</f>
        <v>10</v>
      </c>
      <c r="AI35" s="10"/>
      <c r="AJ35" s="37">
        <f t="shared" ref="AJ35" si="82">SUM(N34:AJ34)</f>
        <v>10</v>
      </c>
      <c r="AK35" s="10"/>
      <c r="AL35" s="37">
        <f t="shared" ref="AL35" si="83">SUM(P34:AL34)</f>
        <v>10</v>
      </c>
      <c r="AM35" s="10"/>
      <c r="AN35" s="37">
        <f t="shared" ref="AN35" si="84">SUM(R34:AN34)</f>
        <v>5</v>
      </c>
      <c r="AO35" s="10"/>
      <c r="AP35" s="37">
        <f t="shared" ref="AP35" si="85">SUM(T34:AP34)</f>
        <v>0</v>
      </c>
      <c r="AQ35" s="10"/>
      <c r="AR35" s="37">
        <f t="shared" ref="AR35" si="86">SUM(V34:AR34)</f>
        <v>0</v>
      </c>
      <c r="AS35" s="10"/>
      <c r="AT35" s="37">
        <f t="shared" ref="AT35" si="87">SUM(X34:AT34)</f>
        <v>0</v>
      </c>
      <c r="AU35" s="10"/>
      <c r="AV35" s="37">
        <f t="shared" ref="AV35" si="88">SUM(Z34:AV34)</f>
        <v>0</v>
      </c>
      <c r="AW35" s="10"/>
      <c r="AX35" s="37">
        <f t="shared" ref="AX35" si="89">SUM(AB34:AX34)</f>
        <v>0</v>
      </c>
      <c r="AY35" s="10"/>
      <c r="AZ35" s="37">
        <f t="shared" ref="AZ35" si="90">SUM(AD34:AZ34)</f>
        <v>0</v>
      </c>
      <c r="BA35" s="10"/>
      <c r="BB35" s="37">
        <f t="shared" ref="BB35" si="91">SUM(AF34:BB34)</f>
        <v>0</v>
      </c>
      <c r="BC35" s="10"/>
      <c r="BD35" s="37">
        <f t="shared" ref="BD35" si="92">SUM(AH34:BD34)</f>
        <v>0</v>
      </c>
      <c r="BE35" s="10"/>
      <c r="BF35" s="37">
        <f t="shared" ref="BF35" si="93">SUM(AJ34:BF34)</f>
        <v>0</v>
      </c>
      <c r="BG35" s="10"/>
      <c r="BH35" s="37">
        <f t="shared" ref="BH35" si="94">SUM(AL34:BH34)</f>
        <v>0</v>
      </c>
      <c r="BI35" s="10"/>
      <c r="BJ35" s="37">
        <f t="shared" ref="BJ35" si="95">SUM(AN34:BJ34)</f>
        <v>0</v>
      </c>
      <c r="BK35" s="10"/>
      <c r="BL35" s="37">
        <f t="shared" ref="BL35" si="96">SUM(AP34:BL34)</f>
        <v>0</v>
      </c>
      <c r="BM35" s="10"/>
      <c r="BN35" s="37">
        <f t="shared" ref="BN35" si="97">SUM(AR34:BN34)</f>
        <v>0</v>
      </c>
      <c r="BO35" s="10"/>
      <c r="BP35" s="37">
        <f t="shared" ref="BP35" si="98">SUM(AT34:BP34)</f>
        <v>0</v>
      </c>
      <c r="BQ35" s="10"/>
      <c r="BR35" s="37">
        <f t="shared" ref="BR35" si="99">SUM(AV34:BR34)</f>
        <v>0</v>
      </c>
      <c r="BS35" s="10"/>
      <c r="BT35" s="37">
        <f t="shared" ref="BT35" si="100">SUM(AX34:BT34)</f>
        <v>0</v>
      </c>
      <c r="BU35" s="10"/>
      <c r="BV35" s="38">
        <f t="shared" ref="BV35" si="101">SUM(AZ34:BV34)</f>
        <v>0</v>
      </c>
    </row>
    <row r="36" spans="2:81" x14ac:dyDescent="0.25">
      <c r="B36" s="16" t="s">
        <v>99</v>
      </c>
      <c r="J36" s="47">
        <v>33</v>
      </c>
      <c r="K36" s="47"/>
      <c r="L36" s="47">
        <v>17</v>
      </c>
      <c r="M36" s="47"/>
      <c r="N36" s="47">
        <v>35</v>
      </c>
      <c r="O36" s="47"/>
      <c r="P36" s="47">
        <v>9</v>
      </c>
      <c r="Q36" s="47"/>
      <c r="R36" s="47">
        <v>10</v>
      </c>
      <c r="S36" s="47"/>
      <c r="T36" s="47">
        <v>6</v>
      </c>
      <c r="U36" s="47"/>
      <c r="V36" s="47">
        <v>2</v>
      </c>
      <c r="W36" s="47"/>
      <c r="X36" s="47">
        <v>3</v>
      </c>
      <c r="Y36" s="47"/>
      <c r="Z36" s="47">
        <v>13</v>
      </c>
      <c r="AA36" s="47"/>
      <c r="AB36" s="47">
        <v>5</v>
      </c>
      <c r="AC36" s="47"/>
      <c r="AD36" s="47">
        <v>5</v>
      </c>
      <c r="AE36" s="47"/>
      <c r="AF36" s="47">
        <v>14</v>
      </c>
      <c r="AG36" s="47"/>
      <c r="AH36" s="47">
        <v>13</v>
      </c>
      <c r="AI36" s="47"/>
      <c r="AJ36" s="47">
        <v>1</v>
      </c>
      <c r="AK36" s="47"/>
      <c r="AL36" s="47">
        <v>12</v>
      </c>
      <c r="AM36" s="47"/>
      <c r="AN36" s="47">
        <v>4</v>
      </c>
      <c r="AO36" s="47"/>
      <c r="AP36" s="47">
        <v>13</v>
      </c>
      <c r="AQ36" s="47"/>
      <c r="AR36" s="47">
        <v>5</v>
      </c>
      <c r="AS36" s="47"/>
      <c r="AT36" s="47">
        <v>4</v>
      </c>
      <c r="AU36" s="47"/>
      <c r="AV36" s="47">
        <v>6</v>
      </c>
      <c r="AW36" s="47"/>
      <c r="AX36" s="47">
        <v>15</v>
      </c>
      <c r="AY36" s="47"/>
      <c r="AZ36" s="47">
        <v>8</v>
      </c>
      <c r="BA36" s="47"/>
      <c r="BB36" s="47">
        <v>14</v>
      </c>
      <c r="BC36" s="47"/>
      <c r="BD36" s="47">
        <v>6</v>
      </c>
      <c r="BE36" s="47"/>
      <c r="BF36" s="47">
        <v>5</v>
      </c>
      <c r="BG36" s="47"/>
      <c r="BH36" s="47">
        <v>3</v>
      </c>
      <c r="BI36" s="47"/>
      <c r="BJ36" s="47">
        <v>0</v>
      </c>
      <c r="BK36" s="47"/>
      <c r="BL36" s="47">
        <v>0</v>
      </c>
      <c r="BM36" s="47"/>
      <c r="BN36" s="47">
        <v>0</v>
      </c>
      <c r="BO36" s="47"/>
      <c r="BP36" s="47">
        <v>0</v>
      </c>
      <c r="BQ36" s="47"/>
      <c r="BR36" s="47">
        <v>0</v>
      </c>
      <c r="BS36" s="47"/>
      <c r="BT36" s="47">
        <v>0</v>
      </c>
      <c r="BU36" s="47"/>
      <c r="BV36" s="47">
        <v>0</v>
      </c>
    </row>
    <row r="37" spans="2:81" x14ac:dyDescent="0.25">
      <c r="B37" s="9" t="s">
        <v>2</v>
      </c>
      <c r="C37" s="10"/>
      <c r="D37" s="10"/>
      <c r="E37" s="10"/>
      <c r="F37" s="10"/>
      <c r="G37" s="10"/>
      <c r="H37" s="10"/>
      <c r="I37" s="10"/>
      <c r="J37" s="37">
        <f>SUM($J36:J36)</f>
        <v>33</v>
      </c>
      <c r="K37" s="10"/>
      <c r="L37" s="37">
        <f>SUM($J36:L36)</f>
        <v>50</v>
      </c>
      <c r="M37" s="10"/>
      <c r="N37" s="37">
        <f>SUM($J36:N36)</f>
        <v>85</v>
      </c>
      <c r="O37" s="10"/>
      <c r="P37" s="37">
        <f>SUM($J36:P36)</f>
        <v>94</v>
      </c>
      <c r="Q37" s="10"/>
      <c r="R37" s="37">
        <f>SUM($J36:R36)</f>
        <v>104</v>
      </c>
      <c r="S37" s="10"/>
      <c r="T37" s="37">
        <f>SUM($J36:T36)</f>
        <v>110</v>
      </c>
      <c r="U37" s="10"/>
      <c r="V37" s="37">
        <f>SUM($J36:V36)</f>
        <v>112</v>
      </c>
      <c r="W37" s="10"/>
      <c r="X37" s="37">
        <f>SUM($J36:X36)</f>
        <v>115</v>
      </c>
      <c r="Y37" s="10"/>
      <c r="Z37" s="37">
        <f>SUM($J36:Z36)</f>
        <v>128</v>
      </c>
      <c r="AA37" s="10"/>
      <c r="AB37" s="37">
        <f>SUM($J36:AB36)</f>
        <v>133</v>
      </c>
      <c r="AC37" s="10"/>
      <c r="AD37" s="37">
        <f>SUM($J36:AD36)</f>
        <v>138</v>
      </c>
      <c r="AE37" s="10"/>
      <c r="AF37" s="37">
        <f>SUM(J36:AF36)</f>
        <v>152</v>
      </c>
      <c r="AG37" s="10"/>
      <c r="AH37" s="37">
        <f>SUM(L36:AH36)</f>
        <v>132</v>
      </c>
      <c r="AI37" s="10"/>
      <c r="AJ37" s="37">
        <f t="shared" ref="AJ37" si="102">SUM(N36:AJ36)</f>
        <v>116</v>
      </c>
      <c r="AK37" s="10"/>
      <c r="AL37" s="37">
        <f t="shared" ref="AL37" si="103">SUM(P36:AL36)</f>
        <v>93</v>
      </c>
      <c r="AM37" s="10"/>
      <c r="AN37" s="37">
        <f t="shared" ref="AN37" si="104">SUM(R36:AN36)</f>
        <v>88</v>
      </c>
      <c r="AO37" s="10"/>
      <c r="AP37" s="37">
        <f t="shared" ref="AP37" si="105">SUM(T36:AP36)</f>
        <v>91</v>
      </c>
      <c r="AQ37" s="10"/>
      <c r="AR37" s="37">
        <f t="shared" ref="AR37" si="106">SUM(V36:AR36)</f>
        <v>90</v>
      </c>
      <c r="AS37" s="10"/>
      <c r="AT37" s="37">
        <f t="shared" ref="AT37" si="107">SUM(X36:AT36)</f>
        <v>92</v>
      </c>
      <c r="AU37" s="10"/>
      <c r="AV37" s="37">
        <f t="shared" ref="AV37" si="108">SUM(Z36:AV36)</f>
        <v>95</v>
      </c>
      <c r="AW37" s="10"/>
      <c r="AX37" s="37">
        <f t="shared" ref="AX37" si="109">SUM(AB36:AX36)</f>
        <v>97</v>
      </c>
      <c r="AY37" s="10"/>
      <c r="AZ37" s="37">
        <f t="shared" ref="AZ37" si="110">SUM(AD36:AZ36)</f>
        <v>100</v>
      </c>
      <c r="BA37" s="10"/>
      <c r="BB37" s="37">
        <f t="shared" ref="BB37" si="111">SUM(AF36:BB36)</f>
        <v>109</v>
      </c>
      <c r="BC37" s="10"/>
      <c r="BD37" s="37">
        <f t="shared" ref="BD37" si="112">SUM(AH36:BD36)</f>
        <v>101</v>
      </c>
      <c r="BE37" s="10"/>
      <c r="BF37" s="37">
        <f t="shared" ref="BF37" si="113">SUM(AJ36:BF36)</f>
        <v>93</v>
      </c>
      <c r="BG37" s="10"/>
      <c r="BH37" s="37">
        <f t="shared" ref="BH37" si="114">SUM(AL36:BH36)</f>
        <v>95</v>
      </c>
      <c r="BI37" s="10"/>
      <c r="BJ37" s="37">
        <f t="shared" ref="BJ37" si="115">SUM(AN36:BJ36)</f>
        <v>83</v>
      </c>
      <c r="BK37" s="10"/>
      <c r="BL37" s="37">
        <f t="shared" ref="BL37" si="116">SUM(AP36:BL36)</f>
        <v>79</v>
      </c>
      <c r="BM37" s="10"/>
      <c r="BN37" s="37">
        <f t="shared" ref="BN37" si="117">SUM(AR36:BN36)</f>
        <v>66</v>
      </c>
      <c r="BO37" s="10"/>
      <c r="BP37" s="37">
        <f t="shared" ref="BP37" si="118">SUM(AT36:BP36)</f>
        <v>61</v>
      </c>
      <c r="BQ37" s="10"/>
      <c r="BR37" s="37">
        <f t="shared" ref="BR37" si="119">SUM(AV36:BR36)</f>
        <v>57</v>
      </c>
      <c r="BS37" s="10"/>
      <c r="BT37" s="37">
        <f t="shared" ref="BT37" si="120">SUM(AX36:BT36)</f>
        <v>51</v>
      </c>
      <c r="BU37" s="10"/>
      <c r="BV37" s="38">
        <f t="shared" ref="BV37" si="121">SUM(AZ36:BV36)</f>
        <v>36</v>
      </c>
    </row>
    <row r="38" spans="2:81" x14ac:dyDescent="0.25">
      <c r="B38" s="4" t="s">
        <v>10</v>
      </c>
      <c r="J38" s="17">
        <f>J28+J30+J32+J34+J36</f>
        <v>33</v>
      </c>
      <c r="L38" s="17">
        <f t="shared" ref="L38" si="122">L28+L30+L32+L34+L36</f>
        <v>17</v>
      </c>
      <c r="N38" s="17">
        <f t="shared" ref="N38" si="123">N28+N30+N32+N34+N36</f>
        <v>35</v>
      </c>
      <c r="P38" s="17">
        <f t="shared" ref="P38" si="124">P28+P30+P32+P34+P36</f>
        <v>14</v>
      </c>
      <c r="R38" s="17">
        <f t="shared" ref="R38" si="125">R28+R30+R32+R34+R36</f>
        <v>57</v>
      </c>
      <c r="T38" s="17">
        <f t="shared" ref="T38" si="126">T28+T30+T32+T34+T36</f>
        <v>41</v>
      </c>
      <c r="V38" s="17">
        <f t="shared" ref="V38" si="127">V28+V30+V32+V34+V36</f>
        <v>48</v>
      </c>
      <c r="X38" s="17">
        <f t="shared" ref="X38" si="128">X28+X30+X32+X34+X36</f>
        <v>40</v>
      </c>
      <c r="Z38" s="17">
        <f t="shared" ref="Z38" si="129">Z28+Z30+Z32+Z34+Z36</f>
        <v>69</v>
      </c>
      <c r="AB38" s="17">
        <f t="shared" ref="AB38" si="130">AB28+AB30+AB32+AB34+AB36</f>
        <v>209</v>
      </c>
      <c r="AD38" s="17">
        <f t="shared" ref="AD38" si="131">AD28+AD30+AD32+AD34+AD36</f>
        <v>149</v>
      </c>
      <c r="AF38" s="17">
        <f t="shared" ref="AF38" si="132">AF28+AF30+AF32+AF34+AF36</f>
        <v>185</v>
      </c>
      <c r="AH38" s="17">
        <f t="shared" ref="AH38" si="133">AH28+AH30+AH32+AH34+AH36</f>
        <v>188</v>
      </c>
      <c r="AJ38" s="17">
        <f t="shared" ref="AJ38" si="134">AJ28+AJ30+AJ32+AJ34+AJ36</f>
        <v>163</v>
      </c>
      <c r="AL38" s="17">
        <f t="shared" ref="AL38" si="135">AL28+AL30+AL32+AL34+AL36</f>
        <v>196</v>
      </c>
      <c r="AN38" s="17">
        <f t="shared" ref="AN38" si="136">AN28+AN30+AN32+AN34+AN36</f>
        <v>168</v>
      </c>
      <c r="AP38" s="17">
        <f t="shared" ref="AP38" si="137">AP28+AP30+AP32+AP34+AP36</f>
        <v>178</v>
      </c>
      <c r="AR38" s="17">
        <f t="shared" ref="AR38" si="138">AR28+AR30+AR32+AR34+AR36</f>
        <v>172</v>
      </c>
      <c r="AT38" s="17">
        <f t="shared" ref="AT38" si="139">AT28+AT30+AT32+AT34+AT36</f>
        <v>187</v>
      </c>
      <c r="AV38" s="17">
        <f t="shared" ref="AV38" si="140">AV28+AV30+AV32+AV34+AV36</f>
        <v>168</v>
      </c>
      <c r="AX38" s="17">
        <f t="shared" ref="AX38" si="141">AX28+AX30+AX32+AX34+AX36</f>
        <v>205</v>
      </c>
      <c r="AZ38" s="17">
        <f t="shared" ref="AZ38" si="142">AZ28+AZ30+AZ32+AZ34+AZ36</f>
        <v>141</v>
      </c>
      <c r="BB38" s="17">
        <f t="shared" ref="BB38" si="143">BB28+BB30+BB32+BB34+BB36</f>
        <v>129</v>
      </c>
      <c r="BD38" s="17">
        <f t="shared" ref="BD38:BF38" si="144">BD28+BD30+BD32+BD34+BD36</f>
        <v>147</v>
      </c>
      <c r="BF38" s="17">
        <f t="shared" si="144"/>
        <v>141</v>
      </c>
      <c r="BH38" s="17">
        <f t="shared" ref="BH38:BJ38" si="145">BH28+BH30+BH32+BH34+BH36</f>
        <v>106</v>
      </c>
      <c r="BJ38" s="17">
        <f t="shared" si="145"/>
        <v>115</v>
      </c>
      <c r="BL38" s="17">
        <f t="shared" ref="BL38:BN38" si="146">BL28+BL30+BL32+BL34+BL36</f>
        <v>98</v>
      </c>
      <c r="BN38" s="17">
        <f t="shared" si="146"/>
        <v>117</v>
      </c>
      <c r="BP38" s="17">
        <f t="shared" ref="BP38:BR38" si="147">BP28+BP30+BP32+BP34+BP36</f>
        <v>127</v>
      </c>
      <c r="BR38" s="17">
        <f t="shared" si="147"/>
        <v>126</v>
      </c>
      <c r="BT38" s="17">
        <f t="shared" ref="BT38:BV38" si="148">BT28+BT30+BT32+BT34+BT36</f>
        <v>104</v>
      </c>
      <c r="BV38" s="17">
        <f t="shared" si="148"/>
        <v>80</v>
      </c>
    </row>
    <row r="39" spans="2:81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37">
        <f>SUM($J38:J38)</f>
        <v>33</v>
      </c>
      <c r="K39" s="10"/>
      <c r="L39" s="37">
        <f>SUM($J38:L38)</f>
        <v>50</v>
      </c>
      <c r="M39" s="10"/>
      <c r="N39" s="37">
        <f>SUM($J38:N38)</f>
        <v>85</v>
      </c>
      <c r="O39" s="10"/>
      <c r="P39" s="37">
        <f>SUM($J38:P38)</f>
        <v>99</v>
      </c>
      <c r="Q39" s="10"/>
      <c r="R39" s="37">
        <f>SUM($J38:R38)</f>
        <v>156</v>
      </c>
      <c r="S39" s="10"/>
      <c r="T39" s="37">
        <f>SUM($J38:T38)</f>
        <v>197</v>
      </c>
      <c r="U39" s="10"/>
      <c r="V39" s="37">
        <f>SUM($J38:V38)</f>
        <v>245</v>
      </c>
      <c r="W39" s="10"/>
      <c r="X39" s="37">
        <f>SUM($J38:X38)</f>
        <v>285</v>
      </c>
      <c r="Y39" s="10"/>
      <c r="Z39" s="37">
        <f>SUM($J38:Z38)</f>
        <v>354</v>
      </c>
      <c r="AA39" s="10"/>
      <c r="AB39" s="37">
        <f>SUM($J38:AB38)</f>
        <v>563</v>
      </c>
      <c r="AC39" s="10"/>
      <c r="AD39" s="37">
        <f>SUM($J38:AD38)</f>
        <v>712</v>
      </c>
      <c r="AE39" s="10"/>
      <c r="AF39" s="37">
        <f>SUM(J38:AF38)</f>
        <v>897</v>
      </c>
      <c r="AG39" s="10"/>
      <c r="AH39" s="37">
        <f>SUM(L38:AH38)</f>
        <v>1052</v>
      </c>
      <c r="AI39" s="10"/>
      <c r="AJ39" s="37">
        <f t="shared" ref="AJ39" si="149">SUM(N38:AJ38)</f>
        <v>1198</v>
      </c>
      <c r="AK39" s="10"/>
      <c r="AL39" s="37">
        <f t="shared" ref="AL39" si="150">SUM(P38:AL38)</f>
        <v>1359</v>
      </c>
      <c r="AM39" s="10"/>
      <c r="AN39" s="37">
        <f t="shared" ref="AN39" si="151">SUM(R38:AN38)</f>
        <v>1513</v>
      </c>
      <c r="AO39" s="10"/>
      <c r="AP39" s="37">
        <f t="shared" ref="AP39" si="152">SUM(T38:AP38)</f>
        <v>1634</v>
      </c>
      <c r="AQ39" s="10"/>
      <c r="AR39" s="37">
        <f t="shared" ref="AR39" si="153">SUM(V38:AR38)</f>
        <v>1765</v>
      </c>
      <c r="AS39" s="10"/>
      <c r="AT39" s="37">
        <f t="shared" ref="AT39" si="154">SUM(X38:AT38)</f>
        <v>1904</v>
      </c>
      <c r="AU39" s="10"/>
      <c r="AV39" s="37">
        <f t="shared" ref="AV39" si="155">SUM(Z38:AV38)</f>
        <v>2032</v>
      </c>
      <c r="AW39" s="10"/>
      <c r="AX39" s="37">
        <f t="shared" ref="AX39" si="156">SUM(AB38:AX38)</f>
        <v>2168</v>
      </c>
      <c r="AY39" s="10"/>
      <c r="AZ39" s="37">
        <f t="shared" ref="AZ39" si="157">SUM(AD38:AZ38)</f>
        <v>2100</v>
      </c>
      <c r="BA39" s="10"/>
      <c r="BB39" s="37">
        <f t="shared" ref="BB39" si="158">SUM(AF38:BB38)</f>
        <v>2080</v>
      </c>
      <c r="BC39" s="10"/>
      <c r="BD39" s="37">
        <f t="shared" ref="BD39" si="159">SUM(AH38:BD38)</f>
        <v>2042</v>
      </c>
      <c r="BE39" s="10"/>
      <c r="BF39" s="37">
        <f t="shared" ref="BF39" si="160">SUM(AJ38:BF38)</f>
        <v>1995</v>
      </c>
      <c r="BG39" s="10"/>
      <c r="BH39" s="37">
        <f t="shared" ref="BH39" si="161">SUM(AL38:BH38)</f>
        <v>1938</v>
      </c>
      <c r="BI39" s="10"/>
      <c r="BJ39" s="37">
        <f t="shared" ref="BJ39" si="162">SUM(AN38:BJ38)</f>
        <v>1857</v>
      </c>
      <c r="BK39" s="10"/>
      <c r="BL39" s="37">
        <f t="shared" ref="BL39" si="163">SUM(AP38:BL38)</f>
        <v>1787</v>
      </c>
      <c r="BM39" s="10"/>
      <c r="BN39" s="37">
        <f t="shared" ref="BN39" si="164">SUM(AR38:BN38)</f>
        <v>1726</v>
      </c>
      <c r="BO39" s="10"/>
      <c r="BP39" s="37">
        <f t="shared" ref="BP39" si="165">SUM(AT38:BP38)</f>
        <v>1681</v>
      </c>
      <c r="BQ39" s="10"/>
      <c r="BR39" s="37">
        <f t="shared" ref="BR39" si="166">SUM(AV38:BR38)</f>
        <v>1620</v>
      </c>
      <c r="BS39" s="10"/>
      <c r="BT39" s="37">
        <f t="shared" ref="BT39" si="167">SUM(AX38:BT38)</f>
        <v>1556</v>
      </c>
      <c r="BU39" s="10"/>
      <c r="BV39" s="38">
        <f t="shared" ref="BV39" si="168">SUM(AZ38:BV38)</f>
        <v>1431</v>
      </c>
    </row>
    <row r="40" spans="2:81" ht="6" customHeight="1" x14ac:dyDescent="0.25"/>
    <row r="41" spans="2:81" x14ac:dyDescent="0.25">
      <c r="B41" s="7" t="s">
        <v>8</v>
      </c>
      <c r="J41" s="75">
        <v>0</v>
      </c>
      <c r="L41" s="75">
        <v>0</v>
      </c>
      <c r="N41" s="75">
        <v>0</v>
      </c>
      <c r="P41" s="75">
        <v>0</v>
      </c>
      <c r="R41" s="75">
        <v>0</v>
      </c>
      <c r="T41" s="75">
        <v>0</v>
      </c>
      <c r="V41" s="75">
        <v>0</v>
      </c>
      <c r="X41" s="75">
        <v>0</v>
      </c>
      <c r="Z41" s="75">
        <v>0</v>
      </c>
      <c r="AB41" s="75">
        <v>0</v>
      </c>
      <c r="AD41" s="75">
        <v>0</v>
      </c>
      <c r="AF41" s="75">
        <v>0</v>
      </c>
      <c r="AH41" s="75">
        <v>0</v>
      </c>
      <c r="AJ41" s="75">
        <v>0</v>
      </c>
      <c r="AL41" s="75">
        <v>0</v>
      </c>
      <c r="AN41" s="75">
        <v>0</v>
      </c>
      <c r="AP41" s="75">
        <v>0</v>
      </c>
      <c r="AR41" s="75">
        <v>0</v>
      </c>
      <c r="AT41" s="75">
        <v>0</v>
      </c>
      <c r="AV41" s="75">
        <v>0</v>
      </c>
      <c r="AX41" s="75">
        <v>0</v>
      </c>
      <c r="AZ41" s="75">
        <v>0</v>
      </c>
      <c r="BB41" s="75">
        <v>0</v>
      </c>
      <c r="BD41" s="75"/>
      <c r="BF41" s="75">
        <v>0</v>
      </c>
      <c r="BH41" s="75">
        <v>0</v>
      </c>
      <c r="BJ41" s="75">
        <v>0</v>
      </c>
      <c r="BL41" s="75">
        <v>0</v>
      </c>
      <c r="BN41" s="75">
        <v>0</v>
      </c>
      <c r="BP41" s="75">
        <v>0</v>
      </c>
      <c r="BR41" s="75">
        <v>0</v>
      </c>
      <c r="BT41" s="75">
        <v>13</v>
      </c>
      <c r="BV41" s="75">
        <v>16</v>
      </c>
    </row>
    <row r="42" spans="2:81" x14ac:dyDescent="0.25">
      <c r="B42" s="9" t="s">
        <v>2</v>
      </c>
      <c r="C42" s="10"/>
      <c r="D42" s="10"/>
      <c r="E42" s="10"/>
      <c r="F42" s="10"/>
      <c r="G42" s="10"/>
      <c r="H42" s="10"/>
      <c r="I42" s="10"/>
      <c r="J42" s="76">
        <f>SUM(J41:J41)</f>
        <v>0</v>
      </c>
      <c r="K42" s="10"/>
      <c r="L42" s="76">
        <f>SUM(J41:L41)</f>
        <v>0</v>
      </c>
      <c r="M42" s="10"/>
      <c r="N42" s="76">
        <f>SUM(J41:N41)</f>
        <v>0</v>
      </c>
      <c r="O42" s="10"/>
      <c r="P42" s="76">
        <f>SUM(J41:P41)</f>
        <v>0</v>
      </c>
      <c r="Q42" s="10"/>
      <c r="R42" s="76">
        <f>SUM(J41:R41)</f>
        <v>0</v>
      </c>
      <c r="S42" s="10"/>
      <c r="T42" s="76">
        <f>SUM(J41:T41)</f>
        <v>0</v>
      </c>
      <c r="U42" s="10"/>
      <c r="V42" s="76">
        <f>SUM(J41:V41)</f>
        <v>0</v>
      </c>
      <c r="W42" s="10"/>
      <c r="X42" s="76">
        <f>SUM(J41:X41)</f>
        <v>0</v>
      </c>
      <c r="Y42" s="10"/>
      <c r="Z42" s="76">
        <f>SUM(J41:Z41)</f>
        <v>0</v>
      </c>
      <c r="AA42" s="10"/>
      <c r="AB42" s="76">
        <f>SUM(J41:AB41)</f>
        <v>0</v>
      </c>
      <c r="AC42" s="10"/>
      <c r="AD42" s="76">
        <f>SUM(J41:AD41)</f>
        <v>0</v>
      </c>
      <c r="AE42" s="10"/>
      <c r="AF42" s="76">
        <f>SUM(J41:AF41)</f>
        <v>0</v>
      </c>
      <c r="AG42" s="10"/>
      <c r="AH42" s="76">
        <f>SUM(L41:AH41)</f>
        <v>0</v>
      </c>
      <c r="AI42" s="10"/>
      <c r="AJ42" s="76">
        <f>SUM(N41:AJ41)</f>
        <v>0</v>
      </c>
      <c r="AK42" s="10"/>
      <c r="AL42" s="76">
        <f>SUM(P41:AL41)</f>
        <v>0</v>
      </c>
      <c r="AM42" s="10"/>
      <c r="AN42" s="76">
        <f>SUM(R41:AN41)</f>
        <v>0</v>
      </c>
      <c r="AO42" s="10"/>
      <c r="AP42" s="76">
        <f>SUM(T41:AP41)</f>
        <v>0</v>
      </c>
      <c r="AQ42" s="10"/>
      <c r="AR42" s="76">
        <f>SUM(V41:AR41)</f>
        <v>0</v>
      </c>
      <c r="AS42" s="10"/>
      <c r="AT42" s="76">
        <f>SUM(X41:AT41)</f>
        <v>0</v>
      </c>
      <c r="AU42" s="10"/>
      <c r="AV42" s="76">
        <f>SUM(Z41:AV41)</f>
        <v>0</v>
      </c>
      <c r="AW42" s="10"/>
      <c r="AX42" s="76">
        <f>SUM(AB41:AX41)</f>
        <v>0</v>
      </c>
      <c r="AY42" s="10"/>
      <c r="AZ42" s="76">
        <f>SUM(AD41:AZ41)</f>
        <v>0</v>
      </c>
      <c r="BA42" s="10"/>
      <c r="BB42" s="76">
        <f>SUM(AF41:BB41)</f>
        <v>0</v>
      </c>
      <c r="BC42" s="10"/>
      <c r="BD42" s="76">
        <f>SUM(AH41:BD41)</f>
        <v>0</v>
      </c>
      <c r="BE42" s="10"/>
      <c r="BF42" s="76">
        <f>SUM(AJ41:BF41)</f>
        <v>0</v>
      </c>
      <c r="BG42" s="10"/>
      <c r="BH42" s="76">
        <f>SUM(AL41:BH41)</f>
        <v>0</v>
      </c>
      <c r="BI42" s="10"/>
      <c r="BJ42" s="76">
        <f>SUM(AN41:BJ41)</f>
        <v>0</v>
      </c>
      <c r="BK42" s="10"/>
      <c r="BL42" s="76">
        <f>SUM(AP41:BL41)</f>
        <v>0</v>
      </c>
      <c r="BM42" s="10"/>
      <c r="BN42" s="76">
        <f>SUM(AR41:BN41)</f>
        <v>0</v>
      </c>
      <c r="BO42" s="10"/>
      <c r="BP42" s="76">
        <f>SUM(AT41:BP41)</f>
        <v>0</v>
      </c>
      <c r="BQ42" s="10"/>
      <c r="BR42" s="76">
        <f>SUM(AV41:BR41)</f>
        <v>0</v>
      </c>
      <c r="BS42" s="10"/>
      <c r="BT42" s="76">
        <f>SUM(AX41:BT41)</f>
        <v>13</v>
      </c>
      <c r="BU42" s="10"/>
      <c r="BV42" s="77">
        <f>SUM(AZ41:BV41)</f>
        <v>29</v>
      </c>
    </row>
    <row r="43" spans="2:81" ht="6" customHeight="1" x14ac:dyDescent="0.25"/>
    <row r="44" spans="2:81" x14ac:dyDescent="0.25">
      <c r="B44" s="7" t="s">
        <v>9</v>
      </c>
      <c r="J44" s="47">
        <v>14</v>
      </c>
      <c r="K44" s="47"/>
      <c r="L44" s="47">
        <v>12</v>
      </c>
      <c r="M44" s="47"/>
      <c r="N44" s="47">
        <v>14</v>
      </c>
      <c r="O44" s="47"/>
      <c r="P44" s="47">
        <v>28</v>
      </c>
      <c r="Q44" s="47"/>
      <c r="R44" s="47">
        <v>34</v>
      </c>
      <c r="S44" s="47"/>
      <c r="T44" s="47">
        <v>18</v>
      </c>
      <c r="U44" s="47"/>
      <c r="V44" s="47">
        <v>17</v>
      </c>
      <c r="W44" s="47"/>
      <c r="X44" s="47">
        <v>25</v>
      </c>
      <c r="Y44" s="47"/>
      <c r="Z44" s="47">
        <v>34</v>
      </c>
      <c r="AA44" s="47"/>
      <c r="AB44" s="47">
        <v>195</v>
      </c>
      <c r="AC44" s="47"/>
      <c r="AD44" s="47">
        <v>175</v>
      </c>
      <c r="AE44" s="47"/>
      <c r="AF44" s="47">
        <v>213</v>
      </c>
      <c r="AG44" s="47"/>
      <c r="AH44" s="47">
        <v>185</v>
      </c>
      <c r="AI44" s="47"/>
      <c r="AJ44" s="47">
        <v>136</v>
      </c>
      <c r="AK44" s="47"/>
      <c r="AL44" s="47">
        <v>208</v>
      </c>
      <c r="AM44" s="47"/>
      <c r="AN44" s="47">
        <v>192</v>
      </c>
      <c r="AO44" s="47"/>
      <c r="AP44" s="47">
        <v>155</v>
      </c>
      <c r="AQ44" s="47"/>
      <c r="AR44" s="47">
        <v>175</v>
      </c>
      <c r="AS44" s="47"/>
      <c r="AT44" s="47">
        <v>213</v>
      </c>
      <c r="AU44" s="47"/>
      <c r="AV44" s="47">
        <v>212</v>
      </c>
      <c r="AW44" s="47"/>
      <c r="AX44" s="47">
        <v>230</v>
      </c>
      <c r="AY44" s="47"/>
      <c r="AZ44" s="47">
        <v>162</v>
      </c>
      <c r="BA44" s="47"/>
      <c r="BB44" s="47">
        <v>113</v>
      </c>
      <c r="BC44" s="47"/>
      <c r="BD44" s="47">
        <v>131</v>
      </c>
      <c r="BE44" s="47"/>
      <c r="BF44" s="47">
        <v>133</v>
      </c>
      <c r="BG44" s="47"/>
      <c r="BH44" s="47">
        <v>133</v>
      </c>
      <c r="BI44" s="47"/>
      <c r="BJ44" s="47">
        <v>128</v>
      </c>
      <c r="BK44" s="47"/>
      <c r="BL44" s="47">
        <v>111</v>
      </c>
      <c r="BM44" s="47"/>
      <c r="BN44" s="47">
        <v>224</v>
      </c>
      <c r="BO44" s="47"/>
      <c r="BP44" s="47">
        <v>158</v>
      </c>
      <c r="BQ44" s="47"/>
      <c r="BR44" s="47">
        <v>158</v>
      </c>
      <c r="BS44" s="47"/>
      <c r="BT44" s="47">
        <v>224</v>
      </c>
      <c r="BU44" s="47"/>
      <c r="BV44" s="47">
        <v>255</v>
      </c>
      <c r="BW44" s="47"/>
      <c r="BX44" s="47"/>
      <c r="BY44" s="47"/>
      <c r="BZ44" s="47"/>
      <c r="CA44" s="47"/>
      <c r="CB44" s="47"/>
      <c r="CC44" s="47"/>
    </row>
    <row r="45" spans="2:81" x14ac:dyDescent="0.25">
      <c r="B45" s="9" t="s">
        <v>2</v>
      </c>
      <c r="C45" s="10"/>
      <c r="D45" s="10"/>
      <c r="E45" s="10"/>
      <c r="F45" s="10"/>
      <c r="G45" s="10"/>
      <c r="H45" s="10"/>
      <c r="I45" s="10"/>
      <c r="J45" s="37">
        <f>SUM(J44:J44)</f>
        <v>14</v>
      </c>
      <c r="K45" s="10"/>
      <c r="L45" s="37">
        <f>SUM(J44:L44)</f>
        <v>26</v>
      </c>
      <c r="M45" s="10"/>
      <c r="N45" s="37">
        <f>SUM(J44:N44)</f>
        <v>40</v>
      </c>
      <c r="O45" s="10"/>
      <c r="P45" s="37">
        <f>SUM(J44:P44)</f>
        <v>68</v>
      </c>
      <c r="Q45" s="10"/>
      <c r="R45" s="37">
        <f>SUM(J44:R44)</f>
        <v>102</v>
      </c>
      <c r="S45" s="10"/>
      <c r="T45" s="37">
        <f>SUM(J44:T44)</f>
        <v>120</v>
      </c>
      <c r="U45" s="10"/>
      <c r="V45" s="37">
        <f>SUM(J44:V44)</f>
        <v>137</v>
      </c>
      <c r="W45" s="10"/>
      <c r="X45" s="37">
        <f>SUM(J44:X44)</f>
        <v>162</v>
      </c>
      <c r="Y45" s="10"/>
      <c r="Z45" s="37">
        <f>SUM(J44:Z44)</f>
        <v>196</v>
      </c>
      <c r="AA45" s="10"/>
      <c r="AB45" s="37">
        <f>SUM(J44:AB44)</f>
        <v>391</v>
      </c>
      <c r="AC45" s="10"/>
      <c r="AD45" s="37">
        <f>SUM(J44:AD44)</f>
        <v>566</v>
      </c>
      <c r="AE45" s="10"/>
      <c r="AF45" s="37">
        <f>SUM(J44:AF44)</f>
        <v>779</v>
      </c>
      <c r="AG45" s="10"/>
      <c r="AH45" s="37">
        <f>SUM(L44:AH44)</f>
        <v>950</v>
      </c>
      <c r="AI45" s="10"/>
      <c r="AJ45" s="37">
        <f>SUM(N44:AJ44)</f>
        <v>1074</v>
      </c>
      <c r="AK45" s="10"/>
      <c r="AL45" s="37">
        <f>SUM(P44:AL44)</f>
        <v>1268</v>
      </c>
      <c r="AM45" s="10"/>
      <c r="AN45" s="37">
        <f>SUM(R44:AN44)</f>
        <v>1432</v>
      </c>
      <c r="AO45" s="10"/>
      <c r="AP45" s="37">
        <f>SUM(T44:AP44)</f>
        <v>1553</v>
      </c>
      <c r="AQ45" s="10"/>
      <c r="AR45" s="37">
        <f>SUM(V44:AR44)</f>
        <v>1710</v>
      </c>
      <c r="AS45" s="10"/>
      <c r="AT45" s="37">
        <f>SUM(X44:AT44)</f>
        <v>1906</v>
      </c>
      <c r="AU45" s="10"/>
      <c r="AV45" s="37">
        <f>SUM(Z44:AV44)</f>
        <v>2093</v>
      </c>
      <c r="AW45" s="10"/>
      <c r="AX45" s="37">
        <f>SUM(AB44:AX44)</f>
        <v>2289</v>
      </c>
      <c r="AY45" s="10"/>
      <c r="AZ45" s="37">
        <f>SUM(AD44:AZ44)</f>
        <v>2256</v>
      </c>
      <c r="BA45" s="10"/>
      <c r="BB45" s="37">
        <f>SUM(AF44:BB44)</f>
        <v>2194</v>
      </c>
      <c r="BC45" s="10"/>
      <c r="BD45" s="37">
        <f>SUM(AH44:BD44)</f>
        <v>2112</v>
      </c>
      <c r="BE45" s="10"/>
      <c r="BF45" s="37">
        <f>SUM(AJ44:BF44)</f>
        <v>2060</v>
      </c>
      <c r="BG45" s="10"/>
      <c r="BH45" s="37">
        <f>SUM(AL44:BH44)</f>
        <v>2057</v>
      </c>
      <c r="BI45" s="10"/>
      <c r="BJ45" s="37">
        <f>SUM(AN44:BJ44)</f>
        <v>1977</v>
      </c>
      <c r="BK45" s="10"/>
      <c r="BL45" s="37">
        <f>SUM(AP44:BL44)</f>
        <v>1896</v>
      </c>
      <c r="BM45" s="10"/>
      <c r="BN45" s="37">
        <f>SUM(AR44:BN44)</f>
        <v>1965</v>
      </c>
      <c r="BO45" s="10"/>
      <c r="BP45" s="37">
        <f>SUM(AT44:BP44)</f>
        <v>1948</v>
      </c>
      <c r="BQ45" s="10"/>
      <c r="BR45" s="37">
        <f>SUM(AV44:BR44)</f>
        <v>1893</v>
      </c>
      <c r="BS45" s="10"/>
      <c r="BT45" s="37">
        <f>SUM(AX44:BT44)</f>
        <v>1905</v>
      </c>
      <c r="BU45" s="10"/>
      <c r="BV45" s="38">
        <f>SUM(AZ44:BV44)</f>
        <v>1930</v>
      </c>
    </row>
    <row r="46" spans="2:81" ht="6" customHeight="1" x14ac:dyDescent="0.25">
      <c r="J46" s="18"/>
      <c r="L46" s="18"/>
      <c r="N46" s="18"/>
      <c r="P46" s="18"/>
      <c r="R46" s="18"/>
      <c r="T46" s="18"/>
      <c r="V46" s="18"/>
      <c r="X46" s="18"/>
      <c r="Z46" s="18"/>
      <c r="AB46" s="18"/>
      <c r="AD46" s="18"/>
      <c r="AF46" s="18"/>
      <c r="AH46" s="18"/>
      <c r="AJ46" s="18"/>
      <c r="AL46" s="18"/>
      <c r="AN46" s="18"/>
      <c r="AP46" s="18"/>
      <c r="AR46" s="18"/>
      <c r="AT46" s="18"/>
      <c r="AV46" s="18"/>
      <c r="AX46" s="18"/>
      <c r="AZ46" s="18"/>
      <c r="BB46" s="18"/>
      <c r="BD46" s="18"/>
      <c r="BF46" s="18"/>
      <c r="BH46" s="18"/>
      <c r="BJ46" s="18"/>
      <c r="BL46" s="18"/>
      <c r="BN46" s="18"/>
      <c r="BP46" s="18"/>
      <c r="BR46" s="18"/>
      <c r="BT46" s="18"/>
      <c r="BV46" s="18"/>
    </row>
    <row r="47" spans="2:81" x14ac:dyDescent="0.25">
      <c r="B47" s="7" t="s">
        <v>10</v>
      </c>
      <c r="J47" s="17">
        <f>J38+J41+J44</f>
        <v>47</v>
      </c>
      <c r="L47" s="17">
        <f>L38+L41+L44</f>
        <v>29</v>
      </c>
      <c r="N47" s="17">
        <f>N38+N41+N44</f>
        <v>49</v>
      </c>
      <c r="P47" s="17">
        <f>P38+P41+P44</f>
        <v>42</v>
      </c>
      <c r="R47" s="17">
        <f>R38+R41+R44</f>
        <v>91</v>
      </c>
      <c r="T47" s="17">
        <f>T38+T41+T44</f>
        <v>59</v>
      </c>
      <c r="V47" s="17">
        <f>V38+V41+V44</f>
        <v>65</v>
      </c>
      <c r="X47" s="17">
        <f>X38+X41+X44</f>
        <v>65</v>
      </c>
      <c r="Z47" s="17">
        <f>Z38+Z41+Z44</f>
        <v>103</v>
      </c>
      <c r="AB47" s="17">
        <f>AB38+AB41+AB44</f>
        <v>404</v>
      </c>
      <c r="AD47" s="17">
        <f>AD38+AD41+AD44</f>
        <v>324</v>
      </c>
      <c r="AF47" s="17">
        <f>AF38+AF41+AF44</f>
        <v>398</v>
      </c>
      <c r="AH47" s="17">
        <f>AH38+AH41+AH44</f>
        <v>373</v>
      </c>
      <c r="AJ47" s="17">
        <f>AJ38+AJ41+AJ44</f>
        <v>299</v>
      </c>
      <c r="AL47" s="17">
        <f>AL38+AL41+AL44</f>
        <v>404</v>
      </c>
      <c r="AN47" s="17">
        <f>AN38+AN41+AN44</f>
        <v>360</v>
      </c>
      <c r="AP47" s="17">
        <f>AP38+AP41+AP44</f>
        <v>333</v>
      </c>
      <c r="AR47" s="17">
        <f>AR38+AR41+AR44</f>
        <v>347</v>
      </c>
      <c r="AT47" s="17">
        <f>AT38+AT41+AT44</f>
        <v>400</v>
      </c>
      <c r="AV47" s="17">
        <f>AV38+AV41+AV44</f>
        <v>380</v>
      </c>
      <c r="AX47" s="17">
        <f>AX38+AX41+AX44</f>
        <v>435</v>
      </c>
      <c r="AZ47" s="17">
        <f>AZ38+AZ41+AZ44</f>
        <v>303</v>
      </c>
      <c r="BB47" s="17">
        <f>BB38+BB41+BB44</f>
        <v>242</v>
      </c>
      <c r="BD47" s="17">
        <f>BD38+BD41+BD44</f>
        <v>278</v>
      </c>
      <c r="BF47" s="17">
        <f>BF38+BF41+BF44</f>
        <v>274</v>
      </c>
      <c r="BH47" s="17">
        <f>BH38+BH41+BH44</f>
        <v>239</v>
      </c>
      <c r="BJ47" s="17">
        <f>BJ38+BJ41+BJ44</f>
        <v>243</v>
      </c>
      <c r="BL47" s="17">
        <f>BL38+BL41+BL44</f>
        <v>209</v>
      </c>
      <c r="BN47" s="17">
        <f>BN38+BN41+BN44</f>
        <v>341</v>
      </c>
      <c r="BP47" s="17">
        <f>BP38+BP41+BP44</f>
        <v>285</v>
      </c>
      <c r="BR47" s="17">
        <f>BR38+BR41+BR44</f>
        <v>284</v>
      </c>
      <c r="BT47" s="17">
        <f>BT38+BT41+BT44</f>
        <v>341</v>
      </c>
      <c r="BV47" s="17">
        <f>BV38+BV41+BV44</f>
        <v>351</v>
      </c>
    </row>
    <row r="48" spans="2:81" x14ac:dyDescent="0.25">
      <c r="B48" s="9" t="s">
        <v>2</v>
      </c>
      <c r="C48" s="10"/>
      <c r="D48" s="10"/>
      <c r="E48" s="10"/>
      <c r="F48" s="10"/>
      <c r="G48" s="10"/>
      <c r="H48" s="10"/>
      <c r="I48" s="10"/>
      <c r="J48" s="37">
        <f>SUM(J47:J47)</f>
        <v>47</v>
      </c>
      <c r="K48" s="10"/>
      <c r="L48" s="37">
        <f>SUM(J47:L47)</f>
        <v>76</v>
      </c>
      <c r="M48" s="10"/>
      <c r="N48" s="37">
        <f>SUM(J47:N47)</f>
        <v>125</v>
      </c>
      <c r="O48" s="10"/>
      <c r="P48" s="37">
        <f>SUM(J47:P47)</f>
        <v>167</v>
      </c>
      <c r="Q48" s="10"/>
      <c r="R48" s="37">
        <f>SUM(J47:R47)</f>
        <v>258</v>
      </c>
      <c r="S48" s="10"/>
      <c r="T48" s="37">
        <f>SUM(J47:T47)</f>
        <v>317</v>
      </c>
      <c r="U48" s="10"/>
      <c r="V48" s="37">
        <f>SUM(J47:V47)</f>
        <v>382</v>
      </c>
      <c r="W48" s="10"/>
      <c r="X48" s="37">
        <f>SUM(J47:X47)</f>
        <v>447</v>
      </c>
      <c r="Y48" s="10"/>
      <c r="Z48" s="37">
        <f>SUM(J47:Z47)</f>
        <v>550</v>
      </c>
      <c r="AA48" s="10"/>
      <c r="AB48" s="37">
        <f>SUM(J47:AB47)</f>
        <v>954</v>
      </c>
      <c r="AC48" s="10"/>
      <c r="AD48" s="37">
        <f>SUM(J47:AD47)</f>
        <v>1278</v>
      </c>
      <c r="AE48" s="10"/>
      <c r="AF48" s="37">
        <f>SUM(J47:AF47)</f>
        <v>1676</v>
      </c>
      <c r="AG48" s="10"/>
      <c r="AH48" s="37">
        <f>SUM(L47:AH47)</f>
        <v>2002</v>
      </c>
      <c r="AI48" s="10"/>
      <c r="AJ48" s="37">
        <f>SUM(N47:AJ47)</f>
        <v>2272</v>
      </c>
      <c r="AK48" s="10"/>
      <c r="AL48" s="37">
        <f>SUM(P47:AL47)</f>
        <v>2627</v>
      </c>
      <c r="AM48" s="10"/>
      <c r="AN48" s="37">
        <f>SUM(R47:AN47)</f>
        <v>2945</v>
      </c>
      <c r="AO48" s="10"/>
      <c r="AP48" s="37">
        <f>SUM(T47:AP47)</f>
        <v>3187</v>
      </c>
      <c r="AQ48" s="10"/>
      <c r="AR48" s="37">
        <f>SUM(V47:AR47)</f>
        <v>3475</v>
      </c>
      <c r="AS48" s="10"/>
      <c r="AT48" s="37">
        <f>SUM(X47:AT47)</f>
        <v>3810</v>
      </c>
      <c r="AU48" s="10"/>
      <c r="AV48" s="37">
        <f>SUM(Z47:AV47)</f>
        <v>4125</v>
      </c>
      <c r="AW48" s="10"/>
      <c r="AX48" s="37">
        <f>SUM(AB47:AX47)</f>
        <v>4457</v>
      </c>
      <c r="AY48" s="10"/>
      <c r="AZ48" s="37">
        <f>SUM(AD47:AZ47)</f>
        <v>4356</v>
      </c>
      <c r="BA48" s="10"/>
      <c r="BB48" s="37">
        <f>SUM(AF47:BB47)</f>
        <v>4274</v>
      </c>
      <c r="BC48" s="10"/>
      <c r="BD48" s="37">
        <f>SUM(AH47:BD47)</f>
        <v>4154</v>
      </c>
      <c r="BE48" s="10"/>
      <c r="BF48" s="37">
        <f>SUM(AJ47:BF47)</f>
        <v>4055</v>
      </c>
      <c r="BG48" s="10"/>
      <c r="BH48" s="37">
        <f>SUM(AL47:BH47)</f>
        <v>3995</v>
      </c>
      <c r="BI48" s="10"/>
      <c r="BJ48" s="37">
        <f>SUM(AN47:BJ47)</f>
        <v>3834</v>
      </c>
      <c r="BK48" s="10"/>
      <c r="BL48" s="37">
        <f>SUM(AP47:BL47)</f>
        <v>3683</v>
      </c>
      <c r="BM48" s="10"/>
      <c r="BN48" s="37">
        <f>SUM(AR47:BN47)</f>
        <v>3691</v>
      </c>
      <c r="BO48" s="10"/>
      <c r="BP48" s="37">
        <f>SUM(AT47:BP47)</f>
        <v>3629</v>
      </c>
      <c r="BQ48" s="10"/>
      <c r="BR48" s="37">
        <f>SUM(AV47:BR47)</f>
        <v>3513</v>
      </c>
      <c r="BS48" s="10"/>
      <c r="BT48" s="37">
        <f>SUM(AX47:BT47)</f>
        <v>3474</v>
      </c>
      <c r="BU48" s="10"/>
      <c r="BV48" s="38">
        <f>SUM(AZ47:BV47)</f>
        <v>3390</v>
      </c>
    </row>
    <row r="50" spans="2:83" x14ac:dyDescent="0.25">
      <c r="B50" s="6" t="s">
        <v>11</v>
      </c>
    </row>
    <row r="51" spans="2:83" x14ac:dyDescent="0.25">
      <c r="B51" s="7" t="s">
        <v>7</v>
      </c>
    </row>
    <row r="52" spans="2:83" x14ac:dyDescent="0.25">
      <c r="B52" s="4" t="str">
        <f>$B$28</f>
        <v>Dr. Jones</v>
      </c>
      <c r="J52" s="45">
        <v>0</v>
      </c>
      <c r="K52" s="47"/>
      <c r="L52" s="45">
        <v>0</v>
      </c>
      <c r="M52" s="47"/>
      <c r="N52" s="45">
        <v>0</v>
      </c>
      <c r="O52" s="47"/>
      <c r="P52" s="45">
        <v>0</v>
      </c>
      <c r="Q52" s="47"/>
      <c r="R52" s="45">
        <v>25599.96</v>
      </c>
      <c r="S52" s="47"/>
      <c r="T52" s="45">
        <v>21625.69</v>
      </c>
      <c r="U52" s="47"/>
      <c r="V52" s="45">
        <v>21939.5</v>
      </c>
      <c r="W52" s="47"/>
      <c r="X52" s="45">
        <v>21632.29</v>
      </c>
      <c r="Y52" s="47"/>
      <c r="Z52" s="45">
        <v>14394.71</v>
      </c>
      <c r="AA52" s="47"/>
      <c r="AB52" s="45">
        <v>34956.839999999997</v>
      </c>
      <c r="AC52" s="47"/>
      <c r="AD52" s="45">
        <v>33892.5</v>
      </c>
      <c r="AE52" s="47"/>
      <c r="AF52" s="45">
        <v>34953.870000000003</v>
      </c>
      <c r="AG52" s="47"/>
      <c r="AH52" s="45">
        <v>23749.77</v>
      </c>
      <c r="AI52" s="47"/>
      <c r="AJ52" s="45">
        <v>10209.99</v>
      </c>
      <c r="AK52" s="47"/>
      <c r="AL52" s="45">
        <v>38746.449999999997</v>
      </c>
      <c r="AM52" s="47"/>
      <c r="AN52" s="45">
        <v>26600.49</v>
      </c>
      <c r="AO52" s="47"/>
      <c r="AP52" s="45">
        <v>3948.65</v>
      </c>
      <c r="AQ52" s="47"/>
      <c r="AR52" s="45">
        <v>-579.45000000000005</v>
      </c>
      <c r="AS52" s="47"/>
      <c r="AT52" s="45">
        <v>147.96</v>
      </c>
      <c r="AU52" s="47"/>
      <c r="AV52" s="45">
        <v>-370.6</v>
      </c>
      <c r="AW52" s="47"/>
      <c r="AX52" s="45">
        <v>5066.6400000000003</v>
      </c>
      <c r="AY52" s="47"/>
      <c r="AZ52" s="45">
        <v>6064.45</v>
      </c>
      <c r="BA52" s="47"/>
      <c r="BB52" s="45">
        <v>4904.84</v>
      </c>
      <c r="BC52" s="47"/>
      <c r="BD52" s="45">
        <v>212.21</v>
      </c>
      <c r="BE52" s="47"/>
      <c r="BF52" s="45">
        <v>-46.59</v>
      </c>
      <c r="BG52" s="47"/>
      <c r="BH52" s="45">
        <v>447.45</v>
      </c>
      <c r="BI52" s="47"/>
      <c r="BJ52" s="45">
        <v>-14653.84</v>
      </c>
      <c r="BK52" s="47"/>
      <c r="BL52" s="45">
        <v>1116.94</v>
      </c>
      <c r="BM52" s="47"/>
      <c r="BN52" s="45">
        <v>2640.35</v>
      </c>
      <c r="BO52" s="47"/>
      <c r="BP52" s="45">
        <v>2551.1999999999998</v>
      </c>
      <c r="BQ52" s="47"/>
      <c r="BR52" s="45">
        <v>709.65</v>
      </c>
      <c r="BS52" s="47"/>
      <c r="BT52" s="45">
        <v>3062.4</v>
      </c>
      <c r="BU52" s="47"/>
      <c r="BV52" s="45">
        <v>1044.26</v>
      </c>
      <c r="BW52" s="47"/>
      <c r="BX52" s="47"/>
      <c r="BY52" s="47"/>
      <c r="BZ52" s="47"/>
      <c r="CA52" s="47"/>
      <c r="CB52" s="47"/>
      <c r="CC52" s="47"/>
      <c r="CD52" s="47"/>
      <c r="CE52" s="47"/>
    </row>
    <row r="53" spans="2:83" x14ac:dyDescent="0.25">
      <c r="B53" s="9" t="s">
        <v>2</v>
      </c>
      <c r="C53" s="10"/>
      <c r="D53" s="10"/>
      <c r="E53" s="10"/>
      <c r="F53" s="10"/>
      <c r="G53" s="10"/>
      <c r="H53" s="10"/>
      <c r="I53" s="10"/>
      <c r="J53" s="11">
        <f>SUM(J52:J52)</f>
        <v>0</v>
      </c>
      <c r="K53" s="10"/>
      <c r="L53" s="11">
        <f>SUM(J52:L52)</f>
        <v>0</v>
      </c>
      <c r="M53" s="10"/>
      <c r="N53" s="11">
        <f>SUM(J52:N52)</f>
        <v>0</v>
      </c>
      <c r="O53" s="10"/>
      <c r="P53" s="11">
        <f>SUM(J52:P52)</f>
        <v>0</v>
      </c>
      <c r="Q53" s="10"/>
      <c r="R53" s="11">
        <f>SUM(J52:R52)</f>
        <v>25599.96</v>
      </c>
      <c r="S53" s="10"/>
      <c r="T53" s="11">
        <f>SUM(J52:T52)</f>
        <v>47225.649999999994</v>
      </c>
      <c r="U53" s="10"/>
      <c r="V53" s="11">
        <f>SUM(J52:V52)</f>
        <v>69165.149999999994</v>
      </c>
      <c r="W53" s="10"/>
      <c r="X53" s="11">
        <f>SUM(J52:X52)</f>
        <v>90797.440000000002</v>
      </c>
      <c r="Y53" s="10"/>
      <c r="Z53" s="11">
        <f>SUM(J52:Z52)</f>
        <v>105192.15</v>
      </c>
      <c r="AA53" s="10"/>
      <c r="AB53" s="11">
        <f>SUM(J52:AB52)</f>
        <v>140148.99</v>
      </c>
      <c r="AC53" s="10"/>
      <c r="AD53" s="11">
        <f>SUM(J52:AD52)</f>
        <v>174041.49</v>
      </c>
      <c r="AE53" s="10"/>
      <c r="AF53" s="11">
        <f>SUM(J52:AF52)</f>
        <v>208995.36</v>
      </c>
      <c r="AG53" s="10"/>
      <c r="AH53" s="11">
        <f>SUM(L52:AH52)</f>
        <v>232745.12999999998</v>
      </c>
      <c r="AI53" s="10"/>
      <c r="AJ53" s="11">
        <f>SUM(N52:AJ52)</f>
        <v>242955.11999999997</v>
      </c>
      <c r="AK53" s="10"/>
      <c r="AL53" s="11">
        <f>SUM(P52:AL52)</f>
        <v>281701.56999999995</v>
      </c>
      <c r="AM53" s="10"/>
      <c r="AN53" s="11">
        <f>SUM(R52:AN52)</f>
        <v>308302.05999999994</v>
      </c>
      <c r="AO53" s="10"/>
      <c r="AP53" s="11">
        <f>SUM(T52:AP52)</f>
        <v>286650.75</v>
      </c>
      <c r="AQ53" s="10"/>
      <c r="AR53" s="11">
        <f>SUM(V52:AR52)</f>
        <v>264445.61</v>
      </c>
      <c r="AS53" s="10"/>
      <c r="AT53" s="11">
        <f>SUM(X52:AT52)</f>
        <v>242654.06999999995</v>
      </c>
      <c r="AU53" s="10"/>
      <c r="AV53" s="11">
        <f>SUM(Z52:AV52)</f>
        <v>220651.17999999991</v>
      </c>
      <c r="AW53" s="10"/>
      <c r="AX53" s="11">
        <f>SUM(AB52:AX52)</f>
        <v>211323.10999999996</v>
      </c>
      <c r="AY53" s="10"/>
      <c r="AZ53" s="11">
        <f>SUM(AD52:AZ52)</f>
        <v>182430.72</v>
      </c>
      <c r="BA53" s="10"/>
      <c r="BB53" s="11">
        <f>SUM(AF52:BB52)</f>
        <v>153443.06</v>
      </c>
      <c r="BC53" s="10"/>
      <c r="BD53" s="11">
        <f>SUM(AH52:BD52)</f>
        <v>118701.4</v>
      </c>
      <c r="BE53" s="10"/>
      <c r="BF53" s="11">
        <f>SUM(AJ52:BF52)</f>
        <v>94905.04</v>
      </c>
      <c r="BG53" s="10"/>
      <c r="BH53" s="11">
        <f>SUM(AL52:BH52)</f>
        <v>85142.5</v>
      </c>
      <c r="BI53" s="10"/>
      <c r="BJ53" s="11">
        <f>SUM(AN52:BJ52)</f>
        <v>31742.209999999995</v>
      </c>
      <c r="BK53" s="10"/>
      <c r="BL53" s="11">
        <f>SUM(AP52:BL52)</f>
        <v>6258.6600000000017</v>
      </c>
      <c r="BM53" s="10"/>
      <c r="BN53" s="11">
        <f>SUM(AR52:BN52)</f>
        <v>4950.3599999999997</v>
      </c>
      <c r="BO53" s="10"/>
      <c r="BP53" s="11">
        <f>SUM(AT52:BP52)</f>
        <v>8081.01</v>
      </c>
      <c r="BQ53" s="10"/>
      <c r="BR53" s="11">
        <f>SUM(AV52:BR52)</f>
        <v>8642.6999999999989</v>
      </c>
      <c r="BS53" s="10"/>
      <c r="BT53" s="11">
        <f>SUM(AX52:BT52)</f>
        <v>12075.699999999999</v>
      </c>
      <c r="BU53" s="10"/>
      <c r="BV53" s="13">
        <f>SUM(AZ52:BV52)</f>
        <v>8053.3200000000006</v>
      </c>
    </row>
    <row r="54" spans="2:83" x14ac:dyDescent="0.25">
      <c r="B54" s="4" t="str">
        <f>$B$30</f>
        <v>Dr. Alfonso</v>
      </c>
      <c r="J54" s="45">
        <v>0</v>
      </c>
      <c r="K54" s="47"/>
      <c r="L54" s="45">
        <v>0</v>
      </c>
      <c r="M54" s="47"/>
      <c r="N54" s="45">
        <v>0</v>
      </c>
      <c r="O54" s="47"/>
      <c r="P54" s="45">
        <v>0</v>
      </c>
      <c r="Q54" s="47"/>
      <c r="R54" s="45">
        <v>0</v>
      </c>
      <c r="S54" s="47"/>
      <c r="T54" s="45">
        <v>0</v>
      </c>
      <c r="U54" s="47"/>
      <c r="V54" s="45">
        <v>0</v>
      </c>
      <c r="W54" s="47"/>
      <c r="X54" s="45">
        <v>0</v>
      </c>
      <c r="Y54" s="47"/>
      <c r="Z54" s="45">
        <v>0</v>
      </c>
      <c r="AA54" s="47"/>
      <c r="AB54" s="45">
        <v>0</v>
      </c>
      <c r="AC54" s="47"/>
      <c r="AD54" s="45">
        <v>0</v>
      </c>
      <c r="AE54" s="47"/>
      <c r="AF54" s="45">
        <v>0</v>
      </c>
      <c r="AG54" s="47"/>
      <c r="AH54" s="45">
        <v>0</v>
      </c>
      <c r="AI54" s="47"/>
      <c r="AJ54" s="45">
        <v>0</v>
      </c>
      <c r="AK54" s="47"/>
      <c r="AL54" s="45">
        <v>0</v>
      </c>
      <c r="AM54" s="47"/>
      <c r="AN54" s="45">
        <v>0</v>
      </c>
      <c r="AO54" s="47"/>
      <c r="AP54" s="45">
        <v>17834.759999999998</v>
      </c>
      <c r="AQ54" s="47"/>
      <c r="AR54" s="45">
        <v>31488.74</v>
      </c>
      <c r="AS54" s="47"/>
      <c r="AT54" s="45">
        <v>30091.81</v>
      </c>
      <c r="AU54" s="47"/>
      <c r="AV54" s="45">
        <v>30193.040000000001</v>
      </c>
      <c r="AW54" s="47"/>
      <c r="AX54" s="45">
        <v>40069.870000000003</v>
      </c>
      <c r="AY54" s="47"/>
      <c r="AZ54" s="45">
        <v>15327.06</v>
      </c>
      <c r="BA54" s="47"/>
      <c r="BB54" s="45">
        <v>57100.34</v>
      </c>
      <c r="BC54" s="47"/>
      <c r="BD54" s="45">
        <v>38068.080000000002</v>
      </c>
      <c r="BE54" s="47"/>
      <c r="BF54" s="45">
        <v>49994.239999999998</v>
      </c>
      <c r="BG54" s="47"/>
      <c r="BH54" s="45">
        <v>39626.81</v>
      </c>
      <c r="BI54" s="47"/>
      <c r="BJ54" s="45">
        <v>59771.72</v>
      </c>
      <c r="BK54" s="47"/>
      <c r="BL54" s="45">
        <v>58030.69</v>
      </c>
      <c r="BM54" s="47"/>
      <c r="BN54" s="45">
        <v>67742.03</v>
      </c>
      <c r="BO54" s="47"/>
      <c r="BP54" s="45">
        <v>61446.71</v>
      </c>
      <c r="BQ54" s="47"/>
      <c r="BR54" s="45">
        <v>80</v>
      </c>
      <c r="BS54" s="47"/>
      <c r="BT54" s="45">
        <v>45655.66</v>
      </c>
      <c r="BU54" s="47"/>
      <c r="BV54" s="45">
        <v>57338.77</v>
      </c>
      <c r="BW54" s="47"/>
      <c r="BX54" s="47"/>
      <c r="BY54" s="47"/>
      <c r="BZ54" s="47"/>
      <c r="CA54" s="47"/>
      <c r="CB54" s="47"/>
      <c r="CC54" s="47"/>
      <c r="CD54" s="47"/>
      <c r="CE54" s="47"/>
    </row>
    <row r="55" spans="2:83" x14ac:dyDescent="0.25">
      <c r="B55" s="9" t="s">
        <v>20</v>
      </c>
      <c r="C55" s="10"/>
      <c r="D55" s="10"/>
      <c r="E55" s="10"/>
      <c r="F55" s="10"/>
      <c r="G55" s="10"/>
      <c r="H55" s="10"/>
      <c r="I55" s="10"/>
      <c r="J55" s="11">
        <f>SUM(J54:J54)</f>
        <v>0</v>
      </c>
      <c r="K55" s="10"/>
      <c r="L55" s="11">
        <f>SUM(J54:L54)</f>
        <v>0</v>
      </c>
      <c r="M55" s="10"/>
      <c r="N55" s="11">
        <f>SUM(J54:N54)</f>
        <v>0</v>
      </c>
      <c r="O55" s="10"/>
      <c r="P55" s="11">
        <f>SUM(J54:P54)</f>
        <v>0</v>
      </c>
      <c r="Q55" s="10"/>
      <c r="R55" s="11">
        <f>SUM(J54:R54)</f>
        <v>0</v>
      </c>
      <c r="S55" s="10"/>
      <c r="T55" s="11">
        <f>SUM(J54:T54)</f>
        <v>0</v>
      </c>
      <c r="U55" s="10"/>
      <c r="V55" s="11">
        <f>SUM(J54:V54)</f>
        <v>0</v>
      </c>
      <c r="W55" s="10"/>
      <c r="X55" s="11">
        <f>SUM(J54:X54)</f>
        <v>0</v>
      </c>
      <c r="Y55" s="10"/>
      <c r="Z55" s="11">
        <f>SUM(J54:Z54)</f>
        <v>0</v>
      </c>
      <c r="AA55" s="10"/>
      <c r="AB55" s="11">
        <f>SUM(J54:AB54)</f>
        <v>0</v>
      </c>
      <c r="AC55" s="10"/>
      <c r="AD55" s="11">
        <f>SUM(J54:AD54)</f>
        <v>0</v>
      </c>
      <c r="AE55" s="10"/>
      <c r="AF55" s="11">
        <f>SUM(J54:AF54)</f>
        <v>0</v>
      </c>
      <c r="AG55" s="10"/>
      <c r="AH55" s="11">
        <f>SUM(L54:AH54)</f>
        <v>0</v>
      </c>
      <c r="AI55" s="10"/>
      <c r="AJ55" s="11">
        <f>SUM(N54:AJ54)</f>
        <v>0</v>
      </c>
      <c r="AK55" s="10"/>
      <c r="AL55" s="11">
        <f>SUM(P54:AL54)</f>
        <v>0</v>
      </c>
      <c r="AM55" s="10"/>
      <c r="AN55" s="11">
        <f>SUM(R54:AN54)</f>
        <v>0</v>
      </c>
      <c r="AO55" s="10"/>
      <c r="AP55" s="11">
        <f>SUM(T54:AP54)</f>
        <v>17834.759999999998</v>
      </c>
      <c r="AQ55" s="10"/>
      <c r="AR55" s="11">
        <f>SUM(V54:AR54)</f>
        <v>49323.5</v>
      </c>
      <c r="AS55" s="10"/>
      <c r="AT55" s="11">
        <f>SUM(X54:AT54)</f>
        <v>79415.31</v>
      </c>
      <c r="AU55" s="10"/>
      <c r="AV55" s="11">
        <f>SUM(Z54:AV54)</f>
        <v>109608.35</v>
      </c>
      <c r="AW55" s="10"/>
      <c r="AX55" s="11">
        <f>SUM(AB54:AX54)</f>
        <v>149678.22</v>
      </c>
      <c r="AY55" s="10"/>
      <c r="AZ55" s="11">
        <f>SUM(AD54:AZ54)</f>
        <v>165005.28</v>
      </c>
      <c r="BA55" s="10"/>
      <c r="BB55" s="11">
        <f>SUM(AF54:BB54)</f>
        <v>222105.62</v>
      </c>
      <c r="BC55" s="10"/>
      <c r="BD55" s="11">
        <f>SUM(AH54:BD54)</f>
        <v>260173.7</v>
      </c>
      <c r="BE55" s="10"/>
      <c r="BF55" s="11">
        <f>SUM(AJ54:BF54)</f>
        <v>310167.94</v>
      </c>
      <c r="BG55" s="10"/>
      <c r="BH55" s="11">
        <f>SUM(AL54:BH54)</f>
        <v>349794.75</v>
      </c>
      <c r="BI55" s="10"/>
      <c r="BJ55" s="11">
        <f>SUM(AN54:BJ54)</f>
        <v>409566.47</v>
      </c>
      <c r="BK55" s="10"/>
      <c r="BL55" s="11">
        <f>SUM(AP54:BL54)</f>
        <v>467597.16</v>
      </c>
      <c r="BM55" s="10"/>
      <c r="BN55" s="11">
        <f>SUM(AR54:BN54)</f>
        <v>517504.42999999993</v>
      </c>
      <c r="BO55" s="10"/>
      <c r="BP55" s="11">
        <f>SUM(AT54:BP54)</f>
        <v>547462.39999999991</v>
      </c>
      <c r="BQ55" s="10"/>
      <c r="BR55" s="11">
        <f>SUM(AV54:BR54)</f>
        <v>517450.59</v>
      </c>
      <c r="BS55" s="10"/>
      <c r="BT55" s="11">
        <f>SUM(AX54:BT54)</f>
        <v>532913.21</v>
      </c>
      <c r="BU55" s="10"/>
      <c r="BV55" s="13">
        <f>SUM(AZ54:BV54)</f>
        <v>550182.11</v>
      </c>
    </row>
    <row r="56" spans="2:83" x14ac:dyDescent="0.25">
      <c r="B56" s="4" t="str">
        <f>$B$32</f>
        <v>Dr. Slipock</v>
      </c>
      <c r="J56" s="45">
        <v>0</v>
      </c>
      <c r="K56" s="47"/>
      <c r="L56" s="45">
        <v>0</v>
      </c>
      <c r="M56" s="47"/>
      <c r="N56" s="45">
        <v>0</v>
      </c>
      <c r="O56" s="47"/>
      <c r="P56" s="45">
        <v>0</v>
      </c>
      <c r="Q56" s="47"/>
      <c r="R56" s="45">
        <v>0</v>
      </c>
      <c r="S56" s="47"/>
      <c r="T56" s="45">
        <v>0</v>
      </c>
      <c r="U56" s="47"/>
      <c r="V56" s="45">
        <v>0</v>
      </c>
      <c r="W56" s="47"/>
      <c r="X56" s="45">
        <v>0</v>
      </c>
      <c r="Y56" s="47"/>
      <c r="Z56" s="45">
        <v>2586.62</v>
      </c>
      <c r="AA56" s="47"/>
      <c r="AB56" s="45">
        <v>42306.559999999998</v>
      </c>
      <c r="AC56" s="47"/>
      <c r="AD56" s="45">
        <v>30542.78</v>
      </c>
      <c r="AE56" s="47"/>
      <c r="AF56" s="45">
        <v>31091.360000000001</v>
      </c>
      <c r="AG56" s="47"/>
      <c r="AH56" s="45">
        <v>31177.43</v>
      </c>
      <c r="AI56" s="47"/>
      <c r="AJ56" s="45">
        <v>25397.599999999999</v>
      </c>
      <c r="AK56" s="47"/>
      <c r="AL56" s="45">
        <v>40015.050000000003</v>
      </c>
      <c r="AM56" s="47"/>
      <c r="AN56" s="45">
        <v>34372.589999999997</v>
      </c>
      <c r="AO56" s="47"/>
      <c r="AP56" s="45">
        <v>35591.300000000003</v>
      </c>
      <c r="AQ56" s="47"/>
      <c r="AR56" s="45">
        <v>25736.69</v>
      </c>
      <c r="AS56" s="47"/>
      <c r="AT56" s="45">
        <v>45112.7</v>
      </c>
      <c r="AU56" s="47"/>
      <c r="AV56" s="45">
        <v>24056.48</v>
      </c>
      <c r="AW56" s="47"/>
      <c r="AX56" s="45">
        <v>25891.45</v>
      </c>
      <c r="AY56" s="47"/>
      <c r="AZ56" s="45">
        <v>23966.05</v>
      </c>
      <c r="BA56" s="47"/>
      <c r="BB56" s="45">
        <v>4871.3900000000003</v>
      </c>
      <c r="BC56" s="47"/>
      <c r="BD56" s="45">
        <v>-1322.06</v>
      </c>
      <c r="BE56" s="47"/>
      <c r="BF56" s="45">
        <v>-954.29</v>
      </c>
      <c r="BG56" s="47"/>
      <c r="BH56" s="45">
        <v>-991.74</v>
      </c>
      <c r="BI56" s="47"/>
      <c r="BJ56" s="45">
        <v>-847.17</v>
      </c>
      <c r="BK56" s="47"/>
      <c r="BL56" s="45">
        <v>14.73</v>
      </c>
      <c r="BM56" s="47"/>
      <c r="BN56" s="45">
        <v>-2766</v>
      </c>
      <c r="BO56" s="47"/>
      <c r="BP56" s="45">
        <v>0</v>
      </c>
      <c r="BQ56" s="47"/>
      <c r="BR56" s="45">
        <v>0</v>
      </c>
      <c r="BS56" s="47"/>
      <c r="BT56" s="45">
        <v>-119.6</v>
      </c>
      <c r="BU56" s="47"/>
      <c r="BV56" s="45">
        <v>97</v>
      </c>
      <c r="BW56" s="47"/>
      <c r="BX56" s="47"/>
      <c r="BY56" s="47"/>
      <c r="BZ56" s="47"/>
      <c r="CA56" s="47"/>
      <c r="CB56" s="47"/>
      <c r="CC56" s="47"/>
      <c r="CD56" s="47"/>
      <c r="CE56" s="47"/>
    </row>
    <row r="57" spans="2:83" x14ac:dyDescent="0.25">
      <c r="B57" s="9" t="s">
        <v>20</v>
      </c>
      <c r="C57" s="10"/>
      <c r="D57" s="10"/>
      <c r="E57" s="10"/>
      <c r="F57" s="10"/>
      <c r="G57" s="10"/>
      <c r="H57" s="10"/>
      <c r="I57" s="10"/>
      <c r="J57" s="11">
        <f>SUM(J56:J56)</f>
        <v>0</v>
      </c>
      <c r="K57" s="10"/>
      <c r="L57" s="11">
        <f>SUM(J56:L56)</f>
        <v>0</v>
      </c>
      <c r="M57" s="10"/>
      <c r="N57" s="11">
        <f>SUM(J56:N56)</f>
        <v>0</v>
      </c>
      <c r="O57" s="10"/>
      <c r="P57" s="11">
        <f>SUM(J56:P56)</f>
        <v>0</v>
      </c>
      <c r="Q57" s="10"/>
      <c r="R57" s="11">
        <f>SUM(J56:R56)</f>
        <v>0</v>
      </c>
      <c r="S57" s="10"/>
      <c r="T57" s="11">
        <f>SUM(J56:T56)</f>
        <v>0</v>
      </c>
      <c r="U57" s="10"/>
      <c r="V57" s="11">
        <f>SUM(J56:V56)</f>
        <v>0</v>
      </c>
      <c r="W57" s="10"/>
      <c r="X57" s="11">
        <f>SUM(J56:X56)</f>
        <v>0</v>
      </c>
      <c r="Y57" s="10"/>
      <c r="Z57" s="11">
        <f>SUM(J56:Z56)</f>
        <v>2586.62</v>
      </c>
      <c r="AA57" s="10"/>
      <c r="AB57" s="11">
        <f>SUM(J56:AB56)</f>
        <v>44893.18</v>
      </c>
      <c r="AC57" s="10"/>
      <c r="AD57" s="11">
        <f>SUM(J56:AD56)</f>
        <v>75435.959999999992</v>
      </c>
      <c r="AE57" s="10"/>
      <c r="AF57" s="11">
        <f>SUM(J56:AF56)</f>
        <v>106527.31999999999</v>
      </c>
      <c r="AG57" s="10"/>
      <c r="AH57" s="11">
        <f>SUM(L56:AH56)</f>
        <v>137704.75</v>
      </c>
      <c r="AI57" s="10"/>
      <c r="AJ57" s="11">
        <f>SUM(N56:AJ56)</f>
        <v>163102.35</v>
      </c>
      <c r="AK57" s="10"/>
      <c r="AL57" s="11">
        <f>SUM(P56:AL56)</f>
        <v>203117.40000000002</v>
      </c>
      <c r="AM57" s="10"/>
      <c r="AN57" s="11">
        <f>SUM(R56:AN56)</f>
        <v>237489.99000000002</v>
      </c>
      <c r="AO57" s="10"/>
      <c r="AP57" s="11">
        <f>SUM(T56:AP56)</f>
        <v>273081.29000000004</v>
      </c>
      <c r="AQ57" s="10"/>
      <c r="AR57" s="11">
        <f>SUM(V56:AR56)</f>
        <v>298817.98000000004</v>
      </c>
      <c r="AS57" s="10"/>
      <c r="AT57" s="11">
        <f>SUM(X56:AT56)</f>
        <v>343930.68000000005</v>
      </c>
      <c r="AU57" s="10"/>
      <c r="AV57" s="11">
        <f>SUM(Z56:AV56)</f>
        <v>367987.16000000003</v>
      </c>
      <c r="AW57" s="10"/>
      <c r="AX57" s="11">
        <f>SUM(AB56:AX56)</f>
        <v>391291.99000000005</v>
      </c>
      <c r="AY57" s="10"/>
      <c r="AZ57" s="11">
        <f>SUM(AD56:AZ56)</f>
        <v>372951.48000000004</v>
      </c>
      <c r="BA57" s="10"/>
      <c r="BB57" s="11">
        <f>SUM(AF56:BB56)</f>
        <v>347280.09</v>
      </c>
      <c r="BC57" s="10"/>
      <c r="BD57" s="11">
        <f>SUM(AH56:BD56)</f>
        <v>314866.67</v>
      </c>
      <c r="BE57" s="10"/>
      <c r="BF57" s="11">
        <f>SUM(AJ56:BF56)</f>
        <v>282734.95000000007</v>
      </c>
      <c r="BG57" s="10"/>
      <c r="BH57" s="11">
        <f>SUM(AL56:BH56)</f>
        <v>256345.61000000004</v>
      </c>
      <c r="BI57" s="10"/>
      <c r="BJ57" s="11">
        <f>SUM(AN56:BJ56)</f>
        <v>215483.39</v>
      </c>
      <c r="BK57" s="10"/>
      <c r="BL57" s="11">
        <f>SUM(AP56:BL56)</f>
        <v>181125.53</v>
      </c>
      <c r="BM57" s="10"/>
      <c r="BN57" s="11">
        <f>SUM(AR56:BN56)</f>
        <v>142768.23000000001</v>
      </c>
      <c r="BO57" s="10"/>
      <c r="BP57" s="11">
        <f>SUM(AT56:BP56)</f>
        <v>117031.54</v>
      </c>
      <c r="BQ57" s="10"/>
      <c r="BR57" s="11">
        <f>SUM(AV56:BR56)</f>
        <v>71918.84</v>
      </c>
      <c r="BS57" s="10"/>
      <c r="BT57" s="11">
        <f>SUM(AX56:BT56)</f>
        <v>47742.760000000009</v>
      </c>
      <c r="BU57" s="10"/>
      <c r="BV57" s="13">
        <f>SUM(AZ56:BV56)</f>
        <v>21948.309999999998</v>
      </c>
    </row>
    <row r="58" spans="2:83" x14ac:dyDescent="0.25">
      <c r="B58" s="4" t="str">
        <f>$B$34</f>
        <v>Dr. Yoncee</v>
      </c>
      <c r="J58" s="45">
        <v>0</v>
      </c>
      <c r="K58" s="47"/>
      <c r="L58" s="45">
        <v>0</v>
      </c>
      <c r="M58" s="47"/>
      <c r="N58" s="45">
        <v>0</v>
      </c>
      <c r="O58" s="47"/>
      <c r="P58" s="45">
        <v>20064.23</v>
      </c>
      <c r="Q58" s="47"/>
      <c r="R58" s="45">
        <v>6762.27</v>
      </c>
      <c r="S58" s="47"/>
      <c r="T58" s="45">
        <v>-3854.8</v>
      </c>
      <c r="U58" s="47"/>
      <c r="V58" s="45">
        <v>-3197</v>
      </c>
      <c r="W58" s="47"/>
      <c r="X58" s="45">
        <v>-4682</v>
      </c>
      <c r="Y58" s="47"/>
      <c r="Z58" s="45">
        <v>119</v>
      </c>
      <c r="AA58" s="47"/>
      <c r="AB58" s="45">
        <v>-33</v>
      </c>
      <c r="AC58" s="47"/>
      <c r="AD58" s="45">
        <v>0</v>
      </c>
      <c r="AE58" s="47"/>
      <c r="AF58" s="45">
        <v>0</v>
      </c>
      <c r="AG58" s="47"/>
      <c r="AH58" s="45">
        <v>0</v>
      </c>
      <c r="AI58" s="47"/>
      <c r="AJ58" s="45">
        <v>0</v>
      </c>
      <c r="AK58" s="47"/>
      <c r="AL58" s="45">
        <v>0</v>
      </c>
      <c r="AM58" s="47"/>
      <c r="AN58" s="45">
        <v>0</v>
      </c>
      <c r="AO58" s="47"/>
      <c r="AP58" s="45">
        <v>0</v>
      </c>
      <c r="AQ58" s="47"/>
      <c r="AR58" s="45">
        <v>0</v>
      </c>
      <c r="AS58" s="47"/>
      <c r="AT58" s="45">
        <v>0</v>
      </c>
      <c r="AU58" s="47"/>
      <c r="AV58" s="45">
        <v>0</v>
      </c>
      <c r="AW58" s="47"/>
      <c r="AX58" s="45">
        <v>0</v>
      </c>
      <c r="AY58" s="47"/>
      <c r="AZ58" s="45">
        <v>0</v>
      </c>
      <c r="BA58" s="47"/>
      <c r="BB58" s="45">
        <v>0</v>
      </c>
      <c r="BC58" s="47"/>
      <c r="BD58" s="45">
        <v>0</v>
      </c>
      <c r="BE58" s="47"/>
      <c r="BF58" s="45">
        <v>0</v>
      </c>
      <c r="BG58" s="47"/>
      <c r="BH58" s="45">
        <v>0</v>
      </c>
      <c r="BI58" s="47"/>
      <c r="BJ58" s="45">
        <v>0</v>
      </c>
      <c r="BK58" s="47"/>
      <c r="BL58" s="45">
        <v>0</v>
      </c>
      <c r="BM58" s="47"/>
      <c r="BN58" s="45">
        <v>0</v>
      </c>
      <c r="BO58" s="47"/>
      <c r="BP58" s="45">
        <v>0</v>
      </c>
      <c r="BQ58" s="47"/>
      <c r="BR58" s="45">
        <v>0</v>
      </c>
      <c r="BS58" s="47"/>
      <c r="BT58" s="45">
        <v>0</v>
      </c>
      <c r="BU58" s="47"/>
      <c r="BV58" s="45">
        <v>0</v>
      </c>
      <c r="BW58" s="47"/>
      <c r="BX58" s="47"/>
      <c r="BY58" s="47"/>
      <c r="BZ58" s="47"/>
      <c r="CA58" s="47"/>
      <c r="CB58" s="47"/>
      <c r="CC58" s="47"/>
      <c r="CD58" s="47"/>
      <c r="CE58" s="47"/>
    </row>
    <row r="59" spans="2:83" x14ac:dyDescent="0.25">
      <c r="B59" s="9" t="s">
        <v>20</v>
      </c>
      <c r="C59" s="10"/>
      <c r="D59" s="10"/>
      <c r="E59" s="10"/>
      <c r="F59" s="10"/>
      <c r="G59" s="10"/>
      <c r="H59" s="10"/>
      <c r="I59" s="10"/>
      <c r="J59" s="11">
        <f>SUM(J58:J58)</f>
        <v>0</v>
      </c>
      <c r="K59" s="10"/>
      <c r="L59" s="11">
        <f>SUM(J58:L58)</f>
        <v>0</v>
      </c>
      <c r="M59" s="10"/>
      <c r="N59" s="11">
        <f>SUM(J58:N58)</f>
        <v>0</v>
      </c>
      <c r="O59" s="10"/>
      <c r="P59" s="11">
        <f>SUM(J58:P58)</f>
        <v>20064.23</v>
      </c>
      <c r="Q59" s="10"/>
      <c r="R59" s="11">
        <f>SUM(J58:R58)</f>
        <v>26826.5</v>
      </c>
      <c r="S59" s="10"/>
      <c r="T59" s="11">
        <f>SUM(J58:T58)</f>
        <v>22971.7</v>
      </c>
      <c r="U59" s="10"/>
      <c r="V59" s="11">
        <f>SUM(J58:V58)</f>
        <v>19774.7</v>
      </c>
      <c r="W59" s="10"/>
      <c r="X59" s="11">
        <f>SUM(J58:X58)</f>
        <v>15092.7</v>
      </c>
      <c r="Y59" s="10"/>
      <c r="Z59" s="11">
        <f>SUM(J58:Z58)</f>
        <v>15211.7</v>
      </c>
      <c r="AA59" s="10"/>
      <c r="AB59" s="11">
        <f>SUM(J58:AB58)</f>
        <v>15178.7</v>
      </c>
      <c r="AC59" s="10"/>
      <c r="AD59" s="11">
        <f>SUM(J58:AD58)</f>
        <v>15178.7</v>
      </c>
      <c r="AE59" s="10"/>
      <c r="AF59" s="11">
        <f>SUM(J58:AF58)</f>
        <v>15178.7</v>
      </c>
      <c r="AG59" s="10"/>
      <c r="AH59" s="11">
        <f>SUM(L58:AH58)</f>
        <v>15178.7</v>
      </c>
      <c r="AI59" s="10"/>
      <c r="AJ59" s="11">
        <f>SUM(N58:AJ58)</f>
        <v>15178.7</v>
      </c>
      <c r="AK59" s="10"/>
      <c r="AL59" s="11">
        <f>SUM(P58:AL58)</f>
        <v>15178.7</v>
      </c>
      <c r="AM59" s="10"/>
      <c r="AN59" s="11">
        <f>SUM(R58:AN58)</f>
        <v>-4885.53</v>
      </c>
      <c r="AO59" s="10"/>
      <c r="AP59" s="11">
        <f>SUM(T58:AP58)</f>
        <v>-11647.8</v>
      </c>
      <c r="AQ59" s="10"/>
      <c r="AR59" s="11">
        <f>SUM(V58:AR58)</f>
        <v>-7793</v>
      </c>
      <c r="AS59" s="10"/>
      <c r="AT59" s="11">
        <f>SUM(X58:AT58)</f>
        <v>-4596</v>
      </c>
      <c r="AU59" s="10"/>
      <c r="AV59" s="11">
        <f>SUM(Z58:AV58)</f>
        <v>86</v>
      </c>
      <c r="AW59" s="10"/>
      <c r="AX59" s="11">
        <f>SUM(AB58:AX58)</f>
        <v>-33</v>
      </c>
      <c r="AY59" s="10"/>
      <c r="AZ59" s="11">
        <f>SUM(AD58:AZ58)</f>
        <v>0</v>
      </c>
      <c r="BA59" s="10"/>
      <c r="BB59" s="11">
        <f>SUM(AF58:BB58)</f>
        <v>0</v>
      </c>
      <c r="BC59" s="10"/>
      <c r="BD59" s="11">
        <f>SUM(AH58:BD58)</f>
        <v>0</v>
      </c>
      <c r="BE59" s="10"/>
      <c r="BF59" s="11">
        <f>SUM(AJ58:BF58)</f>
        <v>0</v>
      </c>
      <c r="BG59" s="10"/>
      <c r="BH59" s="11">
        <f>SUM(AL58:BH58)</f>
        <v>0</v>
      </c>
      <c r="BI59" s="10"/>
      <c r="BJ59" s="11">
        <f>SUM(AN58:BJ58)</f>
        <v>0</v>
      </c>
      <c r="BK59" s="10"/>
      <c r="BL59" s="11">
        <f>SUM(AP58:BL58)</f>
        <v>0</v>
      </c>
      <c r="BM59" s="10"/>
      <c r="BN59" s="11">
        <f>SUM(AR58:BN58)</f>
        <v>0</v>
      </c>
      <c r="BO59" s="10"/>
      <c r="BP59" s="11">
        <f>SUM(AT58:BP58)</f>
        <v>0</v>
      </c>
      <c r="BQ59" s="10"/>
      <c r="BR59" s="11">
        <f>SUM(AV58:BR58)</f>
        <v>0</v>
      </c>
      <c r="BS59" s="10"/>
      <c r="BT59" s="11">
        <f>SUM(AX58:BT58)</f>
        <v>0</v>
      </c>
      <c r="BU59" s="10"/>
      <c r="BV59" s="13">
        <f>SUM(AZ58:BV58)</f>
        <v>0</v>
      </c>
    </row>
    <row r="60" spans="2:83" x14ac:dyDescent="0.25">
      <c r="B60" s="4" t="str">
        <f>$B$36</f>
        <v>Others</v>
      </c>
      <c r="J60" s="45">
        <v>8822</v>
      </c>
      <c r="K60" s="47"/>
      <c r="L60" s="45">
        <v>6700</v>
      </c>
      <c r="M60" s="47"/>
      <c r="N60" s="45">
        <v>14954.86</v>
      </c>
      <c r="O60" s="47"/>
      <c r="P60" s="45">
        <v>5974.53</v>
      </c>
      <c r="Q60" s="47"/>
      <c r="R60" s="45">
        <v>8164</v>
      </c>
      <c r="S60" s="47"/>
      <c r="T60" s="45">
        <v>-1139.2</v>
      </c>
      <c r="U60" s="47"/>
      <c r="V60" s="45">
        <v>1836</v>
      </c>
      <c r="W60" s="47"/>
      <c r="X60" s="45">
        <v>1857</v>
      </c>
      <c r="Y60" s="47"/>
      <c r="Z60" s="45">
        <v>3914</v>
      </c>
      <c r="AA60" s="47"/>
      <c r="AB60" s="45">
        <v>852.5</v>
      </c>
      <c r="AC60" s="47"/>
      <c r="AD60" s="45">
        <v>126</v>
      </c>
      <c r="AE60" s="47"/>
      <c r="AF60" s="45">
        <v>29166.2</v>
      </c>
      <c r="AG60" s="47"/>
      <c r="AH60" s="45">
        <v>14129.39</v>
      </c>
      <c r="AI60" s="47"/>
      <c r="AJ60" s="45">
        <v>-6718.01</v>
      </c>
      <c r="AK60" s="47"/>
      <c r="AL60" s="45">
        <v>7850.28</v>
      </c>
      <c r="AM60" s="47"/>
      <c r="AN60" s="45">
        <v>10128.16</v>
      </c>
      <c r="AO60" s="47"/>
      <c r="AP60" s="45">
        <v>10365.200000000001</v>
      </c>
      <c r="AQ60" s="47"/>
      <c r="AR60" s="45">
        <v>9308.89</v>
      </c>
      <c r="AS60" s="47"/>
      <c r="AT60" s="45">
        <v>8639.92</v>
      </c>
      <c r="AU60" s="47"/>
      <c r="AV60" s="45">
        <v>920.6</v>
      </c>
      <c r="AW60" s="47"/>
      <c r="AX60" s="45">
        <v>46358</v>
      </c>
      <c r="AY60" s="47"/>
      <c r="AZ60" s="45">
        <v>-9302.2000000000007</v>
      </c>
      <c r="BA60" s="47"/>
      <c r="BB60" s="45">
        <v>10817</v>
      </c>
      <c r="BC60" s="47"/>
      <c r="BD60" s="45">
        <v>7027.26</v>
      </c>
      <c r="BE60" s="47"/>
      <c r="BF60" s="45">
        <v>13831.77</v>
      </c>
      <c r="BG60" s="47"/>
      <c r="BH60" s="45">
        <v>7076.78</v>
      </c>
      <c r="BI60" s="47"/>
      <c r="BJ60" s="45">
        <v>2344.4299999999998</v>
      </c>
      <c r="BK60" s="47"/>
      <c r="BL60" s="45">
        <v>2344.4299999999998</v>
      </c>
      <c r="BM60" s="47"/>
      <c r="BN60" s="45">
        <v>0</v>
      </c>
      <c r="BO60" s="47"/>
      <c r="BP60" s="45">
        <v>0</v>
      </c>
      <c r="BQ60" s="47"/>
      <c r="BR60" s="45">
        <v>0</v>
      </c>
      <c r="BS60" s="47"/>
      <c r="BT60" s="45">
        <v>0</v>
      </c>
      <c r="BU60" s="47"/>
      <c r="BV60" s="45">
        <v>0</v>
      </c>
      <c r="BW60" s="47"/>
      <c r="BX60" s="47"/>
      <c r="BY60" s="47"/>
      <c r="BZ60" s="47"/>
      <c r="CA60" s="47"/>
      <c r="CB60" s="47"/>
      <c r="CC60" s="47"/>
      <c r="CD60" s="47"/>
      <c r="CE60" s="47"/>
    </row>
    <row r="61" spans="2:83" x14ac:dyDescent="0.25">
      <c r="B61" s="9" t="s">
        <v>20</v>
      </c>
      <c r="C61" s="10"/>
      <c r="D61" s="10"/>
      <c r="E61" s="10"/>
      <c r="F61" s="10"/>
      <c r="G61" s="10"/>
      <c r="H61" s="10"/>
      <c r="I61" s="10"/>
      <c r="J61" s="11">
        <f>SUM(J60:J60)</f>
        <v>8822</v>
      </c>
      <c r="K61" s="10"/>
      <c r="L61" s="11">
        <f>SUM(J60:L60)</f>
        <v>15522</v>
      </c>
      <c r="M61" s="10"/>
      <c r="N61" s="11">
        <f>SUM(J60:N60)</f>
        <v>30476.86</v>
      </c>
      <c r="O61" s="10"/>
      <c r="P61" s="11">
        <f>SUM(J60:P60)</f>
        <v>36451.39</v>
      </c>
      <c r="Q61" s="10"/>
      <c r="R61" s="11">
        <f>SUM(J60:R60)</f>
        <v>44615.39</v>
      </c>
      <c r="S61" s="10"/>
      <c r="T61" s="11">
        <f>SUM(J60:T60)</f>
        <v>43476.19</v>
      </c>
      <c r="U61" s="10"/>
      <c r="V61" s="11">
        <f>SUM(J60:V60)</f>
        <v>45312.19</v>
      </c>
      <c r="W61" s="10"/>
      <c r="X61" s="11">
        <f>SUM(J60:X60)</f>
        <v>47169.19</v>
      </c>
      <c r="Y61" s="10"/>
      <c r="Z61" s="11">
        <f>SUM(J60:Z60)</f>
        <v>51083.19</v>
      </c>
      <c r="AA61" s="10"/>
      <c r="AB61" s="11">
        <f>SUM(J60:AB60)</f>
        <v>51935.69</v>
      </c>
      <c r="AC61" s="10"/>
      <c r="AD61" s="11">
        <f>SUM(J60:AD60)</f>
        <v>52061.69</v>
      </c>
      <c r="AE61" s="10"/>
      <c r="AF61" s="11">
        <f>SUM(J60:AF60)</f>
        <v>81227.89</v>
      </c>
      <c r="AG61" s="10"/>
      <c r="AH61" s="11">
        <f>SUM(L60:AH60)</f>
        <v>86535.28</v>
      </c>
      <c r="AI61" s="10"/>
      <c r="AJ61" s="11">
        <f>SUM(N60:AJ60)</f>
        <v>73117.27</v>
      </c>
      <c r="AK61" s="10"/>
      <c r="AL61" s="11">
        <f>SUM(P60:AL60)</f>
        <v>66012.69</v>
      </c>
      <c r="AM61" s="10"/>
      <c r="AN61" s="11">
        <f>SUM(R60:AN60)</f>
        <v>70166.319999999992</v>
      </c>
      <c r="AO61" s="10"/>
      <c r="AP61" s="11">
        <f>SUM(T60:AP60)</f>
        <v>72367.51999999999</v>
      </c>
      <c r="AQ61" s="10"/>
      <c r="AR61" s="11">
        <f>SUM(V60:AR60)</f>
        <v>82815.609999999986</v>
      </c>
      <c r="AS61" s="10"/>
      <c r="AT61" s="11">
        <f>SUM(X60:AT60)</f>
        <v>89619.529999999984</v>
      </c>
      <c r="AU61" s="10"/>
      <c r="AV61" s="11">
        <f>SUM(Z60:AV60)</f>
        <v>88683.12999999999</v>
      </c>
      <c r="AW61" s="10"/>
      <c r="AX61" s="11">
        <f>SUM(AB60:AX60)</f>
        <v>131127.13</v>
      </c>
      <c r="AY61" s="10"/>
      <c r="AZ61" s="11">
        <f>SUM(AD60:AZ60)</f>
        <v>120972.43</v>
      </c>
      <c r="BA61" s="10"/>
      <c r="BB61" s="11">
        <f>SUM(AF60:BB60)</f>
        <v>131663.43</v>
      </c>
      <c r="BC61" s="10"/>
      <c r="BD61" s="11">
        <f>SUM(AH60:BD60)</f>
        <v>109524.48999999999</v>
      </c>
      <c r="BE61" s="10"/>
      <c r="BF61" s="11">
        <f>SUM(AJ60:BF60)</f>
        <v>109226.87000000001</v>
      </c>
      <c r="BG61" s="10"/>
      <c r="BH61" s="11">
        <f>SUM(AL60:BH60)</f>
        <v>123021.65999999999</v>
      </c>
      <c r="BI61" s="10"/>
      <c r="BJ61" s="11">
        <f>SUM(AN60:BJ60)</f>
        <v>117515.80999999998</v>
      </c>
      <c r="BK61" s="10"/>
      <c r="BL61" s="11">
        <f>SUM(AP60:BL60)</f>
        <v>109732.07999999999</v>
      </c>
      <c r="BM61" s="10"/>
      <c r="BN61" s="11">
        <f>SUM(AR60:BN60)</f>
        <v>99366.879999999976</v>
      </c>
      <c r="BO61" s="10"/>
      <c r="BP61" s="11">
        <f>SUM(AT60:BP60)</f>
        <v>90057.989999999991</v>
      </c>
      <c r="BQ61" s="10"/>
      <c r="BR61" s="11">
        <f>SUM(AV60:BR60)</f>
        <v>81418.069999999978</v>
      </c>
      <c r="BS61" s="10"/>
      <c r="BT61" s="11">
        <f>SUM(AX60:BT60)</f>
        <v>80497.469999999987</v>
      </c>
      <c r="BU61" s="10"/>
      <c r="BV61" s="13">
        <f>SUM(AZ60:BV60)</f>
        <v>34139.47</v>
      </c>
    </row>
    <row r="62" spans="2:83" x14ac:dyDescent="0.25">
      <c r="B62" s="7"/>
      <c r="BW62"/>
      <c r="BX62"/>
      <c r="BY62"/>
      <c r="BZ62"/>
      <c r="CA62"/>
    </row>
    <row r="63" spans="2:83" x14ac:dyDescent="0.25">
      <c r="B63" s="6" t="s">
        <v>39</v>
      </c>
      <c r="BW63"/>
      <c r="BX63"/>
      <c r="BY63"/>
      <c r="BZ63"/>
      <c r="CA63"/>
    </row>
    <row r="64" spans="2:83" x14ac:dyDescent="0.25">
      <c r="B64" s="7" t="s">
        <v>7</v>
      </c>
      <c r="BW64"/>
      <c r="BX64"/>
      <c r="BY64"/>
      <c r="BZ64"/>
      <c r="CA64"/>
    </row>
    <row r="65" spans="2:79" x14ac:dyDescent="0.25">
      <c r="B65" s="4" t="str">
        <f>B52</f>
        <v>Dr. Jones</v>
      </c>
      <c r="J65" s="19">
        <f>IF(ISERROR(J52/J28),0,J52/J28)</f>
        <v>0</v>
      </c>
      <c r="L65" s="19">
        <f>IF(ISERROR(L52/L28),0,L52/L28)</f>
        <v>0</v>
      </c>
      <c r="N65" s="19">
        <f>IF(ISERROR(N52/N28),0,N52/N28)</f>
        <v>0</v>
      </c>
      <c r="P65" s="19">
        <f>IF(ISERROR(P52/P28),0,P52/P28)</f>
        <v>0</v>
      </c>
      <c r="R65" s="19">
        <f>IF(ISERROR(R52/R28),0,R52/R28)</f>
        <v>609.52285714285711</v>
      </c>
      <c r="T65" s="19">
        <f>IF(ISERROR(T52/T28),0,T52/T28)</f>
        <v>617.87685714285715</v>
      </c>
      <c r="V65" s="19">
        <f t="shared" ref="V65:V68" si="169">IF(ISERROR(V52/V28),0,V52/V28)</f>
        <v>476.94565217391306</v>
      </c>
      <c r="X65" s="19">
        <f t="shared" ref="X65:X68" si="170">IF(ISERROR(X52/X28),0,X52/X28)</f>
        <v>584.65648648648653</v>
      </c>
      <c r="Z65" s="19">
        <f t="shared" ref="Z65:Z68" si="171">IF(ISERROR(Z52/Z28),0,Z52/Z28)</f>
        <v>319.88244444444445</v>
      </c>
      <c r="AB65" s="19">
        <f t="shared" ref="AB65:AB68" si="172">IF(ISERROR(AB52/AB28),0,AB52/AB28)</f>
        <v>624.22928571428565</v>
      </c>
      <c r="AD65" s="19">
        <f t="shared" ref="AD65:AD68" si="173">IF(ISERROR(AD52/AD28),0,AD52/AD28)</f>
        <v>770.28409090909088</v>
      </c>
      <c r="AF65" s="19">
        <f t="shared" ref="AF65:AF68" si="174">IF(ISERROR(AF52/AF28),0,AF52/AF28)</f>
        <v>647.29388888888889</v>
      </c>
      <c r="AH65" s="19">
        <f t="shared" ref="AH65:AH68" si="175">IF(ISERROR(AH52/AH28),0,AH52/AH28)</f>
        <v>494.78687500000001</v>
      </c>
      <c r="AJ65" s="19">
        <f t="shared" ref="AJ65:AJ68" si="176">IF(ISERROR(AJ52/AJ28),0,AJ52/AJ28)</f>
        <v>221.95630434782609</v>
      </c>
      <c r="AL65" s="19">
        <f t="shared" ref="AL65:AL68" si="177">IF(ISERROR(AL52/AL28),0,AL52/AL28)</f>
        <v>645.77416666666659</v>
      </c>
      <c r="AN65" s="19">
        <f t="shared" ref="AN65:AN68" si="178">IF(ISERROR(AN52/AN28),0,AN52/AN28)</f>
        <v>532.00980000000004</v>
      </c>
      <c r="AP65" s="19">
        <f t="shared" ref="AP65:AP68" si="179">IF(ISERROR(AP52/AP28),0,AP52/AP28)</f>
        <v>263.24333333333334</v>
      </c>
      <c r="AR65" s="19">
        <f t="shared" ref="AR65:AR68" si="180">IF(ISERROR(AR52/AR28),0,AR52/AR28)</f>
        <v>0</v>
      </c>
      <c r="AT65" s="19">
        <f t="shared" ref="AT65:AT68" si="181">IF(ISERROR(AT52/AT28),0,AT52/AT28)</f>
        <v>0</v>
      </c>
      <c r="AV65" s="19">
        <f t="shared" ref="AV65:AV68" si="182">IF(ISERROR(AV52/AV28),0,AV52/AV28)</f>
        <v>0</v>
      </c>
      <c r="AX65" s="19">
        <f t="shared" ref="AX65:AX68" si="183">IF(ISERROR(AX52/AX28),0,AX52/AX28)</f>
        <v>506.66400000000004</v>
      </c>
      <c r="AZ65" s="19">
        <f t="shared" ref="AZ65:AZ68" si="184">IF(ISERROR(AZ52/AZ28),0,AZ52/AZ28)</f>
        <v>263.67173913043479</v>
      </c>
      <c r="BB65" s="19">
        <f t="shared" ref="BB65:BB68" si="185">IF(ISERROR(BB52/BB28),0,BB52/BB28)</f>
        <v>272.49111111111114</v>
      </c>
      <c r="BD65" s="19">
        <f t="shared" ref="BD65:BF68" si="186">IF(ISERROR(BD52/BD28),0,BD52/BD28)</f>
        <v>212.21</v>
      </c>
      <c r="BF65" s="19">
        <f t="shared" si="186"/>
        <v>0</v>
      </c>
      <c r="BH65" s="19">
        <f t="shared" ref="BH65:BJ65" si="187">IF(ISERROR(BH52/BH28),0,BH52/BH28)</f>
        <v>0</v>
      </c>
      <c r="BJ65" s="19">
        <f t="shared" si="187"/>
        <v>0</v>
      </c>
      <c r="BL65" s="19">
        <f t="shared" ref="BL65:BN65" si="188">IF(ISERROR(BL52/BL28),0,BL52/BL28)</f>
        <v>0</v>
      </c>
      <c r="BN65" s="19">
        <f t="shared" si="188"/>
        <v>880.11666666666667</v>
      </c>
      <c r="BP65" s="19">
        <f t="shared" ref="BP65:BR65" si="189">IF(ISERROR(BP52/BP28),0,BP52/BP28)</f>
        <v>1275.5999999999999</v>
      </c>
      <c r="BR65" s="19">
        <f t="shared" si="189"/>
        <v>0</v>
      </c>
      <c r="BT65" s="19">
        <f t="shared" ref="BT65:BV65" si="190">IF(ISERROR(BT52/BT28),0,BT52/BT28)</f>
        <v>3062.4</v>
      </c>
      <c r="BV65" s="19">
        <f t="shared" si="190"/>
        <v>1044.26</v>
      </c>
      <c r="BW65"/>
      <c r="BX65"/>
      <c r="BY65"/>
      <c r="BZ65"/>
      <c r="CA65"/>
    </row>
    <row r="66" spans="2:79" x14ac:dyDescent="0.25">
      <c r="B66" s="9" t="s">
        <v>2</v>
      </c>
      <c r="C66" s="10"/>
      <c r="D66" s="10"/>
      <c r="E66" s="10"/>
      <c r="F66" s="10"/>
      <c r="G66" s="10"/>
      <c r="H66" s="10"/>
      <c r="I66" s="10"/>
      <c r="J66" s="11">
        <f>IF(ISERROR(J53/J29),0,J53/J29)</f>
        <v>0</v>
      </c>
      <c r="K66" s="10"/>
      <c r="L66" s="11">
        <f>IF(ISERROR(L53/L29),0,L53/L29)</f>
        <v>0</v>
      </c>
      <c r="M66" s="10"/>
      <c r="N66" s="11">
        <f>IF(ISERROR(N53/N29),0,N53/N29)</f>
        <v>0</v>
      </c>
      <c r="O66" s="10"/>
      <c r="P66" s="11">
        <f>IF(ISERROR(P53/P29),0,P53/P29)</f>
        <v>0</v>
      </c>
      <c r="Q66" s="10"/>
      <c r="R66" s="11">
        <f>IF(ISERROR(R53/R29),0,R53/R29)</f>
        <v>609.52285714285711</v>
      </c>
      <c r="S66" s="10"/>
      <c r="T66" s="11">
        <f>IF(ISERROR(T53/T29),0,T53/T29)</f>
        <v>613.32012987012979</v>
      </c>
      <c r="U66" s="10"/>
      <c r="V66" s="37">
        <f t="shared" si="169"/>
        <v>562.31829268292677</v>
      </c>
      <c r="W66" s="10"/>
      <c r="X66" s="37">
        <f t="shared" si="170"/>
        <v>567.48400000000004</v>
      </c>
      <c r="Y66" s="10"/>
      <c r="Z66" s="37">
        <f t="shared" si="171"/>
        <v>513.13243902439024</v>
      </c>
      <c r="AA66" s="10"/>
      <c r="AB66" s="37">
        <f t="shared" si="172"/>
        <v>536.96931034482759</v>
      </c>
      <c r="AC66" s="10"/>
      <c r="AD66" s="37">
        <f t="shared" si="173"/>
        <v>570.62783606557377</v>
      </c>
      <c r="AE66" s="10"/>
      <c r="AF66" s="37">
        <f t="shared" si="174"/>
        <v>582.15977715877432</v>
      </c>
      <c r="AG66" s="10"/>
      <c r="AH66" s="37">
        <f t="shared" si="175"/>
        <v>571.85535626535625</v>
      </c>
      <c r="AI66" s="10"/>
      <c r="AJ66" s="37">
        <f t="shared" si="176"/>
        <v>536.3247682119204</v>
      </c>
      <c r="AK66" s="10"/>
      <c r="AL66" s="37">
        <f t="shared" si="177"/>
        <v>549.12586744639361</v>
      </c>
      <c r="AM66" s="10"/>
      <c r="AN66" s="37">
        <f t="shared" si="178"/>
        <v>547.60579040852565</v>
      </c>
      <c r="AO66" s="10"/>
      <c r="AP66" s="37">
        <f t="shared" si="179"/>
        <v>534.79617537313436</v>
      </c>
      <c r="AQ66" s="10"/>
      <c r="AR66" s="37">
        <f t="shared" si="180"/>
        <v>527.83554890219557</v>
      </c>
      <c r="AS66" s="10"/>
      <c r="AT66" s="37">
        <f t="shared" si="181"/>
        <v>533.30564835164819</v>
      </c>
      <c r="AU66" s="10"/>
      <c r="AV66" s="37">
        <f t="shared" si="182"/>
        <v>527.87363636363614</v>
      </c>
      <c r="AW66" s="10"/>
      <c r="AX66" s="37">
        <f t="shared" si="183"/>
        <v>551.75746736292422</v>
      </c>
      <c r="AY66" s="10"/>
      <c r="AZ66" s="37">
        <f t="shared" si="184"/>
        <v>521.23062857142861</v>
      </c>
      <c r="BA66" s="10"/>
      <c r="BB66" s="37">
        <f t="shared" si="185"/>
        <v>473.58969135802471</v>
      </c>
      <c r="BC66" s="10"/>
      <c r="BD66" s="37">
        <f t="shared" si="186"/>
        <v>438.01254612546126</v>
      </c>
      <c r="BE66" s="10"/>
      <c r="BF66" s="37">
        <f t="shared" si="186"/>
        <v>425.58313901345286</v>
      </c>
      <c r="BG66" s="10"/>
      <c r="BH66" s="37">
        <f t="shared" ref="BH66:BJ66" si="191">IF(ISERROR(BH53/BH29),0,BH53/BH29)</f>
        <v>481.0310734463277</v>
      </c>
      <c r="BI66" s="10"/>
      <c r="BJ66" s="37">
        <f t="shared" si="191"/>
        <v>271.30094017094012</v>
      </c>
      <c r="BK66" s="10"/>
      <c r="BL66" s="37">
        <f t="shared" ref="BL66:BN66" si="192">IF(ISERROR(BL53/BL29),0,BL53/BL29)</f>
        <v>93.412835820895552</v>
      </c>
      <c r="BM66" s="10"/>
      <c r="BN66" s="37">
        <f t="shared" si="192"/>
        <v>90.006545454545446</v>
      </c>
      <c r="BO66" s="10"/>
      <c r="BP66" s="37">
        <f t="shared" ref="BP66:BR66" si="193">IF(ISERROR(BP53/BP29),0,BP53/BP29)</f>
        <v>141.7721052631579</v>
      </c>
      <c r="BQ66" s="10"/>
      <c r="BR66" s="37">
        <f t="shared" si="193"/>
        <v>151.62631578947367</v>
      </c>
      <c r="BS66" s="10"/>
      <c r="BT66" s="37">
        <f t="shared" ref="BT66:BV66" si="194">IF(ISERROR(BT53/BT29),0,BT53/BT29)</f>
        <v>208.20172413793102</v>
      </c>
      <c r="BU66" s="10"/>
      <c r="BV66" s="13">
        <f t="shared" si="194"/>
        <v>164.35346938775513</v>
      </c>
      <c r="BW66"/>
      <c r="BX66"/>
      <c r="BY66"/>
      <c r="BZ66"/>
      <c r="CA66"/>
    </row>
    <row r="67" spans="2:79" x14ac:dyDescent="0.25">
      <c r="B67" s="4" t="str">
        <f>$B$30</f>
        <v>Dr. Alfonso</v>
      </c>
      <c r="J67" s="19" t="e">
        <f t="shared" ref="J67:L68" si="195">J54/J30</f>
        <v>#DIV/0!</v>
      </c>
      <c r="L67" s="19" t="e">
        <f t="shared" si="195"/>
        <v>#DIV/0!</v>
      </c>
      <c r="N67" s="19">
        <f>IF(ISERROR(N54/N30),0,N54/N30)</f>
        <v>0</v>
      </c>
      <c r="P67" s="19">
        <f t="shared" ref="P67:P68" si="196">IF(ISERROR(P54/P30),0,P54/P30)</f>
        <v>0</v>
      </c>
      <c r="R67" s="19">
        <f t="shared" ref="R67:R68" si="197">IF(ISERROR(R54/R30),0,R54/R30)</f>
        <v>0</v>
      </c>
      <c r="T67" s="19">
        <f t="shared" ref="T67:T68" si="198">IF(ISERROR(T54/T30),0,T54/T30)</f>
        <v>0</v>
      </c>
      <c r="V67" s="19">
        <f t="shared" si="169"/>
        <v>0</v>
      </c>
      <c r="X67" s="19">
        <f t="shared" si="170"/>
        <v>0</v>
      </c>
      <c r="Z67" s="19">
        <f t="shared" si="171"/>
        <v>0</v>
      </c>
      <c r="AB67" s="19">
        <f t="shared" si="172"/>
        <v>0</v>
      </c>
      <c r="AD67" s="19">
        <f t="shared" si="173"/>
        <v>0</v>
      </c>
      <c r="AF67" s="19">
        <f t="shared" si="174"/>
        <v>0</v>
      </c>
      <c r="AH67" s="19">
        <f t="shared" si="175"/>
        <v>0</v>
      </c>
      <c r="AJ67" s="19">
        <f t="shared" si="176"/>
        <v>0</v>
      </c>
      <c r="AL67" s="19">
        <f t="shared" si="177"/>
        <v>0</v>
      </c>
      <c r="AN67" s="19">
        <f t="shared" si="178"/>
        <v>0</v>
      </c>
      <c r="AP67" s="19">
        <f t="shared" si="179"/>
        <v>524.55176470588231</v>
      </c>
      <c r="AR67" s="19">
        <f t="shared" si="180"/>
        <v>617.42627450980399</v>
      </c>
      <c r="AT67" s="19">
        <f t="shared" si="181"/>
        <v>527.92649122807018</v>
      </c>
      <c r="AV67" s="19">
        <f t="shared" si="182"/>
        <v>529.70245614035093</v>
      </c>
      <c r="AX67" s="19">
        <f t="shared" si="183"/>
        <v>488.65695121951222</v>
      </c>
      <c r="AZ67" s="19">
        <f t="shared" si="184"/>
        <v>319.31374999999997</v>
      </c>
      <c r="BB67" s="19">
        <f t="shared" si="185"/>
        <v>704.94246913580241</v>
      </c>
      <c r="BD67" s="19">
        <f t="shared" si="186"/>
        <v>277.869197080292</v>
      </c>
      <c r="BF67" s="19">
        <f t="shared" si="186"/>
        <v>370.32770370370366</v>
      </c>
      <c r="BH67" s="19">
        <f t="shared" ref="BH67:BJ67" si="199">IF(ISERROR(BH54/BH30),0,BH54/BH30)</f>
        <v>384.72631067961163</v>
      </c>
      <c r="BJ67" s="19">
        <f t="shared" si="199"/>
        <v>519.75408695652175</v>
      </c>
      <c r="BL67" s="19">
        <f t="shared" ref="BL67:BN67" si="200">IF(ISERROR(BL54/BL30),0,BL54/BL30)</f>
        <v>592.1498979591837</v>
      </c>
      <c r="BN67" s="19">
        <f t="shared" si="200"/>
        <v>594.22833333333335</v>
      </c>
      <c r="BP67" s="19">
        <f t="shared" ref="BP67:BR67" si="201">IF(ISERROR(BP54/BP30),0,BP54/BP30)</f>
        <v>491.57367999999997</v>
      </c>
      <c r="BR67" s="19">
        <f t="shared" si="201"/>
        <v>0.64</v>
      </c>
      <c r="BT67" s="19">
        <f t="shared" ref="BT67:BV67" si="202">IF(ISERROR(BT54/BT30),0,BT54/BT30)</f>
        <v>443.25883495145632</v>
      </c>
      <c r="BV67" s="19">
        <f t="shared" si="202"/>
        <v>725.80721518987343</v>
      </c>
      <c r="BW67"/>
      <c r="BX67"/>
      <c r="BY67"/>
      <c r="BZ67"/>
      <c r="CA67"/>
    </row>
    <row r="68" spans="2:79" x14ac:dyDescent="0.25">
      <c r="B68" s="9" t="s">
        <v>2</v>
      </c>
      <c r="C68" s="10"/>
      <c r="D68" s="10"/>
      <c r="E68" s="10"/>
      <c r="F68" s="10"/>
      <c r="G68" s="10"/>
      <c r="H68" s="10"/>
      <c r="I68" s="10"/>
      <c r="J68" s="11" t="e">
        <f t="shared" si="195"/>
        <v>#DIV/0!</v>
      </c>
      <c r="K68" s="10"/>
      <c r="L68" s="11" t="e">
        <f t="shared" si="195"/>
        <v>#DIV/0!</v>
      </c>
      <c r="M68" s="10"/>
      <c r="N68" s="11">
        <f>IF(ISERROR(N55/N31),0,N55/N31)</f>
        <v>0</v>
      </c>
      <c r="O68" s="10"/>
      <c r="P68" s="11">
        <f t="shared" si="196"/>
        <v>0</v>
      </c>
      <c r="Q68" s="10"/>
      <c r="R68" s="11">
        <f t="shared" si="197"/>
        <v>0</v>
      </c>
      <c r="S68" s="10"/>
      <c r="T68" s="11">
        <f t="shared" si="198"/>
        <v>0</v>
      </c>
      <c r="U68" s="10"/>
      <c r="V68" s="11">
        <f t="shared" si="169"/>
        <v>0</v>
      </c>
      <c r="W68" s="10"/>
      <c r="X68" s="11">
        <f t="shared" si="170"/>
        <v>0</v>
      </c>
      <c r="Y68" s="10"/>
      <c r="Z68" s="11">
        <f t="shared" si="171"/>
        <v>0</v>
      </c>
      <c r="AA68" s="10"/>
      <c r="AB68" s="11">
        <f t="shared" si="172"/>
        <v>0</v>
      </c>
      <c r="AC68" s="10"/>
      <c r="AD68" s="11">
        <f t="shared" si="173"/>
        <v>0</v>
      </c>
      <c r="AE68" s="10"/>
      <c r="AF68" s="11">
        <f t="shared" si="174"/>
        <v>0</v>
      </c>
      <c r="AG68" s="10"/>
      <c r="AH68" s="11">
        <f t="shared" si="175"/>
        <v>0</v>
      </c>
      <c r="AI68" s="10"/>
      <c r="AJ68" s="11">
        <f t="shared" si="176"/>
        <v>0</v>
      </c>
      <c r="AK68" s="10"/>
      <c r="AL68" s="11">
        <f t="shared" si="177"/>
        <v>0</v>
      </c>
      <c r="AM68" s="10"/>
      <c r="AN68" s="11">
        <f t="shared" si="178"/>
        <v>0</v>
      </c>
      <c r="AO68" s="10"/>
      <c r="AP68" s="11">
        <f t="shared" si="179"/>
        <v>524.55176470588231</v>
      </c>
      <c r="AQ68" s="10"/>
      <c r="AR68" s="11">
        <f t="shared" si="180"/>
        <v>580.27647058823527</v>
      </c>
      <c r="AS68" s="10"/>
      <c r="AT68" s="11">
        <f t="shared" si="181"/>
        <v>559.26274647887317</v>
      </c>
      <c r="AU68" s="10"/>
      <c r="AV68" s="11">
        <f t="shared" si="182"/>
        <v>550.79572864321608</v>
      </c>
      <c r="AW68" s="10"/>
      <c r="AX68" s="11">
        <f t="shared" si="183"/>
        <v>532.66270462633452</v>
      </c>
      <c r="AY68" s="10"/>
      <c r="AZ68" s="11">
        <f t="shared" si="184"/>
        <v>501.5358054711246</v>
      </c>
      <c r="BA68" s="10"/>
      <c r="BB68" s="11">
        <f t="shared" si="185"/>
        <v>541.72102439024388</v>
      </c>
      <c r="BC68" s="10"/>
      <c r="BD68" s="11">
        <f t="shared" si="186"/>
        <v>475.63747714808045</v>
      </c>
      <c r="BE68" s="10"/>
      <c r="BF68" s="11">
        <f t="shared" si="186"/>
        <v>454.79170087976541</v>
      </c>
      <c r="BG68" s="10"/>
      <c r="BH68" s="11">
        <f t="shared" ref="BH68:BJ68" si="203">IF(ISERROR(BH55/BH31),0,BH55/BH31)</f>
        <v>445.5984076433121</v>
      </c>
      <c r="BI68" s="10"/>
      <c r="BJ68" s="11">
        <f t="shared" si="203"/>
        <v>455.0738555555555</v>
      </c>
      <c r="BK68" s="10"/>
      <c r="BL68" s="11">
        <f t="shared" ref="BL68:BN68" si="204">IF(ISERROR(BL55/BL31),0,BL55/BL31)</f>
        <v>468.53422845691381</v>
      </c>
      <c r="BM68" s="10"/>
      <c r="BN68" s="11">
        <f t="shared" si="204"/>
        <v>480.05976808905376</v>
      </c>
      <c r="BO68" s="10"/>
      <c r="BP68" s="11">
        <f t="shared" ref="BP68:BR68" si="205">IF(ISERROR(BP55/BP31),0,BP55/BP31)</f>
        <v>475.2277777777777</v>
      </c>
      <c r="BQ68" s="10"/>
      <c r="BR68" s="11">
        <f t="shared" si="205"/>
        <v>424.13982786885248</v>
      </c>
      <c r="BS68" s="10"/>
      <c r="BT68" s="11">
        <f t="shared" ref="BT68:BV68" si="206">IF(ISERROR(BT55/BT31),0,BT55/BT31)</f>
        <v>420.94250394944703</v>
      </c>
      <c r="BU68" s="10"/>
      <c r="BV68" s="13">
        <f t="shared" si="206"/>
        <v>435.61528899445761</v>
      </c>
      <c r="BW68"/>
      <c r="BX68"/>
      <c r="BY68"/>
      <c r="BZ68"/>
      <c r="CA68"/>
    </row>
    <row r="69" spans="2:79" x14ac:dyDescent="0.25">
      <c r="B69" s="4" t="str">
        <f>$B$32</f>
        <v>Dr. Slipock</v>
      </c>
      <c r="J69" s="20" t="str">
        <f>IF(J32=0,"-",J56/J32)</f>
        <v>-</v>
      </c>
      <c r="L69" s="20" t="str">
        <f>IF(L32=0,"-",L56/L32)</f>
        <v>-</v>
      </c>
      <c r="N69" s="20" t="str">
        <f>IF(N32=0,"-",N56/N32)</f>
        <v>-</v>
      </c>
      <c r="P69" s="20" t="str">
        <f>IF(P32=0,"-",P56/P32)</f>
        <v>-</v>
      </c>
      <c r="R69" s="20" t="str">
        <f>IF(R32=0,"-",R56/R32)</f>
        <v>-</v>
      </c>
      <c r="T69" s="20" t="str">
        <f>IF(T32=0,"-",T56/T32)</f>
        <v>-</v>
      </c>
      <c r="V69" s="20" t="str">
        <f>IF(V32=0,"-",V56/V32)</f>
        <v>-</v>
      </c>
      <c r="X69" s="20" t="str">
        <f>IF(X32=0,"-",X56/X32)</f>
        <v>-</v>
      </c>
      <c r="Z69" s="20">
        <f>IF(Z32=0,"-",Z56/Z32)</f>
        <v>235.14727272727271</v>
      </c>
      <c r="AB69" s="20">
        <f>IF(AB32=0,"-",AB56/AB32)</f>
        <v>285.85513513513513</v>
      </c>
      <c r="AD69" s="20">
        <f>IF(AD32=0,"-",AD56/AD32)</f>
        <v>305.42779999999999</v>
      </c>
      <c r="AF69" s="20">
        <f>IF(AF32=0,"-",AF56/AF32)</f>
        <v>265.73811965811967</v>
      </c>
      <c r="AH69" s="20">
        <f>IF(AH32=0,"-",AH56/AH32)</f>
        <v>245.4915748031496</v>
      </c>
      <c r="AJ69" s="20">
        <f>IF(AJ32=0,"-",AJ56/AJ32)</f>
        <v>218.94482758620688</v>
      </c>
      <c r="AL69" s="20">
        <f>IF(AL32=0,"-",AL56/AL32)</f>
        <v>322.7020161290323</v>
      </c>
      <c r="AN69" s="20">
        <f>IF(AN32=0,"-",AN56/AN32)</f>
        <v>301.51394736842104</v>
      </c>
      <c r="AP69" s="20">
        <f>IF(AP32=0,"-",AP56/AP32)</f>
        <v>306.82155172413798</v>
      </c>
      <c r="AR69" s="20">
        <f>IF(AR32=0,"-",AR56/AR32)</f>
        <v>221.86801724137931</v>
      </c>
      <c r="AT69" s="20">
        <f>IF(AT32=0,"-",AT56/AT32)</f>
        <v>358.03730158730156</v>
      </c>
      <c r="AV69" s="20">
        <f>IF(AV32=0,"-",AV56/AV32)</f>
        <v>229.10933333333332</v>
      </c>
      <c r="AX69" s="20">
        <f>IF(AX32=0,"-",AX56/AX32)</f>
        <v>264.1984693877551</v>
      </c>
      <c r="AZ69" s="20">
        <f>IF(AZ32=0,"-",AZ56/AZ32)</f>
        <v>386.54919354838711</v>
      </c>
      <c r="BB69" s="20">
        <f>IF(BB32=0,"-",BB56/BB32)</f>
        <v>304.46187500000002</v>
      </c>
      <c r="BD69" s="20">
        <f>IF(BD32=0,"-",BD56/BD32)</f>
        <v>-440.68666666666667</v>
      </c>
      <c r="BF69" s="20">
        <f>IF(BF32=0,"-",BF56/BF32)</f>
        <v>-954.29</v>
      </c>
      <c r="BH69" s="20" t="str">
        <f>IF(BH32=0,"-",BH56/BH32)</f>
        <v>-</v>
      </c>
      <c r="BJ69" s="20" t="str">
        <f>IF(BJ32=0,"-",BJ56/BJ32)</f>
        <v>-</v>
      </c>
      <c r="BL69" s="20" t="str">
        <f>IF(BL32=0,"-",BL56/BL32)</f>
        <v>-</v>
      </c>
      <c r="BN69" s="20" t="str">
        <f>IF(BN32=0,"-",BN56/BN32)</f>
        <v>-</v>
      </c>
      <c r="BP69" s="20" t="str">
        <f>IF(BP32=0,"-",BP56/BP32)</f>
        <v>-</v>
      </c>
      <c r="BR69" s="20">
        <f>IF(BR32=0,"-",BR56/BR32)</f>
        <v>0</v>
      </c>
      <c r="BT69" s="20" t="str">
        <f>IF(BT32=0,"-",BT56/BT32)</f>
        <v>-</v>
      </c>
      <c r="BV69" s="20" t="str">
        <f>IF(BV32=0,"-",BV56/BV32)</f>
        <v>-</v>
      </c>
      <c r="BW69"/>
      <c r="BX69"/>
      <c r="BY69"/>
      <c r="BZ69"/>
      <c r="CA69"/>
    </row>
    <row r="70" spans="2:79" x14ac:dyDescent="0.25">
      <c r="B70" s="9" t="s">
        <v>2</v>
      </c>
      <c r="C70" s="10"/>
      <c r="D70" s="10"/>
      <c r="E70" s="10"/>
      <c r="F70" s="10"/>
      <c r="G70" s="10"/>
      <c r="H70" s="10"/>
      <c r="I70" s="10"/>
      <c r="J70" s="11" t="e">
        <f t="shared" ref="J70:L74" si="207">J57/J33</f>
        <v>#DIV/0!</v>
      </c>
      <c r="K70" s="10"/>
      <c r="L70" s="11" t="e">
        <f t="shared" si="207"/>
        <v>#DIV/0!</v>
      </c>
      <c r="M70" s="10"/>
      <c r="N70" s="11">
        <f>IF(ISERROR(N57/N33),0,N57/N33)</f>
        <v>0</v>
      </c>
      <c r="O70" s="10"/>
      <c r="P70" s="11">
        <f t="shared" ref="P70:P74" si="208">IF(ISERROR(P57/P33),0,P57/P33)</f>
        <v>0</v>
      </c>
      <c r="Q70" s="10"/>
      <c r="R70" s="11">
        <f t="shared" ref="R70:R74" si="209">IF(ISERROR(R57/R33),0,R57/R33)</f>
        <v>0</v>
      </c>
      <c r="S70" s="10"/>
      <c r="T70" s="11">
        <f t="shared" ref="T70:T74" si="210">IF(ISERROR(T57/T33),0,T57/T33)</f>
        <v>0</v>
      </c>
      <c r="U70" s="10"/>
      <c r="V70" s="11">
        <f t="shared" ref="V70:V74" si="211">IF(ISERROR(V57/V33),0,V57/V33)</f>
        <v>0</v>
      </c>
      <c r="W70" s="10"/>
      <c r="X70" s="11">
        <f t="shared" ref="X70:X74" si="212">IF(ISERROR(X57/X33),0,X57/X33)</f>
        <v>0</v>
      </c>
      <c r="Y70" s="10"/>
      <c r="Z70" s="11">
        <f t="shared" ref="Z70:Z74" si="213">IF(ISERROR(Z57/Z33),0,Z57/Z33)</f>
        <v>235.14727272727271</v>
      </c>
      <c r="AA70" s="10"/>
      <c r="AB70" s="11">
        <f t="shared" ref="AB70:AB74" si="214">IF(ISERROR(AB57/AB33),0,AB57/AB33)</f>
        <v>282.34704402515723</v>
      </c>
      <c r="AC70" s="10"/>
      <c r="AD70" s="11">
        <f t="shared" ref="AD70:AD74" si="215">IF(ISERROR(AD57/AD33),0,AD57/AD33)</f>
        <v>291.25853281853279</v>
      </c>
      <c r="AE70" s="10"/>
      <c r="AF70" s="11">
        <f t="shared" ref="AF70:AF74" si="216">IF(ISERROR(AF57/AF33),0,AF57/AF33)</f>
        <v>283.31734042553188</v>
      </c>
      <c r="AG70" s="10"/>
      <c r="AH70" s="11">
        <f t="shared" ref="AH70:AH74" si="217">IF(ISERROR(AH57/AH33),0,AH57/AH33)</f>
        <v>273.76689860834989</v>
      </c>
      <c r="AI70" s="10"/>
      <c r="AJ70" s="11">
        <f t="shared" ref="AJ70:AJ74" si="218">IF(ISERROR(AJ57/AJ33),0,AJ57/AJ33)</f>
        <v>263.49329563812603</v>
      </c>
      <c r="AK70" s="10"/>
      <c r="AL70" s="11">
        <f t="shared" ref="AL70:AL74" si="219">IF(ISERROR(AL57/AL33),0,AL57/AL33)</f>
        <v>273.37469717362046</v>
      </c>
      <c r="AM70" s="10"/>
      <c r="AN70" s="11">
        <f t="shared" ref="AN70:AN74" si="220">IF(ISERROR(AN57/AN33),0,AN57/AN33)</f>
        <v>277.11784130688449</v>
      </c>
      <c r="AO70" s="10"/>
      <c r="AP70" s="11">
        <f t="shared" ref="AP70:AP74" si="221">IF(ISERROR(AP57/AP33),0,AP57/AP33)</f>
        <v>280.65908530318609</v>
      </c>
      <c r="AQ70" s="10"/>
      <c r="AR70" s="11">
        <f t="shared" ref="AR70:AR74" si="222">IF(ISERROR(AR57/AR33),0,AR57/AR33)</f>
        <v>274.39667584940315</v>
      </c>
      <c r="AS70" s="10"/>
      <c r="AT70" s="11">
        <f t="shared" ref="AT70:AT74" si="223">IF(ISERROR(AT57/AT33),0,AT57/AT33)</f>
        <v>283.07051851851855</v>
      </c>
      <c r="AU70" s="10"/>
      <c r="AV70" s="11">
        <f t="shared" ref="AV70:AV74" si="224">IF(ISERROR(AV57/AV33),0,AV57/AV33)</f>
        <v>278.77815151515154</v>
      </c>
      <c r="AW70" s="10"/>
      <c r="AX70" s="11">
        <f t="shared" ref="AX70:AX74" si="225">IF(ISERROR(AX57/AX33),0,AX57/AX33)</f>
        <v>278.10375977256575</v>
      </c>
      <c r="AY70" s="10"/>
      <c r="AZ70" s="11">
        <f t="shared" ref="AZ70:AZ74" si="226">IF(ISERROR(AZ57/AZ33),0,AZ57/AZ33)</f>
        <v>282.32511733535205</v>
      </c>
      <c r="BA70" s="10"/>
      <c r="BB70" s="11">
        <f t="shared" ref="BB70:BB74" si="227">IF(ISERROR(BB57/BB33),0,BB57/BB33)</f>
        <v>280.74380759902994</v>
      </c>
      <c r="BC70" s="10"/>
      <c r="BD70" s="11">
        <f t="shared" ref="BD70:BF74" si="228">IF(ISERROR(BD57/BD33),0,BD57/BD33)</f>
        <v>280.37993766696349</v>
      </c>
      <c r="BE70" s="10"/>
      <c r="BF70" s="11">
        <f t="shared" si="228"/>
        <v>283.58570712136418</v>
      </c>
      <c r="BG70" s="10"/>
      <c r="BH70" s="11">
        <f t="shared" ref="BH70:BJ70" si="229">IF(ISERROR(BH57/BH33),0,BH57/BH33)</f>
        <v>290.97118047673104</v>
      </c>
      <c r="BI70" s="10"/>
      <c r="BJ70" s="11">
        <f t="shared" si="229"/>
        <v>284.65441215323648</v>
      </c>
      <c r="BK70" s="10"/>
      <c r="BL70" s="11">
        <f t="shared" ref="BL70:BN70" si="230">IF(ISERROR(BL57/BL33),0,BL57/BL33)</f>
        <v>281.68822706065316</v>
      </c>
      <c r="BM70" s="10"/>
      <c r="BN70" s="11">
        <f t="shared" si="230"/>
        <v>270.90745730550287</v>
      </c>
      <c r="BO70" s="10"/>
      <c r="BP70" s="11">
        <f t="shared" ref="BP70:BR70" si="231">IF(ISERROR(BP57/BP33),0,BP57/BP33)</f>
        <v>284.74827250608269</v>
      </c>
      <c r="BQ70" s="10"/>
      <c r="BR70" s="11">
        <f t="shared" si="231"/>
        <v>251.46447552447552</v>
      </c>
      <c r="BS70" s="10"/>
      <c r="BT70" s="11">
        <f t="shared" ref="BT70:BV70" si="232">IF(ISERROR(BT57/BT33),0,BT57/BT33)</f>
        <v>263.77215469613265</v>
      </c>
      <c r="BU70" s="10"/>
      <c r="BV70" s="13">
        <f t="shared" si="232"/>
        <v>264.43746987951806</v>
      </c>
      <c r="BW70"/>
      <c r="BX70"/>
      <c r="BY70"/>
      <c r="BZ70"/>
      <c r="CA70"/>
    </row>
    <row r="71" spans="2:79" x14ac:dyDescent="0.25">
      <c r="B71" s="4" t="str">
        <f>$B$34</f>
        <v>Dr. Yoncee</v>
      </c>
      <c r="J71" s="20" t="e">
        <f t="shared" si="207"/>
        <v>#DIV/0!</v>
      </c>
      <c r="L71" s="20" t="e">
        <f t="shared" si="207"/>
        <v>#DIV/0!</v>
      </c>
      <c r="N71" s="20">
        <f>IF(ISERROR(N58/N34),0,N58/N34)</f>
        <v>0</v>
      </c>
      <c r="P71" s="20">
        <f t="shared" si="208"/>
        <v>4012.846</v>
      </c>
      <c r="R71" s="20">
        <f t="shared" si="209"/>
        <v>1352.4540000000002</v>
      </c>
      <c r="T71" s="20">
        <f t="shared" si="210"/>
        <v>0</v>
      </c>
      <c r="V71" s="20">
        <f t="shared" si="211"/>
        <v>0</v>
      </c>
      <c r="X71" s="20">
        <f t="shared" si="212"/>
        <v>0</v>
      </c>
      <c r="Z71" s="20">
        <f t="shared" si="213"/>
        <v>0</v>
      </c>
      <c r="AB71" s="20">
        <f t="shared" si="214"/>
        <v>0</v>
      </c>
      <c r="AD71" s="20">
        <f t="shared" si="215"/>
        <v>0</v>
      </c>
      <c r="AF71" s="20">
        <f t="shared" si="216"/>
        <v>0</v>
      </c>
      <c r="AH71" s="20">
        <f t="shared" si="217"/>
        <v>0</v>
      </c>
      <c r="AJ71" s="20">
        <f t="shared" si="218"/>
        <v>0</v>
      </c>
      <c r="AL71" s="20">
        <f t="shared" si="219"/>
        <v>0</v>
      </c>
      <c r="AN71" s="20">
        <f t="shared" si="220"/>
        <v>0</v>
      </c>
      <c r="AP71" s="20">
        <f t="shared" si="221"/>
        <v>0</v>
      </c>
      <c r="AR71" s="20">
        <f t="shared" si="222"/>
        <v>0</v>
      </c>
      <c r="AT71" s="20">
        <f t="shared" si="223"/>
        <v>0</v>
      </c>
      <c r="AV71" s="20">
        <f t="shared" si="224"/>
        <v>0</v>
      </c>
      <c r="AX71" s="20">
        <f t="shared" si="225"/>
        <v>0</v>
      </c>
      <c r="AZ71" s="20">
        <f t="shared" si="226"/>
        <v>0</v>
      </c>
      <c r="BB71" s="20">
        <f t="shared" si="227"/>
        <v>0</v>
      </c>
      <c r="BD71" s="20">
        <f t="shared" si="228"/>
        <v>0</v>
      </c>
      <c r="BF71" s="20">
        <f t="shared" si="228"/>
        <v>0</v>
      </c>
      <c r="BH71" s="20">
        <f t="shared" ref="BH71:BJ71" si="233">IF(ISERROR(BH58/BH34),0,BH58/BH34)</f>
        <v>0</v>
      </c>
      <c r="BJ71" s="20">
        <f t="shared" si="233"/>
        <v>0</v>
      </c>
      <c r="BL71" s="20">
        <f t="shared" ref="BL71:BN71" si="234">IF(ISERROR(BL58/BL34),0,BL58/BL34)</f>
        <v>0</v>
      </c>
      <c r="BN71" s="20">
        <f t="shared" si="234"/>
        <v>0</v>
      </c>
      <c r="BP71" s="20">
        <f t="shared" ref="BP71:BR71" si="235">IF(ISERROR(BP58/BP34),0,BP58/BP34)</f>
        <v>0</v>
      </c>
      <c r="BR71" s="20">
        <f t="shared" si="235"/>
        <v>0</v>
      </c>
      <c r="BT71" s="20">
        <f t="shared" ref="BT71:BV71" si="236">IF(ISERROR(BT58/BT34),0,BT58/BT34)</f>
        <v>0</v>
      </c>
      <c r="BV71" s="20">
        <f t="shared" si="236"/>
        <v>0</v>
      </c>
      <c r="BW71"/>
      <c r="BX71"/>
      <c r="BY71"/>
      <c r="BZ71"/>
      <c r="CA71"/>
    </row>
    <row r="72" spans="2:79" x14ac:dyDescent="0.25">
      <c r="B72" s="9" t="s">
        <v>2</v>
      </c>
      <c r="C72" s="10"/>
      <c r="D72" s="10"/>
      <c r="E72" s="10"/>
      <c r="F72" s="10"/>
      <c r="G72" s="10"/>
      <c r="H72" s="10"/>
      <c r="I72" s="10"/>
      <c r="J72" s="11" t="e">
        <f t="shared" si="207"/>
        <v>#DIV/0!</v>
      </c>
      <c r="K72" s="10"/>
      <c r="L72" s="11" t="e">
        <f t="shared" si="207"/>
        <v>#DIV/0!</v>
      </c>
      <c r="M72" s="10"/>
      <c r="N72" s="11">
        <f>IF(ISERROR(N59/N35),0,N59/N35)</f>
        <v>0</v>
      </c>
      <c r="O72" s="10"/>
      <c r="P72" s="11">
        <f t="shared" si="208"/>
        <v>4012.846</v>
      </c>
      <c r="Q72" s="10"/>
      <c r="R72" s="11">
        <f t="shared" si="209"/>
        <v>2682.65</v>
      </c>
      <c r="S72" s="10"/>
      <c r="T72" s="11">
        <f t="shared" si="210"/>
        <v>2297.17</v>
      </c>
      <c r="U72" s="10"/>
      <c r="V72" s="11">
        <f t="shared" si="211"/>
        <v>1977.47</v>
      </c>
      <c r="W72" s="10"/>
      <c r="X72" s="11">
        <f t="shared" si="212"/>
        <v>1509.27</v>
      </c>
      <c r="Y72" s="10"/>
      <c r="Z72" s="11">
        <f t="shared" si="213"/>
        <v>1521.17</v>
      </c>
      <c r="AA72" s="10"/>
      <c r="AB72" s="11">
        <f t="shared" si="214"/>
        <v>1517.8700000000001</v>
      </c>
      <c r="AC72" s="10"/>
      <c r="AD72" s="11">
        <f t="shared" si="215"/>
        <v>1517.8700000000001</v>
      </c>
      <c r="AE72" s="10"/>
      <c r="AF72" s="11">
        <f t="shared" si="216"/>
        <v>1517.8700000000001</v>
      </c>
      <c r="AG72" s="10"/>
      <c r="AH72" s="11">
        <f t="shared" si="217"/>
        <v>1517.8700000000001</v>
      </c>
      <c r="AI72" s="10"/>
      <c r="AJ72" s="11">
        <f t="shared" si="218"/>
        <v>1517.8700000000001</v>
      </c>
      <c r="AK72" s="10"/>
      <c r="AL72" s="11">
        <f t="shared" si="219"/>
        <v>1517.8700000000001</v>
      </c>
      <c r="AM72" s="10"/>
      <c r="AN72" s="11">
        <f t="shared" si="220"/>
        <v>-977.10599999999999</v>
      </c>
      <c r="AO72" s="10"/>
      <c r="AP72" s="11">
        <f t="shared" si="221"/>
        <v>0</v>
      </c>
      <c r="AQ72" s="10"/>
      <c r="AR72" s="11">
        <f t="shared" si="222"/>
        <v>0</v>
      </c>
      <c r="AS72" s="10"/>
      <c r="AT72" s="11">
        <f t="shared" si="223"/>
        <v>0</v>
      </c>
      <c r="AU72" s="10"/>
      <c r="AV72" s="11">
        <f t="shared" si="224"/>
        <v>0</v>
      </c>
      <c r="AW72" s="10"/>
      <c r="AX72" s="11">
        <f t="shared" si="225"/>
        <v>0</v>
      </c>
      <c r="AY72" s="10"/>
      <c r="AZ72" s="11">
        <f t="shared" si="226"/>
        <v>0</v>
      </c>
      <c r="BA72" s="10"/>
      <c r="BB72" s="11">
        <f t="shared" si="227"/>
        <v>0</v>
      </c>
      <c r="BC72" s="10"/>
      <c r="BD72" s="11">
        <f t="shared" si="228"/>
        <v>0</v>
      </c>
      <c r="BE72" s="10"/>
      <c r="BF72" s="11">
        <f t="shared" si="228"/>
        <v>0</v>
      </c>
      <c r="BG72" s="10"/>
      <c r="BH72" s="11">
        <f t="shared" ref="BH72:BJ72" si="237">IF(ISERROR(BH59/BH35),0,BH59/BH35)</f>
        <v>0</v>
      </c>
      <c r="BI72" s="10"/>
      <c r="BJ72" s="11">
        <f t="shared" si="237"/>
        <v>0</v>
      </c>
      <c r="BK72" s="10"/>
      <c r="BL72" s="11">
        <f t="shared" ref="BL72:BN72" si="238">IF(ISERROR(BL59/BL35),0,BL59/BL35)</f>
        <v>0</v>
      </c>
      <c r="BM72" s="10"/>
      <c r="BN72" s="11">
        <f t="shared" si="238"/>
        <v>0</v>
      </c>
      <c r="BO72" s="10"/>
      <c r="BP72" s="11">
        <f t="shared" ref="BP72:BR72" si="239">IF(ISERROR(BP59/BP35),0,BP59/BP35)</f>
        <v>0</v>
      </c>
      <c r="BQ72" s="10"/>
      <c r="BR72" s="11">
        <f t="shared" si="239"/>
        <v>0</v>
      </c>
      <c r="BS72" s="10"/>
      <c r="BT72" s="11">
        <f t="shared" ref="BT72:BV72" si="240">IF(ISERROR(BT59/BT35),0,BT59/BT35)</f>
        <v>0</v>
      </c>
      <c r="BU72" s="10"/>
      <c r="BV72" s="13">
        <f t="shared" si="240"/>
        <v>0</v>
      </c>
      <c r="BW72"/>
      <c r="BX72"/>
      <c r="BY72"/>
      <c r="BZ72"/>
      <c r="CA72"/>
    </row>
    <row r="73" spans="2:79" x14ac:dyDescent="0.25">
      <c r="B73" s="4" t="str">
        <f>$B$36</f>
        <v>Others</v>
      </c>
      <c r="J73" s="20">
        <f t="shared" si="207"/>
        <v>267.33333333333331</v>
      </c>
      <c r="L73" s="20">
        <f t="shared" si="207"/>
        <v>394.11764705882354</v>
      </c>
      <c r="N73" s="20">
        <f>IF(ISERROR(N60/N36),0,N60/N36)</f>
        <v>427.28171428571432</v>
      </c>
      <c r="P73" s="20">
        <f t="shared" si="208"/>
        <v>663.83666666666659</v>
      </c>
      <c r="R73" s="20">
        <f t="shared" si="209"/>
        <v>816.4</v>
      </c>
      <c r="T73" s="20">
        <f t="shared" si="210"/>
        <v>-189.86666666666667</v>
      </c>
      <c r="V73" s="20">
        <f t="shared" si="211"/>
        <v>918</v>
      </c>
      <c r="X73" s="20">
        <f t="shared" si="212"/>
        <v>619</v>
      </c>
      <c r="Z73" s="20">
        <f t="shared" si="213"/>
        <v>301.07692307692309</v>
      </c>
      <c r="AB73" s="20">
        <f t="shared" si="214"/>
        <v>170.5</v>
      </c>
      <c r="AD73" s="20">
        <f t="shared" si="215"/>
        <v>25.2</v>
      </c>
      <c r="AF73" s="20">
        <f t="shared" si="216"/>
        <v>2083.3000000000002</v>
      </c>
      <c r="AH73" s="20">
        <f t="shared" si="217"/>
        <v>1086.8761538461538</v>
      </c>
      <c r="AJ73" s="20">
        <f t="shared" si="218"/>
        <v>-6718.01</v>
      </c>
      <c r="AL73" s="20">
        <f t="shared" si="219"/>
        <v>654.18999999999994</v>
      </c>
      <c r="AN73" s="20">
        <f t="shared" si="220"/>
        <v>2532.04</v>
      </c>
      <c r="AP73" s="20">
        <f t="shared" si="221"/>
        <v>797.323076923077</v>
      </c>
      <c r="AR73" s="20">
        <f t="shared" si="222"/>
        <v>1861.7779999999998</v>
      </c>
      <c r="AT73" s="20">
        <f t="shared" si="223"/>
        <v>2159.98</v>
      </c>
      <c r="AV73" s="20">
        <f t="shared" si="224"/>
        <v>153.43333333333334</v>
      </c>
      <c r="AX73" s="20">
        <f t="shared" si="225"/>
        <v>3090.5333333333333</v>
      </c>
      <c r="AZ73" s="20">
        <f t="shared" si="226"/>
        <v>-1162.7750000000001</v>
      </c>
      <c r="BB73" s="20">
        <f t="shared" si="227"/>
        <v>772.64285714285711</v>
      </c>
      <c r="BD73" s="20">
        <f t="shared" si="228"/>
        <v>1171.21</v>
      </c>
      <c r="BF73" s="20">
        <f t="shared" si="228"/>
        <v>2766.3540000000003</v>
      </c>
      <c r="BH73" s="20">
        <f t="shared" ref="BH73:BJ73" si="241">IF(ISERROR(BH60/BH36),0,BH60/BH36)</f>
        <v>2358.9266666666667</v>
      </c>
      <c r="BJ73" s="20">
        <f t="shared" si="241"/>
        <v>0</v>
      </c>
      <c r="BL73" s="20">
        <f t="shared" ref="BL73:BN73" si="242">IF(ISERROR(BL60/BL36),0,BL60/BL36)</f>
        <v>0</v>
      </c>
      <c r="BN73" s="20">
        <f t="shared" si="242"/>
        <v>0</v>
      </c>
      <c r="BP73" s="20">
        <f t="shared" ref="BP73:BR73" si="243">IF(ISERROR(BP60/BP36),0,BP60/BP36)</f>
        <v>0</v>
      </c>
      <c r="BR73" s="20">
        <f t="shared" si="243"/>
        <v>0</v>
      </c>
      <c r="BT73" s="20">
        <f t="shared" ref="BT73:BV73" si="244">IF(ISERROR(BT60/BT36),0,BT60/BT36)</f>
        <v>0</v>
      </c>
      <c r="BV73" s="20">
        <f t="shared" si="244"/>
        <v>0</v>
      </c>
      <c r="BW73"/>
      <c r="BX73"/>
      <c r="BY73"/>
      <c r="BZ73"/>
      <c r="CA73"/>
    </row>
    <row r="74" spans="2:79" x14ac:dyDescent="0.25">
      <c r="B74" s="9" t="s">
        <v>2</v>
      </c>
      <c r="C74" s="10"/>
      <c r="D74" s="10"/>
      <c r="E74" s="10"/>
      <c r="F74" s="10"/>
      <c r="G74" s="10"/>
      <c r="H74" s="10"/>
      <c r="I74" s="10"/>
      <c r="J74" s="11">
        <f t="shared" si="207"/>
        <v>267.33333333333331</v>
      </c>
      <c r="K74" s="10"/>
      <c r="L74" s="11">
        <f t="shared" si="207"/>
        <v>310.44</v>
      </c>
      <c r="M74" s="10"/>
      <c r="N74" s="11">
        <f>IF(ISERROR(N61/N37),0,N61/N37)</f>
        <v>358.55129411764705</v>
      </c>
      <c r="O74" s="10"/>
      <c r="P74" s="11">
        <f t="shared" si="208"/>
        <v>387.78074468085106</v>
      </c>
      <c r="Q74" s="10"/>
      <c r="R74" s="11">
        <f t="shared" si="209"/>
        <v>428.99413461538461</v>
      </c>
      <c r="S74" s="10"/>
      <c r="T74" s="11">
        <f t="shared" si="210"/>
        <v>395.23809090909094</v>
      </c>
      <c r="U74" s="10"/>
      <c r="V74" s="11">
        <f t="shared" si="211"/>
        <v>404.573125</v>
      </c>
      <c r="W74" s="10"/>
      <c r="X74" s="11">
        <f t="shared" si="212"/>
        <v>410.16686956521744</v>
      </c>
      <c r="Y74" s="10"/>
      <c r="Z74" s="11">
        <f t="shared" si="213"/>
        <v>399.08742187500002</v>
      </c>
      <c r="AA74" s="10"/>
      <c r="AB74" s="11">
        <f t="shared" si="214"/>
        <v>390.49390977443613</v>
      </c>
      <c r="AC74" s="10"/>
      <c r="AD74" s="11">
        <f t="shared" si="215"/>
        <v>377.25862318840581</v>
      </c>
      <c r="AE74" s="10"/>
      <c r="AF74" s="11">
        <f t="shared" si="216"/>
        <v>534.39401315789473</v>
      </c>
      <c r="AG74" s="10"/>
      <c r="AH74" s="11">
        <f t="shared" si="217"/>
        <v>655.57030303030297</v>
      </c>
      <c r="AI74" s="10"/>
      <c r="AJ74" s="11">
        <f t="shared" si="218"/>
        <v>630.32129310344828</v>
      </c>
      <c r="AK74" s="10"/>
      <c r="AL74" s="11">
        <f t="shared" si="219"/>
        <v>709.81387096774199</v>
      </c>
      <c r="AM74" s="10"/>
      <c r="AN74" s="11">
        <f t="shared" si="220"/>
        <v>797.34454545454537</v>
      </c>
      <c r="AO74" s="10"/>
      <c r="AP74" s="11">
        <f t="shared" si="221"/>
        <v>795.24747252747238</v>
      </c>
      <c r="AQ74" s="10"/>
      <c r="AR74" s="11">
        <f t="shared" si="222"/>
        <v>920.17344444444427</v>
      </c>
      <c r="AS74" s="10"/>
      <c r="AT74" s="11">
        <f t="shared" si="223"/>
        <v>974.12532608695631</v>
      </c>
      <c r="AU74" s="10"/>
      <c r="AV74" s="11">
        <f t="shared" si="224"/>
        <v>933.50663157894724</v>
      </c>
      <c r="AW74" s="10"/>
      <c r="AX74" s="11">
        <f t="shared" si="225"/>
        <v>1351.826082474227</v>
      </c>
      <c r="AY74" s="10"/>
      <c r="AZ74" s="11">
        <f t="shared" si="226"/>
        <v>1209.7242999999999</v>
      </c>
      <c r="BA74" s="10"/>
      <c r="BB74" s="11">
        <f t="shared" si="227"/>
        <v>1207.9213761467888</v>
      </c>
      <c r="BC74" s="10"/>
      <c r="BD74" s="11">
        <f t="shared" si="228"/>
        <v>1084.4008910891089</v>
      </c>
      <c r="BE74" s="10"/>
      <c r="BF74" s="11">
        <f t="shared" si="228"/>
        <v>1174.4824731182796</v>
      </c>
      <c r="BG74" s="10"/>
      <c r="BH74" s="11">
        <f t="shared" ref="BH74:BJ74" si="245">IF(ISERROR(BH61/BH37),0,BH61/BH37)</f>
        <v>1294.964842105263</v>
      </c>
      <c r="BI74" s="10"/>
      <c r="BJ74" s="11">
        <f t="shared" si="245"/>
        <v>1415.8531325301203</v>
      </c>
      <c r="BK74" s="10"/>
      <c r="BL74" s="11">
        <f t="shared" ref="BL74:BN74" si="246">IF(ISERROR(BL61/BL37),0,BL61/BL37)</f>
        <v>1389.0136708860757</v>
      </c>
      <c r="BM74" s="10"/>
      <c r="BN74" s="11">
        <f t="shared" si="246"/>
        <v>1505.5587878787876</v>
      </c>
      <c r="BO74" s="10"/>
      <c r="BP74" s="11">
        <f t="shared" ref="BP74:BR74" si="247">IF(ISERROR(BP61/BP37),0,BP61/BP37)</f>
        <v>1476.3604918032786</v>
      </c>
      <c r="BQ74" s="10"/>
      <c r="BR74" s="11">
        <f t="shared" si="247"/>
        <v>1428.3871929824556</v>
      </c>
      <c r="BS74" s="10"/>
      <c r="BT74" s="11">
        <f t="shared" ref="BT74:BV74" si="248">IF(ISERROR(BT61/BT37),0,BT61/BT37)</f>
        <v>1578.381764705882</v>
      </c>
      <c r="BU74" s="10"/>
      <c r="BV74" s="13">
        <f t="shared" si="248"/>
        <v>948.31861111111118</v>
      </c>
      <c r="BW74"/>
      <c r="BX74"/>
      <c r="BY74"/>
      <c r="BZ74"/>
      <c r="CA74"/>
    </row>
    <row r="75" spans="2:79" x14ac:dyDescent="0.25">
      <c r="B75" s="4" t="s">
        <v>10</v>
      </c>
      <c r="J75" s="20">
        <f>J9/J38</f>
        <v>14.848484848484848</v>
      </c>
      <c r="L75" s="20">
        <f>L9/L38</f>
        <v>0</v>
      </c>
      <c r="N75" s="20">
        <f>IF(ISERROR(N9/N38),0,N9/N38)</f>
        <v>427.28171428571432</v>
      </c>
      <c r="P75" s="20">
        <f t="shared" ref="P75" si="249">IF(ISERROR(P9/P38),0,P9/P38)</f>
        <v>426.75214285714281</v>
      </c>
      <c r="R75" s="20">
        <f t="shared" ref="R75" si="250">IF(ISERROR(R9/R38),0,R9/R38)</f>
        <v>485.47298245614036</v>
      </c>
      <c r="T75" s="20">
        <f t="shared" ref="T75" si="251">IF(ISERROR(T9/T38),0,T9/T38)</f>
        <v>538.9436585365853</v>
      </c>
      <c r="V75" s="20">
        <f t="shared" ref="V75" si="252">IF(ISERROR(V9/V38),0,V9/V38)</f>
        <v>495.32291666666669</v>
      </c>
      <c r="X75" s="20">
        <f t="shared" ref="X75" si="253">IF(ISERROR(X9/X38),0,X9/X38)</f>
        <v>587.23225000000002</v>
      </c>
      <c r="Z75" s="20">
        <f t="shared" ref="Z75" si="254">IF(ISERROR(Z9/Z38),0,Z9/Z38)</f>
        <v>221.27115942028985</v>
      </c>
      <c r="AB75" s="20">
        <f t="shared" ref="AB75" si="255">IF(ISERROR(AB9/AB38),0,AB9/AB38)</f>
        <v>373.60239234449756</v>
      </c>
      <c r="AD75" s="20">
        <f t="shared" ref="AD75" si="256">IF(ISERROR(AD9/AD38),0,AD9/AD38)</f>
        <v>430.69315436241612</v>
      </c>
      <c r="AF75" s="20">
        <f t="shared" ref="AF75" si="257">IF(ISERROR(AF9/AF38),0,AF9/AF38)</f>
        <v>514.65637837837835</v>
      </c>
      <c r="AH75" s="20">
        <f t="shared" ref="AH75" si="258">IF(ISERROR(AH9/AH38),0,AH9/AH38)</f>
        <v>367.32228723404256</v>
      </c>
      <c r="AJ75" s="20">
        <f t="shared" ref="AJ75" si="259">IF(ISERROR(AJ9/AJ38),0,AJ9/AJ38)</f>
        <v>177.23668711656444</v>
      </c>
      <c r="AL75" s="20">
        <f t="shared" ref="AL75" si="260">IF(ISERROR(AL9/AL38),0,AL9/AL38)</f>
        <v>398.99530612244899</v>
      </c>
      <c r="AN75" s="20">
        <f t="shared" ref="AN75" si="261">IF(ISERROR(AN9/AN38),0,AN9/AN38)</f>
        <v>372.42702380952386</v>
      </c>
      <c r="AP75" s="20">
        <f t="shared" ref="AP75" si="262">IF(ISERROR(AP9/AP38),0,AP9/AP38)</f>
        <v>318.46050561797756</v>
      </c>
      <c r="AR75" s="20">
        <f t="shared" ref="AR75" si="263">IF(ISERROR(AR9/AR38),0,AR9/AR38)</f>
        <v>339.76906976744186</v>
      </c>
      <c r="AT75" s="20">
        <f t="shared" ref="AT75" si="264">IF(ISERROR(AT9/AT38),0,AT9/AT38)</f>
        <v>406.79930481283424</v>
      </c>
      <c r="AV75" s="20">
        <f t="shared" ref="AV75" si="265">IF(ISERROR(AV9/AV38),0,AV9/AV38)</f>
        <v>320.70785714285711</v>
      </c>
      <c r="AX75" s="20">
        <f t="shared" ref="AX75" si="266">IF(ISERROR(AX9/AX38),0,AX9/AX38)</f>
        <v>406.76253658536586</v>
      </c>
      <c r="AZ75" s="20">
        <f t="shared" ref="AZ75" si="267">IF(ISERROR(AZ9/AZ38),0,AZ9/AZ38)</f>
        <v>416.51390070921985</v>
      </c>
      <c r="BB75" s="20">
        <f t="shared" ref="BB75" si="268">IF(ISERROR(BB9/BB38),0,BB9/BB38)</f>
        <v>603.4912403100775</v>
      </c>
      <c r="BD75" s="20">
        <f t="shared" ref="BD75:BF75" si="269">IF(ISERROR(BD9/BD38),0,BD9/BD38)</f>
        <v>255.98625850340139</v>
      </c>
      <c r="BF75" s="20">
        <f t="shared" si="269"/>
        <v>350.42624113475176</v>
      </c>
      <c r="BH75" s="20">
        <f t="shared" ref="BH75:BJ75" si="270">IF(ISERROR(BH9/BH38),0,BH9/BH38)</f>
        <v>365.50528301886789</v>
      </c>
      <c r="BJ75" s="20">
        <f t="shared" si="270"/>
        <v>276.8069565217391</v>
      </c>
      <c r="BL75" s="20">
        <f t="shared" ref="BL75:BN75" si="271">IF(ISERROR(BL9/BL38),0,BL9/BL38)</f>
        <v>604.10571428571427</v>
      </c>
      <c r="BN75" s="20">
        <f t="shared" si="271"/>
        <v>582.38025641025649</v>
      </c>
      <c r="BP75" s="20">
        <f t="shared" ref="BP75:BR75" si="272">IF(ISERROR(BP9/BP38),0,BP9/BP38)</f>
        <v>505.12</v>
      </c>
      <c r="BR75" s="20">
        <f t="shared" si="272"/>
        <v>316.39126984126989</v>
      </c>
      <c r="BT75" s="20">
        <f t="shared" ref="BT75:BV75" si="273">IF(ISERROR(BT9/BT38),0,BT9/BT38)</f>
        <v>290.67721153846156</v>
      </c>
      <c r="BV75" s="20">
        <f t="shared" si="273"/>
        <v>737.43587500000001</v>
      </c>
      <c r="BW75"/>
      <c r="BX75"/>
      <c r="BY75"/>
      <c r="BZ75"/>
      <c r="CA75"/>
    </row>
    <row r="76" spans="2:79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11">
        <f>J13/J39</f>
        <v>14.848484848484848</v>
      </c>
      <c r="K76" s="10"/>
      <c r="L76" s="11">
        <f>L13/L39</f>
        <v>9.8000000000000007</v>
      </c>
      <c r="M76" s="10"/>
      <c r="N76" s="11">
        <f>IF(ISERROR(N13/N39),0,N13/N39)</f>
        <v>181.70423529411767</v>
      </c>
      <c r="O76" s="10"/>
      <c r="P76" s="11">
        <f t="shared" ref="P76" si="274">IF(ISERROR(P13/P39),0,P13/P39)</f>
        <v>216.35747474747475</v>
      </c>
      <c r="Q76" s="10"/>
      <c r="R76" s="11">
        <f t="shared" ref="R76" si="275">IF(ISERROR(R13/R39),0,R13/R39)</f>
        <v>314.68814102564102</v>
      </c>
      <c r="S76" s="10"/>
      <c r="T76" s="11">
        <f t="shared" ref="T76" si="276">IF(ISERROR(T13/T39),0,T13/T39)</f>
        <v>361.3606091370558</v>
      </c>
      <c r="U76" s="10"/>
      <c r="V76" s="11">
        <f t="shared" ref="V76" si="277">IF(ISERROR(V13/V39),0,V13/V39)</f>
        <v>387.60628571428566</v>
      </c>
      <c r="W76" s="10"/>
      <c r="X76" s="11">
        <f t="shared" ref="X76" si="278">IF(ISERROR(X13/X39),0,X13/X39)</f>
        <v>415.62396491228066</v>
      </c>
      <c r="Y76" s="10"/>
      <c r="Z76" s="11">
        <f t="shared" ref="Z76" si="279">IF(ISERROR(Z13/Z39),0,Z13/Z39)</f>
        <v>377.74163841807905</v>
      </c>
      <c r="AA76" s="10"/>
      <c r="AB76" s="11">
        <f t="shared" ref="AB76" si="280">IF(ISERROR(AB13/AB39),0,AB13/AB39)</f>
        <v>376.20504440497331</v>
      </c>
      <c r="AC76" s="10"/>
      <c r="AD76" s="11">
        <f t="shared" ref="AD76" si="281">IF(ISERROR(AD13/AD39),0,AD13/AD39)</f>
        <v>387.60775280898872</v>
      </c>
      <c r="AE76" s="10"/>
      <c r="AF76" s="11">
        <f t="shared" ref="AF76" si="282">IF(ISERROR(AF13/AF39),0,AF13/AF39)</f>
        <v>413.81064659977699</v>
      </c>
      <c r="AG76" s="10"/>
      <c r="AH76" s="11">
        <f t="shared" ref="AH76" si="283">IF(ISERROR(AH13/AH39),0,AH13/AH39)</f>
        <v>418.01781368821293</v>
      </c>
      <c r="AI76" s="10"/>
      <c r="AJ76" s="11">
        <f t="shared" ref="AJ76" si="284">IF(ISERROR(AJ13/AJ39),0,AJ13/AJ39)</f>
        <v>391.18891485809684</v>
      </c>
      <c r="AK76" s="10"/>
      <c r="AL76" s="11">
        <f t="shared" ref="AL76" si="285">IF(ISERROR(AL13/AL39),0,AL13/AL39)</f>
        <v>391.38523914643122</v>
      </c>
      <c r="AM76" s="10"/>
      <c r="AN76" s="11">
        <f t="shared" ref="AN76" si="286">IF(ISERROR(AN13/AN39),0,AN13/AN39)</f>
        <v>388.95290812954397</v>
      </c>
      <c r="AO76" s="10"/>
      <c r="AP76" s="11">
        <f t="shared" ref="AP76" si="287">IF(ISERROR(AP13/AP39),0,AP13/AP39)</f>
        <v>377.90682986536109</v>
      </c>
      <c r="AQ76" s="10"/>
      <c r="AR76" s="11">
        <f t="shared" ref="AR76" si="288">IF(ISERROR(AR13/AR39),0,AR13/AR39)</f>
        <v>370.44949008498583</v>
      </c>
      <c r="AS76" s="10"/>
      <c r="AT76" s="11">
        <f t="shared" ref="AT76" si="289">IF(ISERROR(AT13/AT39),0,AT13/AT39)</f>
        <v>370.87149159663863</v>
      </c>
      <c r="AU76" s="10"/>
      <c r="AV76" s="11">
        <f t="shared" ref="AV76" si="290">IF(ISERROR(AV13/AV39),0,AV13/AV39)</f>
        <v>362.46503444881893</v>
      </c>
      <c r="AW76" s="10"/>
      <c r="AX76" s="11">
        <f t="shared" ref="AX76" si="291">IF(ISERROR(AX13/AX39),0,AX13/AX39)</f>
        <v>371.14739852398526</v>
      </c>
      <c r="AY76" s="10"/>
      <c r="AZ76" s="11">
        <f t="shared" ref="AZ76" si="292">IF(ISERROR(AZ13/AZ39),0,AZ13/AZ39)</f>
        <v>373.94910476190483</v>
      </c>
      <c r="BA76" s="10"/>
      <c r="BB76" s="11">
        <f t="shared" ref="BB76" si="293">IF(ISERROR(BB13/BB39),0,BB13/BB39)</f>
        <v>384.12029326923079</v>
      </c>
      <c r="BC76" s="10"/>
      <c r="BD76" s="11">
        <f t="shared" ref="BD76:BF76" si="294">IF(ISERROR(BD13/BD39),0,BD13/BD39)</f>
        <v>363.06991185112628</v>
      </c>
      <c r="BE76" s="10"/>
      <c r="BF76" s="11">
        <f t="shared" si="294"/>
        <v>361.77557393483704</v>
      </c>
      <c r="BG76" s="10"/>
      <c r="BH76" s="11">
        <f t="shared" ref="BH76:BJ76" si="295">IF(ISERROR(BH13/BH39),0,BH13/BH39)</f>
        <v>377.50064499484006</v>
      </c>
      <c r="BI76" s="10"/>
      <c r="BJ76" s="11">
        <f t="shared" si="295"/>
        <v>368.99621432417877</v>
      </c>
      <c r="BK76" s="10"/>
      <c r="BL76" s="11">
        <f t="shared" ref="BL76:BN76" si="296">IF(ISERROR(BL13/BL39),0,BL13/BL39)</f>
        <v>381.56720201454948</v>
      </c>
      <c r="BM76" s="10"/>
      <c r="BN76" s="11">
        <f t="shared" si="296"/>
        <v>401.68778099652377</v>
      </c>
      <c r="BO76" s="10"/>
      <c r="BP76" s="11">
        <f t="shared" ref="BP76:BR76" si="297">IF(ISERROR(BP13/BP39),0,BP13/BP39)</f>
        <v>415.83763831052943</v>
      </c>
      <c r="BQ76" s="10"/>
      <c r="BR76" s="11">
        <f t="shared" si="297"/>
        <v>409.14623456790116</v>
      </c>
      <c r="BS76" s="10"/>
      <c r="BT76" s="11">
        <f t="shared" ref="BT76:BV76" si="298">IF(ISERROR(BT13/BT39),0,BT13/BT39)</f>
        <v>410.77661311053987</v>
      </c>
      <c r="BU76" s="10"/>
      <c r="BV76" s="13">
        <f t="shared" si="298"/>
        <v>429.6135290006988</v>
      </c>
      <c r="BW76"/>
      <c r="BX76"/>
      <c r="BY76"/>
      <c r="BZ76"/>
      <c r="CA76"/>
    </row>
    <row r="77" spans="2:79" ht="6" customHeight="1" x14ac:dyDescent="0.25">
      <c r="BW77"/>
      <c r="BX77"/>
      <c r="BY77"/>
      <c r="BZ77"/>
      <c r="CA77"/>
    </row>
    <row r="78" spans="2:79" x14ac:dyDescent="0.25">
      <c r="B78" s="7" t="s">
        <v>8</v>
      </c>
      <c r="BW78"/>
      <c r="BX78"/>
      <c r="BY78"/>
      <c r="BZ78"/>
      <c r="CA78"/>
    </row>
    <row r="79" spans="2:79" s="17" customFormat="1" x14ac:dyDescent="0.25">
      <c r="B79" s="17" t="s">
        <v>10</v>
      </c>
      <c r="J79" s="78">
        <f t="shared" ref="J79" si="299">IF(ISERROR(J10/J41),0,J10/J41)</f>
        <v>0</v>
      </c>
      <c r="L79" s="78">
        <f t="shared" ref="L79:N79" si="300">IF(ISERROR(L10/L41),0,L10/L41)</f>
        <v>0</v>
      </c>
      <c r="N79" s="78">
        <f t="shared" si="300"/>
        <v>0</v>
      </c>
      <c r="P79" s="78">
        <f t="shared" ref="P79:R79" si="301">IF(ISERROR(P10/P41),0,P10/P41)</f>
        <v>0</v>
      </c>
      <c r="R79" s="78">
        <f t="shared" si="301"/>
        <v>0</v>
      </c>
      <c r="T79" s="78">
        <f t="shared" ref="T79:V79" si="302">IF(ISERROR(T10/T41),0,T10/T41)</f>
        <v>0</v>
      </c>
      <c r="V79" s="78">
        <f t="shared" si="302"/>
        <v>0</v>
      </c>
      <c r="X79" s="78">
        <f t="shared" ref="X79:Z79" si="303">IF(ISERROR(X10/X41),0,X10/X41)</f>
        <v>0</v>
      </c>
      <c r="Z79" s="78">
        <f t="shared" si="303"/>
        <v>0</v>
      </c>
      <c r="AB79" s="78">
        <f t="shared" ref="AB79:AD79" si="304">IF(ISERROR(AB10/AB41),0,AB10/AB41)</f>
        <v>0</v>
      </c>
      <c r="AD79" s="78">
        <f t="shared" si="304"/>
        <v>0</v>
      </c>
      <c r="AF79" s="78">
        <f t="shared" ref="AF79" si="305">IF(ISERROR(AF10/AF41),0,AF10/AF41)</f>
        <v>0</v>
      </c>
      <c r="AH79" s="78">
        <f t="shared" ref="AH79" si="306">IF(ISERROR(AH10/AH41),0,AH10/AH41)</f>
        <v>0</v>
      </c>
      <c r="AJ79" s="78">
        <f t="shared" ref="AJ79:AL79" si="307">IF(ISERROR(AJ10/AJ41),0,AJ10/AJ41)</f>
        <v>0</v>
      </c>
      <c r="AL79" s="78">
        <f t="shared" si="307"/>
        <v>0</v>
      </c>
      <c r="AN79" s="78">
        <f t="shared" ref="AN79:AP79" si="308">IF(ISERROR(AN10/AN41),0,AN10/AN41)</f>
        <v>0</v>
      </c>
      <c r="AP79" s="78">
        <f t="shared" si="308"/>
        <v>0</v>
      </c>
      <c r="AR79" s="78">
        <f t="shared" ref="AR79:AT79" si="309">IF(ISERROR(AR10/AR41),0,AR10/AR41)</f>
        <v>0</v>
      </c>
      <c r="AT79" s="78">
        <f t="shared" si="309"/>
        <v>0</v>
      </c>
      <c r="AV79" s="78">
        <f t="shared" ref="AV79:AX79" si="310">IF(ISERROR(AV10/AV41),0,AV10/AV41)</f>
        <v>0</v>
      </c>
      <c r="AX79" s="78">
        <f t="shared" si="310"/>
        <v>0</v>
      </c>
      <c r="AZ79" s="78">
        <f t="shared" ref="AZ79:BB79" si="311">IF(ISERROR(AZ10/AZ41),0,AZ10/AZ41)</f>
        <v>0</v>
      </c>
      <c r="BB79" s="78">
        <f t="shared" si="311"/>
        <v>0</v>
      </c>
      <c r="BD79" s="78">
        <f t="shared" ref="BD79:BF79" si="312">IF(ISERROR(BD10/BD41),0,BD10/BD41)</f>
        <v>0</v>
      </c>
      <c r="BF79" s="78">
        <f t="shared" si="312"/>
        <v>0</v>
      </c>
      <c r="BH79" s="78">
        <f t="shared" ref="BH79:BJ79" si="313">IF(ISERROR(BH10/BH41),0,BH10/BH41)</f>
        <v>0</v>
      </c>
      <c r="BJ79" s="78">
        <f t="shared" si="313"/>
        <v>0</v>
      </c>
      <c r="BL79" s="78">
        <f t="shared" ref="BL79:BN79" si="314">IF(ISERROR(BL10/BL41),0,BL10/BL41)</f>
        <v>0</v>
      </c>
      <c r="BN79" s="78">
        <f t="shared" si="314"/>
        <v>0</v>
      </c>
      <c r="BP79" s="78">
        <f t="shared" ref="BP79:BR79" si="315">IF(ISERROR(BP10/BP41),0,BP10/BP41)</f>
        <v>0</v>
      </c>
      <c r="BR79" s="78">
        <f t="shared" si="315"/>
        <v>0</v>
      </c>
      <c r="BT79" s="78">
        <f t="shared" ref="BT79:BV79" si="316">IF(ISERROR(BT10/BT41),0,BT10/BT41)</f>
        <v>1035.8661538461538</v>
      </c>
      <c r="BV79" s="78">
        <f t="shared" si="316"/>
        <v>1373.746875</v>
      </c>
      <c r="BW79" s="79"/>
      <c r="BX79" s="79"/>
      <c r="BY79" s="79"/>
      <c r="BZ79" s="79"/>
      <c r="CA79" s="79"/>
    </row>
    <row r="80" spans="2:79" s="17" customFormat="1" x14ac:dyDescent="0.25">
      <c r="B80" s="80" t="s">
        <v>2</v>
      </c>
      <c r="C80" s="81"/>
      <c r="D80" s="81"/>
      <c r="E80" s="81"/>
      <c r="F80" s="81"/>
      <c r="G80" s="81"/>
      <c r="H80" s="76"/>
      <c r="I80" s="76"/>
      <c r="J80" s="76">
        <f>SUM(J79:J79)</f>
        <v>0</v>
      </c>
      <c r="K80" s="76"/>
      <c r="L80" s="76">
        <f>SUM(J79:L79)</f>
        <v>0</v>
      </c>
      <c r="M80" s="76"/>
      <c r="N80" s="76">
        <f>SUM(J79:N79)</f>
        <v>0</v>
      </c>
      <c r="O80" s="76"/>
      <c r="P80" s="76">
        <f>SUM(J79:P79)</f>
        <v>0</v>
      </c>
      <c r="Q80" s="76"/>
      <c r="R80" s="76">
        <f>SUM(J79:R79)</f>
        <v>0</v>
      </c>
      <c r="S80" s="76"/>
      <c r="T80" s="76">
        <f>SUM(J79:T79)</f>
        <v>0</v>
      </c>
      <c r="U80" s="76"/>
      <c r="V80" s="76">
        <f>SUM(J79:V79)</f>
        <v>0</v>
      </c>
      <c r="W80" s="76"/>
      <c r="X80" s="76">
        <f>SUM(J79:X79)</f>
        <v>0</v>
      </c>
      <c r="Y80" s="76"/>
      <c r="Z80" s="76">
        <f>SUM(J79:Z79)</f>
        <v>0</v>
      </c>
      <c r="AA80" s="76"/>
      <c r="AB80" s="76">
        <f>SUM(J79:AB79)</f>
        <v>0</v>
      </c>
      <c r="AC80" s="76"/>
      <c r="AD80" s="76">
        <f>SUM(J79:AD79)</f>
        <v>0</v>
      </c>
      <c r="AE80" s="76"/>
      <c r="AF80" s="76">
        <f>SUM(J79:AF79)</f>
        <v>0</v>
      </c>
      <c r="AG80" s="76"/>
      <c r="AH80" s="76">
        <f>SUM(L79:AH79)</f>
        <v>0</v>
      </c>
      <c r="AI80" s="76"/>
      <c r="AJ80" s="76">
        <f>SUM(N79:AJ79)</f>
        <v>0</v>
      </c>
      <c r="AK80" s="76"/>
      <c r="AL80" s="76">
        <f>SUM(P79:AL79)</f>
        <v>0</v>
      </c>
      <c r="AM80" s="76"/>
      <c r="AN80" s="76">
        <f>SUM(R79:AN79)</f>
        <v>0</v>
      </c>
      <c r="AO80" s="76"/>
      <c r="AP80" s="76">
        <f>SUM(T79:AP79)</f>
        <v>0</v>
      </c>
      <c r="AQ80" s="76"/>
      <c r="AR80" s="76">
        <f>SUM(V79:AR79)</f>
        <v>0</v>
      </c>
      <c r="AS80" s="76"/>
      <c r="AT80" s="76">
        <f>SUM(X79:AT79)</f>
        <v>0</v>
      </c>
      <c r="AU80" s="76"/>
      <c r="AV80" s="76">
        <f>SUM(Z79:AV79)</f>
        <v>0</v>
      </c>
      <c r="AW80" s="76"/>
      <c r="AX80" s="76">
        <f>SUM(AB79:AX79)</f>
        <v>0</v>
      </c>
      <c r="AY80" s="76"/>
      <c r="AZ80" s="76">
        <f>SUM(AD79:AZ79)</f>
        <v>0</v>
      </c>
      <c r="BA80" s="76"/>
      <c r="BB80" s="76">
        <f>SUM(AF79:BB79)</f>
        <v>0</v>
      </c>
      <c r="BC80" s="76"/>
      <c r="BD80" s="76">
        <f>SUM(AH79:BD79)</f>
        <v>0</v>
      </c>
      <c r="BE80" s="76"/>
      <c r="BF80" s="76">
        <f>SUM(AJ79:BF79)</f>
        <v>0</v>
      </c>
      <c r="BG80" s="76"/>
      <c r="BH80" s="76">
        <f>SUM(AL79:BH79)</f>
        <v>0</v>
      </c>
      <c r="BI80" s="76"/>
      <c r="BJ80" s="76">
        <f>SUM(AN79:BJ79)</f>
        <v>0</v>
      </c>
      <c r="BK80" s="76"/>
      <c r="BL80" s="76">
        <f>SUM(AP79:BL79)</f>
        <v>0</v>
      </c>
      <c r="BM80" s="76"/>
      <c r="BN80" s="76">
        <f>SUM(AR79:BN79)</f>
        <v>0</v>
      </c>
      <c r="BO80" s="76"/>
      <c r="BP80" s="76">
        <f>SUM(AT79:BP79)</f>
        <v>0</v>
      </c>
      <c r="BQ80" s="76"/>
      <c r="BR80" s="76">
        <f>SUM(AV79:BR79)</f>
        <v>0</v>
      </c>
      <c r="BS80" s="76"/>
      <c r="BT80" s="76">
        <f>SUM(AX79:BT79)</f>
        <v>1035.8661538461538</v>
      </c>
      <c r="BU80" s="76"/>
      <c r="BV80" s="77">
        <f>SUM(AZ79:BV79)</f>
        <v>2409.6130288461536</v>
      </c>
      <c r="BW80" s="79"/>
      <c r="BX80" s="79"/>
      <c r="BY80" s="79"/>
      <c r="BZ80" s="79"/>
      <c r="CA80" s="79"/>
    </row>
    <row r="81" spans="2:79" ht="6" customHeight="1" x14ac:dyDescent="0.25">
      <c r="BW81"/>
      <c r="BX81"/>
      <c r="BY81"/>
      <c r="BZ81"/>
      <c r="CA81"/>
    </row>
    <row r="82" spans="2:79" x14ac:dyDescent="0.25">
      <c r="B82" s="7" t="s">
        <v>9</v>
      </c>
      <c r="BW82"/>
      <c r="BX82"/>
      <c r="BY82"/>
      <c r="BZ82"/>
      <c r="CA82"/>
    </row>
    <row r="83" spans="2:79" x14ac:dyDescent="0.25">
      <c r="B83" s="4" t="s">
        <v>10</v>
      </c>
      <c r="J83" s="19">
        <f>J11/J44</f>
        <v>0</v>
      </c>
      <c r="L83" s="19">
        <f>L11/L44</f>
        <v>0</v>
      </c>
      <c r="N83" s="19">
        <f>IF(ISERROR(N11/N44),0,N11/N44)</f>
        <v>194.5</v>
      </c>
      <c r="P83" s="19">
        <f t="shared" ref="P83" si="317">IF(ISERROR(P11/P44),0,P11/P44)</f>
        <v>275.8339285714286</v>
      </c>
      <c r="R83" s="19">
        <f t="shared" ref="R83" si="318">IF(ISERROR(R11/R44),0,R11/R44)</f>
        <v>270.38382352941176</v>
      </c>
      <c r="T83" s="19">
        <f t="shared" ref="T83" si="319">IF(ISERROR(T11/T44),0,T11/T44)</f>
        <v>134.70833333333334</v>
      </c>
      <c r="V83" s="19">
        <f t="shared" ref="V83" si="320">IF(ISERROR(V11/V44),0,V11/V44)</f>
        <v>255.11705882352939</v>
      </c>
      <c r="X83" s="19">
        <f t="shared" ref="X83" si="321">IF(ISERROR(X11/X44),0,X11/X44)</f>
        <v>83.139599999999987</v>
      </c>
      <c r="Z83" s="19">
        <f t="shared" ref="Z83" si="322">IF(ISERROR(Z11/Z44),0,Z11/Z44)</f>
        <v>256.46205882352939</v>
      </c>
      <c r="AB83" s="19">
        <f t="shared" ref="AB83" si="323">IF(ISERROR(AB11/AB44),0,AB11/AB44)</f>
        <v>106.73405128205128</v>
      </c>
      <c r="AD83" s="19">
        <f t="shared" ref="AD83" si="324">IF(ISERROR(AD11/AD44),0,AD11/AD44)</f>
        <v>109.70148571428571</v>
      </c>
      <c r="AF83" s="19">
        <f t="shared" ref="AF83" si="325">IF(ISERROR(AF11/AF44),0,AF11/AF44)</f>
        <v>150.40215962441314</v>
      </c>
      <c r="AH83" s="19">
        <f t="shared" ref="AH83" si="326">IF(ISERROR(AH11/AH44),0,AH11/AH44)</f>
        <v>118.30616216216215</v>
      </c>
      <c r="AJ83" s="19">
        <f t="shared" ref="AJ83" si="327">IF(ISERROR(AJ11/AJ44),0,AJ11/AJ44)</f>
        <v>100.65308823529412</v>
      </c>
      <c r="AL83" s="19">
        <f t="shared" ref="AL83" si="328">IF(ISERROR(AL11/AL44),0,AL11/AL44)</f>
        <v>112.14057692307694</v>
      </c>
      <c r="AN83" s="19">
        <f t="shared" ref="AN83" si="329">IF(ISERROR(AN11/AN44),0,AN11/AN44)</f>
        <v>138.65067708333333</v>
      </c>
      <c r="AP83" s="19">
        <f t="shared" ref="AP83" si="330">IF(ISERROR(AP11/AP44),0,AP11/AP44)</f>
        <v>95.015290322580654</v>
      </c>
      <c r="AR83" s="19">
        <f t="shared" ref="AR83" si="331">IF(ISERROR(AR11/AR44),0,AR11/AR44)</f>
        <v>110.99011428571428</v>
      </c>
      <c r="AT83" s="19">
        <f t="shared" ref="AT83" si="332">IF(ISERROR(AT11/AT44),0,AT11/AT44)</f>
        <v>132.03661971830985</v>
      </c>
      <c r="AV83" s="19">
        <f t="shared" ref="AV83" si="333">IF(ISERROR(AV11/AV44),0,AV11/AV44)</f>
        <v>153.87702830188678</v>
      </c>
      <c r="AX83" s="19">
        <f t="shared" ref="AX83" si="334">IF(ISERROR(AX11/AX44),0,AX11/AX44)</f>
        <v>168.85995652173912</v>
      </c>
      <c r="AZ83" s="19">
        <f t="shared" ref="AZ83" si="335">IF(ISERROR(AZ11/AZ44),0,AZ11/AZ44)</f>
        <v>216.60697530864198</v>
      </c>
      <c r="BB83" s="19">
        <f t="shared" ref="BB83" si="336">IF(ISERROR(BB11/BB44),0,BB11/BB44)</f>
        <v>266.49814159292038</v>
      </c>
      <c r="BD83" s="19">
        <f t="shared" ref="BD83:BF83" si="337">IF(ISERROR(BD11/BD44),0,BD11/BD44)</f>
        <v>246.4569465648855</v>
      </c>
      <c r="BF83" s="19">
        <f t="shared" si="337"/>
        <v>244.58187969924811</v>
      </c>
      <c r="BH83" s="19">
        <f t="shared" ref="BH83:BJ83" si="338">IF(ISERROR(BH11/BH44),0,BH11/BH44)</f>
        <v>141.45984962406015</v>
      </c>
      <c r="BJ83" s="19">
        <f t="shared" si="338"/>
        <v>231.23429687500001</v>
      </c>
      <c r="BL83" s="19">
        <f t="shared" ref="BL83:BN83" si="339">IF(ISERROR(BL11/BL44),0,BL11/BL44)</f>
        <v>270.46027027027026</v>
      </c>
      <c r="BN83" s="19">
        <f t="shared" si="339"/>
        <v>128.02767857142857</v>
      </c>
      <c r="BP83" s="19">
        <f t="shared" ref="BP83:BR83" si="340">IF(ISERROR(BP11/BP44),0,BP11/BP44)</f>
        <v>227.16392405063291</v>
      </c>
      <c r="BR83" s="19">
        <f t="shared" si="340"/>
        <v>211.29278481012659</v>
      </c>
      <c r="BT83" s="19">
        <f t="shared" ref="BT83:BV83" si="341">IF(ISERROR(BT11/BT44),0,BT11/BT44)</f>
        <v>179.19647321428573</v>
      </c>
      <c r="BV83" s="19">
        <f t="shared" si="341"/>
        <v>217.73733333333331</v>
      </c>
      <c r="BW83"/>
      <c r="BX83"/>
      <c r="BY83"/>
      <c r="BZ83"/>
      <c r="CA83"/>
    </row>
    <row r="84" spans="2:79" x14ac:dyDescent="0.25">
      <c r="B84" s="9" t="s">
        <v>2</v>
      </c>
      <c r="C84" s="10"/>
      <c r="D84" s="10"/>
      <c r="E84" s="10"/>
      <c r="F84" s="10"/>
      <c r="G84" s="10"/>
      <c r="H84" s="10"/>
      <c r="I84" s="10"/>
      <c r="J84" s="39">
        <f>J15/J45</f>
        <v>0</v>
      </c>
      <c r="K84" s="10"/>
      <c r="L84" s="39">
        <f>L15/L45</f>
        <v>0</v>
      </c>
      <c r="M84" s="10"/>
      <c r="N84" s="39">
        <f>IF(ISERROR(N15/N45),0,N15/N45)</f>
        <v>68.075000000000003</v>
      </c>
      <c r="O84" s="10"/>
      <c r="P84" s="39">
        <f t="shared" ref="P84" si="342">IF(ISERROR(P15/P45),0,P15/P45)</f>
        <v>153.62279411764706</v>
      </c>
      <c r="Q84" s="10"/>
      <c r="R84" s="39">
        <f t="shared" ref="R84" si="343">IF(ISERROR(R15/R45),0,R15/R45)</f>
        <v>192.54313725490198</v>
      </c>
      <c r="S84" s="10"/>
      <c r="T84" s="39">
        <f t="shared" ref="T84" si="344">IF(ISERROR(T15/T45),0,T15/T45)</f>
        <v>183.86791666666667</v>
      </c>
      <c r="U84" s="10"/>
      <c r="V84" s="39">
        <f t="shared" ref="V84" si="345">IF(ISERROR(V15/V45),0,V15/V45)</f>
        <v>192.7090510948905</v>
      </c>
      <c r="W84" s="10"/>
      <c r="X84" s="39">
        <f t="shared" ref="X84" si="346">IF(ISERROR(X15/X45),0,X15/X45)</f>
        <v>175.80018518518517</v>
      </c>
      <c r="Y84" s="10"/>
      <c r="Z84" s="39">
        <f t="shared" ref="Z84" si="347">IF(ISERROR(Z15/Z45),0,Z15/Z45)</f>
        <v>189.79255102040815</v>
      </c>
      <c r="AA84" s="10"/>
      <c r="AB84" s="39">
        <f t="shared" ref="AB84" si="348">IF(ISERROR(AB15/AB45),0,AB15/AB45)</f>
        <v>148.36951406649615</v>
      </c>
      <c r="AC84" s="10"/>
      <c r="AD84" s="39">
        <f t="shared" ref="AD84" si="349">IF(ISERROR(AD15/AD45),0,AD15/AD45)</f>
        <v>136.41385159010599</v>
      </c>
      <c r="AE84" s="10"/>
      <c r="AF84" s="39">
        <f t="shared" ref="AF84" si="350">IF(ISERROR(AF15/AF45),0,AF15/AF45)</f>
        <v>140.23863928112965</v>
      </c>
      <c r="AG84" s="10"/>
      <c r="AH84" s="39">
        <f t="shared" ref="AH84" si="351">IF(ISERROR(AH15/AH45),0,AH15/AH45)</f>
        <v>138.03425263157894</v>
      </c>
      <c r="AI84" s="10"/>
      <c r="AJ84" s="39">
        <f t="shared" ref="AJ84" si="352">IF(ISERROR(AJ15/AJ45),0,AJ15/AJ45)</f>
        <v>134.84297951582866</v>
      </c>
      <c r="AK84" s="10"/>
      <c r="AL84" s="39">
        <f t="shared" ref="AL84" si="353">IF(ISERROR(AL15/AL45),0,AL15/AL45)</f>
        <v>130.46025236593059</v>
      </c>
      <c r="AM84" s="10"/>
      <c r="AN84" s="39">
        <f t="shared" ref="AN84" si="354">IF(ISERROR(AN15/AN45),0,AN15/AN45)</f>
        <v>128.71590782122905</v>
      </c>
      <c r="AO84" s="10"/>
      <c r="AP84" s="39">
        <f t="shared" ref="AP84" si="355">IF(ISERROR(AP15/AP45),0,AP15/AP45)</f>
        <v>122.25080489375401</v>
      </c>
      <c r="AQ84" s="10"/>
      <c r="AR84" s="39">
        <f t="shared" ref="AR84" si="356">IF(ISERROR(AR15/AR45),0,AR15/AR45)</f>
        <v>120.96726315789472</v>
      </c>
      <c r="AS84" s="10"/>
      <c r="AT84" s="39">
        <f t="shared" ref="AT84" si="357">IF(ISERROR(AT15/AT45),0,AT15/AT45)</f>
        <v>121.00778069254982</v>
      </c>
      <c r="AU84" s="10"/>
      <c r="AV84" s="39">
        <f t="shared" ref="AV84" si="358">IF(ISERROR(AV15/AV45),0,AV15/AV45)</f>
        <v>124.7894266602962</v>
      </c>
      <c r="AW84" s="10"/>
      <c r="AX84" s="39">
        <f t="shared" ref="AX84" si="359">IF(ISERROR(AX15/AX45),0,AX15/AX45)</f>
        <v>127.26183923110527</v>
      </c>
      <c r="AY84" s="10"/>
      <c r="AZ84" s="39">
        <f t="shared" ref="AZ84" si="360">IF(ISERROR(AZ15/AZ45),0,AZ15/AZ45)</f>
        <v>135.45192375886523</v>
      </c>
      <c r="BA84" s="10"/>
      <c r="BB84" s="39">
        <f t="shared" ref="BB84" si="361">IF(ISERROR(BB15/BB45),0,BB15/BB45)</f>
        <v>144.25527347310845</v>
      </c>
      <c r="BC84" s="10"/>
      <c r="BD84" s="39">
        <f t="shared" ref="BD84:BF84" si="362">IF(ISERROR(BD15/BD45),0,BD15/BD45)</f>
        <v>149.97455965909089</v>
      </c>
      <c r="BE84" s="10"/>
      <c r="BF84" s="39">
        <f t="shared" si="362"/>
        <v>158.92670873786409</v>
      </c>
      <c r="BG84" s="10"/>
      <c r="BH84" s="39">
        <f t="shared" ref="BH84:BJ84" si="363">IF(ISERROR(BH15/BH45),0,BH15/BH45)</f>
        <v>161.65015070491009</v>
      </c>
      <c r="BI84" s="10"/>
      <c r="BJ84" s="39">
        <f t="shared" si="363"/>
        <v>171.36424380374308</v>
      </c>
      <c r="BK84" s="10"/>
      <c r="BL84" s="39">
        <f t="shared" ref="BL84:BN84" si="364">IF(ISERROR(BL15/BL45),0,BL15/BL45)</f>
        <v>180.47851793248947</v>
      </c>
      <c r="BM84" s="10"/>
      <c r="BN84" s="39">
        <f t="shared" si="364"/>
        <v>181.24076335877865</v>
      </c>
      <c r="BO84" s="10"/>
      <c r="BP84" s="39">
        <f t="shared" ref="BP84:BR84" si="365">IF(ISERROR(BP15/BP45),0,BP15/BP45)</f>
        <v>191.27655544147848</v>
      </c>
      <c r="BQ84" s="10"/>
      <c r="BR84" s="39">
        <f t="shared" si="365"/>
        <v>199.61288431061809</v>
      </c>
      <c r="BS84" s="10"/>
      <c r="BT84" s="39">
        <f t="shared" ref="BT84:BV84" si="366">IF(ISERROR(BT15/BT45),0,BT15/BT45)</f>
        <v>202.30197900262471</v>
      </c>
      <c r="BU84" s="10"/>
      <c r="BV84" s="40">
        <f t="shared" si="366"/>
        <v>208.32668393782387</v>
      </c>
      <c r="BW84"/>
      <c r="BX84"/>
      <c r="BY84"/>
      <c r="BZ84"/>
      <c r="CA84"/>
    </row>
    <row r="85" spans="2:79" ht="6" customHeight="1" x14ac:dyDescent="0.25">
      <c r="B85" s="7"/>
    </row>
    <row r="86" spans="2:79" x14ac:dyDescent="0.25">
      <c r="B86" s="7" t="s">
        <v>10</v>
      </c>
      <c r="J86" s="19">
        <f>J12/J47</f>
        <v>10.425531914893616</v>
      </c>
      <c r="L86" s="19">
        <f>L12/L47</f>
        <v>0</v>
      </c>
      <c r="N86" s="19">
        <f>IF(ISERROR(N12/N47),0,N12/N47)</f>
        <v>360.7726530612245</v>
      </c>
      <c r="P86" s="19">
        <f t="shared" ref="P86" si="367">IF(ISERROR(P12/P47),0,P12/P47)</f>
        <v>326.14000000000004</v>
      </c>
      <c r="R86" s="19">
        <f t="shared" ref="R86" si="368">IF(ISERROR(R12/R47),0,R12/R47)</f>
        <v>405.10999999999996</v>
      </c>
      <c r="T86" s="19">
        <f t="shared" ref="T86" si="369">IF(ISERROR(T12/T47),0,T12/T47)</f>
        <v>415.61762711864407</v>
      </c>
      <c r="V86" s="19">
        <f t="shared" ref="V86" si="370">IF(ISERROR(V12/V47),0,V12/V47)</f>
        <v>432.49984615384614</v>
      </c>
      <c r="X86" s="19">
        <f t="shared" ref="X86" si="371">IF(ISERROR(X12/X47),0,X12/X47)</f>
        <v>393.3504615384615</v>
      </c>
      <c r="Z86" s="19">
        <f t="shared" ref="Z86" si="372">IF(ISERROR(Z12/Z47),0,Z12/Z47)</f>
        <v>232.88757281553396</v>
      </c>
      <c r="AB86" s="19">
        <f t="shared" ref="AB86" si="373">IF(ISERROR(AB12/AB47),0,AB12/AB47)</f>
        <v>244.79217821782177</v>
      </c>
      <c r="AD86" s="19">
        <f t="shared" ref="AD86" si="374">IF(ISERROR(AD12/AD47),0,AD12/AD47)</f>
        <v>257.318024691358</v>
      </c>
      <c r="AF86" s="19">
        <f t="shared" ref="AF86" si="375">IF(ISERROR(AF12/AF47),0,AF12/AF47)</f>
        <v>319.71630653266328</v>
      </c>
      <c r="AH86" s="19">
        <f t="shared" ref="AH86" si="376">IF(ISERROR(AH12/AH47),0,AH12/AH47)</f>
        <v>243.81563002680963</v>
      </c>
      <c r="AJ86" s="19">
        <f t="shared" ref="AJ86" si="377">IF(ISERROR(AJ12/AJ47),0,AJ12/AJ47)</f>
        <v>142.4026755852843</v>
      </c>
      <c r="AL86" s="19">
        <f t="shared" ref="AL86" si="378">IF(ISERROR(AL12/AL47),0,AL12/AL47)</f>
        <v>271.34712871287132</v>
      </c>
      <c r="AN86" s="19">
        <f t="shared" ref="AN86" si="379">IF(ISERROR(AN12/AN47),0,AN12/AN47)</f>
        <v>271.45047222222223</v>
      </c>
      <c r="AP86" s="19">
        <f t="shared" ref="AP86" si="380">IF(ISERROR(AP12/AP47),0,AP12/AP47)</f>
        <v>247.37099099099098</v>
      </c>
      <c r="AR86" s="19">
        <f t="shared" ref="AR86" si="381">IF(ISERROR(AR12/AR47),0,AR12/AR47)</f>
        <v>246.8649567723343</v>
      </c>
      <c r="AT86" s="19">
        <f t="shared" ref="AT86" si="382">IF(ISERROR(AT12/AT47),0,AT12/AT47)</f>
        <v>280.29047500000001</v>
      </c>
      <c r="AV86" s="19">
        <f t="shared" ref="AV86" si="383">IF(ISERROR(AV12/AV47),0,AV12/AV47)</f>
        <v>230.05644736842103</v>
      </c>
      <c r="AX86" s="19">
        <f t="shared" ref="AX86" si="384">IF(ISERROR(AX12/AX47),0,AX12/AX47)</f>
        <v>377.03013793103452</v>
      </c>
      <c r="AZ86" s="19">
        <f t="shared" ref="AZ86" si="385">IF(ISERROR(AZ12/AZ47),0,AZ12/AZ47)</f>
        <v>277.95310231023103</v>
      </c>
      <c r="BB86" s="19">
        <f t="shared" ref="BB86" si="386">IF(ISERROR(BB12/BB47),0,BB12/BB47)</f>
        <v>493.19694214876034</v>
      </c>
      <c r="BD86" s="19">
        <f t="shared" ref="BD86:BF86" si="387">IF(ISERROR(BD12/BD47),0,BD12/BD47)</f>
        <v>275.83489208633097</v>
      </c>
      <c r="BF86" s="19">
        <f t="shared" si="387"/>
        <v>347.78281021897806</v>
      </c>
      <c r="BH86" s="19">
        <f t="shared" ref="BH86:BJ86" si="388">IF(ISERROR(BH12/BH47),0,BH12/BH47)</f>
        <v>269.97372384937239</v>
      </c>
      <c r="BJ86" s="19">
        <f t="shared" si="388"/>
        <v>329.34555555555556</v>
      </c>
      <c r="BL86" s="19">
        <f t="shared" ref="BL86:BN86" si="389">IF(ISERROR(BL12/BL47),0,BL12/BL47)</f>
        <v>530.04521531100477</v>
      </c>
      <c r="BN86" s="19">
        <f t="shared" si="389"/>
        <v>315.77621700879769</v>
      </c>
      <c r="BP86" s="19">
        <f t="shared" ref="BP86:BR86" si="390">IF(ISERROR(BP12/BP47),0,BP12/BP47)</f>
        <v>409.24259649122803</v>
      </c>
      <c r="BR86" s="19">
        <f t="shared" si="390"/>
        <v>409.04704225352117</v>
      </c>
      <c r="BT86" s="19">
        <f t="shared" ref="BT86:BV86" si="391">IF(ISERROR(BT12/BT47),0,BT12/BT47)</f>
        <v>245.8554252199414</v>
      </c>
      <c r="BV86" s="19">
        <f t="shared" si="391"/>
        <v>388.88273504273502</v>
      </c>
    </row>
    <row r="87" spans="2:79" x14ac:dyDescent="0.25">
      <c r="B87" s="9" t="s">
        <v>2</v>
      </c>
      <c r="C87" s="10"/>
      <c r="D87" s="10"/>
      <c r="E87" s="10"/>
      <c r="F87" s="10"/>
      <c r="G87" s="10"/>
      <c r="H87" s="10"/>
      <c r="I87" s="10"/>
      <c r="J87" s="39">
        <f>J16/J48</f>
        <v>10.425531914893616</v>
      </c>
      <c r="K87" s="10"/>
      <c r="L87" s="39">
        <f>L16/L48</f>
        <v>6.4473684210526319</v>
      </c>
      <c r="M87" s="10"/>
      <c r="N87" s="39">
        <f>IF(ISERROR(N16/N48),0,N16/N48)</f>
        <v>145.34288000000001</v>
      </c>
      <c r="O87" s="10"/>
      <c r="P87" s="39">
        <f t="shared" ref="P87" si="392">IF(ISERROR(P16/P48),0,P16/P48)</f>
        <v>190.81281437125747</v>
      </c>
      <c r="Q87" s="10"/>
      <c r="R87" s="39">
        <f t="shared" ref="R87" si="393">IF(ISERROR(R16/R48),0,R16/R48)</f>
        <v>266.39825581395348</v>
      </c>
      <c r="S87" s="10"/>
      <c r="T87" s="39">
        <f t="shared" ref="T87" si="394">IF(ISERROR(T16/T48),0,T16/T48)</f>
        <v>294.17094637223977</v>
      </c>
      <c r="U87" s="10"/>
      <c r="V87" s="39">
        <f t="shared" ref="V87" si="395">IF(ISERROR(V16/V48),0,V16/V48)</f>
        <v>317.70858638743454</v>
      </c>
      <c r="W87" s="10"/>
      <c r="X87" s="39">
        <f t="shared" ref="X87" si="396">IF(ISERROR(X16/X48),0,X16/X48)</f>
        <v>328.70796420581655</v>
      </c>
      <c r="Y87" s="10"/>
      <c r="Z87" s="39">
        <f t="shared" ref="Z87" si="397">IF(ISERROR(Z16/Z48),0,Z16/Z48)</f>
        <v>310.76341818181811</v>
      </c>
      <c r="AA87" s="10"/>
      <c r="AB87" s="39">
        <f t="shared" ref="AB87" si="398">IF(ISERROR(AB16/AB48),0,AB16/AB48)</f>
        <v>282.82591194968552</v>
      </c>
      <c r="AC87" s="10"/>
      <c r="AD87" s="39">
        <f t="shared" ref="AD87" si="399">IF(ISERROR(AD16/AD48),0,AD16/AD48)</f>
        <v>276.35912363067291</v>
      </c>
      <c r="AE87" s="10"/>
      <c r="AF87" s="39">
        <f t="shared" ref="AF87" si="400">IF(ISERROR(AF16/AF48),0,AF16/AF48)</f>
        <v>286.65516109785199</v>
      </c>
      <c r="AG87" s="10"/>
      <c r="AH87" s="39">
        <f t="shared" ref="AH87" si="401">IF(ISERROR(AH16/AH48),0,AH16/AH48)</f>
        <v>285.15848151848155</v>
      </c>
      <c r="AI87" s="10"/>
      <c r="AJ87" s="39">
        <f t="shared" ref="AJ87" si="402">IF(ISERROR(AJ16/AJ48),0,AJ16/AJ48)</f>
        <v>270.01130281690138</v>
      </c>
      <c r="AK87" s="10"/>
      <c r="AL87" s="39">
        <f t="shared" ref="AL87" si="403">IF(ISERROR(AL16/AL48),0,AL16/AL48)</f>
        <v>268.52381423677201</v>
      </c>
      <c r="AM87" s="10"/>
      <c r="AN87" s="39">
        <f t="shared" ref="AN87" si="404">IF(ISERROR(AN16/AN48),0,AN16/AN48)</f>
        <v>268.05988115449918</v>
      </c>
      <c r="AO87" s="10"/>
      <c r="AP87" s="39">
        <f t="shared" ref="AP87" si="405">IF(ISERROR(AP16/AP48),0,AP16/AP48)</f>
        <v>261.98490116096644</v>
      </c>
      <c r="AQ87" s="10"/>
      <c r="AR87" s="39">
        <f t="shared" ref="AR87" si="406">IF(ISERROR(AR16/AR48),0,AR16/AR48)</f>
        <v>257.86664172661864</v>
      </c>
      <c r="AS87" s="10"/>
      <c r="AT87" s="39">
        <f t="shared" ref="AT87" si="407">IF(ISERROR(AT16/AT48),0,AT16/AT48)</f>
        <v>257.2415433070866</v>
      </c>
      <c r="AU87" s="10"/>
      <c r="AV87" s="39">
        <f t="shared" ref="AV87" si="408">IF(ISERROR(AV16/AV48),0,AV16/AV48)</f>
        <v>252.59247272727271</v>
      </c>
      <c r="AW87" s="10"/>
      <c r="AX87" s="39">
        <f t="shared" ref="AX87" si="409">IF(ISERROR(AX16/AX48),0,AX16/AX48)</f>
        <v>265.19287413058112</v>
      </c>
      <c r="AY87" s="10"/>
      <c r="AZ87" s="39">
        <f t="shared" ref="AZ87" si="410">IF(ISERROR(AZ16/AZ48),0,AZ16/AZ48)</f>
        <v>267.9725413223141</v>
      </c>
      <c r="BA87" s="10"/>
      <c r="BB87" s="39">
        <f t="shared" ref="BB87" si="411">IF(ISERROR(BB16/BB48),0,BB16/BB48)</f>
        <v>281.53275854000935</v>
      </c>
      <c r="BC87" s="10"/>
      <c r="BD87" s="39">
        <f t="shared" ref="BD87:BF87" si="412">IF(ISERROR(BD16/BD48),0,BD16/BD48)</f>
        <v>277.49302359171878</v>
      </c>
      <c r="BE87" s="10"/>
      <c r="BF87" s="39">
        <f t="shared" si="412"/>
        <v>285.34038964241671</v>
      </c>
      <c r="BG87" s="10"/>
      <c r="BH87" s="39">
        <f t="shared" ref="BH87:BJ87" si="413">IF(ISERROR(BH16/BH48),0,BH16/BH48)</f>
        <v>295.11904881101378</v>
      </c>
      <c r="BI87" s="10"/>
      <c r="BJ87" s="39">
        <f t="shared" si="413"/>
        <v>299.79325247782998</v>
      </c>
      <c r="BK87" s="10"/>
      <c r="BL87" s="39">
        <f t="shared" ref="BL87:BN87" si="414">IF(ISERROR(BL16/BL48),0,BL16/BL48)</f>
        <v>315.62981536790659</v>
      </c>
      <c r="BM87" s="10"/>
      <c r="BN87" s="39">
        <f t="shared" si="414"/>
        <v>321.80161473855321</v>
      </c>
      <c r="BO87" s="10"/>
      <c r="BP87" s="39">
        <f t="shared" ref="BP87:BR87" si="415">IF(ISERROR(BP16/BP48),0,BP16/BP48)</f>
        <v>335.83404794709287</v>
      </c>
      <c r="BQ87" s="10"/>
      <c r="BR87" s="39">
        <f t="shared" si="415"/>
        <v>348.07712211784803</v>
      </c>
      <c r="BS87" s="10"/>
      <c r="BT87" s="39">
        <f t="shared" ref="BT87:BV87" si="416">IF(ISERROR(BT16/BT48),0,BT16/BT48)</f>
        <v>350.95284398388031</v>
      </c>
      <c r="BU87" s="10"/>
      <c r="BV87" s="40">
        <f t="shared" si="416"/>
        <v>351.53389675516223</v>
      </c>
    </row>
    <row r="89" spans="2:79" x14ac:dyDescent="0.25">
      <c r="B89" s="7" t="s">
        <v>27</v>
      </c>
    </row>
    <row r="90" spans="2:79" x14ac:dyDescent="0.25">
      <c r="B90" s="7" t="str">
        <f>B65</f>
        <v>Dr. Jones</v>
      </c>
    </row>
    <row r="91" spans="2:79" x14ac:dyDescent="0.25">
      <c r="B91" s="4" t="s">
        <v>26</v>
      </c>
      <c r="J91" s="46">
        <v>0</v>
      </c>
      <c r="K91" s="47"/>
      <c r="L91" s="46">
        <v>0</v>
      </c>
      <c r="M91" s="47"/>
      <c r="N91" s="46">
        <v>0</v>
      </c>
      <c r="O91" s="47"/>
      <c r="P91" s="46">
        <v>0</v>
      </c>
      <c r="Q91" s="47"/>
      <c r="R91" s="46">
        <v>26753.46</v>
      </c>
      <c r="S91" s="47"/>
      <c r="T91" s="46">
        <v>38744.94</v>
      </c>
      <c r="U91" s="47"/>
      <c r="V91" s="46">
        <v>20289.650000000001</v>
      </c>
      <c r="W91" s="47"/>
      <c r="X91" s="46">
        <v>38716.99</v>
      </c>
      <c r="Y91" s="47"/>
      <c r="Z91" s="46">
        <v>33209.879999999997</v>
      </c>
      <c r="AA91" s="47"/>
      <c r="AB91" s="46">
        <v>24647.8</v>
      </c>
      <c r="AC91" s="47"/>
      <c r="AD91" s="46">
        <v>41357.360000000001</v>
      </c>
      <c r="AE91" s="47"/>
      <c r="AF91" s="46">
        <v>82174.97</v>
      </c>
      <c r="AG91" s="47"/>
      <c r="AH91" s="46">
        <v>25079.39</v>
      </c>
      <c r="AI91" s="47"/>
      <c r="AJ91" s="46">
        <v>35638.199999999997</v>
      </c>
      <c r="AK91" s="47"/>
      <c r="AL91" s="46">
        <v>46321.89</v>
      </c>
      <c r="AM91" s="47"/>
      <c r="AN91" s="46">
        <v>67340.740000000005</v>
      </c>
      <c r="AO91" s="47"/>
      <c r="AP91" s="46">
        <v>10304.15</v>
      </c>
      <c r="AQ91" s="47"/>
      <c r="AR91" s="46">
        <v>0</v>
      </c>
      <c r="AS91" s="47"/>
      <c r="AT91" s="46">
        <v>0</v>
      </c>
      <c r="AU91" s="47"/>
      <c r="AV91" s="46">
        <v>0</v>
      </c>
      <c r="AW91" s="47"/>
      <c r="AX91" s="46">
        <v>676</v>
      </c>
      <c r="AY91" s="47"/>
      <c r="AZ91" s="46">
        <v>277.58</v>
      </c>
      <c r="BA91" s="47"/>
      <c r="BB91" s="46">
        <v>479</v>
      </c>
      <c r="BC91" s="47"/>
      <c r="BD91" s="46">
        <v>0</v>
      </c>
      <c r="BE91" s="47"/>
      <c r="BF91" s="46">
        <v>0</v>
      </c>
      <c r="BG91" s="47"/>
      <c r="BH91" s="46">
        <v>0</v>
      </c>
      <c r="BI91" s="47"/>
      <c r="BJ91" s="46">
        <v>1924</v>
      </c>
      <c r="BK91" s="47"/>
      <c r="BL91" s="46">
        <v>1601.47</v>
      </c>
      <c r="BM91" s="47"/>
      <c r="BN91" s="46">
        <v>492</v>
      </c>
      <c r="BO91" s="47"/>
      <c r="BP91" s="46">
        <v>414</v>
      </c>
      <c r="BQ91" s="47"/>
      <c r="BR91" s="46">
        <v>414</v>
      </c>
      <c r="BS91" s="47"/>
      <c r="BT91" s="46">
        <v>0</v>
      </c>
      <c r="BU91" s="47"/>
      <c r="BV91" s="46">
        <v>0</v>
      </c>
    </row>
    <row r="92" spans="2:79" x14ac:dyDescent="0.25">
      <c r="B92" s="9" t="s">
        <v>20</v>
      </c>
      <c r="C92" s="10"/>
      <c r="D92" s="10"/>
      <c r="E92" s="10"/>
      <c r="F92" s="10"/>
      <c r="G92" s="10"/>
      <c r="H92" s="10"/>
      <c r="I92" s="10"/>
      <c r="J92" s="11">
        <f>SUM($J91:J91)</f>
        <v>0</v>
      </c>
      <c r="K92" s="10"/>
      <c r="L92" s="11">
        <f>SUM($J91:L91)</f>
        <v>0</v>
      </c>
      <c r="M92" s="10"/>
      <c r="N92" s="11">
        <f>SUM($J91:N91)</f>
        <v>0</v>
      </c>
      <c r="O92" s="10"/>
      <c r="P92" s="11">
        <f>SUM($J91:P91)</f>
        <v>0</v>
      </c>
      <c r="Q92" s="10"/>
      <c r="R92" s="11">
        <f>SUM($J91:R91)</f>
        <v>26753.46</v>
      </c>
      <c r="S92" s="10"/>
      <c r="T92" s="11">
        <f>SUM($J91:T91)</f>
        <v>65498.400000000001</v>
      </c>
      <c r="U92" s="10"/>
      <c r="V92" s="11">
        <f>SUM(J91:V91)</f>
        <v>85788.05</v>
      </c>
      <c r="W92" s="10"/>
      <c r="X92" s="11">
        <f>SUM(J91:X91)</f>
        <v>124505.04000000001</v>
      </c>
      <c r="Y92" s="10"/>
      <c r="Z92" s="11">
        <f>SUM(J91:Z91)</f>
        <v>157714.92000000001</v>
      </c>
      <c r="AA92" s="10"/>
      <c r="AB92" s="11">
        <f>SUM(J91:AB91)</f>
        <v>182362.72</v>
      </c>
      <c r="AC92" s="10"/>
      <c r="AD92" s="11">
        <f>SUM(J91:AD91)</f>
        <v>223720.08000000002</v>
      </c>
      <c r="AE92" s="10"/>
      <c r="AF92" s="11">
        <f>SUM(J91:AF91)</f>
        <v>305895.05000000005</v>
      </c>
      <c r="AG92" s="10"/>
      <c r="AH92" s="11">
        <f>SUM(L91:AH91)</f>
        <v>330974.44000000006</v>
      </c>
      <c r="AI92" s="10"/>
      <c r="AJ92" s="11">
        <f>SUM(N91:AJ91)</f>
        <v>366612.64000000007</v>
      </c>
      <c r="AK92" s="10"/>
      <c r="AL92" s="11">
        <f>SUM(P91:AL91)</f>
        <v>412934.53000000009</v>
      </c>
      <c r="AM92" s="10"/>
      <c r="AN92" s="11">
        <f>SUM(R91:AN91)</f>
        <v>480275.27000000008</v>
      </c>
      <c r="AO92" s="10"/>
      <c r="AP92" s="11">
        <f>SUM(T91:AP91)</f>
        <v>463825.96</v>
      </c>
      <c r="AQ92" s="10"/>
      <c r="AR92" s="11">
        <f>SUM(V91:AR91)</f>
        <v>425081.02</v>
      </c>
      <c r="AS92" s="10"/>
      <c r="AT92" s="11">
        <f>SUM(X91:AT91)</f>
        <v>404791.37000000005</v>
      </c>
      <c r="AU92" s="10"/>
      <c r="AV92" s="11">
        <f>SUM(Z91:AV91)</f>
        <v>366074.38000000006</v>
      </c>
      <c r="AW92" s="10"/>
      <c r="AX92" s="11">
        <f>SUM(AB91:AX91)</f>
        <v>333540.50000000006</v>
      </c>
      <c r="AY92" s="10"/>
      <c r="AZ92" s="11">
        <f>SUM(AD91:AZ91)</f>
        <v>309170.28000000003</v>
      </c>
      <c r="BA92" s="10"/>
      <c r="BB92" s="11">
        <f>SUM(AF91:BB91)</f>
        <v>268291.92000000004</v>
      </c>
      <c r="BC92" s="10"/>
      <c r="BD92" s="11">
        <f>SUM(AH91:BD91)</f>
        <v>186116.94999999998</v>
      </c>
      <c r="BE92" s="10"/>
      <c r="BF92" s="11">
        <f>SUM(AJ91:BF91)</f>
        <v>161037.56</v>
      </c>
      <c r="BG92" s="10"/>
      <c r="BH92" s="11">
        <f>SUM(AL91:BH91)</f>
        <v>125399.36</v>
      </c>
      <c r="BI92" s="10"/>
      <c r="BJ92" s="11">
        <f>SUM(AN91:BJ91)</f>
        <v>81001.47</v>
      </c>
      <c r="BK92" s="10"/>
      <c r="BL92" s="11">
        <f>SUM(AP91:BL91)</f>
        <v>15262.199999999999</v>
      </c>
      <c r="BM92" s="10"/>
      <c r="BN92" s="11">
        <f>SUM(AR91:BN91)</f>
        <v>5450.05</v>
      </c>
      <c r="BO92" s="10"/>
      <c r="BP92" s="11">
        <f>SUM(AT91:BP91)</f>
        <v>5864.05</v>
      </c>
      <c r="BQ92" s="10"/>
      <c r="BR92" s="11">
        <f>SUM(AV91:BR91)</f>
        <v>6278.05</v>
      </c>
      <c r="BS92" s="10"/>
      <c r="BT92" s="11">
        <f>SUM(AX91:BT91)</f>
        <v>6278.05</v>
      </c>
      <c r="BU92" s="10"/>
      <c r="BV92" s="13">
        <f>SUM(AZ91:BV91)</f>
        <v>5602.05</v>
      </c>
    </row>
    <row r="93" spans="2:79" x14ac:dyDescent="0.25">
      <c r="B93" s="50" t="s">
        <v>40</v>
      </c>
      <c r="C93" s="51"/>
      <c r="D93" s="51"/>
      <c r="E93" s="51"/>
      <c r="F93" s="51"/>
      <c r="G93" s="51"/>
      <c r="H93" s="51"/>
      <c r="I93" s="51"/>
      <c r="J93" s="53">
        <f>IF(ISERROR(J92/J29),0,J92/J29)</f>
        <v>0</v>
      </c>
      <c r="K93" s="51"/>
      <c r="L93" s="53">
        <f>IF(ISERROR(L92/L29),0,L92/L29)</f>
        <v>0</v>
      </c>
      <c r="M93" s="51"/>
      <c r="N93" s="53">
        <f>IF(ISERROR(N92/N29),0,N92/N29)</f>
        <v>0</v>
      </c>
      <c r="O93" s="51"/>
      <c r="P93" s="53">
        <f>IF(ISERROR(P92/P29),0,P92/P29)</f>
        <v>0</v>
      </c>
      <c r="Q93" s="51"/>
      <c r="R93" s="53">
        <f>IF(ISERROR(R92/R29),0,R92/R29)</f>
        <v>636.98714285714289</v>
      </c>
      <c r="S93" s="51"/>
      <c r="T93" s="53">
        <f>IF(ISERROR(T92/T29),0,T92/T29)</f>
        <v>850.62857142857149</v>
      </c>
      <c r="U93" s="51"/>
      <c r="V93" s="53">
        <f t="shared" ref="V93" si="417">IF(ISERROR(V92/V29),0,V92/V29)</f>
        <v>697.46382113821142</v>
      </c>
      <c r="W93" s="51"/>
      <c r="X93" s="53">
        <f t="shared" ref="X93" si="418">IF(ISERROR(X92/X29),0,X92/X29)</f>
        <v>778.15650000000005</v>
      </c>
      <c r="Y93" s="51"/>
      <c r="Z93" s="53">
        <f t="shared" ref="Z93" si="419">IF(ISERROR(Z92/Z29),0,Z92/Z29)</f>
        <v>769.34107317073176</v>
      </c>
      <c r="AA93" s="51"/>
      <c r="AB93" s="53">
        <f t="shared" ref="AB93" si="420">IF(ISERROR(AB92/AB29),0,AB92/AB29)</f>
        <v>698.70773946360157</v>
      </c>
      <c r="AC93" s="51"/>
      <c r="AD93" s="53">
        <f t="shared" ref="AD93" si="421">IF(ISERROR(AD92/AD29),0,AD92/AD29)</f>
        <v>733.50845901639354</v>
      </c>
      <c r="AE93" s="51"/>
      <c r="AF93" s="53">
        <f t="shared" ref="AF93" si="422">IF(ISERROR(AF92/AF29),0,AF92/AF29)</f>
        <v>852.07534818941519</v>
      </c>
      <c r="AG93" s="51"/>
      <c r="AH93" s="53">
        <f t="shared" ref="AH93" si="423">IF(ISERROR(AH92/AH29),0,AH92/AH29)</f>
        <v>813.20501228501246</v>
      </c>
      <c r="AI93" s="51"/>
      <c r="AJ93" s="53">
        <f t="shared" ref="AJ93" si="424">IF(ISERROR(AJ92/AJ29),0,AJ92/AJ29)</f>
        <v>809.29942604856524</v>
      </c>
      <c r="AK93" s="51"/>
      <c r="AL93" s="53">
        <f t="shared" ref="AL93" si="425">IF(ISERROR(AL92/AL29),0,AL92/AL29)</f>
        <v>804.94060428849923</v>
      </c>
      <c r="AM93" s="51"/>
      <c r="AN93" s="53">
        <f t="shared" ref="AN93" si="426">IF(ISERROR(AN92/AN29),0,AN92/AN29)</f>
        <v>853.06442273534651</v>
      </c>
      <c r="AO93" s="51"/>
      <c r="AP93" s="53">
        <f t="shared" ref="AP93" si="427">IF(ISERROR(AP92/AP29),0,AP92/AP29)</f>
        <v>865.34694029850755</v>
      </c>
      <c r="AQ93" s="51"/>
      <c r="AR93" s="53">
        <f t="shared" ref="AR93" si="428">IF(ISERROR(AR92/AR29),0,AR92/AR29)</f>
        <v>848.46510978043921</v>
      </c>
      <c r="AS93" s="51"/>
      <c r="AT93" s="53">
        <f t="shared" ref="AT93" si="429">IF(ISERROR(AT92/AT29),0,AT92/AT29)</f>
        <v>889.65136263736281</v>
      </c>
      <c r="AU93" s="51"/>
      <c r="AV93" s="53">
        <f t="shared" ref="AV93" si="430">IF(ISERROR(AV92/AV29),0,AV92/AV29)</f>
        <v>875.77602870813416</v>
      </c>
      <c r="AW93" s="51"/>
      <c r="AX93" s="53">
        <f t="shared" ref="AX93" si="431">IF(ISERROR(AX92/AX29),0,AX92/AX29)</f>
        <v>870.86292428198453</v>
      </c>
      <c r="AY93" s="51"/>
      <c r="AZ93" s="53">
        <f t="shared" ref="AZ93" si="432">IF(ISERROR(AZ92/AZ29),0,AZ92/AZ29)</f>
        <v>883.34365714285718</v>
      </c>
      <c r="BA93" s="51"/>
      <c r="BB93" s="53">
        <f t="shared" ref="BB93" si="433">IF(ISERROR(BB92/BB29),0,BB92/BB29)</f>
        <v>828.06148148148156</v>
      </c>
      <c r="BC93" s="51"/>
      <c r="BD93" s="53">
        <f t="shared" ref="BD93:BF93" si="434">IF(ISERROR(BD92/BD29),0,BD92/BD29)</f>
        <v>686.77841328413274</v>
      </c>
      <c r="BE93" s="51"/>
      <c r="BF93" s="53">
        <f t="shared" si="434"/>
        <v>722.14152466367716</v>
      </c>
      <c r="BG93" s="51"/>
      <c r="BH93" s="53">
        <f t="shared" ref="BH93:BJ93" si="435">IF(ISERROR(BH92/BH29),0,BH92/BH29)</f>
        <v>708.47096045197736</v>
      </c>
      <c r="BI93" s="51"/>
      <c r="BJ93" s="53">
        <f t="shared" si="435"/>
        <v>692.32025641025643</v>
      </c>
      <c r="BK93" s="51"/>
      <c r="BL93" s="53">
        <f t="shared" ref="BL93:BN93" si="436">IF(ISERROR(BL92/BL29),0,BL92/BL29)</f>
        <v>227.79402985074626</v>
      </c>
      <c r="BM93" s="51"/>
      <c r="BN93" s="53">
        <f t="shared" si="436"/>
        <v>99.091818181818184</v>
      </c>
      <c r="BO93" s="51"/>
      <c r="BP93" s="53">
        <f t="shared" ref="BP93:BR93" si="437">IF(ISERROR(BP92/BP29),0,BP92/BP29)</f>
        <v>102.87807017543859</v>
      </c>
      <c r="BQ93" s="51"/>
      <c r="BR93" s="53">
        <f t="shared" si="437"/>
        <v>110.14122807017544</v>
      </c>
      <c r="BS93" s="51"/>
      <c r="BT93" s="53">
        <f t="shared" ref="BT93:BV93" si="438">IF(ISERROR(BT92/BT29),0,BT92/BT29)</f>
        <v>108.24224137931034</v>
      </c>
      <c r="BU93" s="51"/>
      <c r="BV93" s="54">
        <f t="shared" si="438"/>
        <v>114.32755102040817</v>
      </c>
    </row>
    <row r="94" spans="2:79" x14ac:dyDescent="0.25">
      <c r="B94" s="4" t="s">
        <v>28</v>
      </c>
      <c r="J94" s="46">
        <v>0</v>
      </c>
      <c r="K94" s="47"/>
      <c r="L94" s="46">
        <v>0</v>
      </c>
      <c r="M94" s="47"/>
      <c r="N94" s="46">
        <v>0</v>
      </c>
      <c r="O94" s="47"/>
      <c r="P94" s="46">
        <v>0</v>
      </c>
      <c r="Q94" s="47"/>
      <c r="R94" s="46">
        <v>12867.28</v>
      </c>
      <c r="S94" s="47"/>
      <c r="T94" s="46">
        <v>16825.66</v>
      </c>
      <c r="U94" s="47"/>
      <c r="V94" s="46">
        <v>10540.94</v>
      </c>
      <c r="W94" s="47"/>
      <c r="X94" s="46">
        <v>12510.98</v>
      </c>
      <c r="Y94" s="47"/>
      <c r="Z94" s="46">
        <v>12600.7</v>
      </c>
      <c r="AA94" s="47"/>
      <c r="AB94" s="46">
        <v>15520.59</v>
      </c>
      <c r="AC94" s="47"/>
      <c r="AD94" s="46">
        <v>26764.06</v>
      </c>
      <c r="AE94" s="47"/>
      <c r="AF94" s="46">
        <v>33516.120000000003</v>
      </c>
      <c r="AG94" s="47"/>
      <c r="AH94" s="46">
        <v>13704.85</v>
      </c>
      <c r="AI94" s="47"/>
      <c r="AJ94" s="46">
        <v>9118.27</v>
      </c>
      <c r="AK94" s="47"/>
      <c r="AL94" s="46">
        <v>22212.95</v>
      </c>
      <c r="AM94" s="47"/>
      <c r="AN94" s="46">
        <v>15454.15</v>
      </c>
      <c r="AO94" s="47"/>
      <c r="AP94" s="46">
        <v>1483</v>
      </c>
      <c r="AQ94" s="47"/>
      <c r="AR94" s="46">
        <v>0</v>
      </c>
      <c r="AS94" s="47"/>
      <c r="AT94" s="46">
        <v>0</v>
      </c>
      <c r="AU94" s="47"/>
      <c r="AV94" s="46">
        <v>0</v>
      </c>
      <c r="AW94" s="47"/>
      <c r="AX94" s="46">
        <v>552</v>
      </c>
      <c r="AY94" s="47"/>
      <c r="AZ94" s="46">
        <v>0</v>
      </c>
      <c r="BA94" s="47"/>
      <c r="BB94" s="46">
        <v>0</v>
      </c>
      <c r="BC94" s="47"/>
      <c r="BD94" s="46">
        <v>0</v>
      </c>
      <c r="BE94" s="47"/>
      <c r="BF94" s="46">
        <v>0</v>
      </c>
      <c r="BG94" s="47"/>
      <c r="BH94" s="46">
        <v>0</v>
      </c>
      <c r="BI94" s="47"/>
      <c r="BJ94" s="46">
        <v>0</v>
      </c>
      <c r="BK94" s="47"/>
      <c r="BL94" s="46">
        <v>1093.45</v>
      </c>
      <c r="BM94" s="47"/>
      <c r="BN94" s="46">
        <v>492</v>
      </c>
      <c r="BO94" s="47"/>
      <c r="BP94" s="46">
        <v>0</v>
      </c>
      <c r="BQ94" s="47"/>
      <c r="BR94" s="46">
        <v>0</v>
      </c>
      <c r="BS94" s="47"/>
      <c r="BT94" s="46">
        <v>0</v>
      </c>
      <c r="BU94" s="47"/>
      <c r="BV94" s="46">
        <v>0</v>
      </c>
    </row>
    <row r="95" spans="2:79" x14ac:dyDescent="0.25">
      <c r="B95" s="9" t="s">
        <v>20</v>
      </c>
      <c r="C95" s="10"/>
      <c r="D95" s="10"/>
      <c r="E95" s="10"/>
      <c r="F95" s="10"/>
      <c r="G95" s="10"/>
      <c r="H95" s="10"/>
      <c r="I95" s="10"/>
      <c r="J95" s="11">
        <f>SUM($J94:J94)</f>
        <v>0</v>
      </c>
      <c r="K95" s="10"/>
      <c r="L95" s="11">
        <f>SUM($J94:L94)</f>
        <v>0</v>
      </c>
      <c r="M95" s="10"/>
      <c r="N95" s="11">
        <f>SUM($J94:N94)</f>
        <v>0</v>
      </c>
      <c r="O95" s="10"/>
      <c r="P95" s="11">
        <f>SUM($J94:P94)</f>
        <v>0</v>
      </c>
      <c r="Q95" s="10"/>
      <c r="R95" s="11">
        <f>SUM($J94:R94)</f>
        <v>12867.28</v>
      </c>
      <c r="S95" s="10"/>
      <c r="T95" s="11">
        <f>SUM($J94:T94)</f>
        <v>29692.940000000002</v>
      </c>
      <c r="U95" s="10"/>
      <c r="V95" s="11">
        <f>SUM(J94:V94)</f>
        <v>40233.880000000005</v>
      </c>
      <c r="W95" s="10"/>
      <c r="X95" s="11">
        <f>SUM(J94:X94)</f>
        <v>52744.86</v>
      </c>
      <c r="Y95" s="10"/>
      <c r="Z95" s="11">
        <f>SUM(J94:Z94)</f>
        <v>65345.56</v>
      </c>
      <c r="AA95" s="10"/>
      <c r="AB95" s="11">
        <f>SUM(J94:AB94)</f>
        <v>80866.149999999994</v>
      </c>
      <c r="AC95" s="10"/>
      <c r="AD95" s="11">
        <f>SUM(J94:AD94)</f>
        <v>107630.20999999999</v>
      </c>
      <c r="AE95" s="10"/>
      <c r="AF95" s="11">
        <f>SUM(J94:AF94)</f>
        <v>141146.32999999999</v>
      </c>
      <c r="AG95" s="10"/>
      <c r="AH95" s="11">
        <f>SUM(L94:AH94)</f>
        <v>154851.18</v>
      </c>
      <c r="AI95" s="10"/>
      <c r="AJ95" s="11">
        <f>SUM(N94:AJ94)</f>
        <v>163969.44999999998</v>
      </c>
      <c r="AK95" s="10"/>
      <c r="AL95" s="11">
        <f>SUM(P94:AL94)</f>
        <v>186182.39999999999</v>
      </c>
      <c r="AM95" s="10"/>
      <c r="AN95" s="11">
        <f>SUM(R94:AN94)</f>
        <v>201636.55</v>
      </c>
      <c r="AO95" s="10"/>
      <c r="AP95" s="11">
        <f>SUM(T94:AP94)</f>
        <v>190252.27</v>
      </c>
      <c r="AQ95" s="10"/>
      <c r="AR95" s="11">
        <f>SUM(V94:AR94)</f>
        <v>173426.61</v>
      </c>
      <c r="AS95" s="10"/>
      <c r="AT95" s="11">
        <f>SUM(X94:AT94)</f>
        <v>162885.67000000001</v>
      </c>
      <c r="AU95" s="10"/>
      <c r="AV95" s="11">
        <f>SUM(Z94:AV94)</f>
        <v>150374.69</v>
      </c>
      <c r="AW95" s="10"/>
      <c r="AX95" s="11">
        <f>SUM(AB94:AX94)</f>
        <v>138325.99000000002</v>
      </c>
      <c r="AY95" s="10"/>
      <c r="AZ95" s="11">
        <f>SUM(AD94:AZ94)</f>
        <v>122805.40000000001</v>
      </c>
      <c r="BA95" s="10"/>
      <c r="BB95" s="11">
        <f>SUM(AF94:BB94)</f>
        <v>96041.34</v>
      </c>
      <c r="BC95" s="10"/>
      <c r="BD95" s="11">
        <f>SUM(AH94:BD94)</f>
        <v>62525.220000000008</v>
      </c>
      <c r="BE95" s="10"/>
      <c r="BF95" s="11">
        <f>SUM(AJ94:BF94)</f>
        <v>48820.37</v>
      </c>
      <c r="BG95" s="10"/>
      <c r="BH95" s="11">
        <f>SUM(AL94:BH94)</f>
        <v>39702.1</v>
      </c>
      <c r="BI95" s="10"/>
      <c r="BJ95" s="11">
        <f>SUM(AN94:BJ94)</f>
        <v>17489.150000000001</v>
      </c>
      <c r="BK95" s="10"/>
      <c r="BL95" s="11">
        <f>SUM(AP94:BL94)</f>
        <v>3128.45</v>
      </c>
      <c r="BM95" s="10"/>
      <c r="BN95" s="11">
        <f>SUM(AR94:BN94)</f>
        <v>2137.4499999999998</v>
      </c>
      <c r="BO95" s="10"/>
      <c r="BP95" s="11">
        <f>SUM(AT94:BP94)</f>
        <v>2137.4499999999998</v>
      </c>
      <c r="BQ95" s="10"/>
      <c r="BR95" s="11">
        <f>SUM(AV94:BR94)</f>
        <v>2137.4499999999998</v>
      </c>
      <c r="BS95" s="10"/>
      <c r="BT95" s="11">
        <f>SUM(AX94:BT94)</f>
        <v>2137.4499999999998</v>
      </c>
      <c r="BU95" s="10"/>
      <c r="BV95" s="13">
        <f>SUM(AZ94:BV94)</f>
        <v>1585.45</v>
      </c>
    </row>
    <row r="96" spans="2:79" x14ac:dyDescent="0.25">
      <c r="B96" s="4" t="s">
        <v>29</v>
      </c>
      <c r="J96" s="15">
        <f>IF(ISERROR(J94/J91),0,J94/J91)</f>
        <v>0</v>
      </c>
      <c r="L96" s="15">
        <f>IF(ISERROR(L94/L91),0,L94/L91)</f>
        <v>0</v>
      </c>
      <c r="N96" s="15">
        <f>IF(ISERROR(N94/N91),0,N94/N91)</f>
        <v>0</v>
      </c>
      <c r="P96" s="15">
        <f>IF(ISERROR(P94/P91),0,P94/P91)</f>
        <v>0</v>
      </c>
      <c r="R96" s="15">
        <f>IF(ISERROR(R94/R91),0,R94/R91)</f>
        <v>0.48095760324085191</v>
      </c>
      <c r="T96" s="15">
        <f>IF(ISERROR(T94/T91),0,T94/T91)</f>
        <v>0.43426728754774169</v>
      </c>
      <c r="V96" s="15">
        <f>IF(ISERROR(V94/V91),0,V94/V91)</f>
        <v>0.51952300803611695</v>
      </c>
      <c r="X96" s="15">
        <f>IF(ISERROR(X94/X91),0,X94/X91)</f>
        <v>0.32313927296517625</v>
      </c>
      <c r="Z96" s="15">
        <f>IF(ISERROR(Z94/Z91),0,Z94/Z91)</f>
        <v>0.37942624303369965</v>
      </c>
      <c r="AB96" s="15">
        <f>IF(ISERROR(AB94/AB91),0,AB94/AB91)</f>
        <v>0.62969473948993426</v>
      </c>
      <c r="AD96" s="15">
        <f>IF(ISERROR(AD94/AD91),0,AD94/AD91)</f>
        <v>0.64714140360990158</v>
      </c>
      <c r="AF96" s="15">
        <f>IF(ISERROR(AF94/AF91),0,AF94/AF91)</f>
        <v>0.40786288087479683</v>
      </c>
      <c r="AH96" s="15">
        <f>IF(ISERROR(AH94/AH91),0,AH94/AH91)</f>
        <v>0.5464586658606928</v>
      </c>
      <c r="AJ96" s="15">
        <f>IF(ISERROR(AJ94/AJ91),0,AJ94/AJ91)</f>
        <v>0.25585663697942101</v>
      </c>
      <c r="AL96" s="15">
        <f>IF(ISERROR(AL94/AL91),0,AL94/AL91)</f>
        <v>0.47953462175226447</v>
      </c>
      <c r="AN96" s="15">
        <f>IF(ISERROR(AN94/AN91),0,AN94/AN91)</f>
        <v>0.22949183510605911</v>
      </c>
      <c r="AP96" s="15">
        <f>IF(ISERROR(AP94/AP91),0,AP94/AP91)</f>
        <v>0.14392259429453183</v>
      </c>
      <c r="AR96" s="15">
        <f>IF(ISERROR(AR94/AR91),0,AR94/AR91)</f>
        <v>0</v>
      </c>
      <c r="AT96" s="15">
        <f>IF(ISERROR(AT94/AT91),0,AT94/AT91)</f>
        <v>0</v>
      </c>
      <c r="AV96" s="15">
        <f>IF(ISERROR(AV94/AV91),0,AV94/AV91)</f>
        <v>0</v>
      </c>
      <c r="AX96" s="15">
        <f>IF(ISERROR(AX94/AX91),0,AX94/AX91)</f>
        <v>0.81656804733727806</v>
      </c>
      <c r="AZ96" s="15">
        <f>IF(ISERROR(AZ94/AZ91),0,AZ94/AZ91)</f>
        <v>0</v>
      </c>
      <c r="BB96" s="15">
        <f>IF(ISERROR(BB94/BB91),0,BB94/BB91)</f>
        <v>0</v>
      </c>
      <c r="BD96" s="15">
        <f>IF(ISERROR(BD94/BD91),0,BD94/BD91)</f>
        <v>0</v>
      </c>
      <c r="BF96" s="15">
        <f>IF(ISERROR(BF94/BF91),0,BF94/BF91)</f>
        <v>0</v>
      </c>
      <c r="BH96" s="15">
        <f>IF(ISERROR(BH94/BH91),0,BH94/BH91)</f>
        <v>0</v>
      </c>
      <c r="BJ96" s="15">
        <f>IF(ISERROR(BJ94/BJ91),0,BJ94/BJ91)</f>
        <v>0</v>
      </c>
      <c r="BL96" s="15">
        <f>IF(ISERROR(BL94/BL91),0,BL94/BL91)</f>
        <v>0.68277894684258844</v>
      </c>
      <c r="BN96" s="15">
        <f>IF(ISERROR(BN94/BN91),0,BN94/BN91)</f>
        <v>1</v>
      </c>
      <c r="BP96" s="15">
        <f>IF(ISERROR(BP94/BP91),0,BP94/BP91)</f>
        <v>0</v>
      </c>
      <c r="BR96" s="15">
        <f>IF(ISERROR(BR94/BR91),0,BR94/BR91)</f>
        <v>0</v>
      </c>
      <c r="BT96" s="15">
        <f>IF(ISERROR(BT94/BT91),0,BT94/BT91)</f>
        <v>0</v>
      </c>
      <c r="BV96" s="15">
        <f>IF(ISERROR(BV94/BV91),0,BV94/BV91)</f>
        <v>0</v>
      </c>
    </row>
    <row r="97" spans="2:74" x14ac:dyDescent="0.25">
      <c r="B97" s="9" t="s">
        <v>2</v>
      </c>
      <c r="C97" s="10"/>
      <c r="D97" s="10"/>
      <c r="E97" s="10"/>
      <c r="F97" s="10"/>
      <c r="G97" s="10"/>
      <c r="H97" s="10"/>
      <c r="I97" s="10"/>
      <c r="J97" s="41">
        <f>IF(ISERROR(J95/J92),0,J95/J92)</f>
        <v>0</v>
      </c>
      <c r="K97" s="10"/>
      <c r="L97" s="41">
        <f>IF(ISERROR(L95/L92),0,L95/L92)</f>
        <v>0</v>
      </c>
      <c r="M97" s="10"/>
      <c r="N97" s="41">
        <f>IF(ISERROR(N95/N92),0,N95/N92)</f>
        <v>0</v>
      </c>
      <c r="O97" s="10"/>
      <c r="P97" s="41">
        <f>IF(ISERROR(P95/P92),0,P95/P92)</f>
        <v>0</v>
      </c>
      <c r="Q97" s="10"/>
      <c r="R97" s="41">
        <f>IF(ISERROR(R95/R92),0,R95/R92)</f>
        <v>0.48095760324085191</v>
      </c>
      <c r="S97" s="10"/>
      <c r="T97" s="41">
        <f>IF(ISERROR(T95/T92),0,T95/T92)</f>
        <v>0.4533384021594421</v>
      </c>
      <c r="U97" s="10"/>
      <c r="V97" s="41">
        <f>IF(ISERROR(V95/V92),0,V95/V92)</f>
        <v>0.46899166026037431</v>
      </c>
      <c r="W97" s="10"/>
      <c r="X97" s="41">
        <f>X95/X92</f>
        <v>0.4236363443600355</v>
      </c>
      <c r="Y97" s="10"/>
      <c r="Z97" s="41">
        <f>Z95/Z92</f>
        <v>0.41432706556868554</v>
      </c>
      <c r="AA97" s="10"/>
      <c r="AB97" s="41">
        <f>AB95/AB92</f>
        <v>0.44343575265821872</v>
      </c>
      <c r="AC97" s="10"/>
      <c r="AD97" s="41">
        <f>AD95/AD92</f>
        <v>0.48109320361408769</v>
      </c>
      <c r="AE97" s="10"/>
      <c r="AF97" s="41">
        <f>AF95/AF92</f>
        <v>0.46142077160124023</v>
      </c>
      <c r="AG97" s="10"/>
      <c r="AH97" s="41">
        <f>AH95/AH92</f>
        <v>0.46786446711715857</v>
      </c>
      <c r="AI97" s="10"/>
      <c r="AJ97" s="41">
        <f>AJ95/AJ92</f>
        <v>0.44725531012787761</v>
      </c>
      <c r="AK97" s="10"/>
      <c r="AL97" s="41">
        <f>AL95/AL92</f>
        <v>0.45087631688248486</v>
      </c>
      <c r="AM97" s="10"/>
      <c r="AN97" s="41">
        <f>AN95/AN92</f>
        <v>0.41983537899005285</v>
      </c>
      <c r="AO97" s="10"/>
      <c r="AP97" s="41">
        <f>AP95/AP92</f>
        <v>0.41018029693723906</v>
      </c>
      <c r="AQ97" s="10"/>
      <c r="AR97" s="41">
        <f>AR95/AR92</f>
        <v>0.40798483545560321</v>
      </c>
      <c r="AS97" s="10"/>
      <c r="AT97" s="41">
        <f>AT95/AT92</f>
        <v>0.40239412712775963</v>
      </c>
      <c r="AU97" s="10"/>
      <c r="AV97" s="41">
        <f>AV95/AV92</f>
        <v>0.41077632911650352</v>
      </c>
      <c r="AW97" s="10"/>
      <c r="AX97" s="41">
        <f>AX95/AX92</f>
        <v>0.41472022138241083</v>
      </c>
      <c r="AY97" s="10"/>
      <c r="AZ97" s="41">
        <f>AZ95/AZ92</f>
        <v>0.39720958948576818</v>
      </c>
      <c r="BA97" s="10"/>
      <c r="BB97" s="41">
        <f>BB95/BB92</f>
        <v>0.35797328521857824</v>
      </c>
      <c r="BC97" s="10"/>
      <c r="BD97" s="41">
        <f>BD95/BD92</f>
        <v>0.335945866295359</v>
      </c>
      <c r="BE97" s="10"/>
      <c r="BF97" s="41">
        <f>BF95/BF92</f>
        <v>0.30316138669761267</v>
      </c>
      <c r="BG97" s="10"/>
      <c r="BH97" s="41">
        <f>BH95/BH92</f>
        <v>0.31660528410990296</v>
      </c>
      <c r="BI97" s="10"/>
      <c r="BJ97" s="41">
        <f>BJ95/BJ92</f>
        <v>0.21591151370462786</v>
      </c>
      <c r="BK97" s="10"/>
      <c r="BL97" s="41">
        <f>BL95/BL92</f>
        <v>0.20498027807262387</v>
      </c>
      <c r="BM97" s="10"/>
      <c r="BN97" s="41">
        <f>BN95/BN92</f>
        <v>0.39218906248566521</v>
      </c>
      <c r="BO97" s="10"/>
      <c r="BP97" s="41">
        <f>BP95/BP92</f>
        <v>0.36450064375303753</v>
      </c>
      <c r="BQ97" s="10"/>
      <c r="BR97" s="41">
        <f>BR95/BR92</f>
        <v>0.34046399757886603</v>
      </c>
      <c r="BS97" s="10"/>
      <c r="BT97" s="41">
        <f>BT95/BT92</f>
        <v>0.34046399757886603</v>
      </c>
      <c r="BU97" s="10"/>
      <c r="BV97" s="42">
        <f>BV95/BV92</f>
        <v>0.28301246864986923</v>
      </c>
    </row>
    <row r="98" spans="2:74" x14ac:dyDescent="0.25">
      <c r="J98" s="15"/>
      <c r="L98" s="15"/>
      <c r="N98" s="15"/>
      <c r="P98" s="15"/>
      <c r="R98" s="15"/>
      <c r="T98" s="15"/>
      <c r="V98" s="15"/>
      <c r="X98" s="15"/>
      <c r="Z98" s="15"/>
      <c r="AB98" s="15"/>
      <c r="AD98" s="15"/>
      <c r="AF98" s="15"/>
      <c r="AH98" s="15"/>
      <c r="AJ98" s="15"/>
      <c r="AL98" s="15"/>
      <c r="AN98" s="15"/>
      <c r="AP98" s="15"/>
      <c r="AR98" s="15"/>
      <c r="AT98" s="15"/>
      <c r="AV98" s="15"/>
      <c r="AX98" s="15"/>
      <c r="AZ98" s="15"/>
      <c r="BB98" s="15"/>
      <c r="BD98" s="15"/>
      <c r="BF98" s="15"/>
      <c r="BH98" s="15"/>
      <c r="BJ98" s="15"/>
      <c r="BL98" s="15"/>
      <c r="BN98" s="15"/>
      <c r="BP98" s="15"/>
      <c r="BR98" s="15"/>
      <c r="BT98" s="15"/>
      <c r="BV98" s="15"/>
    </row>
    <row r="99" spans="2:74" x14ac:dyDescent="0.25">
      <c r="B99" s="7" t="str">
        <f>$B$30</f>
        <v>Dr. Alfonso</v>
      </c>
    </row>
    <row r="100" spans="2:74" x14ac:dyDescent="0.25">
      <c r="B100" s="4" t="s">
        <v>26</v>
      </c>
      <c r="J100" s="46">
        <v>0</v>
      </c>
      <c r="K100" s="47"/>
      <c r="L100" s="46">
        <v>0</v>
      </c>
      <c r="M100" s="47"/>
      <c r="N100" s="46">
        <v>0</v>
      </c>
      <c r="O100" s="47"/>
      <c r="P100" s="46">
        <v>0</v>
      </c>
      <c r="Q100" s="47"/>
      <c r="R100" s="46">
        <v>0</v>
      </c>
      <c r="S100" s="47"/>
      <c r="T100" s="46">
        <v>0</v>
      </c>
      <c r="U100" s="47"/>
      <c r="V100" s="46">
        <v>0</v>
      </c>
      <c r="W100" s="47"/>
      <c r="X100" s="46">
        <v>0</v>
      </c>
      <c r="Y100" s="47"/>
      <c r="Z100" s="46">
        <v>0</v>
      </c>
      <c r="AA100" s="47"/>
      <c r="AB100" s="46">
        <v>0</v>
      </c>
      <c r="AC100" s="47"/>
      <c r="AD100" s="46">
        <v>0</v>
      </c>
      <c r="AE100" s="47"/>
      <c r="AF100" s="46">
        <v>0</v>
      </c>
      <c r="AG100" s="47"/>
      <c r="AH100" s="46">
        <v>0</v>
      </c>
      <c r="AI100" s="47"/>
      <c r="AJ100" s="46">
        <v>0</v>
      </c>
      <c r="AK100" s="47"/>
      <c r="AL100" s="46">
        <v>0</v>
      </c>
      <c r="AM100" s="47"/>
      <c r="AN100" s="46">
        <v>0</v>
      </c>
      <c r="AO100" s="47"/>
      <c r="AP100" s="46">
        <v>18554.009999999998</v>
      </c>
      <c r="AQ100" s="47"/>
      <c r="AR100" s="46">
        <v>69098.039999999994</v>
      </c>
      <c r="AS100" s="47"/>
      <c r="AT100" s="46">
        <v>69098.039999999994</v>
      </c>
      <c r="AU100" s="47"/>
      <c r="AV100" s="46">
        <v>47091.37</v>
      </c>
      <c r="AW100" s="47"/>
      <c r="AX100" s="46">
        <v>0</v>
      </c>
      <c r="AY100" s="47"/>
      <c r="AZ100" s="46">
        <v>23789.35</v>
      </c>
      <c r="BA100" s="47"/>
      <c r="BB100" s="46">
        <v>89880.1</v>
      </c>
      <c r="BC100" s="47"/>
      <c r="BD100" s="46">
        <v>134978.56</v>
      </c>
      <c r="BE100" s="47"/>
      <c r="BF100" s="46">
        <v>77671.48</v>
      </c>
      <c r="BG100" s="47"/>
      <c r="BH100" s="46">
        <v>66285.22</v>
      </c>
      <c r="BI100" s="47"/>
      <c r="BJ100" s="46">
        <v>61623.76</v>
      </c>
      <c r="BK100" s="47"/>
      <c r="BL100" s="46">
        <v>52544.69</v>
      </c>
      <c r="BM100" s="47"/>
      <c r="BN100" s="46">
        <v>60019.37</v>
      </c>
      <c r="BO100" s="47"/>
      <c r="BP100" s="46">
        <v>73769.929999999993</v>
      </c>
      <c r="BQ100" s="47"/>
      <c r="BR100" s="46">
        <v>60307.49</v>
      </c>
      <c r="BS100" s="47"/>
      <c r="BT100" s="46">
        <v>33477.42</v>
      </c>
      <c r="BU100" s="47"/>
      <c r="BV100" s="46">
        <v>89041.56</v>
      </c>
    </row>
    <row r="101" spans="2:74" x14ac:dyDescent="0.25">
      <c r="B101" s="9" t="s">
        <v>20</v>
      </c>
      <c r="C101" s="10"/>
      <c r="D101" s="10"/>
      <c r="E101" s="10"/>
      <c r="F101" s="10"/>
      <c r="G101" s="10"/>
      <c r="H101" s="10"/>
      <c r="I101" s="10"/>
      <c r="J101" s="11">
        <f>SUM(J100:J100)</f>
        <v>0</v>
      </c>
      <c r="K101" s="10"/>
      <c r="L101" s="11">
        <f>SUM(J100:L100)</f>
        <v>0</v>
      </c>
      <c r="M101" s="10"/>
      <c r="N101" s="11">
        <f>SUM(J100:N100)</f>
        <v>0</v>
      </c>
      <c r="O101" s="10"/>
      <c r="P101" s="11">
        <f>SUM(J100:P100)</f>
        <v>0</v>
      </c>
      <c r="Q101" s="10"/>
      <c r="R101" s="11">
        <f>SUM(J100:R100)</f>
        <v>0</v>
      </c>
      <c r="S101" s="10"/>
      <c r="T101" s="11">
        <f>SUM(J100:T100)</f>
        <v>0</v>
      </c>
      <c r="U101" s="10"/>
      <c r="V101" s="11">
        <f>SUM(J100:V100)</f>
        <v>0</v>
      </c>
      <c r="W101" s="10"/>
      <c r="X101" s="11">
        <f>SUM(J100:X100)</f>
        <v>0</v>
      </c>
      <c r="Y101" s="10"/>
      <c r="Z101" s="11">
        <f>SUM(J100:Z100)</f>
        <v>0</v>
      </c>
      <c r="AA101" s="10"/>
      <c r="AB101" s="11">
        <f>SUM(J100:AB100)</f>
        <v>0</v>
      </c>
      <c r="AC101" s="10"/>
      <c r="AD101" s="11">
        <f>SUM(J100:AD100)</f>
        <v>0</v>
      </c>
      <c r="AE101" s="10"/>
      <c r="AF101" s="11">
        <f>SUM(J100:AF100)</f>
        <v>0</v>
      </c>
      <c r="AG101" s="10"/>
      <c r="AH101" s="11">
        <f>SUM(L100:AH100)</f>
        <v>0</v>
      </c>
      <c r="AI101" s="10"/>
      <c r="AJ101" s="11">
        <f>SUM(N100:AJ100)</f>
        <v>0</v>
      </c>
      <c r="AK101" s="10"/>
      <c r="AL101" s="11">
        <f>SUM(P100:AL100)</f>
        <v>0</v>
      </c>
      <c r="AM101" s="10"/>
      <c r="AN101" s="11">
        <f>SUM(R100:AN100)</f>
        <v>0</v>
      </c>
      <c r="AO101" s="10"/>
      <c r="AP101" s="11">
        <f>SUM(T100:AP100)</f>
        <v>18554.009999999998</v>
      </c>
      <c r="AQ101" s="10"/>
      <c r="AR101" s="11">
        <f>SUM(V100:AR100)</f>
        <v>87652.049999999988</v>
      </c>
      <c r="AS101" s="10"/>
      <c r="AT101" s="11">
        <f>SUM(X100:AT100)</f>
        <v>156750.08999999997</v>
      </c>
      <c r="AU101" s="10"/>
      <c r="AV101" s="11">
        <f>SUM(Z100:AV100)</f>
        <v>203841.45999999996</v>
      </c>
      <c r="AW101" s="10"/>
      <c r="AX101" s="11">
        <f>SUM(AB100:AX100)</f>
        <v>203841.45999999996</v>
      </c>
      <c r="AY101" s="10"/>
      <c r="AZ101" s="11">
        <f>SUM(AD100:AZ100)</f>
        <v>227630.80999999997</v>
      </c>
      <c r="BA101" s="10"/>
      <c r="BB101" s="11">
        <f>SUM(AF100:BB100)</f>
        <v>317510.90999999997</v>
      </c>
      <c r="BC101" s="10"/>
      <c r="BD101" s="11">
        <f>SUM(AH100:BD100)</f>
        <v>452489.47</v>
      </c>
      <c r="BE101" s="10"/>
      <c r="BF101" s="11">
        <f>SUM(AJ100:BF100)</f>
        <v>530160.94999999995</v>
      </c>
      <c r="BG101" s="10"/>
      <c r="BH101" s="11">
        <f>SUM(AL100:BH100)</f>
        <v>596446.16999999993</v>
      </c>
      <c r="BI101" s="10"/>
      <c r="BJ101" s="11">
        <f>SUM(AN100:BJ100)</f>
        <v>658069.92999999993</v>
      </c>
      <c r="BK101" s="10"/>
      <c r="BL101" s="11">
        <f>SUM(AP100:BL100)</f>
        <v>710614.61999999988</v>
      </c>
      <c r="BM101" s="10"/>
      <c r="BN101" s="11">
        <f>SUM(AR100:BN100)</f>
        <v>752079.9800000001</v>
      </c>
      <c r="BO101" s="10"/>
      <c r="BP101" s="11">
        <f>SUM(AT100:BP100)</f>
        <v>756751.87000000011</v>
      </c>
      <c r="BQ101" s="10"/>
      <c r="BR101" s="11">
        <f>SUM(AV100:BR100)</f>
        <v>747961.32000000007</v>
      </c>
      <c r="BS101" s="10"/>
      <c r="BT101" s="11">
        <f>SUM(AX100:BT100)</f>
        <v>734347.37</v>
      </c>
      <c r="BU101" s="10"/>
      <c r="BV101" s="13">
        <f>SUM(AZ100:BV100)</f>
        <v>823388.92999999993</v>
      </c>
    </row>
    <row r="102" spans="2:74" x14ac:dyDescent="0.25">
      <c r="B102" s="50" t="s">
        <v>40</v>
      </c>
      <c r="C102" s="51"/>
      <c r="D102" s="51"/>
      <c r="E102" s="51"/>
      <c r="F102" s="51"/>
      <c r="G102" s="51"/>
      <c r="H102" s="51"/>
      <c r="I102" s="51"/>
      <c r="J102" s="53" t="e">
        <f>J101/J31</f>
        <v>#DIV/0!</v>
      </c>
      <c r="K102" s="51"/>
      <c r="L102" s="53" t="e">
        <f>L101/L31</f>
        <v>#DIV/0!</v>
      </c>
      <c r="M102" s="51"/>
      <c r="N102" s="53">
        <f>IF(ISERROR(N101/N31),0,N101/N31)</f>
        <v>0</v>
      </c>
      <c r="O102" s="51"/>
      <c r="P102" s="53">
        <f t="shared" ref="P102" si="439">IF(ISERROR(P101/P31),0,P101/P31)</f>
        <v>0</v>
      </c>
      <c r="Q102" s="51"/>
      <c r="R102" s="53">
        <f t="shared" ref="R102" si="440">IF(ISERROR(R101/R31),0,R101/R31)</f>
        <v>0</v>
      </c>
      <c r="S102" s="51"/>
      <c r="T102" s="53">
        <f t="shared" ref="T102" si="441">IF(ISERROR(T101/T31),0,T101/T31)</f>
        <v>0</v>
      </c>
      <c r="U102" s="51"/>
      <c r="V102" s="53">
        <f t="shared" ref="V102" si="442">IF(ISERROR(V101/V31),0,V101/V31)</f>
        <v>0</v>
      </c>
      <c r="W102" s="51"/>
      <c r="X102" s="53">
        <f t="shared" ref="X102" si="443">IF(ISERROR(X101/X31),0,X101/X31)</f>
        <v>0</v>
      </c>
      <c r="Y102" s="51"/>
      <c r="Z102" s="53">
        <f t="shared" ref="Z102" si="444">IF(ISERROR(Z101/Z31),0,Z101/Z31)</f>
        <v>0</v>
      </c>
      <c r="AA102" s="51"/>
      <c r="AB102" s="53">
        <f t="shared" ref="AB102" si="445">IF(ISERROR(AB101/AB31),0,AB101/AB31)</f>
        <v>0</v>
      </c>
      <c r="AC102" s="51"/>
      <c r="AD102" s="53">
        <f t="shared" ref="AD102" si="446">IF(ISERROR(AD101/AD31),0,AD101/AD31)</f>
        <v>0</v>
      </c>
      <c r="AE102" s="51"/>
      <c r="AF102" s="53">
        <f t="shared" ref="AF102" si="447">IF(ISERROR(AF101/AF31),0,AF101/AF31)</f>
        <v>0</v>
      </c>
      <c r="AG102" s="51"/>
      <c r="AH102" s="53">
        <f t="shared" ref="AH102" si="448">IF(ISERROR(AH101/AH31),0,AH101/AH31)</f>
        <v>0</v>
      </c>
      <c r="AI102" s="51"/>
      <c r="AJ102" s="53">
        <f t="shared" ref="AJ102" si="449">IF(ISERROR(AJ101/AJ31),0,AJ101/AJ31)</f>
        <v>0</v>
      </c>
      <c r="AK102" s="51"/>
      <c r="AL102" s="53">
        <f t="shared" ref="AL102" si="450">IF(ISERROR(AL101/AL31),0,AL101/AL31)</f>
        <v>0</v>
      </c>
      <c r="AM102" s="51"/>
      <c r="AN102" s="53">
        <f t="shared" ref="AN102" si="451">IF(ISERROR(AN101/AN31),0,AN101/AN31)</f>
        <v>0</v>
      </c>
      <c r="AO102" s="51"/>
      <c r="AP102" s="53">
        <f t="shared" ref="AP102" si="452">IF(ISERROR(AP101/AP31),0,AP101/AP31)</f>
        <v>545.70617647058816</v>
      </c>
      <c r="AQ102" s="51"/>
      <c r="AR102" s="53">
        <f t="shared" ref="AR102" si="453">IF(ISERROR(AR101/AR31),0,AR101/AR31)</f>
        <v>1031.2005882352939</v>
      </c>
      <c r="AS102" s="51"/>
      <c r="AT102" s="53">
        <f t="shared" ref="AT102" si="454">IF(ISERROR(AT101/AT31),0,AT101/AT31)</f>
        <v>1103.8738732394363</v>
      </c>
      <c r="AU102" s="51"/>
      <c r="AV102" s="53">
        <f t="shared" ref="AV102" si="455">IF(ISERROR(AV101/AV31),0,AV101/AV31)</f>
        <v>1024.328944723618</v>
      </c>
      <c r="AW102" s="51"/>
      <c r="AX102" s="53">
        <f t="shared" ref="AX102" si="456">IF(ISERROR(AX101/AX31),0,AX101/AX31)</f>
        <v>725.41444839857638</v>
      </c>
      <c r="AY102" s="51"/>
      <c r="AZ102" s="53">
        <f t="shared" ref="AZ102" si="457">IF(ISERROR(AZ101/AZ31),0,AZ101/AZ31)</f>
        <v>691.8869604863221</v>
      </c>
      <c r="BA102" s="51"/>
      <c r="BB102" s="53">
        <f t="shared" ref="BB102" si="458">IF(ISERROR(BB101/BB31),0,BB101/BB31)</f>
        <v>774.41685365853652</v>
      </c>
      <c r="BC102" s="51"/>
      <c r="BD102" s="53">
        <f t="shared" ref="BD102:BF102" si="459">IF(ISERROR(BD101/BD31),0,BD101/BD31)</f>
        <v>827.22023765996335</v>
      </c>
      <c r="BE102" s="51"/>
      <c r="BF102" s="53">
        <f t="shared" si="459"/>
        <v>777.36209677419345</v>
      </c>
      <c r="BG102" s="51"/>
      <c r="BH102" s="53">
        <f t="shared" ref="BH102:BJ102" si="460">IF(ISERROR(BH101/BH31),0,BH101/BH31)</f>
        <v>759.80403821656046</v>
      </c>
      <c r="BI102" s="51"/>
      <c r="BJ102" s="53">
        <f t="shared" si="460"/>
        <v>731.18881111111102</v>
      </c>
      <c r="BK102" s="51"/>
      <c r="BL102" s="53">
        <f t="shared" ref="BL102:BN102" si="461">IF(ISERROR(BL101/BL31),0,BL101/BL31)</f>
        <v>712.03869739478944</v>
      </c>
      <c r="BM102" s="51"/>
      <c r="BN102" s="53">
        <f t="shared" si="461"/>
        <v>697.66231910946203</v>
      </c>
      <c r="BO102" s="51"/>
      <c r="BP102" s="53">
        <f t="shared" ref="BP102:BR102" si="462">IF(ISERROR(BP101/BP31),0,BP101/BP31)</f>
        <v>656.9026649305556</v>
      </c>
      <c r="BQ102" s="51"/>
      <c r="BR102" s="53">
        <f t="shared" si="462"/>
        <v>613.08304918032798</v>
      </c>
      <c r="BS102" s="51"/>
      <c r="BT102" s="53">
        <f t="shared" ref="BT102:BV102" si="463">IF(ISERROR(BT101/BT31),0,BT101/BT31)</f>
        <v>580.05321484992101</v>
      </c>
      <c r="BU102" s="51"/>
      <c r="BV102" s="54">
        <f t="shared" si="463"/>
        <v>651.93106096595398</v>
      </c>
    </row>
    <row r="103" spans="2:74" x14ac:dyDescent="0.25">
      <c r="B103" s="4" t="s">
        <v>28</v>
      </c>
      <c r="J103" s="46">
        <v>0</v>
      </c>
      <c r="K103" s="47"/>
      <c r="L103" s="46">
        <v>0</v>
      </c>
      <c r="M103" s="47"/>
      <c r="N103" s="46">
        <v>0</v>
      </c>
      <c r="O103" s="47"/>
      <c r="P103" s="46">
        <v>0</v>
      </c>
      <c r="Q103" s="47"/>
      <c r="R103" s="46">
        <v>0</v>
      </c>
      <c r="S103" s="47"/>
      <c r="T103" s="46">
        <v>0</v>
      </c>
      <c r="U103" s="47"/>
      <c r="V103" s="46">
        <v>0</v>
      </c>
      <c r="W103" s="47"/>
      <c r="X103" s="46">
        <v>0</v>
      </c>
      <c r="Y103" s="47"/>
      <c r="Z103" s="46">
        <v>0</v>
      </c>
      <c r="AA103" s="47"/>
      <c r="AB103" s="46">
        <v>0</v>
      </c>
      <c r="AC103" s="47"/>
      <c r="AD103" s="46">
        <v>0</v>
      </c>
      <c r="AE103" s="47"/>
      <c r="AF103" s="46">
        <v>0</v>
      </c>
      <c r="AG103" s="47"/>
      <c r="AH103" s="46">
        <v>0</v>
      </c>
      <c r="AI103" s="47"/>
      <c r="AJ103" s="46">
        <v>0</v>
      </c>
      <c r="AK103" s="47"/>
      <c r="AL103" s="46">
        <v>0</v>
      </c>
      <c r="AM103" s="47"/>
      <c r="AN103" s="46">
        <v>0</v>
      </c>
      <c r="AO103" s="47"/>
      <c r="AP103" s="46">
        <v>10880.57</v>
      </c>
      <c r="AQ103" s="47"/>
      <c r="AR103" s="46">
        <v>19209.87</v>
      </c>
      <c r="AS103" s="47"/>
      <c r="AT103" s="46">
        <v>19209.87</v>
      </c>
      <c r="AU103" s="47"/>
      <c r="AV103" s="46">
        <v>19693.39</v>
      </c>
      <c r="AW103" s="47"/>
      <c r="AX103" s="46">
        <v>0</v>
      </c>
      <c r="AY103" s="47"/>
      <c r="AZ103" s="46">
        <v>10598.22</v>
      </c>
      <c r="BA103" s="47"/>
      <c r="BB103" s="46">
        <v>35872.97</v>
      </c>
      <c r="BC103" s="47"/>
      <c r="BD103" s="46">
        <v>49615.32</v>
      </c>
      <c r="BE103" s="47"/>
      <c r="BF103" s="46">
        <v>39455.82</v>
      </c>
      <c r="BG103" s="47"/>
      <c r="BH103" s="46">
        <v>14727.72</v>
      </c>
      <c r="BI103" s="47"/>
      <c r="BJ103" s="46">
        <v>42221.760000000002</v>
      </c>
      <c r="BK103" s="47"/>
      <c r="BL103" s="46">
        <v>29230.98</v>
      </c>
      <c r="BM103" s="47"/>
      <c r="BN103" s="46">
        <v>24982.51</v>
      </c>
      <c r="BO103" s="47"/>
      <c r="BP103" s="46">
        <v>20870.84</v>
      </c>
      <c r="BQ103" s="47"/>
      <c r="BR103" s="46">
        <v>11400.92</v>
      </c>
      <c r="BS103" s="47"/>
      <c r="BT103" s="46">
        <v>10087.02</v>
      </c>
      <c r="BU103" s="47"/>
      <c r="BV103" s="46">
        <v>24594</v>
      </c>
    </row>
    <row r="104" spans="2:74" x14ac:dyDescent="0.25">
      <c r="B104" s="9" t="s">
        <v>20</v>
      </c>
      <c r="C104" s="10"/>
      <c r="D104" s="10"/>
      <c r="E104" s="10"/>
      <c r="F104" s="10"/>
      <c r="G104" s="10"/>
      <c r="H104" s="10"/>
      <c r="I104" s="10"/>
      <c r="J104" s="11">
        <f>SUM(J103:J103)</f>
        <v>0</v>
      </c>
      <c r="K104" s="10"/>
      <c r="L104" s="11">
        <f>SUM(J103:L103)</f>
        <v>0</v>
      </c>
      <c r="M104" s="10"/>
      <c r="N104" s="11">
        <f>SUM(J103:N103)</f>
        <v>0</v>
      </c>
      <c r="O104" s="10"/>
      <c r="P104" s="11">
        <f>SUM(J103:P103)</f>
        <v>0</v>
      </c>
      <c r="Q104" s="10"/>
      <c r="R104" s="11">
        <f>SUM(J103:R103)</f>
        <v>0</v>
      </c>
      <c r="S104" s="10"/>
      <c r="T104" s="11">
        <f>SUM(J103:T103)</f>
        <v>0</v>
      </c>
      <c r="U104" s="10"/>
      <c r="V104" s="11">
        <f>SUM(J103:V103)</f>
        <v>0</v>
      </c>
      <c r="W104" s="10"/>
      <c r="X104" s="11">
        <f>SUM(J103:X103)</f>
        <v>0</v>
      </c>
      <c r="Y104" s="10"/>
      <c r="Z104" s="11">
        <f>SUM(J103:Z103)</f>
        <v>0</v>
      </c>
      <c r="AA104" s="10"/>
      <c r="AB104" s="11">
        <f>SUM(J103:AB103)</f>
        <v>0</v>
      </c>
      <c r="AC104" s="10"/>
      <c r="AD104" s="11">
        <f>SUM(J103:AD103)</f>
        <v>0</v>
      </c>
      <c r="AE104" s="10"/>
      <c r="AF104" s="11">
        <f>SUM(J103:AF103)</f>
        <v>0</v>
      </c>
      <c r="AG104" s="10"/>
      <c r="AH104" s="11">
        <f>SUM(L103:AH103)</f>
        <v>0</v>
      </c>
      <c r="AI104" s="10"/>
      <c r="AJ104" s="11">
        <f>SUM(N103:AJ103)</f>
        <v>0</v>
      </c>
      <c r="AK104" s="10"/>
      <c r="AL104" s="11">
        <f>SUM(P103:AL103)</f>
        <v>0</v>
      </c>
      <c r="AM104" s="10"/>
      <c r="AN104" s="11">
        <f>SUM(R103:AN103)</f>
        <v>0</v>
      </c>
      <c r="AO104" s="10"/>
      <c r="AP104" s="11">
        <f>SUM(T103:AP103)</f>
        <v>10880.57</v>
      </c>
      <c r="AQ104" s="10"/>
      <c r="AR104" s="11">
        <f>SUM(V103:AR103)</f>
        <v>30090.44</v>
      </c>
      <c r="AS104" s="10"/>
      <c r="AT104" s="11">
        <f>SUM(X103:AT103)</f>
        <v>49300.31</v>
      </c>
      <c r="AU104" s="10"/>
      <c r="AV104" s="11">
        <f>SUM(Z103:AV103)</f>
        <v>68993.7</v>
      </c>
      <c r="AW104" s="10"/>
      <c r="AX104" s="11">
        <f>SUM(AB103:AX103)</f>
        <v>68993.7</v>
      </c>
      <c r="AY104" s="10"/>
      <c r="AZ104" s="11">
        <f>SUM(AD103:AZ103)</f>
        <v>79591.92</v>
      </c>
      <c r="BA104" s="10"/>
      <c r="BB104" s="11">
        <f>SUM(AF103:BB103)</f>
        <v>115464.89</v>
      </c>
      <c r="BC104" s="10"/>
      <c r="BD104" s="11">
        <f>SUM(AH103:BD103)</f>
        <v>165080.21</v>
      </c>
      <c r="BE104" s="10"/>
      <c r="BF104" s="11">
        <f>SUM(AJ103:BF103)</f>
        <v>204536.03</v>
      </c>
      <c r="BG104" s="10"/>
      <c r="BH104" s="11">
        <f>SUM(AL103:BH103)</f>
        <v>219263.75</v>
      </c>
      <c r="BI104" s="10"/>
      <c r="BJ104" s="11">
        <f>SUM(AN103:BJ103)</f>
        <v>261485.51</v>
      </c>
      <c r="BK104" s="10"/>
      <c r="BL104" s="11">
        <f>SUM(AP103:BL103)</f>
        <v>290716.49</v>
      </c>
      <c r="BM104" s="10"/>
      <c r="BN104" s="11">
        <f>SUM(AR103:BN103)</f>
        <v>304818.43</v>
      </c>
      <c r="BO104" s="10"/>
      <c r="BP104" s="11">
        <f>SUM(AT103:BP103)</f>
        <v>306479.40000000002</v>
      </c>
      <c r="BQ104" s="10"/>
      <c r="BR104" s="11">
        <f>SUM(AV103:BR103)</f>
        <v>298670.45</v>
      </c>
      <c r="BS104" s="10"/>
      <c r="BT104" s="11">
        <f>SUM(AX103:BT103)</f>
        <v>289064.08000000007</v>
      </c>
      <c r="BU104" s="10"/>
      <c r="BV104" s="13">
        <f>SUM(AZ103:BV103)</f>
        <v>313658.08000000007</v>
      </c>
    </row>
    <row r="105" spans="2:74" x14ac:dyDescent="0.25">
      <c r="B105" s="4" t="s">
        <v>29</v>
      </c>
      <c r="J105" s="15" t="e">
        <f>J103/J100</f>
        <v>#DIV/0!</v>
      </c>
      <c r="L105" s="15" t="e">
        <f>L103/L100</f>
        <v>#DIV/0!</v>
      </c>
      <c r="N105" s="15">
        <f>IF(ISERROR(N103/N100),0,N103/N100)</f>
        <v>0</v>
      </c>
      <c r="P105" s="15">
        <f t="shared" ref="P105:P106" si="464">IF(ISERROR(P103/P100),0,P103/P100)</f>
        <v>0</v>
      </c>
      <c r="R105" s="15">
        <f t="shared" ref="R105:R106" si="465">IF(ISERROR(R103/R100),0,R103/R100)</f>
        <v>0</v>
      </c>
      <c r="T105" s="15">
        <f t="shared" ref="T105:T106" si="466">IF(ISERROR(T103/T100),0,T103/T100)</f>
        <v>0</v>
      </c>
      <c r="V105" s="15">
        <f t="shared" ref="V105:V106" si="467">IF(ISERROR(V103/V100),0,V103/V100)</f>
        <v>0</v>
      </c>
      <c r="X105" s="15">
        <f t="shared" ref="X105:X106" si="468">IF(ISERROR(X103/X100),0,X103/X100)</f>
        <v>0</v>
      </c>
      <c r="Z105" s="15">
        <f t="shared" ref="Z105:Z106" si="469">IF(ISERROR(Z103/Z100),0,Z103/Z100)</f>
        <v>0</v>
      </c>
      <c r="AB105" s="15">
        <f t="shared" ref="AB105:AB106" si="470">IF(ISERROR(AB103/AB100),0,AB103/AB100)</f>
        <v>0</v>
      </c>
      <c r="AD105" s="15">
        <f t="shared" ref="AD105:AD106" si="471">IF(ISERROR(AD103/AD100),0,AD103/AD100)</f>
        <v>0</v>
      </c>
      <c r="AF105" s="15">
        <f t="shared" ref="AF105:AF106" si="472">IF(ISERROR(AF103/AF100),0,AF103/AF100)</f>
        <v>0</v>
      </c>
      <c r="AH105" s="15">
        <f t="shared" ref="AH105:AH106" si="473">IF(ISERROR(AH103/AH100),0,AH103/AH100)</f>
        <v>0</v>
      </c>
      <c r="AJ105" s="15">
        <f t="shared" ref="AJ105:AJ106" si="474">IF(ISERROR(AJ103/AJ100),0,AJ103/AJ100)</f>
        <v>0</v>
      </c>
      <c r="AL105" s="15">
        <f t="shared" ref="AL105:AL106" si="475">IF(ISERROR(AL103/AL100),0,AL103/AL100)</f>
        <v>0</v>
      </c>
      <c r="AN105" s="15">
        <f t="shared" ref="AN105:AN106" si="476">IF(ISERROR(AN103/AN100),0,AN103/AN100)</f>
        <v>0</v>
      </c>
      <c r="AP105" s="15">
        <f t="shared" ref="AP105:AP106" si="477">IF(ISERROR(AP103/AP100),0,AP103/AP100)</f>
        <v>0.5864268694476289</v>
      </c>
      <c r="AR105" s="15">
        <f t="shared" ref="AR105:AR106" si="478">IF(ISERROR(AR103/AR100),0,AR103/AR100)</f>
        <v>0.27800889866051193</v>
      </c>
      <c r="AT105" s="15">
        <f t="shared" ref="AT105:AT106" si="479">IF(ISERROR(AT103/AT100),0,AT103/AT100)</f>
        <v>0.27800889866051193</v>
      </c>
      <c r="AV105" s="15">
        <f t="shared" ref="AV105:AV106" si="480">IF(ISERROR(AV103/AV100),0,AV103/AV100)</f>
        <v>0.41819530839727104</v>
      </c>
      <c r="AX105" s="15">
        <f t="shared" ref="AX105:AX106" si="481">IF(ISERROR(AX103/AX100),0,AX103/AX100)</f>
        <v>0</v>
      </c>
      <c r="AZ105" s="15">
        <f t="shared" ref="AZ105:AZ106" si="482">IF(ISERROR(AZ103/AZ100),0,AZ103/AZ100)</f>
        <v>0.44550271444995343</v>
      </c>
      <c r="BB105" s="15">
        <f t="shared" ref="BB105:BB106" si="483">IF(ISERROR(BB103/BB100),0,BB103/BB100)</f>
        <v>0.39912027245185527</v>
      </c>
      <c r="BD105" s="15">
        <f t="shared" ref="BD105:BF106" si="484">IF(ISERROR(BD103/BD100),0,BD103/BD100)</f>
        <v>0.36757926592193607</v>
      </c>
      <c r="BF105" s="15">
        <f t="shared" si="484"/>
        <v>0.50798336789771481</v>
      </c>
      <c r="BH105" s="15">
        <f t="shared" ref="BH105:BJ105" si="485">IF(ISERROR(BH103/BH100),0,BH103/BH100)</f>
        <v>0.22218708786061206</v>
      </c>
      <c r="BJ105" s="15">
        <f t="shared" si="485"/>
        <v>0.68515390816788846</v>
      </c>
      <c r="BL105" s="15">
        <f t="shared" ref="BL105:BN105" si="486">IF(ISERROR(BL103/BL100),0,BL103/BL100)</f>
        <v>0.55630702169905266</v>
      </c>
      <c r="BN105" s="15">
        <f t="shared" si="486"/>
        <v>0.41624079026487609</v>
      </c>
      <c r="BP105" s="15">
        <f t="shared" ref="BP105:BR105" si="487">IF(ISERROR(BP103/BP100),0,BP103/BP100)</f>
        <v>0.28291798568874882</v>
      </c>
      <c r="BR105" s="15">
        <f t="shared" si="487"/>
        <v>0.18904650152078956</v>
      </c>
      <c r="BT105" s="15">
        <f t="shared" ref="BT105:BV105" si="488">IF(ISERROR(BT103/BT100),0,BT103/BT100)</f>
        <v>0.30130816532456806</v>
      </c>
      <c r="BV105" s="15">
        <f t="shared" si="488"/>
        <v>0.27620809877994051</v>
      </c>
    </row>
    <row r="106" spans="2:74" x14ac:dyDescent="0.25">
      <c r="B106" s="9" t="s">
        <v>2</v>
      </c>
      <c r="C106" s="10"/>
      <c r="D106" s="10"/>
      <c r="E106" s="10"/>
      <c r="F106" s="10"/>
      <c r="G106" s="10"/>
      <c r="H106" s="10"/>
      <c r="I106" s="10"/>
      <c r="J106" s="41" t="e">
        <f>J104/J101</f>
        <v>#DIV/0!</v>
      </c>
      <c r="K106" s="10"/>
      <c r="L106" s="41" t="e">
        <f>L104/L101</f>
        <v>#DIV/0!</v>
      </c>
      <c r="M106" s="10"/>
      <c r="N106" s="41">
        <f>IF(ISERROR(N104/N101),0,N104/N101)</f>
        <v>0</v>
      </c>
      <c r="O106" s="10"/>
      <c r="P106" s="41">
        <f t="shared" si="464"/>
        <v>0</v>
      </c>
      <c r="Q106" s="10"/>
      <c r="R106" s="41">
        <f t="shared" si="465"/>
        <v>0</v>
      </c>
      <c r="S106" s="10"/>
      <c r="T106" s="41">
        <f t="shared" si="466"/>
        <v>0</v>
      </c>
      <c r="U106" s="10"/>
      <c r="V106" s="41">
        <f t="shared" si="467"/>
        <v>0</v>
      </c>
      <c r="W106" s="10"/>
      <c r="X106" s="41">
        <f t="shared" si="468"/>
        <v>0</v>
      </c>
      <c r="Y106" s="10"/>
      <c r="Z106" s="41">
        <f t="shared" si="469"/>
        <v>0</v>
      </c>
      <c r="AA106" s="10"/>
      <c r="AB106" s="41">
        <f t="shared" si="470"/>
        <v>0</v>
      </c>
      <c r="AC106" s="10"/>
      <c r="AD106" s="41">
        <f t="shared" si="471"/>
        <v>0</v>
      </c>
      <c r="AE106" s="10"/>
      <c r="AF106" s="41">
        <f t="shared" si="472"/>
        <v>0</v>
      </c>
      <c r="AG106" s="10"/>
      <c r="AH106" s="41">
        <f t="shared" si="473"/>
        <v>0</v>
      </c>
      <c r="AI106" s="10"/>
      <c r="AJ106" s="41">
        <f t="shared" si="474"/>
        <v>0</v>
      </c>
      <c r="AK106" s="10"/>
      <c r="AL106" s="41">
        <f t="shared" si="475"/>
        <v>0</v>
      </c>
      <c r="AM106" s="10"/>
      <c r="AN106" s="41">
        <f t="shared" si="476"/>
        <v>0</v>
      </c>
      <c r="AO106" s="10"/>
      <c r="AP106" s="41">
        <f t="shared" si="477"/>
        <v>0.5864268694476289</v>
      </c>
      <c r="AQ106" s="10"/>
      <c r="AR106" s="41">
        <f t="shared" si="478"/>
        <v>0.34329419562919522</v>
      </c>
      <c r="AS106" s="10"/>
      <c r="AT106" s="41">
        <f t="shared" si="479"/>
        <v>0.314515353707293</v>
      </c>
      <c r="AU106" s="10"/>
      <c r="AV106" s="41">
        <f t="shared" si="480"/>
        <v>0.33846745406945189</v>
      </c>
      <c r="AW106" s="10"/>
      <c r="AX106" s="41">
        <f t="shared" si="481"/>
        <v>0.33846745406945189</v>
      </c>
      <c r="AY106" s="10"/>
      <c r="AZ106" s="41">
        <f t="shared" si="482"/>
        <v>0.34965354645972579</v>
      </c>
      <c r="BA106" s="10"/>
      <c r="BB106" s="41">
        <f t="shared" si="483"/>
        <v>0.36365644884454523</v>
      </c>
      <c r="BC106" s="10"/>
      <c r="BD106" s="41">
        <f t="shared" si="484"/>
        <v>0.3648266334241988</v>
      </c>
      <c r="BE106" s="10"/>
      <c r="BF106" s="41">
        <f t="shared" si="484"/>
        <v>0.38579987831997059</v>
      </c>
      <c r="BG106" s="10"/>
      <c r="BH106" s="41">
        <f t="shared" ref="BH106:BJ106" si="489">IF(ISERROR(BH104/BH101),0,BH104/BH101)</f>
        <v>0.36761699718853091</v>
      </c>
      <c r="BI106" s="10"/>
      <c r="BJ106" s="41">
        <f t="shared" si="489"/>
        <v>0.39735216286208375</v>
      </c>
      <c r="BK106" s="10"/>
      <c r="BL106" s="41">
        <f t="shared" ref="BL106:BN106" si="490">IF(ISERROR(BL104/BL101),0,BL104/BL101)</f>
        <v>0.40910569782535583</v>
      </c>
      <c r="BM106" s="10"/>
      <c r="BN106" s="41">
        <f t="shared" si="490"/>
        <v>0.40530055061431092</v>
      </c>
      <c r="BO106" s="10"/>
      <c r="BP106" s="41">
        <f t="shared" ref="BP106:BR106" si="491">IF(ISERROR(BP104/BP101),0,BP104/BP101)</f>
        <v>0.40499325095820377</v>
      </c>
      <c r="BQ106" s="10"/>
      <c r="BR106" s="41">
        <f t="shared" si="491"/>
        <v>0.39931269440510636</v>
      </c>
      <c r="BS106" s="10"/>
      <c r="BT106" s="41">
        <f t="shared" ref="BT106:BV106" si="492">IF(ISERROR(BT104/BT101),0,BT104/BT101)</f>
        <v>0.39363398278392431</v>
      </c>
      <c r="BU106" s="10"/>
      <c r="BV106" s="42">
        <f t="shared" si="492"/>
        <v>0.38093550759784939</v>
      </c>
    </row>
    <row r="107" spans="2:74" x14ac:dyDescent="0.25">
      <c r="J107" s="14"/>
      <c r="L107" s="14"/>
      <c r="N107" s="14"/>
      <c r="P107" s="14"/>
      <c r="R107" s="14"/>
      <c r="T107" s="14"/>
      <c r="V107" s="14"/>
      <c r="X107" s="14"/>
      <c r="Z107" s="14"/>
      <c r="AB107" s="14"/>
      <c r="AD107" s="14"/>
      <c r="AF107" s="14"/>
      <c r="AH107" s="14"/>
      <c r="AJ107" s="14"/>
      <c r="AL107" s="14"/>
      <c r="AN107" s="14"/>
      <c r="AP107" s="14"/>
      <c r="AR107" s="14"/>
      <c r="AT107" s="14"/>
      <c r="AV107" s="14"/>
      <c r="AX107" s="14"/>
      <c r="AZ107" s="14"/>
      <c r="BB107" s="14"/>
      <c r="BD107" s="14"/>
      <c r="BF107" s="14"/>
      <c r="BH107" s="14"/>
      <c r="BJ107" s="14"/>
      <c r="BL107" s="14"/>
      <c r="BN107" s="14"/>
      <c r="BP107" s="14"/>
      <c r="BR107" s="14"/>
      <c r="BT107" s="14"/>
      <c r="BV107" s="14"/>
    </row>
    <row r="108" spans="2:74" x14ac:dyDescent="0.25">
      <c r="B108" s="7" t="str">
        <f>$B$32</f>
        <v>Dr. Slipock</v>
      </c>
    </row>
    <row r="109" spans="2:74" x14ac:dyDescent="0.25">
      <c r="B109" s="4" t="s">
        <v>26</v>
      </c>
      <c r="J109" s="46">
        <v>0</v>
      </c>
      <c r="K109" s="47"/>
      <c r="L109" s="46">
        <v>0</v>
      </c>
      <c r="M109" s="47"/>
      <c r="N109" s="46">
        <v>0</v>
      </c>
      <c r="O109" s="47"/>
      <c r="P109" s="46">
        <v>0</v>
      </c>
      <c r="Q109" s="47"/>
      <c r="R109" s="46">
        <v>0</v>
      </c>
      <c r="S109" s="47"/>
      <c r="T109" s="46">
        <v>0</v>
      </c>
      <c r="U109" s="47"/>
      <c r="V109" s="46">
        <v>0</v>
      </c>
      <c r="W109" s="47"/>
      <c r="X109" s="46">
        <v>0</v>
      </c>
      <c r="Y109" s="47"/>
      <c r="Z109" s="46">
        <v>0</v>
      </c>
      <c r="AA109" s="47"/>
      <c r="AB109" s="46">
        <v>0</v>
      </c>
      <c r="AC109" s="47"/>
      <c r="AD109" s="46">
        <v>0</v>
      </c>
      <c r="AE109" s="47"/>
      <c r="AF109" s="46">
        <v>0</v>
      </c>
      <c r="AG109" s="47"/>
      <c r="AH109" s="46">
        <v>0</v>
      </c>
      <c r="AI109" s="47"/>
      <c r="AJ109" s="46">
        <v>0</v>
      </c>
      <c r="AK109" s="47"/>
      <c r="AL109" s="46">
        <v>0</v>
      </c>
      <c r="AM109" s="47"/>
      <c r="AN109" s="46">
        <v>0</v>
      </c>
      <c r="AO109" s="47"/>
      <c r="AP109" s="46">
        <v>0</v>
      </c>
      <c r="AQ109" s="47"/>
      <c r="AR109" s="46">
        <v>0</v>
      </c>
      <c r="AS109" s="47"/>
      <c r="AT109" s="46">
        <v>0</v>
      </c>
      <c r="AU109" s="47"/>
      <c r="AV109" s="46">
        <v>0</v>
      </c>
      <c r="AW109" s="47"/>
      <c r="AX109" s="46">
        <v>0</v>
      </c>
      <c r="AY109" s="47"/>
      <c r="AZ109" s="46">
        <v>0</v>
      </c>
      <c r="BA109" s="47"/>
      <c r="BB109" s="46">
        <v>0</v>
      </c>
      <c r="BC109" s="47"/>
      <c r="BD109" s="46">
        <v>0</v>
      </c>
      <c r="BE109" s="47"/>
      <c r="BF109" s="46">
        <v>0</v>
      </c>
      <c r="BG109" s="47"/>
      <c r="BH109" s="46">
        <v>0</v>
      </c>
      <c r="BI109" s="47"/>
      <c r="BJ109" s="46">
        <v>0</v>
      </c>
      <c r="BK109" s="47"/>
      <c r="BL109" s="46">
        <v>0</v>
      </c>
      <c r="BM109" s="47"/>
      <c r="BN109" s="46">
        <v>0</v>
      </c>
      <c r="BO109" s="47"/>
      <c r="BP109" s="46">
        <v>0</v>
      </c>
      <c r="BQ109" s="47"/>
      <c r="BR109" s="46">
        <v>0</v>
      </c>
      <c r="BS109" s="47"/>
      <c r="BT109" s="46">
        <v>0</v>
      </c>
      <c r="BU109" s="47"/>
      <c r="BV109" s="46">
        <v>303</v>
      </c>
    </row>
    <row r="110" spans="2:74" x14ac:dyDescent="0.25">
      <c r="B110" s="9" t="s">
        <v>20</v>
      </c>
      <c r="C110" s="10"/>
      <c r="D110" s="10"/>
      <c r="E110" s="10"/>
      <c r="F110" s="10"/>
      <c r="G110" s="10"/>
      <c r="H110" s="10"/>
      <c r="I110" s="10"/>
      <c r="J110" s="11">
        <f>SUM(J109:J109)</f>
        <v>0</v>
      </c>
      <c r="K110" s="10"/>
      <c r="L110" s="11">
        <f>SUM(J109:L109)</f>
        <v>0</v>
      </c>
      <c r="M110" s="10"/>
      <c r="N110" s="11">
        <f>SUM(J109:N109)</f>
        <v>0</v>
      </c>
      <c r="O110" s="10"/>
      <c r="P110" s="11">
        <f>SUM(J109:P109)</f>
        <v>0</v>
      </c>
      <c r="Q110" s="10"/>
      <c r="R110" s="11">
        <f>SUM(J109:R109)</f>
        <v>0</v>
      </c>
      <c r="S110" s="10"/>
      <c r="T110" s="11">
        <f>SUM(J109:T109)</f>
        <v>0</v>
      </c>
      <c r="U110" s="10"/>
      <c r="V110" s="11">
        <f>SUM(J109:V109)</f>
        <v>0</v>
      </c>
      <c r="W110" s="10"/>
      <c r="X110" s="11">
        <f>SUM(J109:X109)</f>
        <v>0</v>
      </c>
      <c r="Y110" s="10"/>
      <c r="Z110" s="11">
        <f>SUM(J109:Z109)</f>
        <v>0</v>
      </c>
      <c r="AA110" s="10"/>
      <c r="AB110" s="11">
        <f>SUM(J109:AB109)</f>
        <v>0</v>
      </c>
      <c r="AC110" s="10"/>
      <c r="AD110" s="11">
        <f>SUM(J109:AD109)</f>
        <v>0</v>
      </c>
      <c r="AE110" s="10"/>
      <c r="AF110" s="11">
        <f>SUM(J109:AF109)</f>
        <v>0</v>
      </c>
      <c r="AG110" s="10"/>
      <c r="AH110" s="11">
        <f>SUM(L109:AH109)</f>
        <v>0</v>
      </c>
      <c r="AI110" s="10"/>
      <c r="AJ110" s="11">
        <f>SUM(N109:AJ109)</f>
        <v>0</v>
      </c>
      <c r="AK110" s="10"/>
      <c r="AL110" s="11">
        <f>SUM(P109:AL109)</f>
        <v>0</v>
      </c>
      <c r="AM110" s="10"/>
      <c r="AN110" s="11">
        <f>SUM(R109:AN109)</f>
        <v>0</v>
      </c>
      <c r="AO110" s="10"/>
      <c r="AP110" s="11">
        <f>SUM(T109:AP109)</f>
        <v>0</v>
      </c>
      <c r="AQ110" s="10"/>
      <c r="AR110" s="11">
        <f>SUM(V109:AR109)</f>
        <v>0</v>
      </c>
      <c r="AS110" s="10"/>
      <c r="AT110" s="11">
        <f>SUM(X109:AT109)</f>
        <v>0</v>
      </c>
      <c r="AU110" s="10"/>
      <c r="AV110" s="11">
        <f>SUM(Z109:AV109)</f>
        <v>0</v>
      </c>
      <c r="AW110" s="10"/>
      <c r="AX110" s="11">
        <f>SUM(AB109:AX109)</f>
        <v>0</v>
      </c>
      <c r="AY110" s="10"/>
      <c r="AZ110" s="11">
        <f>SUM(AD109:AZ109)</f>
        <v>0</v>
      </c>
      <c r="BA110" s="10"/>
      <c r="BB110" s="11">
        <f>SUM(AF109:BB109)</f>
        <v>0</v>
      </c>
      <c r="BC110" s="10"/>
      <c r="BD110" s="11">
        <f>SUM(AH109:BD109)</f>
        <v>0</v>
      </c>
      <c r="BE110" s="10"/>
      <c r="BF110" s="11">
        <f>SUM(AJ109:BF109)</f>
        <v>0</v>
      </c>
      <c r="BG110" s="10"/>
      <c r="BH110" s="11">
        <f>SUM(AL109:BH109)</f>
        <v>0</v>
      </c>
      <c r="BI110" s="10"/>
      <c r="BJ110" s="11">
        <f>SUM(AN109:BJ109)</f>
        <v>0</v>
      </c>
      <c r="BK110" s="10"/>
      <c r="BL110" s="11">
        <f>SUM(AP109:BL109)</f>
        <v>0</v>
      </c>
      <c r="BM110" s="10"/>
      <c r="BN110" s="11">
        <f>SUM(AR109:BN109)</f>
        <v>0</v>
      </c>
      <c r="BO110" s="10"/>
      <c r="BP110" s="11">
        <f>SUM(AT109:BP109)</f>
        <v>0</v>
      </c>
      <c r="BQ110" s="10"/>
      <c r="BR110" s="11">
        <f>SUM(AV109:BR109)</f>
        <v>0</v>
      </c>
      <c r="BS110" s="10"/>
      <c r="BT110" s="11">
        <f>SUM(AX109:BT109)</f>
        <v>0</v>
      </c>
      <c r="BU110" s="10"/>
      <c r="BV110" s="13">
        <f>SUM(AZ109:BV109)</f>
        <v>303</v>
      </c>
    </row>
    <row r="111" spans="2:74" x14ac:dyDescent="0.25">
      <c r="B111" s="50" t="s">
        <v>40</v>
      </c>
      <c r="C111" s="51"/>
      <c r="D111" s="51"/>
      <c r="E111" s="51"/>
      <c r="F111" s="51"/>
      <c r="G111" s="51"/>
      <c r="H111" s="51"/>
      <c r="I111" s="51"/>
      <c r="J111" s="53" t="e">
        <f>J110/J33</f>
        <v>#DIV/0!</v>
      </c>
      <c r="K111" s="51"/>
      <c r="L111" s="53" t="e">
        <f>L110/L33</f>
        <v>#DIV/0!</v>
      </c>
      <c r="M111" s="51"/>
      <c r="N111" s="53">
        <f>IF(ISERROR(N110/N33),0,N110/N33)</f>
        <v>0</v>
      </c>
      <c r="O111" s="51"/>
      <c r="P111" s="53">
        <f t="shared" ref="P111" si="493">IF(ISERROR(P110/P33),0,P110/P33)</f>
        <v>0</v>
      </c>
      <c r="Q111" s="51"/>
      <c r="R111" s="53">
        <f t="shared" ref="R111" si="494">IF(ISERROR(R110/R33),0,R110/R33)</f>
        <v>0</v>
      </c>
      <c r="S111" s="51"/>
      <c r="T111" s="53">
        <f t="shared" ref="T111" si="495">IF(ISERROR(T110/T33),0,T110/T33)</f>
        <v>0</v>
      </c>
      <c r="U111" s="51"/>
      <c r="V111" s="53">
        <f t="shared" ref="V111" si="496">IF(ISERROR(V110/V33),0,V110/V33)</f>
        <v>0</v>
      </c>
      <c r="W111" s="51"/>
      <c r="X111" s="53">
        <f t="shared" ref="X111" si="497">IF(ISERROR(X110/X33),0,X110/X33)</f>
        <v>0</v>
      </c>
      <c r="Y111" s="51"/>
      <c r="Z111" s="53">
        <f t="shared" ref="Z111" si="498">IF(ISERROR(Z110/Z33),0,Z110/Z33)</f>
        <v>0</v>
      </c>
      <c r="AA111" s="51"/>
      <c r="AB111" s="53">
        <f t="shared" ref="AB111" si="499">IF(ISERROR(AB110/AB33),0,AB110/AB33)</f>
        <v>0</v>
      </c>
      <c r="AC111" s="51"/>
      <c r="AD111" s="53">
        <f t="shared" ref="AD111" si="500">IF(ISERROR(AD110/AD33),0,AD110/AD33)</f>
        <v>0</v>
      </c>
      <c r="AE111" s="51"/>
      <c r="AF111" s="53">
        <f t="shared" ref="AF111" si="501">IF(ISERROR(AF110/AF33),0,AF110/AF33)</f>
        <v>0</v>
      </c>
      <c r="AG111" s="51"/>
      <c r="AH111" s="53">
        <f t="shared" ref="AH111" si="502">IF(ISERROR(AH110/AH33),0,AH110/AH33)</f>
        <v>0</v>
      </c>
      <c r="AI111" s="51"/>
      <c r="AJ111" s="53">
        <f t="shared" ref="AJ111" si="503">IF(ISERROR(AJ110/AJ33),0,AJ110/AJ33)</f>
        <v>0</v>
      </c>
      <c r="AK111" s="51"/>
      <c r="AL111" s="53">
        <f t="shared" ref="AL111" si="504">IF(ISERROR(AL110/AL33),0,AL110/AL33)</f>
        <v>0</v>
      </c>
      <c r="AM111" s="51"/>
      <c r="AN111" s="53">
        <f t="shared" ref="AN111" si="505">IF(ISERROR(AN110/AN33),0,AN110/AN33)</f>
        <v>0</v>
      </c>
      <c r="AO111" s="51"/>
      <c r="AP111" s="53">
        <f t="shared" ref="AP111" si="506">IF(ISERROR(AP110/AP33),0,AP110/AP33)</f>
        <v>0</v>
      </c>
      <c r="AQ111" s="51"/>
      <c r="AR111" s="53">
        <f t="shared" ref="AR111" si="507">IF(ISERROR(AR110/AR33),0,AR110/AR33)</f>
        <v>0</v>
      </c>
      <c r="AS111" s="51"/>
      <c r="AT111" s="53">
        <f t="shared" ref="AT111" si="508">IF(ISERROR(AT110/AT33),0,AT110/AT33)</f>
        <v>0</v>
      </c>
      <c r="AU111" s="51"/>
      <c r="AV111" s="53">
        <f t="shared" ref="AV111" si="509">IF(ISERROR(AV110/AV33),0,AV110/AV33)</f>
        <v>0</v>
      </c>
      <c r="AW111" s="51"/>
      <c r="AX111" s="53">
        <f t="shared" ref="AX111" si="510">IF(ISERROR(AX110/AX33),0,AX110/AX33)</f>
        <v>0</v>
      </c>
      <c r="AY111" s="51"/>
      <c r="AZ111" s="53">
        <f>IF(ISERROR(AZ110/AZ33),0,AZ110/AZ33)</f>
        <v>0</v>
      </c>
      <c r="BA111" s="51"/>
      <c r="BB111" s="53">
        <f t="shared" ref="BB111" si="511">IF(ISERROR(BB110/BB33),0,BB110/BB33)</f>
        <v>0</v>
      </c>
      <c r="BC111" s="51"/>
      <c r="BD111" s="53">
        <f t="shared" ref="BD111:BF111" si="512">IF(ISERROR(BD110/BD33),0,BD110/BD33)</f>
        <v>0</v>
      </c>
      <c r="BE111" s="51"/>
      <c r="BF111" s="53">
        <f t="shared" si="512"/>
        <v>0</v>
      </c>
      <c r="BG111" s="51"/>
      <c r="BH111" s="53">
        <f t="shared" ref="BH111:BJ111" si="513">IF(ISERROR(BH110/BH33),0,BH110/BH33)</f>
        <v>0</v>
      </c>
      <c r="BI111" s="51"/>
      <c r="BJ111" s="53">
        <f t="shared" si="513"/>
        <v>0</v>
      </c>
      <c r="BK111" s="51"/>
      <c r="BL111" s="53">
        <f t="shared" ref="BL111:BN111" si="514">IF(ISERROR(BL110/BL33),0,BL110/BL33)</f>
        <v>0</v>
      </c>
      <c r="BM111" s="51"/>
      <c r="BN111" s="53">
        <f t="shared" si="514"/>
        <v>0</v>
      </c>
      <c r="BO111" s="51"/>
      <c r="BP111" s="53">
        <f t="shared" ref="BP111:BR111" si="515">IF(ISERROR(BP110/BP33),0,BP110/BP33)</f>
        <v>0</v>
      </c>
      <c r="BQ111" s="51"/>
      <c r="BR111" s="53">
        <f t="shared" si="515"/>
        <v>0</v>
      </c>
      <c r="BS111" s="51"/>
      <c r="BT111" s="53">
        <f t="shared" ref="BT111:BV111" si="516">IF(ISERROR(BT110/BT33),0,BT110/BT33)</f>
        <v>0</v>
      </c>
      <c r="BU111" s="51"/>
      <c r="BV111" s="54">
        <f t="shared" si="516"/>
        <v>3.6506024096385543</v>
      </c>
    </row>
    <row r="112" spans="2:74" x14ac:dyDescent="0.25">
      <c r="B112" s="4" t="s">
        <v>28</v>
      </c>
      <c r="J112" s="46">
        <v>0</v>
      </c>
      <c r="K112" s="47"/>
      <c r="L112" s="46">
        <v>0</v>
      </c>
      <c r="M112" s="47"/>
      <c r="N112" s="46">
        <v>0</v>
      </c>
      <c r="O112" s="47"/>
      <c r="P112" s="46">
        <v>0</v>
      </c>
      <c r="Q112" s="47"/>
      <c r="R112" s="46">
        <v>0</v>
      </c>
      <c r="S112" s="47"/>
      <c r="T112" s="46">
        <v>0</v>
      </c>
      <c r="U112" s="47"/>
      <c r="V112" s="46">
        <v>0</v>
      </c>
      <c r="W112" s="47"/>
      <c r="X112" s="46">
        <v>0</v>
      </c>
      <c r="Y112" s="47"/>
      <c r="Z112" s="46">
        <v>0</v>
      </c>
      <c r="AA112" s="47"/>
      <c r="AB112" s="46">
        <v>0</v>
      </c>
      <c r="AC112" s="47"/>
      <c r="AD112" s="46">
        <v>0</v>
      </c>
      <c r="AE112" s="47"/>
      <c r="AF112" s="46">
        <v>0</v>
      </c>
      <c r="AG112" s="47"/>
      <c r="AH112" s="46">
        <v>0</v>
      </c>
      <c r="AI112" s="47"/>
      <c r="AJ112" s="46">
        <v>0</v>
      </c>
      <c r="AK112" s="47"/>
      <c r="AL112" s="46">
        <v>0</v>
      </c>
      <c r="AM112" s="47"/>
      <c r="AN112" s="46">
        <v>0</v>
      </c>
      <c r="AO112" s="47"/>
      <c r="AP112" s="46">
        <v>0</v>
      </c>
      <c r="AQ112" s="47"/>
      <c r="AR112" s="46">
        <v>0</v>
      </c>
      <c r="AS112" s="47"/>
      <c r="AT112" s="46">
        <v>0</v>
      </c>
      <c r="AU112" s="47"/>
      <c r="AV112" s="46">
        <v>0</v>
      </c>
      <c r="AW112" s="47"/>
      <c r="AX112" s="46">
        <v>0</v>
      </c>
      <c r="AY112" s="47"/>
      <c r="AZ112" s="46">
        <v>0</v>
      </c>
      <c r="BA112" s="47"/>
      <c r="BB112" s="46">
        <v>0</v>
      </c>
      <c r="BC112" s="47"/>
      <c r="BD112" s="46">
        <v>0</v>
      </c>
      <c r="BE112" s="47"/>
      <c r="BF112" s="46">
        <v>0</v>
      </c>
      <c r="BG112" s="47"/>
      <c r="BH112" s="46">
        <v>0</v>
      </c>
      <c r="BI112" s="47"/>
      <c r="BJ112" s="46">
        <v>0</v>
      </c>
      <c r="BK112" s="47"/>
      <c r="BL112" s="46">
        <v>0</v>
      </c>
      <c r="BM112" s="47"/>
      <c r="BN112" s="46">
        <v>0</v>
      </c>
      <c r="BO112" s="47"/>
      <c r="BP112" s="46">
        <v>0</v>
      </c>
      <c r="BQ112" s="47"/>
      <c r="BR112" s="46">
        <v>0</v>
      </c>
      <c r="BS112" s="47"/>
      <c r="BT112" s="46">
        <v>0</v>
      </c>
      <c r="BU112" s="47"/>
      <c r="BV112" s="46">
        <v>0</v>
      </c>
    </row>
    <row r="113" spans="2:74" x14ac:dyDescent="0.25">
      <c r="B113" s="9" t="s">
        <v>20</v>
      </c>
      <c r="C113" s="10"/>
      <c r="D113" s="10"/>
      <c r="E113" s="10"/>
      <c r="F113" s="10"/>
      <c r="G113" s="10"/>
      <c r="H113" s="10"/>
      <c r="I113" s="10"/>
      <c r="J113" s="11">
        <f>SUM(J112:J112)</f>
        <v>0</v>
      </c>
      <c r="K113" s="10"/>
      <c r="L113" s="11">
        <f>SUM(J112:L112)</f>
        <v>0</v>
      </c>
      <c r="M113" s="10"/>
      <c r="N113" s="11">
        <f>SUM(J112:N112)</f>
        <v>0</v>
      </c>
      <c r="O113" s="10"/>
      <c r="P113" s="11">
        <f>SUM(J112:P112)</f>
        <v>0</v>
      </c>
      <c r="Q113" s="10"/>
      <c r="R113" s="11">
        <f>SUM(J112:R112)</f>
        <v>0</v>
      </c>
      <c r="S113" s="10"/>
      <c r="T113" s="11">
        <f>SUM(J112:T112)</f>
        <v>0</v>
      </c>
      <c r="U113" s="10"/>
      <c r="V113" s="11">
        <f>SUM(J112:V112)</f>
        <v>0</v>
      </c>
      <c r="W113" s="10"/>
      <c r="X113" s="11">
        <f>SUM(J112:X112)</f>
        <v>0</v>
      </c>
      <c r="Y113" s="10"/>
      <c r="Z113" s="11">
        <f>SUM(J112:Z112)</f>
        <v>0</v>
      </c>
      <c r="AA113" s="10"/>
      <c r="AB113" s="11">
        <f>SUM(J112:AB112)</f>
        <v>0</v>
      </c>
      <c r="AC113" s="10"/>
      <c r="AD113" s="11">
        <f>SUM(J112:AD112)</f>
        <v>0</v>
      </c>
      <c r="AE113" s="10"/>
      <c r="AF113" s="11">
        <f>SUM(J112:AF112)</f>
        <v>0</v>
      </c>
      <c r="AG113" s="10"/>
      <c r="AH113" s="11">
        <f>SUM(L112:AH112)</f>
        <v>0</v>
      </c>
      <c r="AI113" s="10"/>
      <c r="AJ113" s="11">
        <f>SUM(N112:AJ112)</f>
        <v>0</v>
      </c>
      <c r="AK113" s="10"/>
      <c r="AL113" s="11">
        <f>SUM(P112:AL112)</f>
        <v>0</v>
      </c>
      <c r="AM113" s="10"/>
      <c r="AN113" s="11">
        <f>SUM(R112:AN112)</f>
        <v>0</v>
      </c>
      <c r="AO113" s="10"/>
      <c r="AP113" s="11">
        <f>SUM(T112:AP112)</f>
        <v>0</v>
      </c>
      <c r="AQ113" s="10"/>
      <c r="AR113" s="11">
        <f>SUM(V112:AR112)</f>
        <v>0</v>
      </c>
      <c r="AS113" s="10"/>
      <c r="AT113" s="11">
        <f>SUM(X112:AT112)</f>
        <v>0</v>
      </c>
      <c r="AU113" s="10"/>
      <c r="AV113" s="11">
        <f>SUM(Z112:AV112)</f>
        <v>0</v>
      </c>
      <c r="AW113" s="10"/>
      <c r="AX113" s="11">
        <f>SUM(AB112:AX112)</f>
        <v>0</v>
      </c>
      <c r="AY113" s="10"/>
      <c r="AZ113" s="11">
        <f>SUM(AD112:AZ112)</f>
        <v>0</v>
      </c>
      <c r="BA113" s="10"/>
      <c r="BB113" s="11">
        <f>SUM(AF112:BB112)</f>
        <v>0</v>
      </c>
      <c r="BC113" s="10"/>
      <c r="BD113" s="11">
        <f>SUM(AH112:BD112)</f>
        <v>0</v>
      </c>
      <c r="BE113" s="10"/>
      <c r="BF113" s="11">
        <f>SUM(AJ112:BF112)</f>
        <v>0</v>
      </c>
      <c r="BG113" s="10"/>
      <c r="BH113" s="11">
        <f>SUM(AL112:BH112)</f>
        <v>0</v>
      </c>
      <c r="BI113" s="10"/>
      <c r="BJ113" s="11">
        <f>SUM(AN112:BJ112)</f>
        <v>0</v>
      </c>
      <c r="BK113" s="10"/>
      <c r="BL113" s="11">
        <f>SUM(AP112:BL112)</f>
        <v>0</v>
      </c>
      <c r="BM113" s="10"/>
      <c r="BN113" s="11">
        <f>SUM(AR112:BN112)</f>
        <v>0</v>
      </c>
      <c r="BO113" s="10"/>
      <c r="BP113" s="11">
        <f>SUM(AT112:BP112)</f>
        <v>0</v>
      </c>
      <c r="BQ113" s="10"/>
      <c r="BR113" s="11">
        <f>SUM(AV112:BR112)</f>
        <v>0</v>
      </c>
      <c r="BS113" s="10"/>
      <c r="BT113" s="11">
        <f>SUM(AX112:BT112)</f>
        <v>0</v>
      </c>
      <c r="BU113" s="10"/>
      <c r="BV113" s="13">
        <f>SUM(AZ112:BV112)</f>
        <v>0</v>
      </c>
    </row>
    <row r="114" spans="2:74" x14ac:dyDescent="0.25">
      <c r="B114" s="4" t="s">
        <v>29</v>
      </c>
      <c r="J114" s="15" t="e">
        <f>J112/J109</f>
        <v>#DIV/0!</v>
      </c>
      <c r="L114" s="15">
        <f>IF(ISERROR(L112/L109),0,L112/L109)</f>
        <v>0</v>
      </c>
      <c r="N114" s="15">
        <f>IF(ISERROR(N112/N109),0,N112/N109)</f>
        <v>0</v>
      </c>
      <c r="P114" s="15">
        <f t="shared" ref="P114:P115" si="517">IF(ISERROR(P112/P109),0,P112/P109)</f>
        <v>0</v>
      </c>
      <c r="R114" s="15">
        <f t="shared" ref="R114:R115" si="518">IF(ISERROR(R112/R109),0,R112/R109)</f>
        <v>0</v>
      </c>
      <c r="T114" s="15">
        <f t="shared" ref="T114:T115" si="519">IF(ISERROR(T112/T109),0,T112/T109)</f>
        <v>0</v>
      </c>
      <c r="V114" s="15">
        <f t="shared" ref="V114:V115" si="520">IF(ISERROR(V112/V109),0,V112/V109)</f>
        <v>0</v>
      </c>
      <c r="X114" s="15">
        <f t="shared" ref="X114:X115" si="521">IF(ISERROR(X112/X109),0,X112/X109)</f>
        <v>0</v>
      </c>
      <c r="Z114" s="15">
        <f t="shared" ref="Z114:Z115" si="522">IF(ISERROR(Z112/Z109),0,Z112/Z109)</f>
        <v>0</v>
      </c>
      <c r="AB114" s="15">
        <f t="shared" ref="AB114:AB115" si="523">IF(ISERROR(AB112/AB109),0,AB112/AB109)</f>
        <v>0</v>
      </c>
      <c r="AD114" s="15">
        <f t="shared" ref="AD114:AD115" si="524">IF(ISERROR(AD112/AD109),0,AD112/AD109)</f>
        <v>0</v>
      </c>
      <c r="AF114" s="15">
        <f t="shared" ref="AF114:AF115" si="525">IF(ISERROR(AF112/AF109),0,AF112/AF109)</f>
        <v>0</v>
      </c>
      <c r="AH114" s="15">
        <f t="shared" ref="AH114:AH115" si="526">IF(ISERROR(AH112/AH109),0,AH112/AH109)</f>
        <v>0</v>
      </c>
      <c r="AJ114" s="15">
        <f t="shared" ref="AJ114:AJ115" si="527">IF(ISERROR(AJ112/AJ109),0,AJ112/AJ109)</f>
        <v>0</v>
      </c>
      <c r="AL114" s="15">
        <f t="shared" ref="AL114:AL115" si="528">IF(ISERROR(AL112/AL109),0,AL112/AL109)</f>
        <v>0</v>
      </c>
      <c r="AN114" s="15">
        <f t="shared" ref="AN114:AN115" si="529">IF(ISERROR(AN112/AN109),0,AN112/AN109)</f>
        <v>0</v>
      </c>
      <c r="AP114" s="15">
        <f t="shared" ref="AP114:AP115" si="530">IF(ISERROR(AP112/AP109),0,AP112/AP109)</f>
        <v>0</v>
      </c>
      <c r="AR114" s="15">
        <f t="shared" ref="AR114:AR115" si="531">IF(ISERROR(AR112/AR109),0,AR112/AR109)</f>
        <v>0</v>
      </c>
      <c r="AT114" s="15">
        <f t="shared" ref="AT114:AT115" si="532">IF(ISERROR(AT112/AT109),0,AT112/AT109)</f>
        <v>0</v>
      </c>
      <c r="AV114" s="15">
        <f t="shared" ref="AV114:AV115" si="533">IF(ISERROR(AV112/AV109),0,AV112/AV109)</f>
        <v>0</v>
      </c>
      <c r="AX114" s="15">
        <f t="shared" ref="AX114:AX115" si="534">IF(ISERROR(AX112/AX109),0,AX112/AX109)</f>
        <v>0</v>
      </c>
      <c r="AZ114" s="15">
        <f t="shared" ref="AZ114:AZ115" si="535">IF(ISERROR(AZ112/AZ109),0,AZ112/AZ109)</f>
        <v>0</v>
      </c>
      <c r="BB114" s="15">
        <f t="shared" ref="BB114:BB115" si="536">IF(ISERROR(BB112/BB109),0,BB112/BB109)</f>
        <v>0</v>
      </c>
      <c r="BD114" s="15">
        <f t="shared" ref="BD114:BF115" si="537">IF(ISERROR(BD112/BD109),0,BD112/BD109)</f>
        <v>0</v>
      </c>
      <c r="BF114" s="15">
        <f t="shared" si="537"/>
        <v>0</v>
      </c>
      <c r="BH114" s="15">
        <f t="shared" ref="BH114:BJ114" si="538">IF(ISERROR(BH112/BH109),0,BH112/BH109)</f>
        <v>0</v>
      </c>
      <c r="BJ114" s="15">
        <f t="shared" si="538"/>
        <v>0</v>
      </c>
      <c r="BL114" s="15">
        <f t="shared" ref="BL114:BN114" si="539">IF(ISERROR(BL112/BL109),0,BL112/BL109)</f>
        <v>0</v>
      </c>
      <c r="BN114" s="15">
        <f t="shared" si="539"/>
        <v>0</v>
      </c>
      <c r="BP114" s="15">
        <f t="shared" ref="BP114:BR114" si="540">IF(ISERROR(BP112/BP109),0,BP112/BP109)</f>
        <v>0</v>
      </c>
      <c r="BR114" s="15">
        <f t="shared" si="540"/>
        <v>0</v>
      </c>
      <c r="BT114" s="15">
        <f t="shared" ref="BT114:BV114" si="541">IF(ISERROR(BT112/BT109),0,BT112/BT109)</f>
        <v>0</v>
      </c>
      <c r="BV114" s="15">
        <f t="shared" si="541"/>
        <v>0</v>
      </c>
    </row>
    <row r="115" spans="2:74" x14ac:dyDescent="0.25">
      <c r="B115" s="9" t="s">
        <v>2</v>
      </c>
      <c r="C115" s="10"/>
      <c r="D115" s="10"/>
      <c r="E115" s="10"/>
      <c r="F115" s="10"/>
      <c r="G115" s="10"/>
      <c r="H115" s="10"/>
      <c r="I115" s="10"/>
      <c r="J115" s="41" t="e">
        <f>J113/J110</f>
        <v>#DIV/0!</v>
      </c>
      <c r="K115" s="10"/>
      <c r="L115" s="41" t="e">
        <f>L113/L110</f>
        <v>#DIV/0!</v>
      </c>
      <c r="M115" s="10"/>
      <c r="N115" s="41">
        <f>IF(ISERROR(N113/N110),0,N113/N110)</f>
        <v>0</v>
      </c>
      <c r="O115" s="10"/>
      <c r="P115" s="41">
        <f t="shared" si="517"/>
        <v>0</v>
      </c>
      <c r="Q115" s="10"/>
      <c r="R115" s="41">
        <f t="shared" si="518"/>
        <v>0</v>
      </c>
      <c r="S115" s="10"/>
      <c r="T115" s="41">
        <f t="shared" si="519"/>
        <v>0</v>
      </c>
      <c r="U115" s="10"/>
      <c r="V115" s="41">
        <f t="shared" si="520"/>
        <v>0</v>
      </c>
      <c r="W115" s="10"/>
      <c r="X115" s="41">
        <f t="shared" si="521"/>
        <v>0</v>
      </c>
      <c r="Y115" s="10"/>
      <c r="Z115" s="41">
        <f t="shared" si="522"/>
        <v>0</v>
      </c>
      <c r="AA115" s="10"/>
      <c r="AB115" s="41">
        <f t="shared" si="523"/>
        <v>0</v>
      </c>
      <c r="AC115" s="10"/>
      <c r="AD115" s="41">
        <f t="shared" si="524"/>
        <v>0</v>
      </c>
      <c r="AE115" s="10"/>
      <c r="AF115" s="41">
        <f t="shared" si="525"/>
        <v>0</v>
      </c>
      <c r="AG115" s="10"/>
      <c r="AH115" s="41">
        <f t="shared" si="526"/>
        <v>0</v>
      </c>
      <c r="AI115" s="10"/>
      <c r="AJ115" s="41">
        <f t="shared" si="527"/>
        <v>0</v>
      </c>
      <c r="AK115" s="10"/>
      <c r="AL115" s="41">
        <f t="shared" si="528"/>
        <v>0</v>
      </c>
      <c r="AM115" s="10"/>
      <c r="AN115" s="41">
        <f t="shared" si="529"/>
        <v>0</v>
      </c>
      <c r="AO115" s="10"/>
      <c r="AP115" s="41">
        <f t="shared" si="530"/>
        <v>0</v>
      </c>
      <c r="AQ115" s="10"/>
      <c r="AR115" s="41">
        <f t="shared" si="531"/>
        <v>0</v>
      </c>
      <c r="AS115" s="10"/>
      <c r="AT115" s="41">
        <f t="shared" si="532"/>
        <v>0</v>
      </c>
      <c r="AU115" s="10"/>
      <c r="AV115" s="41">
        <f t="shared" si="533"/>
        <v>0</v>
      </c>
      <c r="AW115" s="10"/>
      <c r="AX115" s="41">
        <f t="shared" si="534"/>
        <v>0</v>
      </c>
      <c r="AY115" s="10"/>
      <c r="AZ115" s="41">
        <f t="shared" si="535"/>
        <v>0</v>
      </c>
      <c r="BA115" s="10"/>
      <c r="BB115" s="41">
        <f t="shared" si="536"/>
        <v>0</v>
      </c>
      <c r="BC115" s="10"/>
      <c r="BD115" s="41">
        <f t="shared" si="537"/>
        <v>0</v>
      </c>
      <c r="BE115" s="10"/>
      <c r="BF115" s="41">
        <f t="shared" si="537"/>
        <v>0</v>
      </c>
      <c r="BG115" s="10"/>
      <c r="BH115" s="41">
        <f t="shared" ref="BH115:BJ115" si="542">IF(ISERROR(BH113/BH110),0,BH113/BH110)</f>
        <v>0</v>
      </c>
      <c r="BI115" s="10"/>
      <c r="BJ115" s="41">
        <f t="shared" si="542"/>
        <v>0</v>
      </c>
      <c r="BK115" s="10"/>
      <c r="BL115" s="41">
        <f t="shared" ref="BL115:BN115" si="543">IF(ISERROR(BL113/BL110),0,BL113/BL110)</f>
        <v>0</v>
      </c>
      <c r="BM115" s="10"/>
      <c r="BN115" s="41">
        <f t="shared" si="543"/>
        <v>0</v>
      </c>
      <c r="BO115" s="10"/>
      <c r="BP115" s="41">
        <f t="shared" ref="BP115:BR115" si="544">IF(ISERROR(BP113/BP110),0,BP113/BP110)</f>
        <v>0</v>
      </c>
      <c r="BQ115" s="10"/>
      <c r="BR115" s="41">
        <f t="shared" si="544"/>
        <v>0</v>
      </c>
      <c r="BS115" s="10"/>
      <c r="BT115" s="41">
        <f t="shared" ref="BT115:BV115" si="545">IF(ISERROR(BT113/BT110),0,BT113/BT110)</f>
        <v>0</v>
      </c>
      <c r="BU115" s="10"/>
      <c r="BV115" s="42">
        <f t="shared" si="545"/>
        <v>0</v>
      </c>
    </row>
    <row r="116" spans="2:74" x14ac:dyDescent="0.25">
      <c r="J116" s="15"/>
      <c r="L116" s="15"/>
      <c r="N116" s="15"/>
      <c r="P116" s="15"/>
      <c r="R116" s="15"/>
      <c r="T116" s="15"/>
      <c r="V116" s="15"/>
      <c r="X116" s="15"/>
      <c r="Z116" s="15"/>
      <c r="AB116" s="15"/>
      <c r="AD116" s="15"/>
      <c r="AF116" s="15"/>
      <c r="AH116" s="15"/>
      <c r="AJ116" s="15"/>
      <c r="AL116" s="15"/>
      <c r="AN116" s="15"/>
      <c r="AP116" s="15"/>
      <c r="AR116" s="15"/>
      <c r="AT116" s="15"/>
      <c r="AV116" s="15"/>
      <c r="AX116" s="15"/>
      <c r="AZ116" s="15"/>
      <c r="BB116" s="15"/>
      <c r="BD116" s="15"/>
      <c r="BF116" s="15"/>
      <c r="BH116" s="15"/>
      <c r="BJ116" s="15"/>
      <c r="BL116" s="15"/>
      <c r="BN116" s="15"/>
      <c r="BP116" s="15"/>
      <c r="BR116" s="15"/>
      <c r="BT116" s="15"/>
      <c r="BV116" s="15"/>
    </row>
    <row r="117" spans="2:74" x14ac:dyDescent="0.25">
      <c r="B117" s="7" t="str">
        <f>$B$34</f>
        <v>Dr. Yoncee</v>
      </c>
    </row>
    <row r="118" spans="2:74" x14ac:dyDescent="0.25">
      <c r="B118" s="4" t="s">
        <v>26</v>
      </c>
      <c r="J118" s="46">
        <v>0</v>
      </c>
      <c r="K118" s="47"/>
      <c r="L118" s="46">
        <v>0</v>
      </c>
      <c r="M118" s="47"/>
      <c r="N118" s="46">
        <v>0</v>
      </c>
      <c r="O118" s="47"/>
      <c r="P118" s="46">
        <v>0</v>
      </c>
      <c r="Q118" s="47"/>
      <c r="R118" s="46">
        <v>0</v>
      </c>
      <c r="S118" s="47"/>
      <c r="T118" s="46">
        <v>0</v>
      </c>
      <c r="U118" s="47"/>
      <c r="V118" s="46">
        <v>0</v>
      </c>
      <c r="W118" s="47"/>
      <c r="X118" s="46">
        <v>0</v>
      </c>
      <c r="Y118" s="47"/>
      <c r="Z118" s="46">
        <v>0</v>
      </c>
      <c r="AA118" s="47"/>
      <c r="AB118" s="46">
        <v>0</v>
      </c>
      <c r="AC118" s="47"/>
      <c r="AD118" s="46">
        <v>0</v>
      </c>
      <c r="AE118" s="47"/>
      <c r="AF118" s="46">
        <v>0</v>
      </c>
      <c r="AG118" s="47"/>
      <c r="AH118" s="46">
        <v>0</v>
      </c>
      <c r="AI118" s="47"/>
      <c r="AJ118" s="46">
        <v>0</v>
      </c>
      <c r="AK118" s="47"/>
      <c r="AL118" s="46">
        <v>0</v>
      </c>
      <c r="AM118" s="47"/>
      <c r="AN118" s="46">
        <v>0</v>
      </c>
      <c r="AO118" s="47"/>
      <c r="AP118" s="46">
        <v>0</v>
      </c>
      <c r="AQ118" s="47"/>
      <c r="AR118" s="46">
        <v>0</v>
      </c>
      <c r="AS118" s="47"/>
      <c r="AT118" s="46">
        <v>0</v>
      </c>
      <c r="AU118" s="47"/>
      <c r="AV118" s="46">
        <v>0</v>
      </c>
      <c r="AW118" s="47"/>
      <c r="AX118" s="46">
        <v>0</v>
      </c>
      <c r="AY118" s="47"/>
      <c r="AZ118" s="46">
        <v>0</v>
      </c>
      <c r="BA118" s="47"/>
      <c r="BB118" s="46">
        <v>0</v>
      </c>
      <c r="BC118" s="47"/>
      <c r="BD118" s="46">
        <v>0</v>
      </c>
      <c r="BE118" s="47"/>
      <c r="BF118" s="46">
        <v>0</v>
      </c>
      <c r="BG118" s="47"/>
      <c r="BH118" s="46">
        <v>0</v>
      </c>
      <c r="BI118" s="47"/>
      <c r="BJ118" s="46">
        <v>0</v>
      </c>
      <c r="BK118" s="47"/>
      <c r="BL118" s="46">
        <v>0</v>
      </c>
      <c r="BM118" s="47"/>
      <c r="BN118" s="46">
        <v>0</v>
      </c>
      <c r="BO118" s="47"/>
      <c r="BP118" s="46">
        <v>0</v>
      </c>
      <c r="BQ118" s="47"/>
      <c r="BR118" s="46">
        <v>0</v>
      </c>
      <c r="BS118" s="47"/>
      <c r="BT118" s="46">
        <v>0</v>
      </c>
      <c r="BU118" s="47"/>
      <c r="BV118" s="46">
        <v>0</v>
      </c>
    </row>
    <row r="119" spans="2:74" x14ac:dyDescent="0.25">
      <c r="B119" s="9" t="s">
        <v>20</v>
      </c>
      <c r="C119" s="10"/>
      <c r="D119" s="10"/>
      <c r="E119" s="10"/>
      <c r="F119" s="10"/>
      <c r="G119" s="10"/>
      <c r="H119" s="10"/>
      <c r="I119" s="10"/>
      <c r="J119" s="11">
        <f>SUM(J118:J118)</f>
        <v>0</v>
      </c>
      <c r="K119" s="10"/>
      <c r="L119" s="11">
        <f>SUM(J118:L118)</f>
        <v>0</v>
      </c>
      <c r="M119" s="10"/>
      <c r="N119" s="11">
        <f>SUM(J118:N118)</f>
        <v>0</v>
      </c>
      <c r="O119" s="10"/>
      <c r="P119" s="11">
        <f>SUM(J118:P118)</f>
        <v>0</v>
      </c>
      <c r="Q119" s="10"/>
      <c r="R119" s="11">
        <f>SUM(J118:R118)</f>
        <v>0</v>
      </c>
      <c r="S119" s="10"/>
      <c r="T119" s="11">
        <f>SUM(J118:T118)</f>
        <v>0</v>
      </c>
      <c r="U119" s="10"/>
      <c r="V119" s="11">
        <f>SUM(J118:V118)</f>
        <v>0</v>
      </c>
      <c r="W119" s="10"/>
      <c r="X119" s="11">
        <f>SUM(J118:X118)</f>
        <v>0</v>
      </c>
      <c r="Y119" s="10"/>
      <c r="Z119" s="11">
        <f>SUM(J118:Z118)</f>
        <v>0</v>
      </c>
      <c r="AA119" s="10"/>
      <c r="AB119" s="11">
        <f>SUM(J118:AB118)</f>
        <v>0</v>
      </c>
      <c r="AC119" s="10"/>
      <c r="AD119" s="11">
        <f>SUM(J118:AD118)</f>
        <v>0</v>
      </c>
      <c r="AE119" s="10"/>
      <c r="AF119" s="11">
        <f>SUM(J118:AF118)</f>
        <v>0</v>
      </c>
      <c r="AG119" s="10"/>
      <c r="AH119" s="11">
        <f>SUM(L118:AH118)</f>
        <v>0</v>
      </c>
      <c r="AI119" s="10"/>
      <c r="AJ119" s="11">
        <f>SUM(N118:AJ118)</f>
        <v>0</v>
      </c>
      <c r="AK119" s="10"/>
      <c r="AL119" s="11">
        <f>SUM(P118:AL118)</f>
        <v>0</v>
      </c>
      <c r="AM119" s="10"/>
      <c r="AN119" s="11">
        <f>SUM(R118:AN118)</f>
        <v>0</v>
      </c>
      <c r="AO119" s="10"/>
      <c r="AP119" s="11">
        <f>SUM(T118:AP118)</f>
        <v>0</v>
      </c>
      <c r="AQ119" s="10"/>
      <c r="AR119" s="11">
        <f>SUM(V118:AR118)</f>
        <v>0</v>
      </c>
      <c r="AS119" s="10"/>
      <c r="AT119" s="11">
        <f>SUM(X118:AT118)</f>
        <v>0</v>
      </c>
      <c r="AU119" s="10"/>
      <c r="AV119" s="11">
        <f>SUM(Z118:AV118)</f>
        <v>0</v>
      </c>
      <c r="AW119" s="10"/>
      <c r="AX119" s="11">
        <f>SUM(AB118:AX118)</f>
        <v>0</v>
      </c>
      <c r="AY119" s="10"/>
      <c r="AZ119" s="11">
        <f>SUM(AD118:AZ118)</f>
        <v>0</v>
      </c>
      <c r="BA119" s="10"/>
      <c r="BB119" s="11">
        <f>SUM(AF118:BB118)</f>
        <v>0</v>
      </c>
      <c r="BC119" s="10"/>
      <c r="BD119" s="11">
        <f>SUM(AH118:BD118)</f>
        <v>0</v>
      </c>
      <c r="BE119" s="10"/>
      <c r="BF119" s="11">
        <f>SUM(AJ118:BF118)</f>
        <v>0</v>
      </c>
      <c r="BG119" s="10"/>
      <c r="BH119" s="11">
        <f>SUM(AL118:BH118)</f>
        <v>0</v>
      </c>
      <c r="BI119" s="10"/>
      <c r="BJ119" s="11">
        <f>SUM(AN118:BJ118)</f>
        <v>0</v>
      </c>
      <c r="BK119" s="10"/>
      <c r="BL119" s="11">
        <f>SUM(AP118:BL118)</f>
        <v>0</v>
      </c>
      <c r="BM119" s="10"/>
      <c r="BN119" s="11">
        <f>SUM(AR118:BN118)</f>
        <v>0</v>
      </c>
      <c r="BO119" s="10"/>
      <c r="BP119" s="11">
        <f>SUM(AT118:BP118)</f>
        <v>0</v>
      </c>
      <c r="BQ119" s="10"/>
      <c r="BR119" s="11">
        <f>SUM(AV118:BR118)</f>
        <v>0</v>
      </c>
      <c r="BS119" s="10"/>
      <c r="BT119" s="11">
        <f>SUM(AX118:BT118)</f>
        <v>0</v>
      </c>
      <c r="BU119" s="10"/>
      <c r="BV119" s="13">
        <f>SUM(AZ118:BV118)</f>
        <v>0</v>
      </c>
    </row>
    <row r="120" spans="2:74" x14ac:dyDescent="0.25">
      <c r="B120" s="50" t="s">
        <v>40</v>
      </c>
      <c r="C120" s="51"/>
      <c r="D120" s="51"/>
      <c r="E120" s="51"/>
      <c r="F120" s="51"/>
      <c r="G120" s="51"/>
      <c r="H120" s="51"/>
      <c r="I120" s="51"/>
      <c r="J120" s="53" t="e">
        <f>J119/J35</f>
        <v>#DIV/0!</v>
      </c>
      <c r="K120" s="51"/>
      <c r="L120" s="53" t="e">
        <f>L119/L35</f>
        <v>#DIV/0!</v>
      </c>
      <c r="M120" s="51"/>
      <c r="N120" s="53">
        <f>IF(ISERROR(N119/N35),0,N119/N35)</f>
        <v>0</v>
      </c>
      <c r="O120" s="51"/>
      <c r="P120" s="53">
        <f t="shared" ref="P120" si="546">IF(ISERROR(P119/P35),0,P119/P35)</f>
        <v>0</v>
      </c>
      <c r="Q120" s="51"/>
      <c r="R120" s="53">
        <f t="shared" ref="R120" si="547">IF(ISERROR(R119/R35),0,R119/R35)</f>
        <v>0</v>
      </c>
      <c r="S120" s="51"/>
      <c r="T120" s="53">
        <f t="shared" ref="T120" si="548">IF(ISERROR(T119/T35),0,T119/T35)</f>
        <v>0</v>
      </c>
      <c r="U120" s="51"/>
      <c r="V120" s="53">
        <f t="shared" ref="V120" si="549">IF(ISERROR(V119/V35),0,V119/V35)</f>
        <v>0</v>
      </c>
      <c r="W120" s="51"/>
      <c r="X120" s="53">
        <f t="shared" ref="X120" si="550">IF(ISERROR(X119/X35),0,X119/X35)</f>
        <v>0</v>
      </c>
      <c r="Y120" s="51"/>
      <c r="Z120" s="53">
        <f t="shared" ref="Z120" si="551">IF(ISERROR(Z119/Z35),0,Z119/Z35)</f>
        <v>0</v>
      </c>
      <c r="AA120" s="51"/>
      <c r="AB120" s="53">
        <f t="shared" ref="AB120" si="552">IF(ISERROR(AB119/AB35),0,AB119/AB35)</f>
        <v>0</v>
      </c>
      <c r="AC120" s="51"/>
      <c r="AD120" s="53">
        <f t="shared" ref="AD120" si="553">IF(ISERROR(AD119/AD35),0,AD119/AD35)</f>
        <v>0</v>
      </c>
      <c r="AE120" s="51"/>
      <c r="AF120" s="53">
        <f t="shared" ref="AF120" si="554">IF(ISERROR(AF119/AF35),0,AF119/AF35)</f>
        <v>0</v>
      </c>
      <c r="AG120" s="51"/>
      <c r="AH120" s="53">
        <f t="shared" ref="AH120" si="555">IF(ISERROR(AH119/AH35),0,AH119/AH35)</f>
        <v>0</v>
      </c>
      <c r="AI120" s="51"/>
      <c r="AJ120" s="53">
        <f t="shared" ref="AJ120" si="556">IF(ISERROR(AJ119/AJ35),0,AJ119/AJ35)</f>
        <v>0</v>
      </c>
      <c r="AK120" s="51"/>
      <c r="AL120" s="53">
        <f t="shared" ref="AL120" si="557">IF(ISERROR(AL119/AL35),0,AL119/AL35)</f>
        <v>0</v>
      </c>
      <c r="AM120" s="51"/>
      <c r="AN120" s="53">
        <f t="shared" ref="AN120" si="558">IF(ISERROR(AN119/AN35),0,AN119/AN35)</f>
        <v>0</v>
      </c>
      <c r="AO120" s="51"/>
      <c r="AP120" s="53">
        <f t="shared" ref="AP120" si="559">IF(ISERROR(AP119/AP35),0,AP119/AP35)</f>
        <v>0</v>
      </c>
      <c r="AQ120" s="51"/>
      <c r="AR120" s="53">
        <f t="shared" ref="AR120" si="560">IF(ISERROR(AR119/AR35),0,AR119/AR35)</f>
        <v>0</v>
      </c>
      <c r="AS120" s="51"/>
      <c r="AT120" s="53">
        <f t="shared" ref="AT120" si="561">IF(ISERROR(AT119/AT35),0,AT119/AT35)</f>
        <v>0</v>
      </c>
      <c r="AU120" s="51"/>
      <c r="AV120" s="53">
        <f t="shared" ref="AV120" si="562">IF(ISERROR(AV119/AV35),0,AV119/AV35)</f>
        <v>0</v>
      </c>
      <c r="AW120" s="51"/>
      <c r="AX120" s="53">
        <f t="shared" ref="AX120" si="563">IF(ISERROR(AX119/AX35),0,AX119/AX35)</f>
        <v>0</v>
      </c>
      <c r="AY120" s="51"/>
      <c r="AZ120" s="53">
        <f t="shared" ref="AZ120" si="564">IF(ISERROR(AZ119/AZ35),0,AZ119/AZ35)</f>
        <v>0</v>
      </c>
      <c r="BA120" s="51"/>
      <c r="BB120" s="53">
        <f t="shared" ref="BB120" si="565">IF(ISERROR(BB119/BB35),0,BB119/BB35)</f>
        <v>0</v>
      </c>
      <c r="BC120" s="51"/>
      <c r="BD120" s="53">
        <f t="shared" ref="BD120:BF120" si="566">IF(ISERROR(BD119/BD35),0,BD119/BD35)</f>
        <v>0</v>
      </c>
      <c r="BE120" s="51"/>
      <c r="BF120" s="53">
        <f t="shared" si="566"/>
        <v>0</v>
      </c>
      <c r="BG120" s="51"/>
      <c r="BH120" s="53">
        <f t="shared" ref="BH120:BJ120" si="567">IF(ISERROR(BH119/BH35),0,BH119/BH35)</f>
        <v>0</v>
      </c>
      <c r="BI120" s="51"/>
      <c r="BJ120" s="53">
        <f t="shared" si="567"/>
        <v>0</v>
      </c>
      <c r="BK120" s="51"/>
      <c r="BL120" s="53">
        <f t="shared" ref="BL120:BN120" si="568">IF(ISERROR(BL119/BL35),0,BL119/BL35)</f>
        <v>0</v>
      </c>
      <c r="BM120" s="51"/>
      <c r="BN120" s="53">
        <f t="shared" si="568"/>
        <v>0</v>
      </c>
      <c r="BO120" s="51"/>
      <c r="BP120" s="53">
        <f t="shared" ref="BP120:BR120" si="569">IF(ISERROR(BP119/BP35),0,BP119/BP35)</f>
        <v>0</v>
      </c>
      <c r="BQ120" s="51"/>
      <c r="BR120" s="53">
        <f t="shared" si="569"/>
        <v>0</v>
      </c>
      <c r="BS120" s="51"/>
      <c r="BT120" s="53">
        <f t="shared" ref="BT120:BV120" si="570">IF(ISERROR(BT119/BT35),0,BT119/BT35)</f>
        <v>0</v>
      </c>
      <c r="BU120" s="51"/>
      <c r="BV120" s="54">
        <f t="shared" si="570"/>
        <v>0</v>
      </c>
    </row>
    <row r="121" spans="2:74" x14ac:dyDescent="0.25">
      <c r="B121" s="4" t="s">
        <v>28</v>
      </c>
      <c r="J121" s="46">
        <v>0</v>
      </c>
      <c r="K121" s="47"/>
      <c r="L121" s="46">
        <v>0</v>
      </c>
      <c r="M121" s="47"/>
      <c r="N121" s="46">
        <v>0</v>
      </c>
      <c r="O121" s="47"/>
      <c r="P121" s="46">
        <v>0</v>
      </c>
      <c r="Q121" s="47"/>
      <c r="R121" s="46">
        <v>0</v>
      </c>
      <c r="S121" s="47"/>
      <c r="T121" s="46">
        <v>0</v>
      </c>
      <c r="U121" s="47"/>
      <c r="V121" s="46">
        <v>0</v>
      </c>
      <c r="W121" s="47"/>
      <c r="X121" s="46">
        <v>0</v>
      </c>
      <c r="Y121" s="47"/>
      <c r="Z121" s="46">
        <v>0</v>
      </c>
      <c r="AA121" s="47"/>
      <c r="AB121" s="46">
        <v>0</v>
      </c>
      <c r="AC121" s="47"/>
      <c r="AD121" s="46">
        <v>0</v>
      </c>
      <c r="AE121" s="47"/>
      <c r="AF121" s="46">
        <v>0</v>
      </c>
      <c r="AG121" s="47"/>
      <c r="AH121" s="46">
        <v>0</v>
      </c>
      <c r="AI121" s="47"/>
      <c r="AJ121" s="46">
        <v>0</v>
      </c>
      <c r="AK121" s="47"/>
      <c r="AL121" s="46">
        <v>0</v>
      </c>
      <c r="AM121" s="47"/>
      <c r="AN121" s="46">
        <v>0</v>
      </c>
      <c r="AO121" s="47"/>
      <c r="AP121" s="46">
        <v>0</v>
      </c>
      <c r="AQ121" s="47"/>
      <c r="AR121" s="46">
        <v>0</v>
      </c>
      <c r="AS121" s="47"/>
      <c r="AT121" s="46">
        <v>0</v>
      </c>
      <c r="AU121" s="47"/>
      <c r="AV121" s="46">
        <v>0</v>
      </c>
      <c r="AW121" s="47"/>
      <c r="AX121" s="46">
        <v>0</v>
      </c>
      <c r="AY121" s="47"/>
      <c r="AZ121" s="46">
        <v>0</v>
      </c>
      <c r="BA121" s="47"/>
      <c r="BB121" s="46">
        <v>0</v>
      </c>
      <c r="BC121" s="47"/>
      <c r="BD121" s="46">
        <v>0</v>
      </c>
      <c r="BE121" s="47"/>
      <c r="BF121" s="46">
        <v>0</v>
      </c>
      <c r="BG121" s="47"/>
      <c r="BH121" s="46">
        <v>0</v>
      </c>
      <c r="BI121" s="47"/>
      <c r="BJ121" s="46">
        <v>0</v>
      </c>
      <c r="BK121" s="47"/>
      <c r="BL121" s="46">
        <v>0</v>
      </c>
      <c r="BM121" s="47"/>
      <c r="BN121" s="46">
        <v>0</v>
      </c>
      <c r="BO121" s="47"/>
      <c r="BP121" s="46">
        <v>0</v>
      </c>
      <c r="BQ121" s="47"/>
      <c r="BR121" s="46">
        <v>0</v>
      </c>
      <c r="BS121" s="47"/>
      <c r="BT121" s="46">
        <v>0</v>
      </c>
      <c r="BU121" s="47"/>
      <c r="BV121" s="46">
        <v>0</v>
      </c>
    </row>
    <row r="122" spans="2:74" x14ac:dyDescent="0.25">
      <c r="B122" s="9" t="s">
        <v>20</v>
      </c>
      <c r="C122" s="10"/>
      <c r="D122" s="10"/>
      <c r="E122" s="10"/>
      <c r="F122" s="10"/>
      <c r="G122" s="10"/>
      <c r="H122" s="10"/>
      <c r="I122" s="10"/>
      <c r="J122" s="11">
        <f>SUM(J121:J121)</f>
        <v>0</v>
      </c>
      <c r="K122" s="10"/>
      <c r="L122" s="11">
        <f>SUM(J121:L121)</f>
        <v>0</v>
      </c>
      <c r="M122" s="10"/>
      <c r="N122" s="11">
        <f>SUM(J121:N121)</f>
        <v>0</v>
      </c>
      <c r="O122" s="10"/>
      <c r="P122" s="11">
        <f>SUM(J121:P121)</f>
        <v>0</v>
      </c>
      <c r="Q122" s="10"/>
      <c r="R122" s="11">
        <f>SUM(J121:R121)</f>
        <v>0</v>
      </c>
      <c r="S122" s="10"/>
      <c r="T122" s="11">
        <f>SUM(J121:T121)</f>
        <v>0</v>
      </c>
      <c r="U122" s="10"/>
      <c r="V122" s="11">
        <f>SUM(J121:V121)</f>
        <v>0</v>
      </c>
      <c r="W122" s="10"/>
      <c r="X122" s="11">
        <f>SUM(J121:X121)</f>
        <v>0</v>
      </c>
      <c r="Y122" s="10"/>
      <c r="Z122" s="11">
        <f>SUM(J121:Z121)</f>
        <v>0</v>
      </c>
      <c r="AA122" s="10"/>
      <c r="AB122" s="11">
        <f>SUM(J121:AB121)</f>
        <v>0</v>
      </c>
      <c r="AC122" s="10"/>
      <c r="AD122" s="11">
        <f>SUM(J121:AD121)</f>
        <v>0</v>
      </c>
      <c r="AE122" s="10"/>
      <c r="AF122" s="11">
        <f>SUM(J121:AF121)</f>
        <v>0</v>
      </c>
      <c r="AG122" s="10"/>
      <c r="AH122" s="11">
        <f>SUM(L121:AH121)</f>
        <v>0</v>
      </c>
      <c r="AI122" s="10"/>
      <c r="AJ122" s="11">
        <f>SUM(N121:AJ121)</f>
        <v>0</v>
      </c>
      <c r="AK122" s="10"/>
      <c r="AL122" s="11">
        <f>SUM(P121:AL121)</f>
        <v>0</v>
      </c>
      <c r="AM122" s="10"/>
      <c r="AN122" s="11">
        <f>SUM(R121:AN121)</f>
        <v>0</v>
      </c>
      <c r="AO122" s="10"/>
      <c r="AP122" s="11">
        <f>SUM(T121:AP121)</f>
        <v>0</v>
      </c>
      <c r="AQ122" s="10"/>
      <c r="AR122" s="11">
        <f>SUM(V121:AR121)</f>
        <v>0</v>
      </c>
      <c r="AS122" s="10"/>
      <c r="AT122" s="11">
        <f>SUM(X121:AT121)</f>
        <v>0</v>
      </c>
      <c r="AU122" s="10"/>
      <c r="AV122" s="11">
        <f>SUM(Z121:AV121)</f>
        <v>0</v>
      </c>
      <c r="AW122" s="10"/>
      <c r="AX122" s="11">
        <f>SUM(AB121:AX121)</f>
        <v>0</v>
      </c>
      <c r="AY122" s="10"/>
      <c r="AZ122" s="11">
        <f>SUM(AD121:AZ121)</f>
        <v>0</v>
      </c>
      <c r="BA122" s="10"/>
      <c r="BB122" s="11">
        <f>SUM(AF121:BB121)</f>
        <v>0</v>
      </c>
      <c r="BC122" s="10"/>
      <c r="BD122" s="11">
        <f>SUM(AH121:BD121)</f>
        <v>0</v>
      </c>
      <c r="BE122" s="10"/>
      <c r="BF122" s="11">
        <f>SUM(AJ121:BF121)</f>
        <v>0</v>
      </c>
      <c r="BG122" s="10"/>
      <c r="BH122" s="11">
        <f>SUM(AL121:BH121)</f>
        <v>0</v>
      </c>
      <c r="BI122" s="10"/>
      <c r="BJ122" s="11">
        <f>SUM(AN121:BJ121)</f>
        <v>0</v>
      </c>
      <c r="BK122" s="10"/>
      <c r="BL122" s="11">
        <f>SUM(AP121:BL121)</f>
        <v>0</v>
      </c>
      <c r="BM122" s="10"/>
      <c r="BN122" s="11">
        <f>SUM(AR121:BN121)</f>
        <v>0</v>
      </c>
      <c r="BO122" s="10"/>
      <c r="BP122" s="11">
        <f>SUM(AT121:BP121)</f>
        <v>0</v>
      </c>
      <c r="BQ122" s="10"/>
      <c r="BR122" s="11">
        <f>SUM(AV121:BR121)</f>
        <v>0</v>
      </c>
      <c r="BS122" s="10"/>
      <c r="BT122" s="11">
        <f>SUM(AX121:BT121)</f>
        <v>0</v>
      </c>
      <c r="BU122" s="10"/>
      <c r="BV122" s="13">
        <f>SUM(AZ121:BV121)</f>
        <v>0</v>
      </c>
    </row>
    <row r="123" spans="2:74" x14ac:dyDescent="0.25">
      <c r="B123" s="4" t="s">
        <v>29</v>
      </c>
      <c r="J123" s="15" t="e">
        <f>J121/J118</f>
        <v>#DIV/0!</v>
      </c>
      <c r="L123" s="15" t="e">
        <f>L121/L118</f>
        <v>#DIV/0!</v>
      </c>
      <c r="N123" s="15">
        <f>IF(ISERROR(N121/N118),0,N121/N118)</f>
        <v>0</v>
      </c>
      <c r="P123" s="15">
        <f t="shared" ref="P123:P124" si="571">IF(ISERROR(P121/P118),0,P121/P118)</f>
        <v>0</v>
      </c>
      <c r="R123" s="15">
        <f t="shared" ref="R123:R124" si="572">IF(ISERROR(R121/R118),0,R121/R118)</f>
        <v>0</v>
      </c>
      <c r="T123" s="15">
        <f t="shared" ref="T123:T124" si="573">IF(ISERROR(T121/T118),0,T121/T118)</f>
        <v>0</v>
      </c>
      <c r="V123" s="15">
        <f t="shared" ref="V123:V124" si="574">IF(ISERROR(V121/V118),0,V121/V118)</f>
        <v>0</v>
      </c>
      <c r="X123" s="15">
        <f t="shared" ref="X123:X124" si="575">IF(ISERROR(X121/X118),0,X121/X118)</f>
        <v>0</v>
      </c>
      <c r="Z123" s="15">
        <f t="shared" ref="Z123:Z124" si="576">IF(ISERROR(Z121/Z118),0,Z121/Z118)</f>
        <v>0</v>
      </c>
      <c r="AB123" s="15">
        <f t="shared" ref="AB123:AB124" si="577">IF(ISERROR(AB121/AB118),0,AB121/AB118)</f>
        <v>0</v>
      </c>
      <c r="AD123" s="15">
        <f t="shared" ref="AD123:AD124" si="578">IF(ISERROR(AD121/AD118),0,AD121/AD118)</f>
        <v>0</v>
      </c>
      <c r="AF123" s="15">
        <f t="shared" ref="AF123:AF124" si="579">IF(ISERROR(AF121/AF118),0,AF121/AF118)</f>
        <v>0</v>
      </c>
      <c r="AH123" s="15">
        <f t="shared" ref="AH123:AH124" si="580">IF(ISERROR(AH121/AH118),0,AH121/AH118)</f>
        <v>0</v>
      </c>
      <c r="AJ123" s="15">
        <f t="shared" ref="AJ123:AJ124" si="581">IF(ISERROR(AJ121/AJ118),0,AJ121/AJ118)</f>
        <v>0</v>
      </c>
      <c r="AL123" s="15">
        <f t="shared" ref="AL123:AL124" si="582">IF(ISERROR(AL121/AL118),0,AL121/AL118)</f>
        <v>0</v>
      </c>
      <c r="AN123" s="15">
        <f t="shared" ref="AN123:AN124" si="583">IF(ISERROR(AN121/AN118),0,AN121/AN118)</f>
        <v>0</v>
      </c>
      <c r="AP123" s="15">
        <f t="shared" ref="AP123:AP124" si="584">IF(ISERROR(AP121/AP118),0,AP121/AP118)</f>
        <v>0</v>
      </c>
      <c r="AR123" s="15">
        <f t="shared" ref="AR123:AR124" si="585">IF(ISERROR(AR121/AR118),0,AR121/AR118)</f>
        <v>0</v>
      </c>
      <c r="AT123" s="15">
        <f t="shared" ref="AT123:AT124" si="586">IF(ISERROR(AT121/AT118),0,AT121/AT118)</f>
        <v>0</v>
      </c>
      <c r="AV123" s="15">
        <f t="shared" ref="AV123:AV124" si="587">IF(ISERROR(AV121/AV118),0,AV121/AV118)</f>
        <v>0</v>
      </c>
      <c r="AX123" s="15">
        <f t="shared" ref="AX123:AX124" si="588">IF(ISERROR(AX121/AX118),0,AX121/AX118)</f>
        <v>0</v>
      </c>
      <c r="AZ123" s="15">
        <f t="shared" ref="AZ123:AZ124" si="589">IF(ISERROR(AZ121/AZ118),0,AZ121/AZ118)</f>
        <v>0</v>
      </c>
      <c r="BB123" s="15">
        <f t="shared" ref="BB123:BB124" si="590">IF(ISERROR(BB121/BB118),0,BB121/BB118)</f>
        <v>0</v>
      </c>
      <c r="BD123" s="15">
        <f t="shared" ref="BD123:BF124" si="591">IF(ISERROR(BD121/BD118),0,BD121/BD118)</f>
        <v>0</v>
      </c>
      <c r="BF123" s="15">
        <f t="shared" si="591"/>
        <v>0</v>
      </c>
      <c r="BH123" s="15">
        <f t="shared" ref="BH123:BJ123" si="592">IF(ISERROR(BH121/BH118),0,BH121/BH118)</f>
        <v>0</v>
      </c>
      <c r="BJ123" s="15">
        <f t="shared" si="592"/>
        <v>0</v>
      </c>
      <c r="BL123" s="15">
        <f t="shared" ref="BL123:BN123" si="593">IF(ISERROR(BL121/BL118),0,BL121/BL118)</f>
        <v>0</v>
      </c>
      <c r="BN123" s="15">
        <f t="shared" si="593"/>
        <v>0</v>
      </c>
      <c r="BP123" s="15">
        <f t="shared" ref="BP123:BR123" si="594">IF(ISERROR(BP121/BP118),0,BP121/BP118)</f>
        <v>0</v>
      </c>
      <c r="BR123" s="15">
        <f t="shared" si="594"/>
        <v>0</v>
      </c>
      <c r="BT123" s="15">
        <f t="shared" ref="BT123:BV123" si="595">IF(ISERROR(BT121/BT118),0,BT121/BT118)</f>
        <v>0</v>
      </c>
      <c r="BV123" s="15">
        <f t="shared" si="595"/>
        <v>0</v>
      </c>
    </row>
    <row r="124" spans="2:74" x14ac:dyDescent="0.25">
      <c r="B124" s="9" t="s">
        <v>2</v>
      </c>
      <c r="C124" s="10"/>
      <c r="D124" s="10"/>
      <c r="E124" s="10"/>
      <c r="F124" s="10"/>
      <c r="G124" s="10"/>
      <c r="H124" s="10"/>
      <c r="I124" s="10"/>
      <c r="J124" s="41" t="e">
        <f>J122/J119</f>
        <v>#DIV/0!</v>
      </c>
      <c r="K124" s="10"/>
      <c r="L124" s="41" t="e">
        <f>L122/L119</f>
        <v>#DIV/0!</v>
      </c>
      <c r="M124" s="10"/>
      <c r="N124" s="41">
        <f>IF(ISERROR(N122/N119),0,N122/N119)</f>
        <v>0</v>
      </c>
      <c r="O124" s="10"/>
      <c r="P124" s="41">
        <f t="shared" si="571"/>
        <v>0</v>
      </c>
      <c r="Q124" s="10"/>
      <c r="R124" s="41">
        <f t="shared" si="572"/>
        <v>0</v>
      </c>
      <c r="S124" s="10"/>
      <c r="T124" s="41">
        <f t="shared" si="573"/>
        <v>0</v>
      </c>
      <c r="U124" s="10"/>
      <c r="V124" s="41">
        <f t="shared" si="574"/>
        <v>0</v>
      </c>
      <c r="W124" s="10"/>
      <c r="X124" s="41">
        <f t="shared" si="575"/>
        <v>0</v>
      </c>
      <c r="Y124" s="10"/>
      <c r="Z124" s="41">
        <f t="shared" si="576"/>
        <v>0</v>
      </c>
      <c r="AA124" s="10"/>
      <c r="AB124" s="41">
        <f t="shared" si="577"/>
        <v>0</v>
      </c>
      <c r="AC124" s="10"/>
      <c r="AD124" s="41">
        <f t="shared" si="578"/>
        <v>0</v>
      </c>
      <c r="AE124" s="10"/>
      <c r="AF124" s="41">
        <f t="shared" si="579"/>
        <v>0</v>
      </c>
      <c r="AG124" s="10"/>
      <c r="AH124" s="41">
        <f t="shared" si="580"/>
        <v>0</v>
      </c>
      <c r="AI124" s="10"/>
      <c r="AJ124" s="41">
        <f t="shared" si="581"/>
        <v>0</v>
      </c>
      <c r="AK124" s="10"/>
      <c r="AL124" s="41">
        <f t="shared" si="582"/>
        <v>0</v>
      </c>
      <c r="AM124" s="10"/>
      <c r="AN124" s="41">
        <f t="shared" si="583"/>
        <v>0</v>
      </c>
      <c r="AO124" s="10"/>
      <c r="AP124" s="41">
        <f t="shared" si="584"/>
        <v>0</v>
      </c>
      <c r="AQ124" s="10"/>
      <c r="AR124" s="41">
        <f t="shared" si="585"/>
        <v>0</v>
      </c>
      <c r="AS124" s="10"/>
      <c r="AT124" s="41">
        <f t="shared" si="586"/>
        <v>0</v>
      </c>
      <c r="AU124" s="10"/>
      <c r="AV124" s="41">
        <f t="shared" si="587"/>
        <v>0</v>
      </c>
      <c r="AW124" s="10"/>
      <c r="AX124" s="41">
        <f t="shared" si="588"/>
        <v>0</v>
      </c>
      <c r="AY124" s="10"/>
      <c r="AZ124" s="41">
        <f t="shared" si="589"/>
        <v>0</v>
      </c>
      <c r="BA124" s="10"/>
      <c r="BB124" s="41">
        <f t="shared" si="590"/>
        <v>0</v>
      </c>
      <c r="BC124" s="10"/>
      <c r="BD124" s="41">
        <f t="shared" si="591"/>
        <v>0</v>
      </c>
      <c r="BE124" s="10"/>
      <c r="BF124" s="41">
        <f t="shared" si="591"/>
        <v>0</v>
      </c>
      <c r="BG124" s="10"/>
      <c r="BH124" s="41">
        <f t="shared" ref="BH124:BJ124" si="596">IF(ISERROR(BH122/BH119),0,BH122/BH119)</f>
        <v>0</v>
      </c>
      <c r="BI124" s="10"/>
      <c r="BJ124" s="41">
        <f t="shared" si="596"/>
        <v>0</v>
      </c>
      <c r="BK124" s="10"/>
      <c r="BL124" s="41">
        <f t="shared" ref="BL124:BN124" si="597">IF(ISERROR(BL122/BL119),0,BL122/BL119)</f>
        <v>0</v>
      </c>
      <c r="BM124" s="10"/>
      <c r="BN124" s="41">
        <f t="shared" si="597"/>
        <v>0</v>
      </c>
      <c r="BO124" s="10"/>
      <c r="BP124" s="41">
        <f t="shared" ref="BP124:BR124" si="598">IF(ISERROR(BP122/BP119),0,BP122/BP119)</f>
        <v>0</v>
      </c>
      <c r="BQ124" s="10"/>
      <c r="BR124" s="41">
        <f t="shared" si="598"/>
        <v>0</v>
      </c>
      <c r="BS124" s="10"/>
      <c r="BT124" s="41">
        <f t="shared" ref="BT124:BV124" si="599">IF(ISERROR(BT122/BT119),0,BT122/BT119)</f>
        <v>0</v>
      </c>
      <c r="BU124" s="10"/>
      <c r="BV124" s="42">
        <f t="shared" si="599"/>
        <v>0</v>
      </c>
    </row>
    <row r="126" spans="2:74" x14ac:dyDescent="0.25">
      <c r="B126" s="7" t="str">
        <f>$B$36</f>
        <v>Others</v>
      </c>
    </row>
    <row r="127" spans="2:74" x14ac:dyDescent="0.25">
      <c r="B127" s="4" t="s">
        <v>26</v>
      </c>
      <c r="J127" s="46">
        <v>595</v>
      </c>
      <c r="K127" s="47"/>
      <c r="L127" s="46">
        <v>0</v>
      </c>
      <c r="M127" s="47"/>
      <c r="N127" s="46">
        <v>13811</v>
      </c>
      <c r="O127" s="47"/>
      <c r="P127" s="46">
        <v>17031.53</v>
      </c>
      <c r="Q127" s="47"/>
      <c r="R127" s="46">
        <v>5235</v>
      </c>
      <c r="S127" s="47"/>
      <c r="T127" s="46">
        <v>4864</v>
      </c>
      <c r="U127" s="47"/>
      <c r="V127" s="46">
        <v>3191</v>
      </c>
      <c r="W127" s="47"/>
      <c r="X127" s="46">
        <v>4680</v>
      </c>
      <c r="Y127" s="47"/>
      <c r="Z127" s="46">
        <v>943</v>
      </c>
      <c r="AA127" s="47"/>
      <c r="AB127" s="46">
        <v>0</v>
      </c>
      <c r="AC127" s="47"/>
      <c r="AD127" s="46">
        <v>0</v>
      </c>
      <c r="AE127" s="47"/>
      <c r="AF127" s="46">
        <v>0</v>
      </c>
      <c r="AG127" s="47"/>
      <c r="AH127" s="46">
        <v>0</v>
      </c>
      <c r="AI127" s="47"/>
      <c r="AJ127" s="46">
        <v>0</v>
      </c>
      <c r="AK127" s="47"/>
      <c r="AL127" s="46">
        <v>0</v>
      </c>
      <c r="AM127" s="47"/>
      <c r="AN127" s="46">
        <v>0</v>
      </c>
      <c r="AO127" s="47"/>
      <c r="AP127" s="46">
        <v>0</v>
      </c>
      <c r="AQ127" s="47"/>
      <c r="AR127" s="46">
        <v>0</v>
      </c>
      <c r="AS127" s="47"/>
      <c r="AT127" s="46">
        <v>0</v>
      </c>
      <c r="AU127" s="47"/>
      <c r="AV127" s="46">
        <v>0</v>
      </c>
      <c r="AW127" s="47"/>
      <c r="AX127" s="46">
        <v>0</v>
      </c>
      <c r="AY127" s="47"/>
      <c r="AZ127" s="46">
        <v>0</v>
      </c>
      <c r="BA127" s="47"/>
      <c r="BB127" s="46">
        <v>0</v>
      </c>
      <c r="BC127" s="47"/>
      <c r="BD127" s="46">
        <v>0</v>
      </c>
      <c r="BE127" s="47"/>
      <c r="BF127" s="46">
        <v>0</v>
      </c>
      <c r="BG127" s="47"/>
      <c r="BH127" s="46">
        <v>0</v>
      </c>
      <c r="BI127" s="47"/>
      <c r="BJ127" s="46">
        <v>0</v>
      </c>
      <c r="BK127" s="47"/>
      <c r="BL127" s="46">
        <v>0</v>
      </c>
      <c r="BM127" s="47"/>
      <c r="BN127" s="46">
        <v>0</v>
      </c>
      <c r="BO127" s="47"/>
      <c r="BP127" s="46">
        <v>0</v>
      </c>
      <c r="BQ127" s="47"/>
      <c r="BR127" s="46">
        <v>0</v>
      </c>
      <c r="BS127" s="47"/>
      <c r="BT127" s="46">
        <v>0</v>
      </c>
      <c r="BU127" s="47"/>
      <c r="BV127" s="46">
        <v>0</v>
      </c>
    </row>
    <row r="128" spans="2:74" x14ac:dyDescent="0.25">
      <c r="B128" s="9" t="s">
        <v>20</v>
      </c>
      <c r="C128" s="10"/>
      <c r="D128" s="10"/>
      <c r="E128" s="10"/>
      <c r="F128" s="10"/>
      <c r="G128" s="10"/>
      <c r="H128" s="10"/>
      <c r="I128" s="10"/>
      <c r="J128" s="11">
        <f>SUM(J127:J127)</f>
        <v>595</v>
      </c>
      <c r="K128" s="10"/>
      <c r="L128" s="11">
        <f>SUM(J127:L127)</f>
        <v>595</v>
      </c>
      <c r="M128" s="10"/>
      <c r="N128" s="11">
        <f>SUM(J127:N127)</f>
        <v>14406</v>
      </c>
      <c r="O128" s="10"/>
      <c r="P128" s="11">
        <f>SUM(J127:P127)</f>
        <v>31437.53</v>
      </c>
      <c r="Q128" s="10"/>
      <c r="R128" s="11">
        <f>SUM(J127:R127)</f>
        <v>36672.53</v>
      </c>
      <c r="S128" s="10"/>
      <c r="T128" s="11">
        <f>SUM(J127:T127)</f>
        <v>41536.53</v>
      </c>
      <c r="U128" s="10"/>
      <c r="V128" s="11">
        <f>SUM(J127:V127)</f>
        <v>44727.53</v>
      </c>
      <c r="W128" s="10"/>
      <c r="X128" s="11">
        <f>SUM(J127:X127)</f>
        <v>49407.53</v>
      </c>
      <c r="Y128" s="10"/>
      <c r="Z128" s="11">
        <f>SUM(J127:Z127)</f>
        <v>50350.53</v>
      </c>
      <c r="AA128" s="10"/>
      <c r="AB128" s="11">
        <f>SUM(J127:AB127)</f>
        <v>50350.53</v>
      </c>
      <c r="AC128" s="10"/>
      <c r="AD128" s="11">
        <f>SUM(J127:AD127)</f>
        <v>50350.53</v>
      </c>
      <c r="AE128" s="10"/>
      <c r="AF128" s="11">
        <f>SUM(J127:AF127)</f>
        <v>50350.53</v>
      </c>
      <c r="AG128" s="10"/>
      <c r="AH128" s="11">
        <f>SUM(L127:AH127)</f>
        <v>49755.53</v>
      </c>
      <c r="AI128" s="10"/>
      <c r="AJ128" s="11">
        <f>SUM(N127:AJ127)</f>
        <v>49755.53</v>
      </c>
      <c r="AK128" s="10"/>
      <c r="AL128" s="11">
        <f>SUM(P127:AL127)</f>
        <v>35944.53</v>
      </c>
      <c r="AM128" s="10"/>
      <c r="AN128" s="11">
        <f>SUM(R127:AN127)</f>
        <v>18913</v>
      </c>
      <c r="AO128" s="10"/>
      <c r="AP128" s="11">
        <f>SUM(T127:AP127)</f>
        <v>13678</v>
      </c>
      <c r="AQ128" s="10"/>
      <c r="AR128" s="11">
        <f>SUM(V127:AR127)</f>
        <v>8814</v>
      </c>
      <c r="AS128" s="10"/>
      <c r="AT128" s="11">
        <f>SUM(X127:AT127)</f>
        <v>5623</v>
      </c>
      <c r="AU128" s="10"/>
      <c r="AV128" s="11">
        <f>SUM(Z127:AV127)</f>
        <v>943</v>
      </c>
      <c r="AW128" s="10"/>
      <c r="AX128" s="11">
        <f>SUM(AB127:AX127)</f>
        <v>0</v>
      </c>
      <c r="AY128" s="10"/>
      <c r="AZ128" s="11">
        <f>SUM(AD127:AZ127)</f>
        <v>0</v>
      </c>
      <c r="BA128" s="10"/>
      <c r="BB128" s="11">
        <f>SUM(AF127:BB127)</f>
        <v>0</v>
      </c>
      <c r="BC128" s="10"/>
      <c r="BD128" s="11">
        <f>SUM(AH127:BD127)</f>
        <v>0</v>
      </c>
      <c r="BE128" s="10"/>
      <c r="BF128" s="11">
        <f>SUM(AJ127:BF127)</f>
        <v>0</v>
      </c>
      <c r="BG128" s="10"/>
      <c r="BH128" s="11">
        <f>SUM(AL127:BH127)</f>
        <v>0</v>
      </c>
      <c r="BI128" s="10"/>
      <c r="BJ128" s="11">
        <f>SUM(AN127:BJ127)</f>
        <v>0</v>
      </c>
      <c r="BK128" s="10"/>
      <c r="BL128" s="11">
        <f>SUM(AP127:BL127)</f>
        <v>0</v>
      </c>
      <c r="BM128" s="10"/>
      <c r="BN128" s="11">
        <f>SUM(AR127:BN127)</f>
        <v>0</v>
      </c>
      <c r="BO128" s="10"/>
      <c r="BP128" s="11">
        <f>SUM(AT127:BP127)</f>
        <v>0</v>
      </c>
      <c r="BQ128" s="10"/>
      <c r="BR128" s="11">
        <f>SUM(AV127:BR127)</f>
        <v>0</v>
      </c>
      <c r="BS128" s="10"/>
      <c r="BT128" s="11">
        <f>SUM(AX127:BT127)</f>
        <v>0</v>
      </c>
      <c r="BU128" s="10"/>
      <c r="BV128" s="13">
        <f>SUM(AZ127:BV127)</f>
        <v>0</v>
      </c>
    </row>
    <row r="129" spans="2:75" x14ac:dyDescent="0.25">
      <c r="B129" s="50" t="s">
        <v>40</v>
      </c>
      <c r="C129" s="51"/>
      <c r="D129" s="51"/>
      <c r="E129" s="51"/>
      <c r="F129" s="51"/>
      <c r="G129" s="51"/>
      <c r="H129" s="51"/>
      <c r="I129" s="51"/>
      <c r="J129" s="53">
        <f>J128/J37</f>
        <v>18.030303030303031</v>
      </c>
      <c r="K129" s="51"/>
      <c r="L129" s="53">
        <f>L128/L37</f>
        <v>11.9</v>
      </c>
      <c r="M129" s="51"/>
      <c r="N129" s="53">
        <f>IF(ISERROR(N128/N37),0,N128/N37)</f>
        <v>169.48235294117646</v>
      </c>
      <c r="O129" s="51"/>
      <c r="P129" s="53">
        <f t="shared" ref="P129" si="600">IF(ISERROR(P128/P37),0,P128/P37)</f>
        <v>334.44180851063828</v>
      </c>
      <c r="Q129" s="51"/>
      <c r="R129" s="53">
        <f t="shared" ref="R129" si="601">IF(ISERROR(R128/R37),0,R128/R37)</f>
        <v>352.62048076923077</v>
      </c>
      <c r="S129" s="51"/>
      <c r="T129" s="53">
        <f t="shared" ref="T129" si="602">IF(ISERROR(T128/T37),0,T128/T37)</f>
        <v>377.60481818181819</v>
      </c>
      <c r="U129" s="51"/>
      <c r="V129" s="53">
        <f t="shared" ref="V129" si="603">IF(ISERROR(V128/V37),0,V128/V37)</f>
        <v>399.35294642857144</v>
      </c>
      <c r="W129" s="51"/>
      <c r="X129" s="53">
        <f t="shared" ref="X129" si="604">IF(ISERROR(X128/X37),0,X128/X37)</f>
        <v>429.63069565217393</v>
      </c>
      <c r="Y129" s="51"/>
      <c r="Z129" s="53">
        <f t="shared" ref="Z129" si="605">IF(ISERROR(Z128/Z37),0,Z128/Z37)</f>
        <v>393.36351562499999</v>
      </c>
      <c r="AA129" s="51"/>
      <c r="AB129" s="53">
        <f t="shared" ref="AB129" si="606">IF(ISERROR(AB128/AB37),0,AB128/AB37)</f>
        <v>378.57541353383459</v>
      </c>
      <c r="AC129" s="51"/>
      <c r="AD129" s="53">
        <f t="shared" ref="AD129" si="607">IF(ISERROR(AD128/AD37),0,AD128/AD37)</f>
        <v>364.85891304347825</v>
      </c>
      <c r="AE129" s="51"/>
      <c r="AF129" s="53">
        <f t="shared" ref="AF129" si="608">IF(ISERROR(AF128/AF37),0,AF128/AF37)</f>
        <v>331.25348684210525</v>
      </c>
      <c r="AG129" s="51"/>
      <c r="AH129" s="53">
        <f t="shared" ref="AH129" si="609">IF(ISERROR(AH128/AH37),0,AH128/AH37)</f>
        <v>376.93583333333333</v>
      </c>
      <c r="AI129" s="51"/>
      <c r="AJ129" s="53">
        <f t="shared" ref="AJ129" si="610">IF(ISERROR(AJ128/AJ37),0,AJ128/AJ37)</f>
        <v>428.92698275862068</v>
      </c>
      <c r="AK129" s="51"/>
      <c r="AL129" s="53">
        <f t="shared" ref="AL129" si="611">IF(ISERROR(AL128/AL37),0,AL128/AL37)</f>
        <v>386.50032258064516</v>
      </c>
      <c r="AM129" s="51"/>
      <c r="AN129" s="53">
        <f t="shared" ref="AN129" si="612">IF(ISERROR(AN128/AN37),0,AN128/AN37)</f>
        <v>214.92045454545453</v>
      </c>
      <c r="AO129" s="51"/>
      <c r="AP129" s="53">
        <f t="shared" ref="AP129" si="613">IF(ISERROR(AP128/AP37),0,AP128/AP37)</f>
        <v>150.30769230769232</v>
      </c>
      <c r="AQ129" s="51"/>
      <c r="AR129" s="53">
        <f t="shared" ref="AR129" si="614">IF(ISERROR(AR128/AR37),0,AR128/AR37)</f>
        <v>97.933333333333337</v>
      </c>
      <c r="AS129" s="51"/>
      <c r="AT129" s="53">
        <f t="shared" ref="AT129" si="615">IF(ISERROR(AT128/AT37),0,AT128/AT37)</f>
        <v>61.119565217391305</v>
      </c>
      <c r="AU129" s="51"/>
      <c r="AV129" s="53">
        <f t="shared" ref="AV129" si="616">IF(ISERROR(AV128/AV37),0,AV128/AV37)</f>
        <v>9.9263157894736835</v>
      </c>
      <c r="AW129" s="51"/>
      <c r="AX129" s="53">
        <f t="shared" ref="AX129" si="617">IF(ISERROR(AX128/AX37),0,AX128/AX37)</f>
        <v>0</v>
      </c>
      <c r="AY129" s="51"/>
      <c r="AZ129" s="53">
        <f t="shared" ref="AZ129" si="618">IF(ISERROR(AZ128/AZ37),0,AZ128/AZ37)</f>
        <v>0</v>
      </c>
      <c r="BA129" s="51"/>
      <c r="BB129" s="53">
        <f t="shared" ref="BB129" si="619">IF(ISERROR(BB128/BB37),0,BB128/BB37)</f>
        <v>0</v>
      </c>
      <c r="BC129" s="51"/>
      <c r="BD129" s="53">
        <f t="shared" ref="BD129:BF129" si="620">IF(ISERROR(BD128/BD37),0,BD128/BD37)</f>
        <v>0</v>
      </c>
      <c r="BE129" s="51"/>
      <c r="BF129" s="53">
        <f t="shared" si="620"/>
        <v>0</v>
      </c>
      <c r="BG129" s="51"/>
      <c r="BH129" s="53">
        <f t="shared" ref="BH129:BJ129" si="621">IF(ISERROR(BH128/BH37),0,BH128/BH37)</f>
        <v>0</v>
      </c>
      <c r="BI129" s="51"/>
      <c r="BJ129" s="53">
        <f t="shared" si="621"/>
        <v>0</v>
      </c>
      <c r="BK129" s="51"/>
      <c r="BL129" s="53">
        <f t="shared" ref="BL129:BN129" si="622">IF(ISERROR(BL128/BL37),0,BL128/BL37)</f>
        <v>0</v>
      </c>
      <c r="BM129" s="51"/>
      <c r="BN129" s="53">
        <f t="shared" si="622"/>
        <v>0</v>
      </c>
      <c r="BO129" s="51"/>
      <c r="BP129" s="53">
        <f t="shared" ref="BP129:BR129" si="623">IF(ISERROR(BP128/BP37),0,BP128/BP37)</f>
        <v>0</v>
      </c>
      <c r="BQ129" s="51"/>
      <c r="BR129" s="53">
        <f t="shared" si="623"/>
        <v>0</v>
      </c>
      <c r="BS129" s="51"/>
      <c r="BT129" s="53">
        <f t="shared" ref="BT129:BV129" si="624">IF(ISERROR(BT128/BT37),0,BT128/BT37)</f>
        <v>0</v>
      </c>
      <c r="BU129" s="51"/>
      <c r="BV129" s="54">
        <f t="shared" si="624"/>
        <v>0</v>
      </c>
    </row>
    <row r="130" spans="2:75" x14ac:dyDescent="0.25">
      <c r="B130" s="4" t="s">
        <v>28</v>
      </c>
      <c r="J130" s="46">
        <v>118</v>
      </c>
      <c r="K130" s="47"/>
      <c r="L130" s="46">
        <v>0</v>
      </c>
      <c r="M130" s="47"/>
      <c r="N130" s="46">
        <v>9781</v>
      </c>
      <c r="O130" s="47"/>
      <c r="P130" s="46">
        <v>4041.53</v>
      </c>
      <c r="Q130" s="47"/>
      <c r="R130" s="46">
        <v>1993</v>
      </c>
      <c r="S130" s="47"/>
      <c r="T130" s="46">
        <v>3315</v>
      </c>
      <c r="U130" s="47"/>
      <c r="V130" s="46">
        <v>459</v>
      </c>
      <c r="W130" s="47"/>
      <c r="X130" s="46">
        <v>4203</v>
      </c>
      <c r="Y130" s="47"/>
      <c r="Z130" s="46">
        <v>943</v>
      </c>
      <c r="AA130" s="47"/>
      <c r="AB130" s="46">
        <v>0</v>
      </c>
      <c r="AC130" s="47"/>
      <c r="AD130" s="46">
        <v>0</v>
      </c>
      <c r="AE130" s="47"/>
      <c r="AF130" s="46">
        <v>0</v>
      </c>
      <c r="AG130" s="47"/>
      <c r="AH130" s="46">
        <v>0</v>
      </c>
      <c r="AI130" s="47"/>
      <c r="AJ130" s="46">
        <v>0</v>
      </c>
      <c r="AK130" s="47"/>
      <c r="AL130" s="46">
        <v>0</v>
      </c>
      <c r="AM130" s="47"/>
      <c r="AN130" s="46">
        <v>0</v>
      </c>
      <c r="AO130" s="47"/>
      <c r="AP130" s="46">
        <v>0</v>
      </c>
      <c r="AQ130" s="47"/>
      <c r="AR130" s="46">
        <v>0</v>
      </c>
      <c r="AS130" s="47"/>
      <c r="AT130" s="46">
        <v>0</v>
      </c>
      <c r="AU130" s="47"/>
      <c r="AV130" s="46">
        <v>0</v>
      </c>
      <c r="AW130" s="47"/>
      <c r="AX130" s="46">
        <v>0</v>
      </c>
      <c r="AY130" s="47"/>
      <c r="AZ130" s="46">
        <v>0</v>
      </c>
      <c r="BA130" s="47"/>
      <c r="BB130" s="46">
        <v>0</v>
      </c>
      <c r="BC130" s="47"/>
      <c r="BD130" s="46">
        <v>0</v>
      </c>
      <c r="BE130" s="47"/>
      <c r="BF130" s="46">
        <v>0</v>
      </c>
      <c r="BG130" s="47"/>
      <c r="BH130" s="46">
        <v>0</v>
      </c>
      <c r="BI130" s="47"/>
      <c r="BJ130" s="46">
        <v>0</v>
      </c>
      <c r="BK130" s="47"/>
      <c r="BL130" s="46">
        <v>0</v>
      </c>
      <c r="BM130" s="47"/>
      <c r="BN130" s="46">
        <v>0</v>
      </c>
      <c r="BO130" s="47"/>
      <c r="BP130" s="46">
        <v>0</v>
      </c>
      <c r="BQ130" s="47"/>
      <c r="BR130" s="46">
        <v>0</v>
      </c>
      <c r="BS130" s="47"/>
      <c r="BT130" s="46">
        <v>0</v>
      </c>
      <c r="BU130" s="47"/>
      <c r="BV130" s="46">
        <v>0</v>
      </c>
    </row>
    <row r="131" spans="2:75" x14ac:dyDescent="0.25">
      <c r="B131" s="9" t="s">
        <v>20</v>
      </c>
      <c r="C131" s="10"/>
      <c r="D131" s="10"/>
      <c r="E131" s="10"/>
      <c r="F131" s="10"/>
      <c r="G131" s="10"/>
      <c r="H131" s="10"/>
      <c r="I131" s="10"/>
      <c r="J131" s="11">
        <f>SUM(J130:J130)</f>
        <v>118</v>
      </c>
      <c r="K131" s="10"/>
      <c r="L131" s="11">
        <f>SUM(J130:L130)</f>
        <v>118</v>
      </c>
      <c r="M131" s="10"/>
      <c r="N131" s="11">
        <f>SUM(J130:N130)</f>
        <v>9899</v>
      </c>
      <c r="O131" s="10"/>
      <c r="P131" s="11">
        <f>SUM(J130:P130)</f>
        <v>13940.53</v>
      </c>
      <c r="Q131" s="10"/>
      <c r="R131" s="11">
        <f>SUM(J130:R130)</f>
        <v>15933.53</v>
      </c>
      <c r="S131" s="10"/>
      <c r="T131" s="11">
        <f>SUM(J130:T130)</f>
        <v>19248.53</v>
      </c>
      <c r="U131" s="10"/>
      <c r="V131" s="11">
        <f>SUM(J130:V130)</f>
        <v>19707.53</v>
      </c>
      <c r="W131" s="10"/>
      <c r="X131" s="11">
        <f>SUM(J130:X130)</f>
        <v>23910.53</v>
      </c>
      <c r="Y131" s="10"/>
      <c r="Z131" s="11">
        <f>SUM(J130:Z130)</f>
        <v>24853.53</v>
      </c>
      <c r="AA131" s="10"/>
      <c r="AB131" s="11">
        <f>SUM(J130:AB130)</f>
        <v>24853.53</v>
      </c>
      <c r="AC131" s="10"/>
      <c r="AD131" s="11">
        <f>SUM(J130:AD130)</f>
        <v>24853.53</v>
      </c>
      <c r="AE131" s="10"/>
      <c r="AF131" s="11">
        <f>SUM(J130:AF130)</f>
        <v>24853.53</v>
      </c>
      <c r="AG131" s="10"/>
      <c r="AH131" s="11">
        <f>SUM(L130:AH130)</f>
        <v>24735.53</v>
      </c>
      <c r="AI131" s="10"/>
      <c r="AJ131" s="11">
        <f>SUM(N130:AJ130)</f>
        <v>24735.53</v>
      </c>
      <c r="AK131" s="10"/>
      <c r="AL131" s="11">
        <f>SUM(P130:AL130)</f>
        <v>14954.53</v>
      </c>
      <c r="AM131" s="10"/>
      <c r="AN131" s="11">
        <f>SUM(R130:AN130)</f>
        <v>10913</v>
      </c>
      <c r="AO131" s="10"/>
      <c r="AP131" s="11">
        <f>SUM(T130:AP130)</f>
        <v>8920</v>
      </c>
      <c r="AQ131" s="10"/>
      <c r="AR131" s="11">
        <f>SUM(V130:AR130)</f>
        <v>5605</v>
      </c>
      <c r="AS131" s="10"/>
      <c r="AT131" s="11">
        <f>SUM(X130:AT130)</f>
        <v>5146</v>
      </c>
      <c r="AU131" s="10"/>
      <c r="AV131" s="11">
        <f>SUM(Z130:AV130)</f>
        <v>943</v>
      </c>
      <c r="AW131" s="10"/>
      <c r="AX131" s="11">
        <f>SUM(AB130:AX130)</f>
        <v>0</v>
      </c>
      <c r="AY131" s="10"/>
      <c r="AZ131" s="11">
        <f>SUM(AD130:AZ130)</f>
        <v>0</v>
      </c>
      <c r="BA131" s="10"/>
      <c r="BB131" s="11">
        <f>SUM(AF130:BB130)</f>
        <v>0</v>
      </c>
      <c r="BC131" s="10"/>
      <c r="BD131" s="11">
        <f>SUM(AH130:BD130)</f>
        <v>0</v>
      </c>
      <c r="BE131" s="10"/>
      <c r="BF131" s="11">
        <f>SUM(AJ130:BF130)</f>
        <v>0</v>
      </c>
      <c r="BG131" s="10"/>
      <c r="BH131" s="11">
        <f>SUM(AL130:BH130)</f>
        <v>0</v>
      </c>
      <c r="BI131" s="10"/>
      <c r="BJ131" s="11">
        <f>SUM(AN130:BJ130)</f>
        <v>0</v>
      </c>
      <c r="BK131" s="10"/>
      <c r="BL131" s="11">
        <f>SUM(AP130:BL130)</f>
        <v>0</v>
      </c>
      <c r="BM131" s="10"/>
      <c r="BN131" s="11">
        <f>SUM(AR130:BN130)</f>
        <v>0</v>
      </c>
      <c r="BO131" s="10"/>
      <c r="BP131" s="11">
        <f>SUM(AT130:BP130)</f>
        <v>0</v>
      </c>
      <c r="BQ131" s="10"/>
      <c r="BR131" s="11">
        <f>SUM(AV130:BR130)</f>
        <v>0</v>
      </c>
      <c r="BS131" s="10"/>
      <c r="BT131" s="11">
        <f>SUM(AX130:BT130)</f>
        <v>0</v>
      </c>
      <c r="BU131" s="10"/>
      <c r="BV131" s="13">
        <f>SUM(AZ130:BV130)</f>
        <v>0</v>
      </c>
    </row>
    <row r="132" spans="2:75" x14ac:dyDescent="0.25">
      <c r="B132" s="4" t="s">
        <v>29</v>
      </c>
      <c r="J132" s="15">
        <f>J130/J127</f>
        <v>0.19831932773109243</v>
      </c>
      <c r="L132" s="15" t="e">
        <f>L130/L127</f>
        <v>#DIV/0!</v>
      </c>
      <c r="N132" s="15">
        <f>IF(ISERROR(N130/N127),0,N130/N127)</f>
        <v>0.7082036058214467</v>
      </c>
      <c r="P132" s="15">
        <f t="shared" ref="P132:P133" si="625">IF(ISERROR(P130/P127),0,P130/P127)</f>
        <v>0.23729694278787639</v>
      </c>
      <c r="R132" s="15">
        <f t="shared" ref="R132:R133" si="626">IF(ISERROR(R130/R127),0,R130/R127)</f>
        <v>0.3807067812798472</v>
      </c>
      <c r="T132" s="15">
        <f t="shared" ref="T132:T133" si="627">IF(ISERROR(T130/T127),0,T130/T127)</f>
        <v>0.68153782894736847</v>
      </c>
      <c r="V132" s="15">
        <f t="shared" ref="V132:V133" si="628">IF(ISERROR(V130/V127),0,V130/V127)</f>
        <v>0.14384205578188655</v>
      </c>
      <c r="X132" s="15">
        <f t="shared" ref="X132:X133" si="629">IF(ISERROR(X130/X127),0,X130/X127)</f>
        <v>0.89807692307692311</v>
      </c>
      <c r="Z132" s="15">
        <f t="shared" ref="Z132:Z133" si="630">IF(ISERROR(Z130/Z127),0,Z130/Z127)</f>
        <v>1</v>
      </c>
      <c r="AB132" s="15">
        <f t="shared" ref="AB132:AB133" si="631">IF(ISERROR(AB130/AB127),0,AB130/AB127)</f>
        <v>0</v>
      </c>
      <c r="AD132" s="15">
        <f t="shared" ref="AD132:AD133" si="632">IF(ISERROR(AD130/AD127),0,AD130/AD127)</f>
        <v>0</v>
      </c>
      <c r="AF132" s="15">
        <f t="shared" ref="AF132:AF133" si="633">IF(ISERROR(AF130/AF127),0,AF130/AF127)</f>
        <v>0</v>
      </c>
      <c r="AH132" s="15">
        <f t="shared" ref="AH132:AH133" si="634">IF(ISERROR(AH130/AH127),0,AH130/AH127)</f>
        <v>0</v>
      </c>
      <c r="AJ132" s="15">
        <f t="shared" ref="AJ132:AJ133" si="635">IF(ISERROR(AJ130/AJ127),0,AJ130/AJ127)</f>
        <v>0</v>
      </c>
      <c r="AL132" s="15">
        <f t="shared" ref="AL132:AL133" si="636">IF(ISERROR(AL130/AL127),0,AL130/AL127)</f>
        <v>0</v>
      </c>
      <c r="AN132" s="15">
        <f t="shared" ref="AN132:AN133" si="637">IF(ISERROR(AN130/AN127),0,AN130/AN127)</f>
        <v>0</v>
      </c>
      <c r="AP132" s="15">
        <f t="shared" ref="AP132:AP133" si="638">IF(ISERROR(AP130/AP127),0,AP130/AP127)</f>
        <v>0</v>
      </c>
      <c r="AR132" s="15">
        <f t="shared" ref="AR132:AR133" si="639">IF(ISERROR(AR130/AR127),0,AR130/AR127)</f>
        <v>0</v>
      </c>
      <c r="AT132" s="15">
        <f t="shared" ref="AT132:AT133" si="640">IF(ISERROR(AT130/AT127),0,AT130/AT127)</f>
        <v>0</v>
      </c>
      <c r="AV132" s="15">
        <f t="shared" ref="AV132:AV133" si="641">IF(ISERROR(AV130/AV127),0,AV130/AV127)</f>
        <v>0</v>
      </c>
      <c r="AX132" s="15">
        <f t="shared" ref="AX132:AX133" si="642">IF(ISERROR(AX130/AX127),0,AX130/AX127)</f>
        <v>0</v>
      </c>
      <c r="AZ132" s="15">
        <f t="shared" ref="AZ132:AZ133" si="643">IF(ISERROR(AZ130/AZ127),0,AZ130/AZ127)</f>
        <v>0</v>
      </c>
      <c r="BB132" s="15">
        <f t="shared" ref="BB132:BB133" si="644">IF(ISERROR(BB130/BB127),0,BB130/BB127)</f>
        <v>0</v>
      </c>
      <c r="BD132" s="15">
        <f t="shared" ref="BD132:BF133" si="645">IF(ISERROR(BD130/BD127),0,BD130/BD127)</f>
        <v>0</v>
      </c>
      <c r="BF132" s="15">
        <f t="shared" si="645"/>
        <v>0</v>
      </c>
      <c r="BH132" s="15">
        <f t="shared" ref="BH132:BJ132" si="646">IF(ISERROR(BH130/BH127),0,BH130/BH127)</f>
        <v>0</v>
      </c>
      <c r="BJ132" s="15">
        <f t="shared" si="646"/>
        <v>0</v>
      </c>
      <c r="BL132" s="15">
        <f t="shared" ref="BL132:BN132" si="647">IF(ISERROR(BL130/BL127),0,BL130/BL127)</f>
        <v>0</v>
      </c>
      <c r="BN132" s="15">
        <f t="shared" si="647"/>
        <v>0</v>
      </c>
      <c r="BP132" s="15">
        <f t="shared" ref="BP132:BR132" si="648">IF(ISERROR(BP130/BP127),0,BP130/BP127)</f>
        <v>0</v>
      </c>
      <c r="BR132" s="15">
        <f t="shared" si="648"/>
        <v>0</v>
      </c>
      <c r="BT132" s="15">
        <f t="shared" ref="BT132:BV132" si="649">IF(ISERROR(BT130/BT127),0,BT130/BT127)</f>
        <v>0</v>
      </c>
      <c r="BV132" s="15">
        <f t="shared" si="649"/>
        <v>0</v>
      </c>
    </row>
    <row r="133" spans="2:75" x14ac:dyDescent="0.25">
      <c r="B133" s="9" t="s">
        <v>2</v>
      </c>
      <c r="C133" s="10"/>
      <c r="D133" s="10"/>
      <c r="E133" s="10"/>
      <c r="F133" s="10"/>
      <c r="G133" s="10"/>
      <c r="H133" s="10"/>
      <c r="I133" s="10"/>
      <c r="J133" s="41">
        <f>J131/J128</f>
        <v>0.19831932773109243</v>
      </c>
      <c r="K133" s="10"/>
      <c r="L133" s="41">
        <f>L131/L128</f>
        <v>0.19831932773109243</v>
      </c>
      <c r="M133" s="10"/>
      <c r="N133" s="41">
        <f>IF(ISERROR(N131/N128),0,N131/N128)</f>
        <v>0.68714424545328334</v>
      </c>
      <c r="O133" s="10"/>
      <c r="P133" s="41">
        <f t="shared" si="625"/>
        <v>0.4434359187887853</v>
      </c>
      <c r="Q133" s="10"/>
      <c r="R133" s="41">
        <f t="shared" si="626"/>
        <v>0.43448134066561539</v>
      </c>
      <c r="S133" s="10"/>
      <c r="T133" s="41">
        <f t="shared" si="627"/>
        <v>0.46341208569902204</v>
      </c>
      <c r="U133" s="10"/>
      <c r="V133" s="41">
        <f t="shared" si="628"/>
        <v>0.44061297370992764</v>
      </c>
      <c r="W133" s="10"/>
      <c r="X133" s="41">
        <f t="shared" si="629"/>
        <v>0.48394505857710352</v>
      </c>
      <c r="Y133" s="10"/>
      <c r="Z133" s="41">
        <f t="shared" si="630"/>
        <v>0.49361009705359604</v>
      </c>
      <c r="AA133" s="10"/>
      <c r="AB133" s="41">
        <f t="shared" si="631"/>
        <v>0.49361009705359604</v>
      </c>
      <c r="AC133" s="10"/>
      <c r="AD133" s="41">
        <f t="shared" si="632"/>
        <v>0.49361009705359604</v>
      </c>
      <c r="AE133" s="10"/>
      <c r="AF133" s="41">
        <f t="shared" si="633"/>
        <v>0.49361009705359604</v>
      </c>
      <c r="AG133" s="10"/>
      <c r="AH133" s="41">
        <f t="shared" si="634"/>
        <v>0.49714132278361822</v>
      </c>
      <c r="AI133" s="10"/>
      <c r="AJ133" s="41">
        <f t="shared" si="635"/>
        <v>0.49714132278361822</v>
      </c>
      <c r="AK133" s="10"/>
      <c r="AL133" s="41">
        <f t="shared" si="636"/>
        <v>0.41604466660156642</v>
      </c>
      <c r="AM133" s="10"/>
      <c r="AN133" s="41">
        <f t="shared" si="637"/>
        <v>0.57701052186326862</v>
      </c>
      <c r="AO133" s="10"/>
      <c r="AP133" s="41">
        <f t="shared" si="638"/>
        <v>0.65214212604181898</v>
      </c>
      <c r="AQ133" s="10"/>
      <c r="AR133" s="41">
        <f t="shared" si="639"/>
        <v>0.63592012707056955</v>
      </c>
      <c r="AS133" s="10"/>
      <c r="AT133" s="41">
        <f t="shared" si="640"/>
        <v>0.91516983816468078</v>
      </c>
      <c r="AU133" s="10"/>
      <c r="AV133" s="41">
        <f t="shared" si="641"/>
        <v>1</v>
      </c>
      <c r="AW133" s="10"/>
      <c r="AX133" s="41">
        <f t="shared" si="642"/>
        <v>0</v>
      </c>
      <c r="AY133" s="10"/>
      <c r="AZ133" s="41">
        <f t="shared" si="643"/>
        <v>0</v>
      </c>
      <c r="BA133" s="10"/>
      <c r="BB133" s="41">
        <f t="shared" si="644"/>
        <v>0</v>
      </c>
      <c r="BC133" s="10"/>
      <c r="BD133" s="41">
        <f t="shared" si="645"/>
        <v>0</v>
      </c>
      <c r="BE133" s="10"/>
      <c r="BF133" s="41">
        <f t="shared" si="645"/>
        <v>0</v>
      </c>
      <c r="BG133" s="10"/>
      <c r="BH133" s="41">
        <f t="shared" ref="BH133:BJ133" si="650">IF(ISERROR(BH131/BH128),0,BH131/BH128)</f>
        <v>0</v>
      </c>
      <c r="BI133" s="10"/>
      <c r="BJ133" s="41">
        <f t="shared" si="650"/>
        <v>0</v>
      </c>
      <c r="BK133" s="10"/>
      <c r="BL133" s="41">
        <f t="shared" ref="BL133:BN133" si="651">IF(ISERROR(BL131/BL128),0,BL131/BL128)</f>
        <v>0</v>
      </c>
      <c r="BM133" s="10"/>
      <c r="BN133" s="41">
        <f t="shared" si="651"/>
        <v>0</v>
      </c>
      <c r="BO133" s="10"/>
      <c r="BP133" s="41">
        <f t="shared" ref="BP133:BR133" si="652">IF(ISERROR(BP131/BP128),0,BP131/BP128)</f>
        <v>0</v>
      </c>
      <c r="BQ133" s="10"/>
      <c r="BR133" s="41">
        <f t="shared" si="652"/>
        <v>0</v>
      </c>
      <c r="BS133" s="10"/>
      <c r="BT133" s="41">
        <f t="shared" ref="BT133:BV133" si="653">IF(ISERROR(BT131/BT128),0,BT131/BT128)</f>
        <v>0</v>
      </c>
      <c r="BU133" s="10"/>
      <c r="BV133" s="42">
        <f t="shared" si="653"/>
        <v>0</v>
      </c>
    </row>
    <row r="135" spans="2:75" x14ac:dyDescent="0.25">
      <c r="B135" s="6" t="s">
        <v>25</v>
      </c>
    </row>
    <row r="136" spans="2:75" x14ac:dyDescent="0.25">
      <c r="B136" s="4" t="s">
        <v>10</v>
      </c>
      <c r="J136" s="47">
        <v>0</v>
      </c>
      <c r="L136" s="47">
        <v>4</v>
      </c>
      <c r="N136" s="47">
        <v>6</v>
      </c>
      <c r="P136" s="47">
        <v>24</v>
      </c>
      <c r="R136" s="47">
        <v>22</v>
      </c>
      <c r="T136" s="47">
        <v>19</v>
      </c>
      <c r="V136" s="47">
        <v>28</v>
      </c>
      <c r="X136" s="47">
        <v>27</v>
      </c>
      <c r="Z136" s="47">
        <v>76</v>
      </c>
      <c r="AB136" s="47">
        <v>258</v>
      </c>
      <c r="AD136" s="47">
        <v>167</v>
      </c>
      <c r="AF136" s="47">
        <v>184</v>
      </c>
      <c r="AH136" s="47">
        <v>1333</v>
      </c>
      <c r="AJ136" s="47">
        <v>94</v>
      </c>
      <c r="AL136" s="47">
        <v>143</v>
      </c>
      <c r="AN136" s="47">
        <v>81</v>
      </c>
      <c r="AP136" s="47">
        <v>79</v>
      </c>
      <c r="AR136" s="47">
        <v>67</v>
      </c>
      <c r="AT136" s="47">
        <v>59</v>
      </c>
      <c r="AV136" s="47">
        <v>63</v>
      </c>
      <c r="AX136" s="47">
        <v>73</v>
      </c>
      <c r="AZ136" s="47">
        <v>38</v>
      </c>
      <c r="BB136" s="47">
        <v>53</v>
      </c>
      <c r="BD136" s="47">
        <v>35</v>
      </c>
      <c r="BF136" s="47">
        <v>33</v>
      </c>
      <c r="BH136" s="47">
        <v>14</v>
      </c>
      <c r="BJ136" s="47">
        <v>34</v>
      </c>
      <c r="BL136" s="47">
        <v>35</v>
      </c>
      <c r="BN136" s="47">
        <v>54</v>
      </c>
      <c r="BP136" s="47">
        <v>56</v>
      </c>
      <c r="BR136" s="47">
        <v>44</v>
      </c>
      <c r="BT136" s="47">
        <v>51</v>
      </c>
      <c r="BV136" s="47">
        <v>49</v>
      </c>
    </row>
    <row r="137" spans="2:75" x14ac:dyDescent="0.25">
      <c r="B137" s="4" t="s">
        <v>13</v>
      </c>
      <c r="J137" s="21">
        <v>0</v>
      </c>
      <c r="L137" s="21">
        <v>0</v>
      </c>
      <c r="N137" s="21">
        <v>0</v>
      </c>
      <c r="P137" s="21">
        <v>0.25</v>
      </c>
      <c r="R137" s="21">
        <v>0.64</v>
      </c>
      <c r="T137" s="21">
        <v>0.42</v>
      </c>
      <c r="V137" s="21">
        <v>0.68</v>
      </c>
      <c r="X137" s="21">
        <v>0.41</v>
      </c>
      <c r="Z137" s="21">
        <v>0.2</v>
      </c>
      <c r="AB137" s="21">
        <v>0.04</v>
      </c>
      <c r="AD137" s="21">
        <v>0.1</v>
      </c>
      <c r="AF137" s="21">
        <v>0.08</v>
      </c>
      <c r="AH137" s="21">
        <v>0.11</v>
      </c>
      <c r="AJ137" s="21">
        <v>0.13</v>
      </c>
      <c r="AL137" s="21">
        <v>0.15</v>
      </c>
      <c r="AN137" s="21">
        <v>0.27</v>
      </c>
      <c r="AP137" s="21">
        <v>0.41</v>
      </c>
      <c r="AR137" s="21">
        <v>0.43</v>
      </c>
      <c r="AT137" s="21">
        <v>0.44</v>
      </c>
      <c r="AV137" s="21">
        <v>0.4</v>
      </c>
      <c r="AX137" s="21">
        <v>0.52</v>
      </c>
      <c r="AZ137" s="21">
        <v>0.53</v>
      </c>
      <c r="BB137" s="21">
        <v>0.7</v>
      </c>
      <c r="BD137" s="21">
        <v>0.63</v>
      </c>
      <c r="BF137" s="21">
        <v>0.61</v>
      </c>
      <c r="BH137" s="21">
        <v>0.64</v>
      </c>
      <c r="BJ137" s="21">
        <v>0.68</v>
      </c>
      <c r="BL137" s="21">
        <v>0.77</v>
      </c>
      <c r="BN137" s="21">
        <v>0.63</v>
      </c>
      <c r="BP137" s="21">
        <v>0.64</v>
      </c>
      <c r="BR137" s="21">
        <v>0.39</v>
      </c>
      <c r="BT137" s="21">
        <v>0.59</v>
      </c>
      <c r="BV137" s="21">
        <v>0.51</v>
      </c>
    </row>
    <row r="139" spans="2:75" x14ac:dyDescent="0.25">
      <c r="B139" s="6" t="s">
        <v>12</v>
      </c>
    </row>
    <row r="140" spans="2:75" x14ac:dyDescent="0.25">
      <c r="B140" s="7" t="s">
        <v>33</v>
      </c>
    </row>
    <row r="141" spans="2:75" x14ac:dyDescent="0.25">
      <c r="B141" s="4" t="s">
        <v>30</v>
      </c>
      <c r="J141" s="4">
        <f>J44</f>
        <v>14</v>
      </c>
      <c r="L141" s="4">
        <f>L44</f>
        <v>12</v>
      </c>
      <c r="N141" s="4">
        <f>N44</f>
        <v>14</v>
      </c>
      <c r="P141" s="4">
        <f>P44</f>
        <v>28</v>
      </c>
      <c r="R141" s="4">
        <f>R44</f>
        <v>34</v>
      </c>
      <c r="T141" s="4">
        <f>T44</f>
        <v>18</v>
      </c>
      <c r="V141" s="4">
        <f>V44</f>
        <v>17</v>
      </c>
      <c r="X141" s="4">
        <f>X44</f>
        <v>25</v>
      </c>
      <c r="Z141" s="4">
        <f>Z44</f>
        <v>34</v>
      </c>
      <c r="AB141" s="4">
        <f>AB44</f>
        <v>195</v>
      </c>
      <c r="AD141" s="4">
        <f>AD44</f>
        <v>175</v>
      </c>
      <c r="AF141" s="4">
        <f>AF44</f>
        <v>213</v>
      </c>
      <c r="AH141" s="4">
        <f>AH44</f>
        <v>185</v>
      </c>
      <c r="AJ141" s="4">
        <f>AJ44</f>
        <v>136</v>
      </c>
      <c r="AL141" s="4">
        <f>AL44</f>
        <v>208</v>
      </c>
      <c r="AN141" s="4">
        <f>AN44</f>
        <v>192</v>
      </c>
      <c r="AP141" s="4">
        <f>AP44</f>
        <v>155</v>
      </c>
      <c r="AR141" s="4">
        <f>AR44</f>
        <v>175</v>
      </c>
      <c r="AT141" s="4">
        <f>AT44</f>
        <v>213</v>
      </c>
      <c r="AV141" s="4">
        <f>AV44</f>
        <v>212</v>
      </c>
      <c r="AX141" s="4">
        <f>AX44</f>
        <v>230</v>
      </c>
      <c r="AZ141" s="4">
        <f>AZ44</f>
        <v>162</v>
      </c>
      <c r="BB141" s="4">
        <f>BB44</f>
        <v>113</v>
      </c>
      <c r="BD141" s="4">
        <f>BD44</f>
        <v>131</v>
      </c>
      <c r="BF141" s="4">
        <f>BF44</f>
        <v>133</v>
      </c>
      <c r="BH141" s="4">
        <f>BH44</f>
        <v>133</v>
      </c>
      <c r="BJ141" s="4">
        <f>BJ44</f>
        <v>128</v>
      </c>
      <c r="BL141" s="4">
        <f>BL44</f>
        <v>111</v>
      </c>
      <c r="BN141" s="4">
        <f>BN44</f>
        <v>224</v>
      </c>
      <c r="BP141" s="4">
        <f>BP44</f>
        <v>158</v>
      </c>
      <c r="BR141" s="4">
        <f>BR44</f>
        <v>158</v>
      </c>
      <c r="BT141" s="4">
        <f>BT44</f>
        <v>224</v>
      </c>
      <c r="BV141" s="4">
        <f>BV44</f>
        <v>255</v>
      </c>
    </row>
    <row r="142" spans="2:75" x14ac:dyDescent="0.25">
      <c r="B142" s="4" t="s">
        <v>32</v>
      </c>
      <c r="J142" s="16">
        <v>188</v>
      </c>
      <c r="K142" s="17"/>
      <c r="L142" s="16">
        <v>188</v>
      </c>
      <c r="M142" s="17"/>
      <c r="N142" s="16">
        <v>188</v>
      </c>
      <c r="O142" s="17"/>
      <c r="P142" s="16">
        <v>188</v>
      </c>
      <c r="Q142" s="17"/>
      <c r="R142" s="16">
        <v>188</v>
      </c>
      <c r="S142" s="17"/>
      <c r="T142" s="16">
        <v>188</v>
      </c>
      <c r="U142" s="17"/>
      <c r="V142" s="16">
        <v>188</v>
      </c>
      <c r="W142" s="17"/>
      <c r="X142" s="16">
        <v>188</v>
      </c>
      <c r="Y142" s="17"/>
      <c r="Z142" s="16">
        <v>188</v>
      </c>
      <c r="AA142" s="17"/>
      <c r="AB142" s="16">
        <v>188</v>
      </c>
      <c r="AC142" s="17"/>
      <c r="AD142" s="16">
        <v>188</v>
      </c>
      <c r="AE142" s="17"/>
      <c r="AF142" s="16">
        <v>188</v>
      </c>
      <c r="AG142" s="17"/>
      <c r="AH142" s="16">
        <v>188</v>
      </c>
      <c r="AI142" s="17"/>
      <c r="AJ142" s="16">
        <v>188</v>
      </c>
      <c r="AK142" s="17"/>
      <c r="AL142" s="16">
        <v>188</v>
      </c>
      <c r="AM142" s="17"/>
      <c r="AN142" s="16">
        <v>188</v>
      </c>
      <c r="AO142" s="17"/>
      <c r="AP142" s="16">
        <v>188</v>
      </c>
      <c r="AQ142" s="17"/>
      <c r="AR142" s="16">
        <v>188</v>
      </c>
      <c r="AS142" s="17"/>
      <c r="AT142" s="16">
        <v>188</v>
      </c>
      <c r="AU142" s="17"/>
      <c r="AV142" s="16">
        <v>188</v>
      </c>
      <c r="AW142" s="17"/>
      <c r="AX142" s="16">
        <v>188</v>
      </c>
      <c r="AY142" s="17"/>
      <c r="AZ142" s="16">
        <v>188</v>
      </c>
      <c r="BA142" s="17"/>
      <c r="BB142" s="16">
        <v>188</v>
      </c>
      <c r="BC142" s="17"/>
      <c r="BD142" s="16">
        <v>188</v>
      </c>
      <c r="BE142" s="17"/>
      <c r="BF142" s="16">
        <v>188</v>
      </c>
      <c r="BG142" s="17"/>
      <c r="BH142" s="16">
        <v>188</v>
      </c>
      <c r="BI142" s="17"/>
      <c r="BJ142" s="16">
        <v>188</v>
      </c>
      <c r="BK142" s="17"/>
      <c r="BL142" s="16">
        <v>188</v>
      </c>
      <c r="BM142" s="17"/>
      <c r="BN142" s="16">
        <v>188</v>
      </c>
      <c r="BO142" s="17"/>
      <c r="BP142" s="16">
        <v>188</v>
      </c>
      <c r="BQ142" s="17"/>
      <c r="BR142" s="16">
        <v>188</v>
      </c>
      <c r="BS142" s="17"/>
      <c r="BT142" s="16">
        <v>188</v>
      </c>
      <c r="BU142" s="17"/>
      <c r="BV142" s="16">
        <v>188</v>
      </c>
      <c r="BW142" s="17"/>
    </row>
    <row r="143" spans="2:75" x14ac:dyDescent="0.25">
      <c r="B143" s="4" t="s">
        <v>31</v>
      </c>
      <c r="J143" s="43">
        <f>J141/J142</f>
        <v>7.4468085106382975E-2</v>
      </c>
      <c r="L143" s="43">
        <f>L141/L142</f>
        <v>6.3829787234042548E-2</v>
      </c>
      <c r="N143" s="43">
        <f>N141/N142</f>
        <v>7.4468085106382975E-2</v>
      </c>
      <c r="P143" s="43">
        <f>P141/P142</f>
        <v>0.14893617021276595</v>
      </c>
      <c r="R143" s="43">
        <f>R141/R142</f>
        <v>0.18085106382978725</v>
      </c>
      <c r="T143" s="43">
        <f>T141/T142</f>
        <v>9.5744680851063829E-2</v>
      </c>
      <c r="V143" s="43">
        <f>V141/V142</f>
        <v>9.0425531914893623E-2</v>
      </c>
      <c r="X143" s="43">
        <f>X141/X142</f>
        <v>0.13297872340425532</v>
      </c>
      <c r="Z143" s="43">
        <f>Z141/Z142</f>
        <v>0.18085106382978725</v>
      </c>
      <c r="AB143" s="43">
        <f>AB141/AB142</f>
        <v>1.0372340425531914</v>
      </c>
      <c r="AD143" s="43">
        <f>AD141/AD142</f>
        <v>0.93085106382978722</v>
      </c>
      <c r="AF143" s="43">
        <f>AF141/AF142</f>
        <v>1.1329787234042554</v>
      </c>
      <c r="AH143" s="43">
        <f>AH141/AH142</f>
        <v>0.98404255319148937</v>
      </c>
      <c r="AJ143" s="43">
        <f>AJ141/AJ142</f>
        <v>0.72340425531914898</v>
      </c>
      <c r="AL143" s="43">
        <f>AL141/AL142</f>
        <v>1.1063829787234043</v>
      </c>
      <c r="AN143" s="43">
        <f>AN141/AN142</f>
        <v>1.0212765957446808</v>
      </c>
      <c r="AP143" s="43">
        <f>AP141/AP142</f>
        <v>0.82446808510638303</v>
      </c>
      <c r="AR143" s="43">
        <f>AR141/AR142</f>
        <v>0.93085106382978722</v>
      </c>
      <c r="AT143" s="43">
        <f>AT141/AT142</f>
        <v>1.1329787234042554</v>
      </c>
      <c r="AV143" s="43">
        <f>AV141/AV142</f>
        <v>1.1276595744680851</v>
      </c>
      <c r="AX143" s="43">
        <f>AX141/AX142</f>
        <v>1.2234042553191489</v>
      </c>
      <c r="AZ143" s="43">
        <f>AZ141/AZ142</f>
        <v>0.86170212765957444</v>
      </c>
      <c r="BB143" s="43">
        <f>BB141/BB142</f>
        <v>0.60106382978723405</v>
      </c>
      <c r="BD143" s="43">
        <f>BD141/BD142</f>
        <v>0.69680851063829785</v>
      </c>
      <c r="BF143" s="43">
        <f>BF141/BF142</f>
        <v>0.70744680851063835</v>
      </c>
      <c r="BH143" s="43">
        <f>BH141/BH142</f>
        <v>0.70744680851063835</v>
      </c>
      <c r="BJ143" s="43">
        <f>BJ141/BJ142</f>
        <v>0.68085106382978722</v>
      </c>
      <c r="BL143" s="43">
        <f>BL141/BL142</f>
        <v>0.59042553191489366</v>
      </c>
      <c r="BN143" s="43">
        <f>BN141/BN142</f>
        <v>1.1914893617021276</v>
      </c>
      <c r="BP143" s="43">
        <f>BP141/BP142</f>
        <v>0.84042553191489366</v>
      </c>
      <c r="BR143" s="43">
        <f>BR141/BR142</f>
        <v>0.84042553191489366</v>
      </c>
      <c r="BT143" s="43">
        <f>BT141/BT142</f>
        <v>1.1914893617021276</v>
      </c>
      <c r="BV143" s="43">
        <f>BV141/BV142</f>
        <v>1.3563829787234043</v>
      </c>
    </row>
    <row r="144" spans="2:75" ht="6" customHeight="1" x14ac:dyDescent="0.25">
      <c r="J144" s="43"/>
      <c r="L144" s="43"/>
      <c r="N144" s="43"/>
      <c r="P144" s="43"/>
      <c r="R144" s="43"/>
      <c r="T144" s="43"/>
      <c r="V144" s="43"/>
      <c r="X144" s="43"/>
      <c r="Z144" s="43"/>
      <c r="AB144" s="43"/>
      <c r="AD144" s="43"/>
      <c r="AF144" s="43"/>
      <c r="AH144" s="43"/>
      <c r="AJ144" s="43"/>
      <c r="AL144" s="43"/>
      <c r="AN144" s="43"/>
      <c r="AP144" s="43"/>
      <c r="AR144" s="43"/>
      <c r="AT144" s="43"/>
      <c r="AV144" s="43"/>
      <c r="AX144" s="43"/>
      <c r="AZ144" s="43"/>
      <c r="BB144" s="43"/>
      <c r="BD144" s="43"/>
      <c r="BF144" s="43"/>
      <c r="BH144" s="43"/>
      <c r="BJ144" s="43"/>
      <c r="BL144" s="43"/>
      <c r="BN144" s="43"/>
      <c r="BP144" s="43"/>
      <c r="BR144" s="43"/>
      <c r="BT144" s="43"/>
      <c r="BV144" s="43"/>
    </row>
    <row r="145" spans="2:75" x14ac:dyDescent="0.25">
      <c r="B145" s="7" t="s">
        <v>13</v>
      </c>
      <c r="J145" s="21">
        <v>0</v>
      </c>
      <c r="L145" s="21">
        <v>0.05</v>
      </c>
      <c r="N145" s="21">
        <v>0.7</v>
      </c>
      <c r="P145" s="21">
        <v>0.65</v>
      </c>
      <c r="R145" s="21">
        <v>0.76</v>
      </c>
      <c r="T145" s="21">
        <v>0.52</v>
      </c>
      <c r="V145" s="21">
        <v>0.74</v>
      </c>
      <c r="X145" s="21">
        <v>0.59</v>
      </c>
      <c r="Z145" s="21">
        <v>0.66</v>
      </c>
      <c r="AB145" s="21">
        <v>0.73</v>
      </c>
      <c r="AD145" s="21">
        <v>0.72</v>
      </c>
      <c r="AF145" s="21">
        <v>0.63</v>
      </c>
      <c r="AH145" s="21">
        <v>0.83</v>
      </c>
      <c r="AJ145" s="21">
        <v>0.76</v>
      </c>
      <c r="AL145" s="21">
        <v>0.72</v>
      </c>
      <c r="AN145" s="21">
        <v>0.73</v>
      </c>
      <c r="AP145" s="21">
        <v>0.8</v>
      </c>
      <c r="AR145" s="21">
        <v>0.8</v>
      </c>
      <c r="AT145" s="21">
        <v>0.81</v>
      </c>
      <c r="AV145" s="21">
        <v>0.74</v>
      </c>
      <c r="AX145" s="21">
        <v>0.68</v>
      </c>
      <c r="AZ145" s="21">
        <v>0.84</v>
      </c>
      <c r="BB145" s="21">
        <v>0.9</v>
      </c>
      <c r="BD145" s="21">
        <v>0.87</v>
      </c>
      <c r="BF145" s="21">
        <v>0.86</v>
      </c>
      <c r="BH145" s="21">
        <v>0.89</v>
      </c>
      <c r="BJ145" s="21">
        <v>0.84</v>
      </c>
      <c r="BL145" s="21">
        <v>0.91</v>
      </c>
      <c r="BN145" s="21">
        <v>0.86</v>
      </c>
      <c r="BP145" s="21">
        <v>0.83</v>
      </c>
      <c r="BR145" s="21">
        <v>0.77</v>
      </c>
      <c r="BT145" s="21">
        <v>0.83</v>
      </c>
      <c r="BV145" s="21">
        <v>0.86</v>
      </c>
    </row>
    <row r="146" spans="2:75" ht="6" customHeight="1" x14ac:dyDescent="0.25"/>
    <row r="147" spans="2:75" x14ac:dyDescent="0.25">
      <c r="B147" s="7" t="s">
        <v>34</v>
      </c>
    </row>
    <row r="148" spans="2:75" x14ac:dyDescent="0.25">
      <c r="B148" s="4" t="s">
        <v>37</v>
      </c>
      <c r="J148" s="19">
        <f>J11</f>
        <v>0</v>
      </c>
      <c r="L148" s="19">
        <f>L11</f>
        <v>0</v>
      </c>
      <c r="N148" s="19">
        <f>N11</f>
        <v>2723</v>
      </c>
      <c r="P148" s="19">
        <f>P11</f>
        <v>7723.35</v>
      </c>
      <c r="R148" s="19">
        <f>R11</f>
        <v>9193.0499999999993</v>
      </c>
      <c r="T148" s="19">
        <f>T11</f>
        <v>2424.75</v>
      </c>
      <c r="V148" s="19">
        <f>V11</f>
        <v>4336.99</v>
      </c>
      <c r="X148" s="19">
        <f>X11</f>
        <v>2078.4899999999998</v>
      </c>
      <c r="Z148" s="19">
        <f>Z11</f>
        <v>8719.7099999999991</v>
      </c>
      <c r="AB148" s="19">
        <f>AB11</f>
        <v>20813.14</v>
      </c>
      <c r="AD148" s="19">
        <f>AD11</f>
        <v>19197.759999999998</v>
      </c>
      <c r="AF148" s="19">
        <f>AF11</f>
        <v>32035.66</v>
      </c>
      <c r="AH148" s="19">
        <f>AH11</f>
        <v>21886.639999999999</v>
      </c>
      <c r="AJ148" s="19">
        <f>AJ11</f>
        <v>13688.82</v>
      </c>
      <c r="AL148" s="19">
        <f>AL11</f>
        <v>23325.24</v>
      </c>
      <c r="AN148" s="19">
        <f>AN11</f>
        <v>26620.93</v>
      </c>
      <c r="AP148" s="19">
        <f>AP11</f>
        <v>14727.37</v>
      </c>
      <c r="AR148" s="19">
        <f>AR11</f>
        <v>19423.27</v>
      </c>
      <c r="AT148" s="19">
        <f>AT11</f>
        <v>28123.8</v>
      </c>
      <c r="AV148" s="19">
        <f>AV11</f>
        <v>32621.93</v>
      </c>
      <c r="AX148" s="19">
        <f>AX11</f>
        <v>38837.79</v>
      </c>
      <c r="AZ148" s="19">
        <f>AZ11</f>
        <v>35090.33</v>
      </c>
      <c r="BB148" s="19">
        <f>BB11</f>
        <v>30114.29</v>
      </c>
      <c r="BD148" s="19">
        <f>BD11</f>
        <v>32285.86</v>
      </c>
      <c r="BF148" s="19">
        <f>BF11</f>
        <v>32529.39</v>
      </c>
      <c r="BH148" s="19">
        <f>BH11</f>
        <v>18814.16</v>
      </c>
      <c r="BJ148" s="19">
        <f>BJ11</f>
        <v>29597.99</v>
      </c>
      <c r="BL148" s="19">
        <f>BL11</f>
        <v>30021.09</v>
      </c>
      <c r="BN148" s="19">
        <f>BN11</f>
        <v>28678.2</v>
      </c>
      <c r="BP148" s="19">
        <f>BP11</f>
        <v>35891.9</v>
      </c>
      <c r="BR148" s="19">
        <f>BR11</f>
        <v>33384.26</v>
      </c>
      <c r="BT148" s="19">
        <f>BT11</f>
        <v>40140.01</v>
      </c>
      <c r="BV148" s="19">
        <f>BV11</f>
        <v>55523.02</v>
      </c>
    </row>
    <row r="149" spans="2:75" x14ac:dyDescent="0.25">
      <c r="B149" s="4" t="s">
        <v>35</v>
      </c>
      <c r="J149" s="8">
        <v>0</v>
      </c>
      <c r="K149" s="16"/>
      <c r="L149" s="8">
        <v>1050.0899999999999</v>
      </c>
      <c r="M149" s="16"/>
      <c r="N149" s="8">
        <v>2123.91</v>
      </c>
      <c r="O149" s="16"/>
      <c r="P149" s="8">
        <v>1363.43</v>
      </c>
      <c r="Q149" s="16"/>
      <c r="R149" s="8">
        <v>3003.73</v>
      </c>
      <c r="S149" s="16"/>
      <c r="T149" s="8">
        <v>2783.7</v>
      </c>
      <c r="U149" s="16"/>
      <c r="V149" s="8">
        <v>1127.96</v>
      </c>
      <c r="W149" s="16"/>
      <c r="X149" s="8">
        <v>-1034.6600000000001</v>
      </c>
      <c r="Y149" s="16"/>
      <c r="Z149" s="8">
        <v>-231.6</v>
      </c>
      <c r="AA149" s="16"/>
      <c r="AB149" s="8">
        <v>0</v>
      </c>
      <c r="AC149" s="16"/>
      <c r="AD149" s="8">
        <v>390</v>
      </c>
      <c r="AE149" s="16"/>
      <c r="AF149" s="8">
        <v>0</v>
      </c>
      <c r="AG149" s="16"/>
      <c r="AH149" s="8">
        <v>0</v>
      </c>
      <c r="AI149" s="16"/>
      <c r="AJ149" s="8">
        <v>15460.7</v>
      </c>
      <c r="AK149" s="16"/>
      <c r="AL149" s="8">
        <v>226.29</v>
      </c>
      <c r="AM149" s="16"/>
      <c r="AN149" s="8">
        <v>-226.29</v>
      </c>
      <c r="AO149" s="16"/>
      <c r="AP149" s="8">
        <v>7578.43</v>
      </c>
      <c r="AQ149" s="16"/>
      <c r="AR149" s="8">
        <v>6332.19</v>
      </c>
      <c r="AS149" s="16"/>
      <c r="AT149" s="8">
        <v>5856.96</v>
      </c>
      <c r="AU149" s="16"/>
      <c r="AV149" s="8">
        <v>8925.14</v>
      </c>
      <c r="AW149" s="16"/>
      <c r="AX149" s="8">
        <v>15082.31</v>
      </c>
      <c r="AY149" s="16"/>
      <c r="AZ149" s="8">
        <v>22180.22</v>
      </c>
      <c r="BA149" s="16"/>
      <c r="BB149" s="8">
        <v>16819.29</v>
      </c>
      <c r="BC149" s="16"/>
      <c r="BD149" s="8">
        <v>16578.12</v>
      </c>
      <c r="BE149" s="16"/>
      <c r="BF149" s="8">
        <v>19725.849999999999</v>
      </c>
      <c r="BG149" s="16"/>
      <c r="BH149" s="8">
        <v>19381.48</v>
      </c>
      <c r="BI149" s="16"/>
      <c r="BJ149" s="8">
        <v>17083</v>
      </c>
      <c r="BK149" s="16"/>
      <c r="BL149" s="8">
        <v>17332.349999999999</v>
      </c>
      <c r="BM149" s="16"/>
      <c r="BN149" s="8">
        <v>16792.62</v>
      </c>
      <c r="BO149" s="16"/>
      <c r="BP149" s="8">
        <v>19744.89</v>
      </c>
      <c r="BQ149" s="16"/>
      <c r="BR149" s="8">
        <v>18712.98</v>
      </c>
      <c r="BS149" s="16"/>
      <c r="BT149" s="8">
        <v>17600.59</v>
      </c>
      <c r="BU149" s="16"/>
      <c r="BV149" s="8">
        <v>17332.099999999999</v>
      </c>
      <c r="BW149" s="16"/>
    </row>
    <row r="150" spans="2:75" x14ac:dyDescent="0.25">
      <c r="B150" s="4" t="s">
        <v>36</v>
      </c>
      <c r="J150" s="44" t="e">
        <f>J148/J149</f>
        <v>#DIV/0!</v>
      </c>
      <c r="L150" s="44">
        <f>L148/L149</f>
        <v>0</v>
      </c>
      <c r="N150" s="44">
        <f>N148/N149</f>
        <v>1.2820693908875613</v>
      </c>
      <c r="P150" s="44">
        <f>P148/P149</f>
        <v>5.6646472499504927</v>
      </c>
      <c r="R150" s="44">
        <f>R148/R149</f>
        <v>3.0605447227280744</v>
      </c>
      <c r="T150" s="44">
        <f>T148/T149</f>
        <v>0.87105291518482597</v>
      </c>
      <c r="V150" s="44">
        <f>V148/V149</f>
        <v>3.8449856377885738</v>
      </c>
      <c r="X150" s="44">
        <f>X148/X149</f>
        <v>-2.0088628148377241</v>
      </c>
      <c r="Z150" s="44">
        <f>Z148/Z149</f>
        <v>-37.649870466321239</v>
      </c>
      <c r="AB150" s="44" t="e">
        <f>AB148/AB149</f>
        <v>#DIV/0!</v>
      </c>
      <c r="AD150" s="44">
        <f>AD148/AD149</f>
        <v>49.225025641025638</v>
      </c>
      <c r="AF150" s="44" t="e">
        <f>AF148/AF149</f>
        <v>#DIV/0!</v>
      </c>
      <c r="AH150" s="44" t="e">
        <f>AH148/AH149</f>
        <v>#DIV/0!</v>
      </c>
      <c r="AJ150" s="44">
        <f>AJ148/AJ149</f>
        <v>0.88539458109917402</v>
      </c>
      <c r="AL150" s="44">
        <f>AL148/AL149</f>
        <v>103.0767599098502</v>
      </c>
      <c r="AN150" s="44">
        <f>AN148/AN149</f>
        <v>-117.64077069247426</v>
      </c>
      <c r="AP150" s="44">
        <f>AP148/AP149</f>
        <v>1.9433273118574692</v>
      </c>
      <c r="AR150" s="44">
        <f>AR148/AR149</f>
        <v>3.0673858491296064</v>
      </c>
      <c r="AT150" s="44">
        <f>AT148/AT149</f>
        <v>4.8017742992951975</v>
      </c>
      <c r="AV150" s="44">
        <f>AV148/AV149</f>
        <v>3.6550608729947096</v>
      </c>
      <c r="AX150" s="44">
        <f>AX148/AX149</f>
        <v>2.575055810416309</v>
      </c>
      <c r="AZ150" s="44">
        <f>AZ148/AZ149</f>
        <v>1.582055092330013</v>
      </c>
      <c r="BB150" s="44">
        <f>BB148/BB149</f>
        <v>1.7904614285145211</v>
      </c>
      <c r="BD150" s="44">
        <f>BD148/BD149</f>
        <v>1.947498268802494</v>
      </c>
      <c r="BF150" s="44">
        <f>BF148/BF149</f>
        <v>1.6490741843824221</v>
      </c>
      <c r="BH150" s="44">
        <f>BH148/BH149</f>
        <v>0.97072875755618249</v>
      </c>
      <c r="BJ150" s="44">
        <f>BJ148/BJ149</f>
        <v>1.7325990751039047</v>
      </c>
      <c r="BL150" s="44">
        <f>BL148/BL149</f>
        <v>1.7320842240088623</v>
      </c>
      <c r="BN150" s="44">
        <f>BN148/BN149</f>
        <v>1.7077859202435357</v>
      </c>
      <c r="BP150" s="44">
        <f>BP148/BP149</f>
        <v>1.8177817146613631</v>
      </c>
      <c r="BR150" s="44">
        <f>BR148/BR149</f>
        <v>1.7840162283078378</v>
      </c>
      <c r="BT150" s="44">
        <f>BT148/BT149</f>
        <v>2.2806059342328866</v>
      </c>
      <c r="BV150" s="44">
        <f>BV148/BV149</f>
        <v>3.2034790937047446</v>
      </c>
    </row>
  </sheetData>
  <pageMargins left="0.45" right="0.45" top="0.5" bottom="0.5" header="0.3" footer="0.3"/>
  <pageSetup scale="25" orientation="portrait" horizontalDpi="1200" verticalDpi="1200" r:id="rId1"/>
  <ignoredErrors>
    <ignoredError sqref="J38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1A10-F263-41ED-A5C3-CBD42C34EF58}">
  <dimension ref="A3:CF150"/>
  <sheetViews>
    <sheetView showGridLines="0" view="pageBreakPreview" zoomScaleNormal="100" zoomScaleSheetLayoutView="100" workbookViewId="0">
      <pane xSplit="9" ySplit="6" topLeftCell="AC135" activePane="bottomRight" state="frozen"/>
      <selection pane="topRight" activeCell="J1" sqref="J1"/>
      <selection pane="bottomLeft" activeCell="A7" sqref="A7"/>
      <selection pane="bottomRight" activeCell="BN150" sqref="BN150"/>
    </sheetView>
  </sheetViews>
  <sheetFormatPr defaultColWidth="8.85546875" defaultRowHeight="15" outlineLevelCol="1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1.28515625" style="4" hidden="1" customWidth="1" outlineLevel="1"/>
    <col min="11" max="11" width="1.85546875" style="4" hidden="1" customWidth="1" outlineLevel="1"/>
    <col min="12" max="12" width="11.28515625" style="4" hidden="1" customWidth="1" outlineLevel="1"/>
    <col min="13" max="13" width="1.85546875" style="4" hidden="1" customWidth="1" outlineLevel="1"/>
    <col min="14" max="14" width="11.28515625" style="4" hidden="1" customWidth="1" outlineLevel="1"/>
    <col min="15" max="15" width="1.85546875" style="4" hidden="1" customWidth="1" outlineLevel="1"/>
    <col min="16" max="16" width="11.28515625" style="4" hidden="1" customWidth="1" outlineLevel="1"/>
    <col min="17" max="17" width="1.85546875" style="4" hidden="1" customWidth="1" outlineLevel="1"/>
    <col min="18" max="18" width="11.28515625" style="4" hidden="1" customWidth="1" outlineLevel="1"/>
    <col min="19" max="19" width="1.85546875" style="4" hidden="1" customWidth="1" outlineLevel="1"/>
    <col min="20" max="20" width="11.28515625" style="4" hidden="1" customWidth="1" outlineLevel="1"/>
    <col min="21" max="21" width="1.85546875" style="4" hidden="1" customWidth="1" outlineLevel="1"/>
    <col min="22" max="22" width="11.28515625" style="4" hidden="1" customWidth="1" outlineLevel="1"/>
    <col min="23" max="23" width="1.85546875" style="4" hidden="1" customWidth="1" outlineLevel="1"/>
    <col min="24" max="24" width="11.28515625" style="4" hidden="1" customWidth="1" outlineLevel="1"/>
    <col min="25" max="25" width="1.85546875" style="4" hidden="1" customWidth="1" outlineLevel="1"/>
    <col min="26" max="26" width="11.28515625" style="4" hidden="1" customWidth="1" outlineLevel="1"/>
    <col min="27" max="27" width="1.85546875" style="4" hidden="1" customWidth="1" outlineLevel="1"/>
    <col min="28" max="28" width="11.28515625" style="4" hidden="1" customWidth="1" outlineLevel="1"/>
    <col min="29" max="29" width="1.85546875" style="4" hidden="1" customWidth="1" outlineLevel="1" collapsed="1"/>
    <col min="30" max="30" width="11.28515625" style="4" hidden="1" customWidth="1" outlineLevel="1"/>
    <col min="31" max="31" width="1.85546875" style="4" hidden="1" customWidth="1" outlineLevel="1"/>
    <col min="32" max="32" width="11.28515625" style="4" hidden="1" customWidth="1" outlineLevel="1"/>
    <col min="33" max="33" width="1.85546875" style="4" hidden="1" customWidth="1" outlineLevel="1"/>
    <col min="34" max="34" width="11.28515625" style="4" hidden="1" customWidth="1" outlineLevel="1"/>
    <col min="35" max="35" width="1.85546875" style="4" hidden="1" customWidth="1" outlineLevel="1"/>
    <col min="36" max="36" width="11.28515625" style="4" hidden="1" customWidth="1" outlineLevel="1"/>
    <col min="37" max="37" width="1.85546875" style="4" hidden="1" customWidth="1" outlineLevel="1"/>
    <col min="38" max="38" width="11.28515625" style="4" hidden="1" customWidth="1" outlineLevel="1"/>
    <col min="39" max="39" width="1.85546875" style="4" hidden="1" customWidth="1" outlineLevel="1"/>
    <col min="40" max="40" width="11.28515625" style="4" hidden="1" customWidth="1" outlineLevel="1"/>
    <col min="41" max="41" width="1.85546875" style="4" hidden="1" customWidth="1" outlineLevel="1"/>
    <col min="42" max="42" width="11.28515625" style="4" hidden="1" customWidth="1" outlineLevel="1"/>
    <col min="43" max="43" width="1.85546875" style="4" hidden="1" customWidth="1" outlineLevel="1"/>
    <col min="44" max="44" width="11.28515625" style="4" hidden="1" customWidth="1" outlineLevel="1"/>
    <col min="45" max="45" width="1.85546875" style="4" hidden="1" customWidth="1" outlineLevel="1"/>
    <col min="46" max="46" width="11.28515625" style="4" hidden="1" customWidth="1" outlineLevel="1"/>
    <col min="47" max="47" width="1.85546875" style="4" hidden="1" customWidth="1" outlineLevel="1"/>
    <col min="48" max="48" width="11.28515625" style="4" hidden="1" customWidth="1" outlineLevel="1"/>
    <col min="49" max="49" width="1.85546875" style="4" hidden="1" customWidth="1" outlineLevel="1"/>
    <col min="50" max="50" width="11.28515625" style="4" hidden="1" customWidth="1" outlineLevel="1"/>
    <col min="51" max="51" width="1.85546875" style="4" hidden="1" customWidth="1" outlineLevel="1"/>
    <col min="52" max="52" width="11.28515625" style="4" hidden="1" customWidth="1" outlineLevel="1"/>
    <col min="53" max="53" width="1.85546875" style="4" customWidth="1" collapsed="1"/>
    <col min="54" max="54" width="11.28515625" style="4" bestFit="1" customWidth="1"/>
    <col min="55" max="55" width="1.85546875" style="4" customWidth="1"/>
    <col min="56" max="56" width="11.28515625" style="4" bestFit="1" customWidth="1"/>
    <col min="57" max="57" width="1.85546875" style="4" customWidth="1"/>
    <col min="58" max="58" width="11.28515625" style="4" bestFit="1" customWidth="1"/>
    <col min="59" max="59" width="1.85546875" style="4" customWidth="1"/>
    <col min="60" max="60" width="11.28515625" style="4" bestFit="1" customWidth="1"/>
    <col min="61" max="61" width="1.85546875" style="4" customWidth="1"/>
    <col min="62" max="62" width="11.28515625" style="4" bestFit="1" customWidth="1"/>
    <col min="63" max="63" width="1.85546875" style="4" customWidth="1"/>
    <col min="64" max="64" width="11.28515625" style="4" bestFit="1" customWidth="1"/>
    <col min="65" max="65" width="1.85546875" style="4" customWidth="1"/>
    <col min="66" max="66" width="11.28515625" style="4" customWidth="1"/>
    <col min="67" max="67" width="1.85546875" style="4" customWidth="1"/>
    <col min="68" max="68" width="8.85546875" style="4"/>
    <col min="69" max="69" width="9.85546875" style="4" bestFit="1" customWidth="1"/>
    <col min="70" max="16384" width="8.85546875" style="4"/>
  </cols>
  <sheetData>
    <row r="3" spans="1:84" customFormat="1" ht="34.5" thickBot="1" x14ac:dyDescent="0.55000000000000004">
      <c r="A3" s="1" t="s">
        <v>101</v>
      </c>
      <c r="B3" s="2"/>
      <c r="C3" s="2"/>
      <c r="D3" s="2"/>
      <c r="E3" s="2"/>
      <c r="F3" s="2"/>
      <c r="G3" s="2"/>
      <c r="H3" s="2"/>
      <c r="I3" s="4"/>
    </row>
    <row r="4" spans="1:84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84" customFormat="1" x14ac:dyDescent="0.25">
      <c r="A5" s="4"/>
      <c r="B5" s="4"/>
      <c r="C5" s="4"/>
      <c r="D5" s="4"/>
      <c r="E5" s="4"/>
      <c r="F5" s="4"/>
      <c r="G5" s="4"/>
      <c r="H5" s="4"/>
      <c r="I5" s="4"/>
      <c r="BQ5" s="65" t="s">
        <v>45</v>
      </c>
      <c r="BR5" s="64"/>
      <c r="BS5" s="64"/>
    </row>
    <row r="6" spans="1:84" x14ac:dyDescent="0.25">
      <c r="J6" s="5">
        <v>45000</v>
      </c>
      <c r="L6" s="5">
        <v>45031</v>
      </c>
      <c r="N6" s="5">
        <v>45061</v>
      </c>
      <c r="P6" s="5">
        <v>45092</v>
      </c>
      <c r="R6" s="5">
        <v>45122</v>
      </c>
      <c r="T6" s="5">
        <v>45153</v>
      </c>
      <c r="V6" s="5">
        <v>45184</v>
      </c>
      <c r="X6" s="5">
        <v>45214</v>
      </c>
      <c r="Z6" s="5">
        <v>45245</v>
      </c>
      <c r="AB6" s="5">
        <v>45275</v>
      </c>
      <c r="AD6" s="5">
        <v>45306</v>
      </c>
      <c r="AF6" s="5">
        <v>45337</v>
      </c>
      <c r="AH6" s="5">
        <v>45366</v>
      </c>
      <c r="AJ6" s="5">
        <v>45397</v>
      </c>
      <c r="AL6" s="5">
        <v>45427</v>
      </c>
      <c r="AN6" s="5">
        <v>45458</v>
      </c>
      <c r="AP6" s="5">
        <v>45488</v>
      </c>
      <c r="AR6" s="5">
        <v>45519</v>
      </c>
      <c r="AT6" s="5">
        <v>45550</v>
      </c>
      <c r="AV6" s="5">
        <v>45580</v>
      </c>
      <c r="AX6" s="5">
        <v>45611</v>
      </c>
      <c r="AZ6" s="5">
        <v>45641</v>
      </c>
      <c r="BB6" s="5">
        <v>45672</v>
      </c>
      <c r="BD6" s="5">
        <v>45703</v>
      </c>
      <c r="BF6" s="5">
        <v>45731</v>
      </c>
      <c r="BH6" s="5">
        <v>45762</v>
      </c>
      <c r="BJ6" s="5">
        <v>45792</v>
      </c>
      <c r="BL6" s="5">
        <v>45823</v>
      </c>
      <c r="BN6" s="5">
        <v>45853</v>
      </c>
      <c r="BQ6" s="55" t="s">
        <v>7</v>
      </c>
      <c r="BR6" s="56"/>
      <c r="BS6" s="57"/>
      <c r="BT6"/>
      <c r="BU6"/>
    </row>
    <row r="7" spans="1:84" x14ac:dyDescent="0.25">
      <c r="B7" s="6" t="s">
        <v>0</v>
      </c>
      <c r="BQ7" s="58" t="s">
        <v>102</v>
      </c>
      <c r="BR7"/>
      <c r="BS7" s="72"/>
      <c r="BT7"/>
      <c r="BU7"/>
    </row>
    <row r="8" spans="1:84" x14ac:dyDescent="0.25">
      <c r="B8" s="7" t="s">
        <v>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 s="58" t="s">
        <v>103</v>
      </c>
      <c r="BR8"/>
      <c r="BS8" s="72"/>
      <c r="BT8"/>
      <c r="BU8"/>
      <c r="BV8"/>
      <c r="BW8"/>
      <c r="BX8"/>
      <c r="BY8"/>
      <c r="BZ8"/>
      <c r="CA8"/>
      <c r="CB8"/>
      <c r="CC8"/>
      <c r="CD8"/>
      <c r="CE8"/>
      <c r="CF8"/>
    </row>
    <row r="9" spans="1:84" x14ac:dyDescent="0.25">
      <c r="B9" s="4" t="s">
        <v>17</v>
      </c>
      <c r="J9" s="45">
        <v>215724.79999999999</v>
      </c>
      <c r="K9" s="47"/>
      <c r="L9" s="45">
        <v>240564.08</v>
      </c>
      <c r="M9" s="47"/>
      <c r="N9" s="45">
        <v>252880.47</v>
      </c>
      <c r="O9" s="47"/>
      <c r="P9" s="45">
        <v>267364.90000000002</v>
      </c>
      <c r="Q9" s="47"/>
      <c r="R9" s="45">
        <v>202184.74</v>
      </c>
      <c r="S9" s="47"/>
      <c r="T9" s="45">
        <v>242842.96</v>
      </c>
      <c r="U9" s="47"/>
      <c r="V9" s="45">
        <v>167325.54</v>
      </c>
      <c r="W9" s="47"/>
      <c r="X9" s="45">
        <v>151720.63</v>
      </c>
      <c r="Y9" s="47"/>
      <c r="Z9" s="45">
        <v>218006.72</v>
      </c>
      <c r="AA9" s="47"/>
      <c r="AB9" s="45">
        <v>177920.58</v>
      </c>
      <c r="AC9" s="47"/>
      <c r="AD9" s="45">
        <v>252755.35</v>
      </c>
      <c r="AE9" s="47"/>
      <c r="AF9" s="45">
        <v>227313.12</v>
      </c>
      <c r="AG9" s="47"/>
      <c r="AH9" s="45">
        <v>195635.75</v>
      </c>
      <c r="AI9" s="47"/>
      <c r="AJ9" s="45">
        <v>477513.21</v>
      </c>
      <c r="AK9" s="47"/>
      <c r="AL9" s="45">
        <v>383918.73</v>
      </c>
      <c r="AM9" s="47"/>
      <c r="AN9" s="45">
        <v>238615.76</v>
      </c>
      <c r="AO9" s="47"/>
      <c r="AP9" s="45">
        <v>252216.87</v>
      </c>
      <c r="AQ9" s="47"/>
      <c r="AR9" s="45">
        <v>280757.15000000002</v>
      </c>
      <c r="AS9" s="47"/>
      <c r="AT9" s="45">
        <v>216161.94</v>
      </c>
      <c r="AU9" s="47"/>
      <c r="AV9" s="45">
        <v>224027.04</v>
      </c>
      <c r="AW9" s="47"/>
      <c r="AX9" s="45">
        <v>228109.5</v>
      </c>
      <c r="AY9" s="47"/>
      <c r="AZ9" s="45">
        <v>197125.53</v>
      </c>
      <c r="BA9" s="47"/>
      <c r="BB9" s="45">
        <v>240666.13</v>
      </c>
      <c r="BC9" s="47"/>
      <c r="BD9" s="45">
        <v>249574.3</v>
      </c>
      <c r="BE9" s="47"/>
      <c r="BF9" s="45">
        <v>238208.8</v>
      </c>
      <c r="BG9" s="47"/>
      <c r="BH9" s="45">
        <v>214352.27</v>
      </c>
      <c r="BI9" s="47"/>
      <c r="BJ9" s="45">
        <v>243522.46</v>
      </c>
      <c r="BK9" s="47"/>
      <c r="BL9" s="45">
        <v>226146.97</v>
      </c>
      <c r="BM9" s="47"/>
      <c r="BN9" s="45">
        <v>237776.28</v>
      </c>
      <c r="BO9" s="16"/>
      <c r="BP9" s="16"/>
      <c r="BQ9" s="58" t="s">
        <v>73</v>
      </c>
      <c r="BS9" s="59"/>
      <c r="BT9" s="71"/>
      <c r="BU9" s="71"/>
      <c r="BV9" s="16"/>
      <c r="BW9" s="16"/>
      <c r="BX9" s="16"/>
      <c r="BY9" s="16"/>
    </row>
    <row r="10" spans="1:84" x14ac:dyDescent="0.25">
      <c r="B10" s="4" t="s">
        <v>18</v>
      </c>
      <c r="J10" s="126">
        <v>0</v>
      </c>
      <c r="K10" s="47"/>
      <c r="L10" s="126">
        <v>0</v>
      </c>
      <c r="M10" s="47"/>
      <c r="N10" s="126">
        <v>0</v>
      </c>
      <c r="O10" s="47"/>
      <c r="P10" s="126">
        <v>0</v>
      </c>
      <c r="Q10" s="47"/>
      <c r="R10" s="126">
        <v>0</v>
      </c>
      <c r="S10" s="47"/>
      <c r="T10" s="126">
        <v>0</v>
      </c>
      <c r="U10" s="47"/>
      <c r="V10" s="126">
        <v>0</v>
      </c>
      <c r="W10" s="47"/>
      <c r="X10" s="126">
        <v>0</v>
      </c>
      <c r="Y10" s="47"/>
      <c r="Z10" s="126">
        <v>0</v>
      </c>
      <c r="AA10" s="47"/>
      <c r="AB10" s="126">
        <v>0</v>
      </c>
      <c r="AC10" s="47"/>
      <c r="AD10" s="45">
        <v>0</v>
      </c>
      <c r="AE10" s="45"/>
      <c r="AF10" s="45">
        <v>0</v>
      </c>
      <c r="AG10" s="45"/>
      <c r="AH10" s="45">
        <v>0</v>
      </c>
      <c r="AI10" s="45"/>
      <c r="AJ10" s="45">
        <v>0</v>
      </c>
      <c r="AK10" s="45"/>
      <c r="AL10" s="45">
        <v>0</v>
      </c>
      <c r="AM10" s="45"/>
      <c r="AN10" s="45">
        <v>0</v>
      </c>
      <c r="AO10" s="45"/>
      <c r="AP10" s="45">
        <v>0</v>
      </c>
      <c r="AQ10" s="45"/>
      <c r="AR10" s="45">
        <v>0</v>
      </c>
      <c r="AS10" s="45"/>
      <c r="AT10" s="45">
        <v>0</v>
      </c>
      <c r="AU10" s="45"/>
      <c r="AV10" s="45">
        <v>1340.1</v>
      </c>
      <c r="AW10" s="45"/>
      <c r="AX10" s="45">
        <v>7346</v>
      </c>
      <c r="AY10" s="45"/>
      <c r="AZ10" s="45">
        <v>8215.2000000000007</v>
      </c>
      <c r="BA10" s="45"/>
      <c r="BB10" s="45">
        <v>21265</v>
      </c>
      <c r="BC10" s="45"/>
      <c r="BD10" s="45">
        <v>11421</v>
      </c>
      <c r="BE10" s="45"/>
      <c r="BF10" s="45">
        <v>17765.8</v>
      </c>
      <c r="BG10" s="45"/>
      <c r="BH10" s="45">
        <v>24296</v>
      </c>
      <c r="BI10" s="45"/>
      <c r="BJ10" s="45">
        <v>34976</v>
      </c>
      <c r="BK10" s="45"/>
      <c r="BL10" s="45">
        <v>8901.75</v>
      </c>
      <c r="BM10" s="45"/>
      <c r="BN10" s="45">
        <v>13663</v>
      </c>
      <c r="BO10" s="16"/>
      <c r="BP10" s="16"/>
      <c r="BQ10" s="58"/>
      <c r="BS10" s="59"/>
      <c r="BT10" s="71"/>
      <c r="BU10" s="71"/>
      <c r="BV10" s="16"/>
      <c r="BW10" s="16"/>
      <c r="BX10" s="16"/>
      <c r="BY10" s="16"/>
    </row>
    <row r="11" spans="1:84" x14ac:dyDescent="0.25">
      <c r="B11" s="4" t="s">
        <v>19</v>
      </c>
      <c r="J11" s="46">
        <v>128250.4</v>
      </c>
      <c r="K11" s="47"/>
      <c r="L11" s="46">
        <v>108106.31</v>
      </c>
      <c r="M11" s="47"/>
      <c r="N11" s="46">
        <v>97746.559999999998</v>
      </c>
      <c r="O11" s="47"/>
      <c r="P11" s="46">
        <v>117753.85</v>
      </c>
      <c r="Q11" s="47"/>
      <c r="R11" s="46">
        <v>106664.22</v>
      </c>
      <c r="S11" s="47"/>
      <c r="T11" s="46">
        <v>127161.34</v>
      </c>
      <c r="U11" s="47"/>
      <c r="V11" s="46">
        <v>52044.41</v>
      </c>
      <c r="W11" s="47"/>
      <c r="X11" s="46">
        <v>88485.33</v>
      </c>
      <c r="Y11" s="47"/>
      <c r="Z11" s="46">
        <v>97072.09</v>
      </c>
      <c r="AA11" s="47"/>
      <c r="AB11" s="46">
        <v>57668.7</v>
      </c>
      <c r="AC11" s="47"/>
      <c r="AD11" s="46">
        <v>98184.01</v>
      </c>
      <c r="AE11" s="47"/>
      <c r="AF11" s="46">
        <v>109511.42</v>
      </c>
      <c r="AG11" s="47"/>
      <c r="AH11" s="46">
        <v>117776.17</v>
      </c>
      <c r="AI11" s="47"/>
      <c r="AJ11" s="46">
        <v>216836.2</v>
      </c>
      <c r="AK11" s="47"/>
      <c r="AL11" s="46">
        <v>131088.88</v>
      </c>
      <c r="AM11" s="47"/>
      <c r="AN11" s="46">
        <v>111842.37</v>
      </c>
      <c r="AO11" s="47"/>
      <c r="AP11" s="46">
        <v>25000</v>
      </c>
      <c r="AQ11" s="47"/>
      <c r="AR11" s="46">
        <v>126821.17</v>
      </c>
      <c r="AS11" s="47"/>
      <c r="AT11" s="46">
        <v>109802.86</v>
      </c>
      <c r="AU11" s="47"/>
      <c r="AV11" s="46">
        <v>127430.77</v>
      </c>
      <c r="AW11" s="47"/>
      <c r="AX11" s="46">
        <v>101984.38</v>
      </c>
      <c r="AY11" s="47"/>
      <c r="AZ11" s="46">
        <v>84246.52</v>
      </c>
      <c r="BA11" s="47"/>
      <c r="BB11" s="46">
        <v>119704.52</v>
      </c>
      <c r="BC11" s="47"/>
      <c r="BD11" s="46">
        <v>104543.34</v>
      </c>
      <c r="BE11" s="47"/>
      <c r="BF11" s="46">
        <v>114890.21</v>
      </c>
      <c r="BG11" s="47"/>
      <c r="BH11" s="46">
        <v>119153.27</v>
      </c>
      <c r="BI11" s="47"/>
      <c r="BJ11" s="46">
        <v>108254.88</v>
      </c>
      <c r="BK11" s="47"/>
      <c r="BL11" s="46">
        <v>98227.65</v>
      </c>
      <c r="BM11" s="47"/>
      <c r="BN11" s="46">
        <v>123928.06</v>
      </c>
      <c r="BO11" s="16"/>
      <c r="BP11" s="16"/>
      <c r="BQ11" s="61" t="s">
        <v>8</v>
      </c>
      <c r="BS11" s="59"/>
      <c r="BT11" s="71"/>
      <c r="BU11" s="71"/>
      <c r="BV11" s="16"/>
      <c r="BW11" s="16"/>
      <c r="BX11" s="16"/>
      <c r="BY11" s="16"/>
    </row>
    <row r="12" spans="1:84" x14ac:dyDescent="0.25">
      <c r="B12" s="4" t="s">
        <v>10</v>
      </c>
      <c r="J12" s="14">
        <f>SUM(J9:J11)</f>
        <v>343975.19999999995</v>
      </c>
      <c r="L12" s="14">
        <f>SUM(L9:L11)</f>
        <v>348670.39</v>
      </c>
      <c r="N12" s="14">
        <f>SUM(N9:N11)</f>
        <v>350627.03</v>
      </c>
      <c r="P12" s="14">
        <f>SUM(P9:P11)</f>
        <v>385118.75</v>
      </c>
      <c r="R12" s="14">
        <f>SUM(R9:R11)</f>
        <v>308848.95999999996</v>
      </c>
      <c r="T12" s="14">
        <f>SUM(T9:T11)</f>
        <v>370004.3</v>
      </c>
      <c r="V12" s="14">
        <f>SUM(V9:V11)</f>
        <v>219369.95</v>
      </c>
      <c r="X12" s="14">
        <f>SUM(X9:X11)</f>
        <v>240205.96000000002</v>
      </c>
      <c r="Z12" s="14">
        <f>SUM(Z9:Z11)</f>
        <v>315078.81</v>
      </c>
      <c r="AB12" s="14">
        <f>SUM(AB9:AB11)</f>
        <v>235589.27999999997</v>
      </c>
      <c r="AD12" s="14">
        <f>SUM(AD9:AD11)</f>
        <v>350939.36</v>
      </c>
      <c r="AF12" s="14">
        <f>SUM(AF9:AF11)</f>
        <v>336824.54</v>
      </c>
      <c r="AH12" s="14">
        <f>SUM(AH9:AH11)</f>
        <v>313411.92</v>
      </c>
      <c r="AJ12" s="14">
        <f>SUM(AJ9:AJ11)</f>
        <v>694349.41</v>
      </c>
      <c r="AL12" s="14">
        <f>SUM(AL9:AL11)</f>
        <v>515007.61</v>
      </c>
      <c r="AN12" s="14">
        <f>SUM(AN9:AN11)</f>
        <v>350458.13</v>
      </c>
      <c r="AP12" s="14">
        <f>SUM(AP9:AP11)</f>
        <v>277216.87</v>
      </c>
      <c r="AR12" s="14">
        <f>SUM(AR9:AR11)</f>
        <v>407578.32</v>
      </c>
      <c r="AT12" s="14">
        <f>SUM(AT9:AT11)</f>
        <v>325964.79999999999</v>
      </c>
      <c r="AV12" s="14">
        <f>SUM(AV9:AV11)</f>
        <v>352797.91000000003</v>
      </c>
      <c r="AX12" s="14">
        <f>SUM(AX9:AX11)</f>
        <v>337439.88</v>
      </c>
      <c r="AZ12" s="14">
        <f>SUM(AZ9:AZ11)</f>
        <v>289587.25</v>
      </c>
      <c r="BB12" s="14">
        <f>SUM(BB9:BB11)</f>
        <v>381635.65</v>
      </c>
      <c r="BD12" s="14">
        <f>SUM(BD9:BD11)</f>
        <v>365538.64</v>
      </c>
      <c r="BF12" s="14">
        <f>SUM(BF9:BF11)</f>
        <v>370864.81</v>
      </c>
      <c r="BH12" s="14">
        <f>SUM(BH9:BH11)</f>
        <v>357801.54</v>
      </c>
      <c r="BJ12" s="14">
        <f>SUM(BJ9:BJ11)</f>
        <v>386753.33999999997</v>
      </c>
      <c r="BL12" s="14">
        <f>SUM(BL9:BL11)</f>
        <v>333276.37</v>
      </c>
      <c r="BN12" s="14">
        <f>SUM(BN9:BN11)</f>
        <v>375367.33999999997</v>
      </c>
      <c r="BQ12" s="58" t="s">
        <v>118</v>
      </c>
      <c r="BS12" s="59"/>
      <c r="BT12"/>
      <c r="BU12"/>
    </row>
    <row r="13" spans="1:84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7">
        <f>SUM(J9:J9)</f>
        <v>215724.79999999999</v>
      </c>
      <c r="K13" s="25"/>
      <c r="L13" s="27">
        <f>SUM(J9:L9)</f>
        <v>456288.88</v>
      </c>
      <c r="M13" s="25"/>
      <c r="N13" s="27">
        <f>SUM(J9:N9)</f>
        <v>709169.35</v>
      </c>
      <c r="O13" s="25"/>
      <c r="P13" s="27">
        <f>SUM(J9:P9)</f>
        <v>976534.25</v>
      </c>
      <c r="Q13" s="25"/>
      <c r="R13" s="27">
        <f>SUM(J9:R9)</f>
        <v>1178718.99</v>
      </c>
      <c r="S13" s="25"/>
      <c r="T13" s="27">
        <f>SUM(J9:T9)</f>
        <v>1421561.95</v>
      </c>
      <c r="U13" s="25"/>
      <c r="V13" s="27">
        <f>SUM(J9:V9)</f>
        <v>1588887.49</v>
      </c>
      <c r="W13" s="25"/>
      <c r="X13" s="27">
        <f>SUM(J9:X9)</f>
        <v>1740608.12</v>
      </c>
      <c r="Y13" s="25"/>
      <c r="Z13" s="27">
        <f>SUM(J9:Z9)</f>
        <v>1958614.84</v>
      </c>
      <c r="AA13" s="25"/>
      <c r="AB13" s="27">
        <f>SUM(J9:AB9)</f>
        <v>2136535.42</v>
      </c>
      <c r="AC13" s="25"/>
      <c r="AD13" s="27">
        <f>SUM(J9:AD9)</f>
        <v>2389290.77</v>
      </c>
      <c r="AE13" s="25"/>
      <c r="AF13" s="27">
        <f>SUM(J9:AF9)</f>
        <v>2616603.89</v>
      </c>
      <c r="AG13" s="25"/>
      <c r="AH13" s="27">
        <f>SUM(L9:AH9)</f>
        <v>2596514.84</v>
      </c>
      <c r="AI13" s="25"/>
      <c r="AJ13" s="27">
        <f>SUM(N9:AJ9)</f>
        <v>2833463.9699999997</v>
      </c>
      <c r="AK13" s="25"/>
      <c r="AL13" s="27">
        <f>SUM(P9:AL9)</f>
        <v>2964502.23</v>
      </c>
      <c r="AM13" s="25"/>
      <c r="AN13" s="27">
        <f>SUM(R9:AN9)</f>
        <v>2935753.09</v>
      </c>
      <c r="AO13" s="25"/>
      <c r="AP13" s="27">
        <f>SUM(T9:AP9)</f>
        <v>2985785.2199999997</v>
      </c>
      <c r="AQ13" s="25"/>
      <c r="AR13" s="27">
        <f>SUM(V9:AR9)</f>
        <v>3023699.4099999997</v>
      </c>
      <c r="AS13" s="25"/>
      <c r="AT13" s="27">
        <f>SUM(X9:AT9)</f>
        <v>3072535.8099999996</v>
      </c>
      <c r="AU13" s="25"/>
      <c r="AV13" s="27">
        <f>SUM(Z9:AV9)</f>
        <v>3144842.2199999997</v>
      </c>
      <c r="AW13" s="25"/>
      <c r="AX13" s="27">
        <f>SUM(AB9:AX9)</f>
        <v>3154945</v>
      </c>
      <c r="AY13" s="25"/>
      <c r="AZ13" s="27">
        <f>SUM(AD9:AZ9)</f>
        <v>3174149.9499999997</v>
      </c>
      <c r="BA13" s="25"/>
      <c r="BB13" s="27">
        <f>SUM(AF9:BB9)</f>
        <v>3162060.7299999995</v>
      </c>
      <c r="BC13" s="25"/>
      <c r="BD13" s="27">
        <f>SUM(AH9:BD9)</f>
        <v>3184321.9099999992</v>
      </c>
      <c r="BE13" s="25"/>
      <c r="BF13" s="27">
        <f>SUM(AJ9:BF9)</f>
        <v>3226894.959999999</v>
      </c>
      <c r="BG13" s="25"/>
      <c r="BH13" s="27">
        <f>SUM(AL9:BH9)</f>
        <v>2963734.0199999996</v>
      </c>
      <c r="BI13" s="25"/>
      <c r="BJ13" s="27">
        <f>SUM(AN9:BJ9)</f>
        <v>2823337.7499999995</v>
      </c>
      <c r="BK13" s="25"/>
      <c r="BL13" s="27">
        <f>SUM(AP9:BL9)</f>
        <v>2810868.9600000004</v>
      </c>
      <c r="BM13" s="25"/>
      <c r="BN13" s="28">
        <f>SUM(AR9:BN9)</f>
        <v>2796428.37</v>
      </c>
      <c r="BQ13" s="58"/>
      <c r="BS13" s="59"/>
      <c r="BT13"/>
      <c r="BU13"/>
    </row>
    <row r="14" spans="1:84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82">
        <f>SUM(J10:J10)</f>
        <v>0</v>
      </c>
      <c r="K14" s="22"/>
      <c r="L14" s="82">
        <f>SUM(J10:L10)</f>
        <v>0</v>
      </c>
      <c r="M14" s="22"/>
      <c r="N14" s="82">
        <f>SUM(J10:N10)</f>
        <v>0</v>
      </c>
      <c r="O14" s="22"/>
      <c r="P14" s="82">
        <f>SUM(J10:P10)</f>
        <v>0</v>
      </c>
      <c r="Q14" s="22"/>
      <c r="R14" s="82">
        <f>SUM(J10:R10)</f>
        <v>0</v>
      </c>
      <c r="S14" s="22"/>
      <c r="T14" s="82">
        <f>SUM(J10:T10)</f>
        <v>0</v>
      </c>
      <c r="U14" s="22"/>
      <c r="V14" s="82">
        <f>SUM(J10:V10)</f>
        <v>0</v>
      </c>
      <c r="W14" s="22"/>
      <c r="X14" s="82">
        <f>SUM(J10:X10)</f>
        <v>0</v>
      </c>
      <c r="Y14" s="22"/>
      <c r="Z14" s="82">
        <f>SUM(J10:Z10)</f>
        <v>0</v>
      </c>
      <c r="AA14" s="22"/>
      <c r="AB14" s="82">
        <f>SUM(J10:AB10)</f>
        <v>0</v>
      </c>
      <c r="AC14" s="22"/>
      <c r="AD14" s="82">
        <f>SUM(J10:AD10)</f>
        <v>0</v>
      </c>
      <c r="AE14" s="22"/>
      <c r="AF14" s="82">
        <f t="shared" ref="AF14:AF15" si="0">SUM(J10:AF10)</f>
        <v>0</v>
      </c>
      <c r="AG14" s="22"/>
      <c r="AH14" s="82">
        <f t="shared" ref="AH14:AH15" si="1">SUM(L10:AH10)</f>
        <v>0</v>
      </c>
      <c r="AI14" s="22"/>
      <c r="AJ14" s="82">
        <f t="shared" ref="AJ14:AJ15" si="2">SUM(N10:AJ10)</f>
        <v>0</v>
      </c>
      <c r="AK14" s="22"/>
      <c r="AL14" s="82">
        <f t="shared" ref="AL14:AL15" si="3">SUM(P10:AL10)</f>
        <v>0</v>
      </c>
      <c r="AM14" s="22"/>
      <c r="AN14" s="82">
        <f t="shared" ref="AN14:AN15" si="4">SUM(R10:AN10)</f>
        <v>0</v>
      </c>
      <c r="AO14" s="22"/>
      <c r="AP14" s="82">
        <f t="shared" ref="AP14:AP15" si="5">SUM(T10:AP10)</f>
        <v>0</v>
      </c>
      <c r="AQ14" s="22"/>
      <c r="AR14" s="82">
        <f t="shared" ref="AR14:AR15" si="6">SUM(V10:AR10)</f>
        <v>0</v>
      </c>
      <c r="AS14" s="22"/>
      <c r="AT14" s="82">
        <f t="shared" ref="AT14:AT15" si="7">SUM(X10:AT10)</f>
        <v>0</v>
      </c>
      <c r="AU14" s="22"/>
      <c r="AV14" s="82">
        <f t="shared" ref="AV14:AV15" si="8">SUM(Z10:AV10)</f>
        <v>1340.1</v>
      </c>
      <c r="AW14" s="22"/>
      <c r="AX14" s="82">
        <f t="shared" ref="AX14:AX15" si="9">SUM(AB10:AX10)</f>
        <v>8686.1</v>
      </c>
      <c r="AY14" s="22"/>
      <c r="AZ14" s="82">
        <f t="shared" ref="AZ14:AZ15" si="10">SUM(AD10:AZ10)</f>
        <v>16901.300000000003</v>
      </c>
      <c r="BA14" s="22"/>
      <c r="BB14" s="82">
        <f t="shared" ref="BB14:BB15" si="11">SUM(AF10:BB10)</f>
        <v>38166.300000000003</v>
      </c>
      <c r="BC14" s="22"/>
      <c r="BD14" s="82">
        <f t="shared" ref="BD14:BD15" si="12">SUM(AH10:BD10)</f>
        <v>49587.3</v>
      </c>
      <c r="BE14" s="22"/>
      <c r="BF14" s="82">
        <f t="shared" ref="BF14:BF15" si="13">SUM(AJ10:BF10)</f>
        <v>67353.100000000006</v>
      </c>
      <c r="BG14" s="22"/>
      <c r="BH14" s="82">
        <f t="shared" ref="BH14:BH15" si="14">SUM(AL10:BH10)</f>
        <v>91649.1</v>
      </c>
      <c r="BI14" s="22"/>
      <c r="BJ14" s="82">
        <f t="shared" ref="BJ14:BJ15" si="15">SUM(AN10:BJ10)</f>
        <v>126625.1</v>
      </c>
      <c r="BK14" s="22"/>
      <c r="BL14" s="82">
        <f t="shared" ref="BL14:BL15" si="16">SUM(AP10:BL10)</f>
        <v>135526.85</v>
      </c>
      <c r="BM14" s="22"/>
      <c r="BN14" s="114">
        <f t="shared" ref="BN14:BN15" si="17">SUM(AR10:BN10)</f>
        <v>149189.85</v>
      </c>
      <c r="BQ14" s="61" t="s">
        <v>9</v>
      </c>
      <c r="BS14" s="59"/>
      <c r="BT14"/>
      <c r="BU14"/>
    </row>
    <row r="15" spans="1:84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35">
        <f>SUM(J11:J11)</f>
        <v>128250.4</v>
      </c>
      <c r="K15" s="22"/>
      <c r="L15" s="35">
        <f>SUM(J11:L11)</f>
        <v>236356.71</v>
      </c>
      <c r="M15" s="22"/>
      <c r="N15" s="35">
        <f>SUM(J11:N11)</f>
        <v>334103.27</v>
      </c>
      <c r="O15" s="22"/>
      <c r="P15" s="35">
        <f>SUM(J11:P11)</f>
        <v>451857.12</v>
      </c>
      <c r="Q15" s="22"/>
      <c r="R15" s="35">
        <f>SUM(J11:R11)</f>
        <v>558521.34</v>
      </c>
      <c r="S15" s="22"/>
      <c r="T15" s="35">
        <f>SUM(J11:T11)</f>
        <v>685682.67999999993</v>
      </c>
      <c r="U15" s="22"/>
      <c r="V15" s="35">
        <f>SUM(J11:V11)</f>
        <v>737727.09</v>
      </c>
      <c r="W15" s="22"/>
      <c r="X15" s="35">
        <f>SUM(J11:X11)</f>
        <v>826212.41999999993</v>
      </c>
      <c r="Y15" s="22"/>
      <c r="Z15" s="35">
        <f>SUM(J11:Z11)</f>
        <v>923284.50999999989</v>
      </c>
      <c r="AA15" s="22"/>
      <c r="AB15" s="35">
        <f>SUM(J11:AB11)</f>
        <v>980953.20999999985</v>
      </c>
      <c r="AC15" s="22"/>
      <c r="AD15" s="35">
        <f>SUM(J11:AD11)</f>
        <v>1079137.2199999997</v>
      </c>
      <c r="AE15" s="22"/>
      <c r="AF15" s="35">
        <f t="shared" si="0"/>
        <v>1188648.6399999997</v>
      </c>
      <c r="AG15" s="22"/>
      <c r="AH15" s="35">
        <f t="shared" si="1"/>
        <v>1178174.4099999997</v>
      </c>
      <c r="AI15" s="22"/>
      <c r="AJ15" s="35">
        <f t="shared" si="2"/>
        <v>1286904.2999999998</v>
      </c>
      <c r="AK15" s="22"/>
      <c r="AL15" s="35">
        <f t="shared" si="3"/>
        <v>1320246.6200000001</v>
      </c>
      <c r="AM15" s="22"/>
      <c r="AN15" s="35">
        <f t="shared" si="4"/>
        <v>1314335.1400000001</v>
      </c>
      <c r="AO15" s="22"/>
      <c r="AP15" s="35">
        <f t="shared" si="5"/>
        <v>1232670.9200000004</v>
      </c>
      <c r="AQ15" s="22"/>
      <c r="AR15" s="35">
        <f t="shared" si="6"/>
        <v>1232330.75</v>
      </c>
      <c r="AS15" s="22"/>
      <c r="AT15" s="35">
        <f t="shared" si="7"/>
        <v>1290089.2</v>
      </c>
      <c r="AU15" s="22"/>
      <c r="AV15" s="35">
        <f t="shared" si="8"/>
        <v>1329034.6400000001</v>
      </c>
      <c r="AW15" s="22"/>
      <c r="AX15" s="35">
        <f t="shared" si="9"/>
        <v>1333946.9300000002</v>
      </c>
      <c r="AY15" s="22"/>
      <c r="AZ15" s="35">
        <f t="shared" si="10"/>
        <v>1360524.75</v>
      </c>
      <c r="BA15" s="22"/>
      <c r="BB15" s="35">
        <f t="shared" si="11"/>
        <v>1382045.2600000002</v>
      </c>
      <c r="BC15" s="22"/>
      <c r="BD15" s="35">
        <f t="shared" si="12"/>
        <v>1377077.1800000002</v>
      </c>
      <c r="BE15" s="22"/>
      <c r="BF15" s="35">
        <f t="shared" si="13"/>
        <v>1374191.22</v>
      </c>
      <c r="BG15" s="22"/>
      <c r="BH15" s="35">
        <f t="shared" si="14"/>
        <v>1276508.29</v>
      </c>
      <c r="BI15" s="22"/>
      <c r="BJ15" s="35">
        <f t="shared" si="15"/>
        <v>1253674.29</v>
      </c>
      <c r="BK15" s="22"/>
      <c r="BL15" s="35">
        <f t="shared" si="16"/>
        <v>1240059.5699999998</v>
      </c>
      <c r="BM15" s="22"/>
      <c r="BN15" s="36">
        <f t="shared" si="17"/>
        <v>1338987.6299999999</v>
      </c>
      <c r="BQ15" s="58"/>
      <c r="BS15" s="59"/>
      <c r="BT15"/>
      <c r="BU15"/>
    </row>
    <row r="16" spans="1:84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5">
        <f>SUM(J13:J15)</f>
        <v>343975.19999999995</v>
      </c>
      <c r="K16" s="33"/>
      <c r="L16" s="35">
        <f>SUM(L13:L15)</f>
        <v>692645.59</v>
      </c>
      <c r="M16" s="33"/>
      <c r="N16" s="35">
        <f>SUM(N13:N15)</f>
        <v>1043272.62</v>
      </c>
      <c r="O16" s="33"/>
      <c r="P16" s="35">
        <f>SUM(P13:P15)</f>
        <v>1428391.37</v>
      </c>
      <c r="Q16" s="33"/>
      <c r="R16" s="35">
        <f>SUM(R13:R15)</f>
        <v>1737240.33</v>
      </c>
      <c r="S16" s="33"/>
      <c r="T16" s="35">
        <f>SUM(T13:T15)</f>
        <v>2107244.63</v>
      </c>
      <c r="U16" s="33"/>
      <c r="V16" s="35">
        <f>SUM(V13:V15)</f>
        <v>2326614.58</v>
      </c>
      <c r="W16" s="33"/>
      <c r="X16" s="35">
        <f>SUM(X13:X15)</f>
        <v>2566820.54</v>
      </c>
      <c r="Y16" s="33"/>
      <c r="Z16" s="35">
        <f>SUM(Z13:Z15)</f>
        <v>2881899.35</v>
      </c>
      <c r="AA16" s="33"/>
      <c r="AB16" s="35">
        <f>SUM(AB13:AB15)</f>
        <v>3117488.63</v>
      </c>
      <c r="AC16" s="33"/>
      <c r="AD16" s="35">
        <f>SUM(AD13:AD15)</f>
        <v>3468427.9899999998</v>
      </c>
      <c r="AE16" s="33"/>
      <c r="AF16" s="35">
        <f>SUM(AF13:AF15)</f>
        <v>3805252.53</v>
      </c>
      <c r="AG16" s="33"/>
      <c r="AH16" s="35">
        <f>SUM(AH13:AH15)</f>
        <v>3774689.2499999995</v>
      </c>
      <c r="AI16" s="33"/>
      <c r="AJ16" s="35">
        <f>SUM(AJ13:AJ15)</f>
        <v>4120368.2699999996</v>
      </c>
      <c r="AK16" s="33"/>
      <c r="AL16" s="35">
        <f>SUM(AL13:AL15)</f>
        <v>4284748.8499999996</v>
      </c>
      <c r="AM16" s="33"/>
      <c r="AN16" s="35">
        <f>SUM(AN13:AN15)</f>
        <v>4250088.2300000004</v>
      </c>
      <c r="AO16" s="33"/>
      <c r="AP16" s="35">
        <f>SUM(AP13:AP15)</f>
        <v>4218456.1400000006</v>
      </c>
      <c r="AQ16" s="33"/>
      <c r="AR16" s="35">
        <f>SUM(AR13:AR15)</f>
        <v>4256030.16</v>
      </c>
      <c r="AS16" s="33"/>
      <c r="AT16" s="35">
        <f>SUM(AT13:AT15)</f>
        <v>4362625.01</v>
      </c>
      <c r="AU16" s="33"/>
      <c r="AV16" s="35">
        <f>SUM(AV13:AV15)</f>
        <v>4475216.96</v>
      </c>
      <c r="AW16" s="33"/>
      <c r="AX16" s="35">
        <f>SUM(AX13:AX15)</f>
        <v>4497578.03</v>
      </c>
      <c r="AY16" s="33"/>
      <c r="AZ16" s="35">
        <f>SUM(AZ13:AZ15)</f>
        <v>4551576</v>
      </c>
      <c r="BA16" s="33"/>
      <c r="BB16" s="35">
        <f>SUM(BB13:BB15)</f>
        <v>4582272.2899999991</v>
      </c>
      <c r="BC16" s="33"/>
      <c r="BD16" s="35">
        <f>SUM(BD13:BD15)</f>
        <v>4610986.3899999987</v>
      </c>
      <c r="BE16" s="33"/>
      <c r="BF16" s="35">
        <f>SUM(BF13:BF15)</f>
        <v>4668439.2799999993</v>
      </c>
      <c r="BG16" s="33"/>
      <c r="BH16" s="35">
        <f>SUM(BH13:BH15)</f>
        <v>4331891.41</v>
      </c>
      <c r="BI16" s="33"/>
      <c r="BJ16" s="35">
        <f>SUM(BJ13:BJ15)</f>
        <v>4203637.1399999997</v>
      </c>
      <c r="BK16" s="33"/>
      <c r="BL16" s="35">
        <f>SUM(BL13:BL15)</f>
        <v>4186455.3800000004</v>
      </c>
      <c r="BM16" s="33"/>
      <c r="BN16" s="36">
        <f>SUM(BN13:BN15)</f>
        <v>4284605.8499999996</v>
      </c>
      <c r="BQ16" s="62"/>
      <c r="BR16" s="18"/>
      <c r="BS16" s="63"/>
      <c r="BT16"/>
      <c r="BU16"/>
    </row>
    <row r="17" spans="2:79" ht="6" customHeight="1" x14ac:dyDescent="0.25">
      <c r="B17" s="7"/>
      <c r="BQ17"/>
      <c r="BR17"/>
      <c r="BS17"/>
      <c r="BT17"/>
      <c r="BU17"/>
    </row>
    <row r="18" spans="2:79" x14ac:dyDescent="0.25">
      <c r="B18" s="7" t="s">
        <v>3</v>
      </c>
      <c r="J18" s="45">
        <v>276609.84999999998</v>
      </c>
      <c r="K18" s="47"/>
      <c r="L18" s="45">
        <v>339850.08</v>
      </c>
      <c r="M18" s="47"/>
      <c r="N18" s="45">
        <v>316271.28000000003</v>
      </c>
      <c r="O18" s="47"/>
      <c r="P18" s="45">
        <v>344659.44</v>
      </c>
      <c r="Q18" s="47"/>
      <c r="R18" s="45">
        <v>285694.44</v>
      </c>
      <c r="S18" s="47"/>
      <c r="T18" s="45">
        <v>339912.16</v>
      </c>
      <c r="U18" s="47"/>
      <c r="V18" s="45">
        <v>314861.23</v>
      </c>
      <c r="W18" s="47"/>
      <c r="X18" s="45">
        <v>271896.78999999998</v>
      </c>
      <c r="Y18" s="47"/>
      <c r="Z18" s="45">
        <v>297858.81</v>
      </c>
      <c r="AA18" s="47"/>
      <c r="AB18" s="45">
        <v>248695.22</v>
      </c>
      <c r="AC18" s="47"/>
      <c r="AD18" s="45">
        <v>333161.65999999997</v>
      </c>
      <c r="AE18" s="47"/>
      <c r="AF18" s="45">
        <v>321486.82</v>
      </c>
      <c r="AG18" s="47"/>
      <c r="AH18" s="45">
        <v>295184.96000000002</v>
      </c>
      <c r="AI18" s="47"/>
      <c r="AJ18" s="45">
        <v>333178.38</v>
      </c>
      <c r="AK18" s="47"/>
      <c r="AL18" s="45">
        <v>324111.51</v>
      </c>
      <c r="AM18" s="47"/>
      <c r="AN18" s="45">
        <v>336902.44</v>
      </c>
      <c r="AO18" s="47"/>
      <c r="AP18" s="45">
        <v>360210.32</v>
      </c>
      <c r="AQ18" s="47"/>
      <c r="AR18" s="45">
        <v>396429.73</v>
      </c>
      <c r="AS18" s="47"/>
      <c r="AT18" s="45">
        <v>337731.83</v>
      </c>
      <c r="AU18" s="47"/>
      <c r="AV18" s="45">
        <v>339237.44</v>
      </c>
      <c r="AW18" s="47"/>
      <c r="AX18" s="45">
        <v>330507.21000000002</v>
      </c>
      <c r="AY18" s="47"/>
      <c r="AZ18" s="45">
        <v>279897.99</v>
      </c>
      <c r="BA18" s="47"/>
      <c r="BB18" s="45">
        <v>374570.25</v>
      </c>
      <c r="BC18" s="47"/>
      <c r="BD18" s="45">
        <v>359121.9</v>
      </c>
      <c r="BE18" s="47"/>
      <c r="BF18" s="45">
        <v>368318.76</v>
      </c>
      <c r="BG18" s="47"/>
      <c r="BH18" s="45">
        <v>365364.37</v>
      </c>
      <c r="BI18" s="47"/>
      <c r="BJ18" s="45">
        <v>385570.7</v>
      </c>
      <c r="BK18" s="47"/>
      <c r="BL18" s="45">
        <v>342235.01</v>
      </c>
      <c r="BM18" s="47"/>
      <c r="BN18" s="45">
        <v>371653.07</v>
      </c>
      <c r="BO18" s="47"/>
      <c r="BP18" s="47"/>
      <c r="BQ18" s="124"/>
      <c r="BR18" s="124"/>
      <c r="BS18" s="124"/>
      <c r="BT18" s="124"/>
      <c r="BU18" s="124"/>
      <c r="BV18" s="47"/>
      <c r="BW18" s="47"/>
      <c r="BX18" s="47"/>
      <c r="BY18" s="16"/>
      <c r="BZ18" s="16"/>
      <c r="CA18" s="16"/>
    </row>
    <row r="19" spans="2:79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1">
        <f>SUM(J18:J18)</f>
        <v>276609.84999999998</v>
      </c>
      <c r="K19" s="10"/>
      <c r="L19" s="11">
        <f>SUM(J18:L18)</f>
        <v>616459.92999999993</v>
      </c>
      <c r="M19" s="10"/>
      <c r="N19" s="11">
        <f>SUM(J18:N18)</f>
        <v>932731.21</v>
      </c>
      <c r="O19" s="10"/>
      <c r="P19" s="11">
        <f>SUM(J18:P18)</f>
        <v>1277390.6499999999</v>
      </c>
      <c r="Q19" s="10"/>
      <c r="R19" s="11">
        <f>SUM(J18:R18)</f>
        <v>1563085.0899999999</v>
      </c>
      <c r="S19" s="10"/>
      <c r="T19" s="11">
        <f>SUM(J18:T18)</f>
        <v>1902997.2499999998</v>
      </c>
      <c r="U19" s="10"/>
      <c r="V19" s="11">
        <f>SUM(J18:V18)</f>
        <v>2217858.4799999995</v>
      </c>
      <c r="W19" s="10"/>
      <c r="X19" s="11">
        <f>SUM(J18:X18)</f>
        <v>2489755.2699999996</v>
      </c>
      <c r="Y19" s="10"/>
      <c r="Z19" s="11">
        <f>SUM(J18:Z18)</f>
        <v>2787614.0799999996</v>
      </c>
      <c r="AA19" s="10"/>
      <c r="AB19" s="11">
        <f>SUM(J18:AB18)</f>
        <v>3036309.3</v>
      </c>
      <c r="AC19" s="10"/>
      <c r="AD19" s="11">
        <f>SUM(J18:AD18)</f>
        <v>3369470.96</v>
      </c>
      <c r="AE19" s="10"/>
      <c r="AF19" s="11">
        <f>SUM(J18:AF18)</f>
        <v>3690957.78</v>
      </c>
      <c r="AG19" s="10"/>
      <c r="AH19" s="11">
        <f>SUM(L18:AH18)</f>
        <v>3709532.89</v>
      </c>
      <c r="AI19" s="10"/>
      <c r="AJ19" s="11">
        <f>SUM(N18:AJ18)</f>
        <v>3702861.19</v>
      </c>
      <c r="AK19" s="10"/>
      <c r="AL19" s="11">
        <f>SUM(P18:AL18)</f>
        <v>3710701.42</v>
      </c>
      <c r="AM19" s="10"/>
      <c r="AN19" s="11">
        <f>SUM(R18:AN18)</f>
        <v>3702944.4199999995</v>
      </c>
      <c r="AO19" s="10"/>
      <c r="AP19" s="11">
        <f>SUM(T18:AP18)</f>
        <v>3777460.3</v>
      </c>
      <c r="AQ19" s="10"/>
      <c r="AR19" s="11">
        <f>SUM(V18:AR18)</f>
        <v>3833977.8699999996</v>
      </c>
      <c r="AS19" s="10"/>
      <c r="AT19" s="11">
        <f>SUM(X18:AT18)</f>
        <v>3856848.47</v>
      </c>
      <c r="AU19" s="10"/>
      <c r="AV19" s="11">
        <f>SUM(Z18:AV18)</f>
        <v>3924189.12</v>
      </c>
      <c r="AW19" s="10"/>
      <c r="AX19" s="11">
        <f>SUM(AB18:AX18)</f>
        <v>3956837.52</v>
      </c>
      <c r="AY19" s="10"/>
      <c r="AZ19" s="11">
        <f>SUM(AD18:AZ18)</f>
        <v>3988040.29</v>
      </c>
      <c r="BA19" s="10"/>
      <c r="BB19" s="11">
        <f>SUM(AF18:BB18)</f>
        <v>4029448.88</v>
      </c>
      <c r="BC19" s="10"/>
      <c r="BD19" s="11">
        <f>SUM(AH18:BD18)</f>
        <v>4067083.9599999995</v>
      </c>
      <c r="BE19" s="10"/>
      <c r="BF19" s="11">
        <f>SUM(AJ18:BF18)</f>
        <v>4140217.7600000007</v>
      </c>
      <c r="BG19" s="10"/>
      <c r="BH19" s="11">
        <f>SUM(AL18:BH18)</f>
        <v>4172403.75</v>
      </c>
      <c r="BI19" s="10"/>
      <c r="BJ19" s="11">
        <f>SUM(AN18:BJ18)</f>
        <v>4233862.9400000004</v>
      </c>
      <c r="BK19" s="10"/>
      <c r="BL19" s="11">
        <f>SUM(AP18:BL18)</f>
        <v>4239195.51</v>
      </c>
      <c r="BM19" s="10"/>
      <c r="BN19" s="13">
        <f>SUM(AR18:BN18)</f>
        <v>4250638.2600000007</v>
      </c>
    </row>
    <row r="20" spans="2:79" x14ac:dyDescent="0.25">
      <c r="B20" s="4" t="s">
        <v>4</v>
      </c>
      <c r="J20" s="15">
        <f>J19/J16</f>
        <v>0.8041563752270513</v>
      </c>
      <c r="L20" s="15">
        <f>L19/L16</f>
        <v>0.89000773108221187</v>
      </c>
      <c r="N20" s="15">
        <f>N19/N16</f>
        <v>0.89404360099088953</v>
      </c>
      <c r="P20" s="15">
        <f>P19/P16</f>
        <v>0.8942861717233701</v>
      </c>
      <c r="R20" s="15">
        <f>R19/R16</f>
        <v>0.89975178621371277</v>
      </c>
      <c r="T20" s="15">
        <f>T19/T16</f>
        <v>0.90307372144068521</v>
      </c>
      <c r="V20" s="15">
        <f>V19/V16</f>
        <v>0.95325564408695462</v>
      </c>
      <c r="X20" s="15">
        <f>X19/X16</f>
        <v>0.96997637006598036</v>
      </c>
      <c r="Z20" s="15">
        <f>Z19/Z16</f>
        <v>0.9672836353566614</v>
      </c>
      <c r="AB20" s="15">
        <f>AB19/AB16</f>
        <v>0.97396002371306156</v>
      </c>
      <c r="AD20" s="15">
        <f>AD19/AD16</f>
        <v>0.97146919864408088</v>
      </c>
      <c r="AF20" s="15">
        <f>AF19/AF16</f>
        <v>0.96996395138064595</v>
      </c>
      <c r="AH20" s="15">
        <f>AH19/AH16</f>
        <v>0.98273861616555602</v>
      </c>
      <c r="AJ20" s="15">
        <f>AJ19/AJ16</f>
        <v>0.89867238735920085</v>
      </c>
      <c r="AL20" s="15">
        <f>AL19/AL16</f>
        <v>0.86602541943619404</v>
      </c>
      <c r="AN20" s="15">
        <f>AN19/AN16</f>
        <v>0.8712629525811042</v>
      </c>
      <c r="AP20" s="15">
        <f>AP19/AP16</f>
        <v>0.89546037095931486</v>
      </c>
      <c r="AR20" s="15">
        <f>AR19/AR16</f>
        <v>0.90083428121195441</v>
      </c>
      <c r="AT20" s="15">
        <f>AT19/AT16</f>
        <v>0.88406600639737321</v>
      </c>
      <c r="AV20" s="15">
        <f>AV19/AV16</f>
        <v>0.87687125676248778</v>
      </c>
      <c r="AX20" s="15">
        <f>AX19/AX16</f>
        <v>0.87977073296046848</v>
      </c>
      <c r="AZ20" s="15">
        <f>AZ19/AZ16</f>
        <v>0.87618888270787965</v>
      </c>
      <c r="BB20" s="15">
        <f>BB19/BB16</f>
        <v>0.87935605415539386</v>
      </c>
      <c r="BD20" s="15">
        <f>BD19/BD16</f>
        <v>0.88204206562405418</v>
      </c>
      <c r="BF20" s="15">
        <f>BF19/BF16</f>
        <v>0.88685265282062342</v>
      </c>
      <c r="BH20" s="15">
        <f>BH19/BH16</f>
        <v>0.96318290443942589</v>
      </c>
      <c r="BJ20" s="15">
        <f>BJ19/BJ16</f>
        <v>1.0071903922706327</v>
      </c>
      <c r="BL20" s="15">
        <f>BL19/BL16</f>
        <v>1.0125978005765821</v>
      </c>
      <c r="BN20" s="15">
        <f>BN19/BN16</f>
        <v>0.9920721785879093</v>
      </c>
    </row>
    <row r="21" spans="2:79" ht="6" customHeight="1" x14ac:dyDescent="0.25">
      <c r="B21" s="7"/>
    </row>
    <row r="22" spans="2:79" ht="14.45" customHeight="1" x14ac:dyDescent="0.25">
      <c r="B22" s="7" t="s">
        <v>5</v>
      </c>
      <c r="J22" s="45">
        <v>280293</v>
      </c>
      <c r="K22" s="47"/>
      <c r="L22" s="45">
        <v>310106</v>
      </c>
      <c r="M22" s="47"/>
      <c r="N22" s="45">
        <v>323414</v>
      </c>
      <c r="O22" s="47"/>
      <c r="P22" s="45">
        <v>384244</v>
      </c>
      <c r="Q22" s="47"/>
      <c r="R22" s="45">
        <v>299166</v>
      </c>
      <c r="S22" s="47"/>
      <c r="T22" s="45">
        <v>358726</v>
      </c>
      <c r="U22" s="47"/>
      <c r="V22" s="45">
        <v>311158</v>
      </c>
      <c r="W22" s="47"/>
      <c r="X22" s="45">
        <v>283787</v>
      </c>
      <c r="Y22" s="47"/>
      <c r="Z22" s="45">
        <v>270375</v>
      </c>
      <c r="AA22" s="47"/>
      <c r="AB22" s="45">
        <v>268952</v>
      </c>
      <c r="AC22" s="47"/>
      <c r="AD22" s="45">
        <v>323534</v>
      </c>
      <c r="AE22" s="47"/>
      <c r="AF22" s="45">
        <v>327786</v>
      </c>
      <c r="AG22" s="47"/>
      <c r="AH22" s="45">
        <v>312916</v>
      </c>
      <c r="AI22" s="47"/>
      <c r="AJ22" s="45">
        <v>340977</v>
      </c>
      <c r="AK22" s="47"/>
      <c r="AL22" s="45">
        <v>335519</v>
      </c>
      <c r="AM22" s="47"/>
      <c r="AN22" s="45">
        <v>311817</v>
      </c>
      <c r="AO22" s="47"/>
      <c r="AP22" s="45">
        <v>376229</v>
      </c>
      <c r="AQ22" s="47"/>
      <c r="AR22" s="45">
        <v>390837</v>
      </c>
      <c r="AS22" s="47"/>
      <c r="AT22" s="45">
        <v>339411</v>
      </c>
      <c r="AU22" s="47"/>
      <c r="AV22" s="45">
        <v>334815</v>
      </c>
      <c r="AW22" s="47"/>
      <c r="AX22" s="45">
        <v>336651</v>
      </c>
      <c r="AY22" s="47"/>
      <c r="AZ22" s="45">
        <v>291064</v>
      </c>
      <c r="BA22" s="47"/>
      <c r="BB22" s="45">
        <v>326950</v>
      </c>
      <c r="BC22" s="47"/>
      <c r="BD22" s="45">
        <v>357271</v>
      </c>
      <c r="BE22" s="47"/>
      <c r="BF22" s="45">
        <v>371527</v>
      </c>
      <c r="BG22" s="47"/>
      <c r="BH22" s="45">
        <v>342637</v>
      </c>
      <c r="BI22" s="47"/>
      <c r="BJ22" s="45">
        <v>416678</v>
      </c>
      <c r="BK22" s="47"/>
      <c r="BL22" s="45">
        <v>353283.54</v>
      </c>
      <c r="BM22" s="47"/>
      <c r="BN22" s="45">
        <v>391616</v>
      </c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16"/>
      <c r="BZ22" s="16"/>
    </row>
    <row r="23" spans="2:79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1">
        <f>SUM(J22:J22)</f>
        <v>280293</v>
      </c>
      <c r="K23" s="10"/>
      <c r="L23" s="11">
        <f>SUM(J22:L22)</f>
        <v>590399</v>
      </c>
      <c r="M23" s="10"/>
      <c r="N23" s="11">
        <f>SUM(J22:N22)</f>
        <v>913813</v>
      </c>
      <c r="O23" s="10"/>
      <c r="P23" s="11">
        <f>SUM(J22:P22)</f>
        <v>1298057</v>
      </c>
      <c r="Q23" s="10"/>
      <c r="R23" s="11">
        <f>SUM(J22:R22)</f>
        <v>1597223</v>
      </c>
      <c r="S23" s="10"/>
      <c r="T23" s="11">
        <f>SUM(J22:T22)</f>
        <v>1955949</v>
      </c>
      <c r="U23" s="10"/>
      <c r="V23" s="11">
        <f>SUM(J22:V22)</f>
        <v>2267107</v>
      </c>
      <c r="W23" s="10"/>
      <c r="X23" s="11">
        <f>SUM(J22:X22)</f>
        <v>2550894</v>
      </c>
      <c r="Y23" s="10"/>
      <c r="Z23" s="11">
        <f>SUM(J22:Z22)</f>
        <v>2821269</v>
      </c>
      <c r="AA23" s="10"/>
      <c r="AB23" s="11">
        <f>SUM(J22:AB22)</f>
        <v>3090221</v>
      </c>
      <c r="AC23" s="10"/>
      <c r="AD23" s="11">
        <f>SUM(J22:AD22)</f>
        <v>3413755</v>
      </c>
      <c r="AE23" s="10"/>
      <c r="AF23" s="11">
        <f>SUM(J22:AF22)</f>
        <v>3741541</v>
      </c>
      <c r="AG23" s="10"/>
      <c r="AH23" s="11">
        <f>SUM(L22:AH22)</f>
        <v>3774164</v>
      </c>
      <c r="AI23" s="10"/>
      <c r="AJ23" s="11">
        <f>SUM(N22:AJ22)</f>
        <v>3805035</v>
      </c>
      <c r="AK23" s="10"/>
      <c r="AL23" s="11">
        <f>SUM(P22:AL22)</f>
        <v>3817140</v>
      </c>
      <c r="AM23" s="10"/>
      <c r="AN23" s="11">
        <f>SUM(R22:AN22)</f>
        <v>3744713</v>
      </c>
      <c r="AO23" s="10"/>
      <c r="AP23" s="11">
        <f>SUM(T22:AP22)</f>
        <v>3821776</v>
      </c>
      <c r="AQ23" s="10"/>
      <c r="AR23" s="11">
        <f>SUM(V22:AR22)</f>
        <v>3853887</v>
      </c>
      <c r="AS23" s="10"/>
      <c r="AT23" s="11">
        <f>SUM(X22:AT22)</f>
        <v>3882140</v>
      </c>
      <c r="AU23" s="10"/>
      <c r="AV23" s="11">
        <f>SUM(Z22:AV22)</f>
        <v>3933168</v>
      </c>
      <c r="AW23" s="10"/>
      <c r="AX23" s="11">
        <f>SUM(AB22:AX22)</f>
        <v>3999444</v>
      </c>
      <c r="AY23" s="10"/>
      <c r="AZ23" s="11">
        <f>SUM(AD22:AZ22)</f>
        <v>4021556</v>
      </c>
      <c r="BA23" s="10"/>
      <c r="BB23" s="11">
        <f>SUM(AF22:BB22)</f>
        <v>4024972</v>
      </c>
      <c r="BC23" s="10"/>
      <c r="BD23" s="11">
        <f>SUM(AH22:BD22)</f>
        <v>4054457</v>
      </c>
      <c r="BE23" s="10"/>
      <c r="BF23" s="11">
        <f>SUM(AJ22:BF22)</f>
        <v>4113068</v>
      </c>
      <c r="BG23" s="10"/>
      <c r="BH23" s="11">
        <f>SUM(AL22:BH22)</f>
        <v>4114728</v>
      </c>
      <c r="BI23" s="10"/>
      <c r="BJ23" s="11">
        <f>SUM(AN22:BJ22)</f>
        <v>4195887</v>
      </c>
      <c r="BK23" s="10"/>
      <c r="BL23" s="11">
        <f>SUM(AP22:BL22)</f>
        <v>4237353.54</v>
      </c>
      <c r="BM23" s="10"/>
      <c r="BN23" s="13">
        <f>SUM(AR22:BN22)</f>
        <v>4252740.54</v>
      </c>
    </row>
    <row r="24" spans="2:79" x14ac:dyDescent="0.25">
      <c r="B24" s="4" t="s">
        <v>6</v>
      </c>
      <c r="J24" s="15">
        <f>J23/J19</f>
        <v>1.0133153248158011</v>
      </c>
      <c r="L24" s="15">
        <f>L23/L19</f>
        <v>0.95772485974879185</v>
      </c>
      <c r="N24" s="15">
        <f>N23/N19</f>
        <v>0.97971740433130783</v>
      </c>
      <c r="P24" s="15">
        <f>P23/P19</f>
        <v>1.0161785668307499</v>
      </c>
      <c r="R24" s="15">
        <f>R23/R19</f>
        <v>1.0218400842144812</v>
      </c>
      <c r="T24" s="15">
        <f>T23/T19</f>
        <v>1.0278254474618922</v>
      </c>
      <c r="V24" s="15">
        <f>V23/V19</f>
        <v>1.0222054384642254</v>
      </c>
      <c r="X24" s="15">
        <f>X23/X19</f>
        <v>1.0245561203290476</v>
      </c>
      <c r="Z24" s="15">
        <f>Z23/Z19</f>
        <v>1.0120730198062424</v>
      </c>
      <c r="AB24" s="15">
        <f>AB23/AB19</f>
        <v>1.0177556680408022</v>
      </c>
      <c r="AD24" s="15">
        <f>AD23/AD19</f>
        <v>1.013142727901712</v>
      </c>
      <c r="AF24" s="15">
        <f>AF23/AF19</f>
        <v>1.0137046325141112</v>
      </c>
      <c r="AH24" s="15">
        <f>AH23/AH19</f>
        <v>1.0174229780181299</v>
      </c>
      <c r="AJ24" s="15">
        <f>AJ23/AJ19</f>
        <v>1.0275932055665311</v>
      </c>
      <c r="AL24" s="15">
        <f>AL23/AL19</f>
        <v>1.0286842211087952</v>
      </c>
      <c r="AN24" s="15">
        <f>AN23/AN19</f>
        <v>1.0112798290394001</v>
      </c>
      <c r="AP24" s="15">
        <f>AP23/AP19</f>
        <v>1.0117316123745894</v>
      </c>
      <c r="AR24" s="15">
        <f>AR23/AR19</f>
        <v>1.0051928129673844</v>
      </c>
      <c r="AT24" s="15">
        <f>AT23/AT19</f>
        <v>1.0065575638236053</v>
      </c>
      <c r="AV24" s="15">
        <f>AV23/AV19</f>
        <v>1.0022880854427321</v>
      </c>
      <c r="AX24" s="15">
        <f>AX23/AX19</f>
        <v>1.0107678113606242</v>
      </c>
      <c r="AZ24" s="15">
        <f>AZ23/AZ19</f>
        <v>1.0084040550152014</v>
      </c>
      <c r="BB24" s="15">
        <f>BB23/BB19</f>
        <v>0.99888895972294856</v>
      </c>
      <c r="BD24" s="15">
        <f>BD23/BD19</f>
        <v>0.99689532841608719</v>
      </c>
      <c r="BF24" s="15">
        <f>BF23/BF19</f>
        <v>0.99344243187826897</v>
      </c>
      <c r="BH24" s="15">
        <f>BH23/BH19</f>
        <v>0.98617685309097902</v>
      </c>
      <c r="BJ24" s="15">
        <f>BJ23/BJ19</f>
        <v>0.99103042764062632</v>
      </c>
      <c r="BL24" s="15">
        <f>BL23/BL19</f>
        <v>0.99956549067018619</v>
      </c>
      <c r="BN24" s="15">
        <f>BN23/BN19</f>
        <v>1.000494579842228</v>
      </c>
    </row>
    <row r="25" spans="2:79" ht="6" customHeight="1" x14ac:dyDescent="0.25"/>
    <row r="26" spans="2:79" x14ac:dyDescent="0.25">
      <c r="B26" s="6" t="s">
        <v>38</v>
      </c>
    </row>
    <row r="27" spans="2:79" x14ac:dyDescent="0.25">
      <c r="B27" s="7" t="s">
        <v>7</v>
      </c>
    </row>
    <row r="28" spans="2:79" x14ac:dyDescent="0.25">
      <c r="B28" s="16" t="s">
        <v>102</v>
      </c>
      <c r="J28" s="47">
        <v>142</v>
      </c>
      <c r="K28" s="47"/>
      <c r="L28" s="47">
        <v>131</v>
      </c>
      <c r="M28" s="47"/>
      <c r="N28" s="47">
        <v>132</v>
      </c>
      <c r="O28" s="47"/>
      <c r="P28" s="47">
        <v>119</v>
      </c>
      <c r="Q28" s="47"/>
      <c r="R28" s="47">
        <v>97</v>
      </c>
      <c r="S28" s="47"/>
      <c r="T28" s="47">
        <v>137</v>
      </c>
      <c r="U28" s="47"/>
      <c r="V28" s="47">
        <v>131</v>
      </c>
      <c r="W28" s="47"/>
      <c r="X28" s="47">
        <v>99</v>
      </c>
      <c r="Y28" s="47"/>
      <c r="Z28" s="47">
        <v>117</v>
      </c>
      <c r="AA28" s="47"/>
      <c r="AB28" s="47">
        <v>62</v>
      </c>
      <c r="AC28" s="47"/>
      <c r="AD28" s="47">
        <v>132</v>
      </c>
      <c r="AE28" s="47"/>
      <c r="AF28" s="47">
        <v>118</v>
      </c>
      <c r="AG28" s="47"/>
      <c r="AH28" s="47">
        <v>84</v>
      </c>
      <c r="AI28" s="47"/>
      <c r="AJ28" s="47">
        <v>119</v>
      </c>
      <c r="AK28" s="47"/>
      <c r="AL28" s="47">
        <v>122</v>
      </c>
      <c r="AM28" s="47"/>
      <c r="AN28" s="47">
        <v>111</v>
      </c>
      <c r="AO28" s="47"/>
      <c r="AP28" s="47">
        <v>102</v>
      </c>
      <c r="AQ28" s="47"/>
      <c r="AR28" s="47">
        <v>131</v>
      </c>
      <c r="AS28" s="47"/>
      <c r="AT28" s="47">
        <v>108</v>
      </c>
      <c r="AU28" s="47"/>
      <c r="AV28" s="47">
        <v>95</v>
      </c>
      <c r="AW28" s="47"/>
      <c r="AX28" s="47">
        <v>129</v>
      </c>
      <c r="AY28" s="47"/>
      <c r="AZ28" s="47">
        <v>101</v>
      </c>
      <c r="BA28" s="47"/>
      <c r="BB28" s="47">
        <v>129</v>
      </c>
      <c r="BC28" s="47"/>
      <c r="BD28" s="47">
        <v>117</v>
      </c>
      <c r="BE28" s="47"/>
      <c r="BF28" s="47">
        <v>116</v>
      </c>
      <c r="BG28" s="47"/>
      <c r="BH28" s="47">
        <v>136</v>
      </c>
      <c r="BI28" s="47"/>
      <c r="BJ28" s="47">
        <v>109</v>
      </c>
      <c r="BK28" s="47"/>
      <c r="BL28" s="47">
        <v>105</v>
      </c>
      <c r="BM28" s="47"/>
      <c r="BN28" s="47">
        <v>110</v>
      </c>
    </row>
    <row r="29" spans="2:79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37">
        <f>SUM($J28:J28)</f>
        <v>142</v>
      </c>
      <c r="K29" s="10"/>
      <c r="L29" s="37">
        <f>SUM($J28:L28)</f>
        <v>273</v>
      </c>
      <c r="M29" s="10"/>
      <c r="N29" s="37">
        <f>SUM($J28:N28)</f>
        <v>405</v>
      </c>
      <c r="O29" s="10"/>
      <c r="P29" s="37">
        <f>SUM($J28:P28)</f>
        <v>524</v>
      </c>
      <c r="Q29" s="10"/>
      <c r="R29" s="37">
        <f>SUM($J28:R28)</f>
        <v>621</v>
      </c>
      <c r="S29" s="10"/>
      <c r="T29" s="37">
        <f>SUM($J28:T28)</f>
        <v>758</v>
      </c>
      <c r="U29" s="10"/>
      <c r="V29" s="37">
        <f>SUM($J28:V28)</f>
        <v>889</v>
      </c>
      <c r="W29" s="10"/>
      <c r="X29" s="37">
        <f>SUM(J28:X28)</f>
        <v>988</v>
      </c>
      <c r="Y29" s="10"/>
      <c r="Z29" s="37">
        <f>SUM(J28:Z28)</f>
        <v>1105</v>
      </c>
      <c r="AA29" s="10"/>
      <c r="AB29" s="37">
        <f>SUM(J28:AB28)</f>
        <v>1167</v>
      </c>
      <c r="AC29" s="10"/>
      <c r="AD29" s="37">
        <f>SUM(J28:AD28)</f>
        <v>1299</v>
      </c>
      <c r="AE29" s="10"/>
      <c r="AF29" s="37">
        <f t="shared" ref="AF29" si="18">SUM(J28:AF28)</f>
        <v>1417</v>
      </c>
      <c r="AG29" s="10"/>
      <c r="AH29" s="37">
        <f t="shared" ref="AH29" si="19">SUM(L28:AH28)</f>
        <v>1359</v>
      </c>
      <c r="AI29" s="10"/>
      <c r="AJ29" s="37">
        <f t="shared" ref="AJ29" si="20">SUM(N28:AJ28)</f>
        <v>1347</v>
      </c>
      <c r="AK29" s="10"/>
      <c r="AL29" s="37">
        <f t="shared" ref="AL29" si="21">SUM(P28:AL28)</f>
        <v>1337</v>
      </c>
      <c r="AM29" s="10"/>
      <c r="AN29" s="37">
        <f t="shared" ref="AN29" si="22">SUM(R28:AN28)</f>
        <v>1329</v>
      </c>
      <c r="AO29" s="10"/>
      <c r="AP29" s="37">
        <f t="shared" ref="AP29" si="23">SUM(T28:AP28)</f>
        <v>1334</v>
      </c>
      <c r="AQ29" s="10"/>
      <c r="AR29" s="37">
        <f t="shared" ref="AR29" si="24">SUM(V28:AR28)</f>
        <v>1328</v>
      </c>
      <c r="AS29" s="10"/>
      <c r="AT29" s="37">
        <f t="shared" ref="AT29" si="25">SUM(X28:AT28)</f>
        <v>1305</v>
      </c>
      <c r="AU29" s="10"/>
      <c r="AV29" s="37">
        <f t="shared" ref="AV29" si="26">SUM(Z28:AV28)</f>
        <v>1301</v>
      </c>
      <c r="AW29" s="10"/>
      <c r="AX29" s="37">
        <f t="shared" ref="AX29" si="27">SUM(AB28:AX28)</f>
        <v>1313</v>
      </c>
      <c r="AY29" s="10"/>
      <c r="AZ29" s="37">
        <f t="shared" ref="AZ29" si="28">SUM(AD28:AZ28)</f>
        <v>1352</v>
      </c>
      <c r="BA29" s="10"/>
      <c r="BB29" s="37">
        <f t="shared" ref="BB29" si="29">SUM(AF28:BB28)</f>
        <v>1349</v>
      </c>
      <c r="BC29" s="10"/>
      <c r="BD29" s="37">
        <f t="shared" ref="BD29" si="30">SUM(AH28:BD28)</f>
        <v>1348</v>
      </c>
      <c r="BE29" s="10"/>
      <c r="BF29" s="37">
        <f t="shared" ref="BF29" si="31">SUM(AJ28:BF28)</f>
        <v>1380</v>
      </c>
      <c r="BG29" s="10"/>
      <c r="BH29" s="37">
        <f t="shared" ref="BH29" si="32">SUM(AL28:BH28)</f>
        <v>1397</v>
      </c>
      <c r="BI29" s="10"/>
      <c r="BJ29" s="37">
        <f t="shared" ref="BJ29" si="33">SUM(AN28:BJ28)</f>
        <v>1384</v>
      </c>
      <c r="BK29" s="10"/>
      <c r="BL29" s="37">
        <f t="shared" ref="BL29" si="34">SUM(AP28:BL28)</f>
        <v>1378</v>
      </c>
      <c r="BM29" s="10"/>
      <c r="BN29" s="38">
        <f t="shared" ref="BN29" si="35">SUM(AR28:BN28)</f>
        <v>1386</v>
      </c>
    </row>
    <row r="30" spans="2:79" x14ac:dyDescent="0.25">
      <c r="B30" s="16" t="s">
        <v>103</v>
      </c>
      <c r="J30" s="47">
        <v>68</v>
      </c>
      <c r="K30" s="47"/>
      <c r="L30" s="47">
        <v>91</v>
      </c>
      <c r="M30" s="47"/>
      <c r="N30" s="47">
        <v>94</v>
      </c>
      <c r="O30" s="47"/>
      <c r="P30" s="47">
        <v>91</v>
      </c>
      <c r="Q30" s="47"/>
      <c r="R30" s="47">
        <v>88</v>
      </c>
      <c r="S30" s="47"/>
      <c r="T30" s="47">
        <v>93</v>
      </c>
      <c r="U30" s="47"/>
      <c r="V30" s="47">
        <v>49</v>
      </c>
      <c r="W30" s="47"/>
      <c r="X30" s="47">
        <v>72</v>
      </c>
      <c r="Y30" s="47"/>
      <c r="Z30" s="47">
        <v>97</v>
      </c>
      <c r="AA30" s="47"/>
      <c r="AB30" s="47">
        <v>65</v>
      </c>
      <c r="AC30" s="47"/>
      <c r="AD30" s="47">
        <v>90</v>
      </c>
      <c r="AE30" s="47"/>
      <c r="AF30" s="47">
        <v>74</v>
      </c>
      <c r="AG30" s="47"/>
      <c r="AH30" s="47">
        <v>75</v>
      </c>
      <c r="AI30" s="47"/>
      <c r="AJ30" s="47">
        <v>76</v>
      </c>
      <c r="AK30" s="47"/>
      <c r="AL30" s="47">
        <v>78</v>
      </c>
      <c r="AM30" s="47"/>
      <c r="AN30" s="47">
        <v>68</v>
      </c>
      <c r="AO30" s="47"/>
      <c r="AP30" s="47">
        <v>89</v>
      </c>
      <c r="AQ30" s="47"/>
      <c r="AR30" s="47">
        <v>85</v>
      </c>
      <c r="AS30" s="47"/>
      <c r="AT30" s="47">
        <v>74</v>
      </c>
      <c r="AU30" s="47"/>
      <c r="AV30" s="47">
        <v>52</v>
      </c>
      <c r="AW30" s="47"/>
      <c r="AX30" s="47">
        <v>59</v>
      </c>
      <c r="AY30" s="47"/>
      <c r="AZ30" s="47">
        <v>49</v>
      </c>
      <c r="BA30" s="47"/>
      <c r="BB30" s="47">
        <v>60</v>
      </c>
      <c r="BC30" s="47"/>
      <c r="BD30" s="47">
        <v>65</v>
      </c>
      <c r="BE30" s="47"/>
      <c r="BF30" s="47">
        <v>70</v>
      </c>
      <c r="BG30" s="47"/>
      <c r="BH30" s="47">
        <v>67</v>
      </c>
      <c r="BI30" s="47"/>
      <c r="BJ30" s="47">
        <v>55</v>
      </c>
      <c r="BK30" s="47"/>
      <c r="BL30" s="47">
        <v>58</v>
      </c>
      <c r="BM30" s="47"/>
      <c r="BN30" s="47">
        <v>64</v>
      </c>
    </row>
    <row r="31" spans="2:79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37">
        <f>SUM($J30:J30)</f>
        <v>68</v>
      </c>
      <c r="K31" s="10"/>
      <c r="L31" s="37">
        <f>SUM($J30:L30)</f>
        <v>159</v>
      </c>
      <c r="M31" s="10"/>
      <c r="N31" s="37">
        <f>SUM($J30:N30)</f>
        <v>253</v>
      </c>
      <c r="O31" s="10"/>
      <c r="P31" s="37">
        <f>SUM($J30:P30)</f>
        <v>344</v>
      </c>
      <c r="Q31" s="10"/>
      <c r="R31" s="37">
        <f>SUM($J30:R30)</f>
        <v>432</v>
      </c>
      <c r="S31" s="10"/>
      <c r="T31" s="37">
        <f>SUM($J30:T30)</f>
        <v>525</v>
      </c>
      <c r="U31" s="10"/>
      <c r="V31" s="37">
        <f>SUM($J30:V30)</f>
        <v>574</v>
      </c>
      <c r="W31" s="10"/>
      <c r="X31" s="37">
        <f>SUM(J30:X30)</f>
        <v>646</v>
      </c>
      <c r="Y31" s="10"/>
      <c r="Z31" s="37">
        <f>SUM(J30:Z30)</f>
        <v>743</v>
      </c>
      <c r="AA31" s="10"/>
      <c r="AB31" s="37">
        <f>SUM(J30:AB30)</f>
        <v>808</v>
      </c>
      <c r="AC31" s="10"/>
      <c r="AD31" s="37">
        <f>SUM(J30:AD30)</f>
        <v>898</v>
      </c>
      <c r="AE31" s="10"/>
      <c r="AF31" s="37">
        <f t="shared" ref="AF31" si="36">SUM(J30:AF30)</f>
        <v>972</v>
      </c>
      <c r="AG31" s="10"/>
      <c r="AH31" s="37">
        <f t="shared" ref="AH31" si="37">SUM(L30:AH30)</f>
        <v>979</v>
      </c>
      <c r="AI31" s="10"/>
      <c r="AJ31" s="37">
        <f t="shared" ref="AJ31" si="38">SUM(N30:AJ30)</f>
        <v>964</v>
      </c>
      <c r="AK31" s="10"/>
      <c r="AL31" s="37">
        <f t="shared" ref="AL31" si="39">SUM(P30:AL30)</f>
        <v>948</v>
      </c>
      <c r="AM31" s="10"/>
      <c r="AN31" s="37">
        <f t="shared" ref="AN31" si="40">SUM(R30:AN30)</f>
        <v>925</v>
      </c>
      <c r="AO31" s="10"/>
      <c r="AP31" s="37">
        <f t="shared" ref="AP31" si="41">SUM(T30:AP30)</f>
        <v>926</v>
      </c>
      <c r="AQ31" s="10"/>
      <c r="AR31" s="37">
        <f t="shared" ref="AR31" si="42">SUM(V30:AR30)</f>
        <v>918</v>
      </c>
      <c r="AS31" s="10"/>
      <c r="AT31" s="37">
        <f t="shared" ref="AT31" si="43">SUM(X30:AT30)</f>
        <v>943</v>
      </c>
      <c r="AU31" s="10"/>
      <c r="AV31" s="37">
        <f t="shared" ref="AV31" si="44">SUM(Z30:AV30)</f>
        <v>923</v>
      </c>
      <c r="AW31" s="10"/>
      <c r="AX31" s="37">
        <f t="shared" ref="AX31" si="45">SUM(AB30:AX30)</f>
        <v>885</v>
      </c>
      <c r="AY31" s="10"/>
      <c r="AZ31" s="37">
        <f t="shared" ref="AZ31" si="46">SUM(AD30:AZ30)</f>
        <v>869</v>
      </c>
      <c r="BA31" s="10"/>
      <c r="BB31" s="37">
        <f t="shared" ref="BB31" si="47">SUM(AF30:BB30)</f>
        <v>839</v>
      </c>
      <c r="BC31" s="10"/>
      <c r="BD31" s="37">
        <f t="shared" ref="BD31" si="48">SUM(AH30:BD30)</f>
        <v>830</v>
      </c>
      <c r="BE31" s="10"/>
      <c r="BF31" s="37">
        <f t="shared" ref="BF31" si="49">SUM(AJ30:BF30)</f>
        <v>825</v>
      </c>
      <c r="BG31" s="10"/>
      <c r="BH31" s="37">
        <f t="shared" ref="BH31" si="50">SUM(AL30:BH30)</f>
        <v>816</v>
      </c>
      <c r="BI31" s="10"/>
      <c r="BJ31" s="37">
        <f t="shared" ref="BJ31" si="51">SUM(AN30:BJ30)</f>
        <v>793</v>
      </c>
      <c r="BK31" s="10"/>
      <c r="BL31" s="37">
        <f t="shared" ref="BL31" si="52">SUM(AP30:BL30)</f>
        <v>783</v>
      </c>
      <c r="BM31" s="10"/>
      <c r="BN31" s="38">
        <f t="shared" ref="BN31" si="53">SUM(AR30:BN30)</f>
        <v>758</v>
      </c>
    </row>
    <row r="32" spans="2:79" x14ac:dyDescent="0.25">
      <c r="B32" s="16" t="s">
        <v>73</v>
      </c>
      <c r="J32" s="47">
        <v>0</v>
      </c>
      <c r="K32" s="47"/>
      <c r="L32" s="47">
        <v>5</v>
      </c>
      <c r="M32" s="47"/>
      <c r="N32" s="47">
        <v>18</v>
      </c>
      <c r="O32" s="47"/>
      <c r="P32" s="47">
        <v>16</v>
      </c>
      <c r="Q32" s="47"/>
      <c r="R32" s="47">
        <v>23</v>
      </c>
      <c r="S32" s="47"/>
      <c r="T32" s="47">
        <v>14</v>
      </c>
      <c r="U32" s="47"/>
      <c r="V32" s="47">
        <v>30</v>
      </c>
      <c r="W32" s="47"/>
      <c r="X32" s="47">
        <v>20</v>
      </c>
      <c r="Y32" s="47"/>
      <c r="Z32" s="47">
        <v>35</v>
      </c>
      <c r="AA32" s="47"/>
      <c r="AB32" s="47">
        <v>42</v>
      </c>
      <c r="AC32" s="47"/>
      <c r="AD32" s="47">
        <v>37</v>
      </c>
      <c r="AE32" s="47"/>
      <c r="AF32" s="47">
        <v>41</v>
      </c>
      <c r="AG32" s="47"/>
      <c r="AH32" s="47">
        <v>67</v>
      </c>
      <c r="AI32" s="47"/>
      <c r="AJ32" s="47">
        <v>52</v>
      </c>
      <c r="AK32" s="47"/>
      <c r="AL32" s="47">
        <v>42</v>
      </c>
      <c r="AM32" s="47"/>
      <c r="AN32" s="47">
        <v>47</v>
      </c>
      <c r="AO32" s="47"/>
      <c r="AP32" s="47">
        <v>39</v>
      </c>
      <c r="AQ32" s="47"/>
      <c r="AR32" s="47">
        <v>34</v>
      </c>
      <c r="AS32" s="47"/>
      <c r="AT32" s="47">
        <v>46</v>
      </c>
      <c r="AU32" s="47"/>
      <c r="AV32" s="47">
        <v>59</v>
      </c>
      <c r="AW32" s="47"/>
      <c r="AX32" s="47">
        <v>43</v>
      </c>
      <c r="AY32" s="47"/>
      <c r="AZ32" s="47">
        <v>54</v>
      </c>
      <c r="BA32" s="47"/>
      <c r="BB32" s="47">
        <v>61</v>
      </c>
      <c r="BC32" s="47"/>
      <c r="BD32" s="47">
        <v>67</v>
      </c>
      <c r="BE32" s="47"/>
      <c r="BF32" s="47">
        <v>60</v>
      </c>
      <c r="BG32" s="47"/>
      <c r="BH32" s="47">
        <v>47</v>
      </c>
      <c r="BI32" s="47"/>
      <c r="BJ32" s="47">
        <v>47</v>
      </c>
      <c r="BK32" s="47"/>
      <c r="BL32" s="47">
        <v>49</v>
      </c>
      <c r="BM32" s="47"/>
      <c r="BN32" s="47">
        <v>62</v>
      </c>
    </row>
    <row r="33" spans="2:73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37">
        <f>SUM($J32:J32)</f>
        <v>0</v>
      </c>
      <c r="K33" s="10"/>
      <c r="L33" s="37">
        <f>SUM($J32:L32)</f>
        <v>5</v>
      </c>
      <c r="M33" s="10"/>
      <c r="N33" s="37">
        <f>SUM($J32:N32)</f>
        <v>23</v>
      </c>
      <c r="O33" s="10"/>
      <c r="P33" s="37">
        <f>SUM($J32:P32)</f>
        <v>39</v>
      </c>
      <c r="Q33" s="10"/>
      <c r="R33" s="37">
        <f>SUM($J32:R32)</f>
        <v>62</v>
      </c>
      <c r="S33" s="10"/>
      <c r="T33" s="37">
        <f>SUM($J32:T32)</f>
        <v>76</v>
      </c>
      <c r="U33" s="10"/>
      <c r="V33" s="37">
        <f>SUM($J32:V32)</f>
        <v>106</v>
      </c>
      <c r="W33" s="10"/>
      <c r="X33" s="37">
        <f>SUM(J32:X32)</f>
        <v>126</v>
      </c>
      <c r="Y33" s="10"/>
      <c r="Z33" s="37">
        <f>SUM(J32:Z32)</f>
        <v>161</v>
      </c>
      <c r="AA33" s="10"/>
      <c r="AB33" s="37">
        <f>SUM(J32:AB32)</f>
        <v>203</v>
      </c>
      <c r="AC33" s="10"/>
      <c r="AD33" s="37">
        <f>SUM(J32:AD32)</f>
        <v>240</v>
      </c>
      <c r="AE33" s="10"/>
      <c r="AF33" s="37">
        <f t="shared" ref="AF33" si="54">SUM(J32:AF32)</f>
        <v>281</v>
      </c>
      <c r="AG33" s="10"/>
      <c r="AH33" s="37">
        <f t="shared" ref="AH33" si="55">SUM(L32:AH32)</f>
        <v>348</v>
      </c>
      <c r="AI33" s="10"/>
      <c r="AJ33" s="37">
        <f t="shared" ref="AJ33" si="56">SUM(N32:AJ32)</f>
        <v>395</v>
      </c>
      <c r="AK33" s="10"/>
      <c r="AL33" s="37">
        <f t="shared" ref="AL33" si="57">SUM(P32:AL32)</f>
        <v>419</v>
      </c>
      <c r="AM33" s="10"/>
      <c r="AN33" s="37">
        <f t="shared" ref="AN33" si="58">SUM(R32:AN32)</f>
        <v>450</v>
      </c>
      <c r="AO33" s="10"/>
      <c r="AP33" s="37">
        <f t="shared" ref="AP33" si="59">SUM(T32:AP32)</f>
        <v>466</v>
      </c>
      <c r="AQ33" s="10"/>
      <c r="AR33" s="37">
        <f t="shared" ref="AR33" si="60">SUM(V32:AR32)</f>
        <v>486</v>
      </c>
      <c r="AS33" s="10"/>
      <c r="AT33" s="37">
        <f t="shared" ref="AT33" si="61">SUM(X32:AT32)</f>
        <v>502</v>
      </c>
      <c r="AU33" s="10"/>
      <c r="AV33" s="37">
        <f t="shared" ref="AV33" si="62">SUM(Z32:AV32)</f>
        <v>541</v>
      </c>
      <c r="AW33" s="10"/>
      <c r="AX33" s="37">
        <f t="shared" ref="AX33" si="63">SUM(AB32:AX32)</f>
        <v>549</v>
      </c>
      <c r="AY33" s="10"/>
      <c r="AZ33" s="37">
        <f t="shared" ref="AZ33" si="64">SUM(AD32:AZ32)</f>
        <v>561</v>
      </c>
      <c r="BA33" s="10"/>
      <c r="BB33" s="37">
        <f t="shared" ref="BB33" si="65">SUM(AF32:BB32)</f>
        <v>585</v>
      </c>
      <c r="BC33" s="10"/>
      <c r="BD33" s="37">
        <f t="shared" ref="BD33" si="66">SUM(AH32:BD32)</f>
        <v>611</v>
      </c>
      <c r="BE33" s="10"/>
      <c r="BF33" s="37">
        <f t="shared" ref="BF33" si="67">SUM(AJ32:BF32)</f>
        <v>604</v>
      </c>
      <c r="BG33" s="10"/>
      <c r="BH33" s="37">
        <f t="shared" ref="BH33" si="68">SUM(AL32:BH32)</f>
        <v>599</v>
      </c>
      <c r="BI33" s="10"/>
      <c r="BJ33" s="37">
        <f t="shared" ref="BJ33" si="69">SUM(AN32:BJ32)</f>
        <v>604</v>
      </c>
      <c r="BK33" s="10"/>
      <c r="BL33" s="37">
        <f t="shared" ref="BL33" si="70">SUM(AP32:BL32)</f>
        <v>606</v>
      </c>
      <c r="BM33" s="10"/>
      <c r="BN33" s="38">
        <f t="shared" ref="BN33" si="71">SUM(AR32:BN32)</f>
        <v>629</v>
      </c>
    </row>
    <row r="34" spans="2:73" x14ac:dyDescent="0.25">
      <c r="B34" s="16" t="s">
        <v>118</v>
      </c>
      <c r="J34" s="47">
        <v>0</v>
      </c>
      <c r="K34" s="47"/>
      <c r="L34" s="47">
        <v>0</v>
      </c>
      <c r="M34" s="47"/>
      <c r="N34" s="47">
        <v>0</v>
      </c>
      <c r="O34" s="47"/>
      <c r="P34" s="47">
        <v>0</v>
      </c>
      <c r="Q34" s="47"/>
      <c r="R34" s="47">
        <v>0</v>
      </c>
      <c r="S34" s="47"/>
      <c r="T34" s="47">
        <v>0</v>
      </c>
      <c r="U34" s="47"/>
      <c r="V34" s="47">
        <v>0</v>
      </c>
      <c r="W34" s="47"/>
      <c r="X34" s="47">
        <v>0</v>
      </c>
      <c r="Y34" s="47"/>
      <c r="Z34" s="47">
        <v>0</v>
      </c>
      <c r="AA34" s="47"/>
      <c r="AB34" s="47">
        <v>0</v>
      </c>
      <c r="AC34" s="47"/>
      <c r="AD34" s="47">
        <v>0</v>
      </c>
      <c r="AE34" s="47"/>
      <c r="AF34" s="47">
        <v>0</v>
      </c>
      <c r="AG34" s="47"/>
      <c r="AH34" s="47">
        <v>0</v>
      </c>
      <c r="AI34" s="47"/>
      <c r="AJ34" s="47">
        <v>0</v>
      </c>
      <c r="AK34" s="47"/>
      <c r="AL34" s="47">
        <v>0</v>
      </c>
      <c r="AM34" s="47"/>
      <c r="AN34" s="47">
        <v>0</v>
      </c>
      <c r="AO34" s="47"/>
      <c r="AP34" s="47">
        <v>0</v>
      </c>
      <c r="AQ34" s="47"/>
      <c r="AR34" s="47">
        <v>0</v>
      </c>
      <c r="AS34" s="47"/>
      <c r="AT34" s="47">
        <v>0</v>
      </c>
      <c r="AU34" s="47"/>
      <c r="AV34" s="47">
        <v>8</v>
      </c>
      <c r="AW34" s="47"/>
      <c r="AX34" s="47">
        <v>6</v>
      </c>
      <c r="AY34" s="47"/>
      <c r="AZ34" s="47">
        <v>6</v>
      </c>
      <c r="BA34" s="47"/>
      <c r="BB34" s="47">
        <v>13</v>
      </c>
      <c r="BC34" s="47"/>
      <c r="BD34" s="47">
        <v>8</v>
      </c>
      <c r="BE34" s="47"/>
      <c r="BF34" s="47">
        <v>13</v>
      </c>
      <c r="BG34" s="47"/>
      <c r="BH34" s="47">
        <v>14</v>
      </c>
      <c r="BI34" s="47"/>
      <c r="BJ34" s="47">
        <v>15</v>
      </c>
      <c r="BK34" s="47"/>
      <c r="BL34" s="47">
        <v>6</v>
      </c>
      <c r="BM34" s="47"/>
      <c r="BN34" s="47">
        <v>7</v>
      </c>
    </row>
    <row r="35" spans="2:73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37">
        <f>SUM($J34:J34)</f>
        <v>0</v>
      </c>
      <c r="K35" s="10"/>
      <c r="L35" s="37">
        <f>SUM($J34:L34)</f>
        <v>0</v>
      </c>
      <c r="M35" s="10"/>
      <c r="N35" s="37">
        <f>SUM($J34:N34)</f>
        <v>0</v>
      </c>
      <c r="O35" s="10"/>
      <c r="P35" s="37">
        <f>SUM($J34:P34)</f>
        <v>0</v>
      </c>
      <c r="Q35" s="10"/>
      <c r="R35" s="37">
        <f>SUM($J34:R34)</f>
        <v>0</v>
      </c>
      <c r="S35" s="10"/>
      <c r="T35" s="37">
        <f>SUM($J34:T34)</f>
        <v>0</v>
      </c>
      <c r="U35" s="10"/>
      <c r="V35" s="37">
        <f>SUM($J34:V34)</f>
        <v>0</v>
      </c>
      <c r="W35" s="10"/>
      <c r="X35" s="37">
        <f>SUM(J34:X34)</f>
        <v>0</v>
      </c>
      <c r="Y35" s="10"/>
      <c r="Z35" s="37">
        <f>SUM(J34:Z34)</f>
        <v>0</v>
      </c>
      <c r="AA35" s="10"/>
      <c r="AB35" s="37">
        <f>SUM(J34:AB34)</f>
        <v>0</v>
      </c>
      <c r="AC35" s="10"/>
      <c r="AD35" s="37">
        <f>SUM(J34:AD34)</f>
        <v>0</v>
      </c>
      <c r="AE35" s="10"/>
      <c r="AF35" s="37">
        <f t="shared" ref="AF35" si="72">SUM(J34:AF34)</f>
        <v>0</v>
      </c>
      <c r="AG35" s="10"/>
      <c r="AH35" s="37">
        <f t="shared" ref="AH35" si="73">SUM(L34:AH34)</f>
        <v>0</v>
      </c>
      <c r="AI35" s="10"/>
      <c r="AJ35" s="37">
        <f t="shared" ref="AJ35" si="74">SUM(N34:AJ34)</f>
        <v>0</v>
      </c>
      <c r="AK35" s="10"/>
      <c r="AL35" s="37">
        <f t="shared" ref="AL35" si="75">SUM(P34:AL34)</f>
        <v>0</v>
      </c>
      <c r="AM35" s="10"/>
      <c r="AN35" s="37">
        <f t="shared" ref="AN35" si="76">SUM(R34:AN34)</f>
        <v>0</v>
      </c>
      <c r="AO35" s="10"/>
      <c r="AP35" s="37">
        <f t="shared" ref="AP35" si="77">SUM(T34:AP34)</f>
        <v>0</v>
      </c>
      <c r="AQ35" s="10"/>
      <c r="AR35" s="37">
        <f t="shared" ref="AR35" si="78">SUM(V34:AR34)</f>
        <v>0</v>
      </c>
      <c r="AS35" s="10"/>
      <c r="AT35" s="37">
        <f t="shared" ref="AT35" si="79">SUM(X34:AT34)</f>
        <v>0</v>
      </c>
      <c r="AU35" s="10"/>
      <c r="AV35" s="37">
        <f t="shared" ref="AV35" si="80">SUM(Z34:AV34)</f>
        <v>8</v>
      </c>
      <c r="AW35" s="10"/>
      <c r="AX35" s="37">
        <f t="shared" ref="AX35" si="81">SUM(AB34:AX34)</f>
        <v>14</v>
      </c>
      <c r="AY35" s="10"/>
      <c r="AZ35" s="37">
        <f t="shared" ref="AZ35" si="82">SUM(AD34:AZ34)</f>
        <v>20</v>
      </c>
      <c r="BA35" s="10"/>
      <c r="BB35" s="37">
        <f t="shared" ref="BB35" si="83">SUM(AF34:BB34)</f>
        <v>33</v>
      </c>
      <c r="BC35" s="10"/>
      <c r="BD35" s="37">
        <f t="shared" ref="BD35" si="84">SUM(AH34:BD34)</f>
        <v>41</v>
      </c>
      <c r="BE35" s="10"/>
      <c r="BF35" s="37">
        <f t="shared" ref="BF35" si="85">SUM(AJ34:BF34)</f>
        <v>54</v>
      </c>
      <c r="BG35" s="10"/>
      <c r="BH35" s="37">
        <f t="shared" ref="BH35" si="86">SUM(AL34:BH34)</f>
        <v>68</v>
      </c>
      <c r="BI35" s="10"/>
      <c r="BJ35" s="37">
        <f t="shared" ref="BJ35" si="87">SUM(AN34:BJ34)</f>
        <v>83</v>
      </c>
      <c r="BK35" s="10"/>
      <c r="BL35" s="37">
        <f t="shared" ref="BL35" si="88">SUM(AP34:BL34)</f>
        <v>89</v>
      </c>
      <c r="BM35" s="10"/>
      <c r="BN35" s="38">
        <f t="shared" ref="BN35" si="89">SUM(AR34:BN34)</f>
        <v>96</v>
      </c>
    </row>
    <row r="36" spans="2:73" x14ac:dyDescent="0.25">
      <c r="B36" s="16" t="s">
        <v>97</v>
      </c>
      <c r="J36" s="47">
        <v>0</v>
      </c>
      <c r="K36" s="47"/>
      <c r="L36" s="47">
        <v>0</v>
      </c>
      <c r="M36" s="47"/>
      <c r="N36" s="47">
        <v>0</v>
      </c>
      <c r="O36" s="47"/>
      <c r="P36" s="47">
        <v>0</v>
      </c>
      <c r="Q36" s="47"/>
      <c r="R36" s="47">
        <v>0</v>
      </c>
      <c r="S36" s="47"/>
      <c r="T36" s="47">
        <v>0</v>
      </c>
      <c r="U36" s="47"/>
      <c r="V36" s="47">
        <v>0</v>
      </c>
      <c r="W36" s="47"/>
      <c r="X36" s="47">
        <v>0</v>
      </c>
      <c r="Y36" s="47"/>
      <c r="Z36" s="47">
        <v>0</v>
      </c>
      <c r="AA36" s="47"/>
      <c r="AB36" s="47">
        <v>0</v>
      </c>
      <c r="AC36" s="47"/>
      <c r="AD36" s="47">
        <v>0</v>
      </c>
      <c r="AE36" s="47"/>
      <c r="AF36" s="47">
        <v>0</v>
      </c>
      <c r="AG36" s="47"/>
      <c r="AH36" s="47">
        <v>0</v>
      </c>
      <c r="AI36" s="47"/>
      <c r="AJ36" s="47">
        <v>0</v>
      </c>
      <c r="AK36" s="47"/>
      <c r="AL36" s="47">
        <v>0</v>
      </c>
      <c r="AM36" s="47"/>
      <c r="AN36" s="47">
        <v>0</v>
      </c>
      <c r="AO36" s="47"/>
      <c r="AP36" s="47">
        <v>0</v>
      </c>
      <c r="AQ36" s="47"/>
      <c r="AR36" s="47">
        <v>0</v>
      </c>
      <c r="AS36" s="47"/>
      <c r="AT36" s="47">
        <v>0</v>
      </c>
      <c r="AU36" s="47"/>
      <c r="AV36" s="47">
        <v>0</v>
      </c>
      <c r="AW36" s="47"/>
      <c r="AX36" s="47">
        <v>0</v>
      </c>
      <c r="AY36" s="47"/>
      <c r="AZ36" s="47">
        <v>0</v>
      </c>
      <c r="BA36" s="47"/>
      <c r="BB36" s="47">
        <v>0</v>
      </c>
      <c r="BC36" s="47"/>
      <c r="BD36" s="47">
        <v>0</v>
      </c>
      <c r="BE36" s="47"/>
      <c r="BF36" s="47">
        <v>0</v>
      </c>
      <c r="BG36" s="47"/>
      <c r="BH36" s="47">
        <v>0</v>
      </c>
      <c r="BI36" s="47"/>
      <c r="BJ36" s="47">
        <v>0</v>
      </c>
      <c r="BK36" s="47"/>
      <c r="BL36" s="47">
        <v>0</v>
      </c>
      <c r="BM36" s="47"/>
      <c r="BN36" s="47">
        <v>0</v>
      </c>
    </row>
    <row r="37" spans="2:73" x14ac:dyDescent="0.25">
      <c r="B37" s="9" t="s">
        <v>2</v>
      </c>
      <c r="C37" s="10"/>
      <c r="D37" s="10"/>
      <c r="E37" s="10"/>
      <c r="F37" s="10"/>
      <c r="G37" s="10"/>
      <c r="H37" s="10"/>
      <c r="I37" s="10"/>
      <c r="J37" s="37">
        <f>SUM($J36:J36)</f>
        <v>0</v>
      </c>
      <c r="K37" s="10"/>
      <c r="L37" s="37">
        <f>SUM($J36:L36)</f>
        <v>0</v>
      </c>
      <c r="M37" s="10"/>
      <c r="N37" s="37">
        <f>SUM($J36:N36)</f>
        <v>0</v>
      </c>
      <c r="O37" s="10"/>
      <c r="P37" s="37">
        <f>SUM($J36:P36)</f>
        <v>0</v>
      </c>
      <c r="Q37" s="10"/>
      <c r="R37" s="37">
        <f>SUM($J36:R36)</f>
        <v>0</v>
      </c>
      <c r="S37" s="10"/>
      <c r="T37" s="37">
        <f>SUM($J36:T36)</f>
        <v>0</v>
      </c>
      <c r="U37" s="10"/>
      <c r="V37" s="37">
        <f>SUM($J36:V36)</f>
        <v>0</v>
      </c>
      <c r="W37" s="10"/>
      <c r="X37" s="37">
        <f>SUM(J36:X36)</f>
        <v>0</v>
      </c>
      <c r="Y37" s="10"/>
      <c r="Z37" s="37">
        <f>SUM(J36:Z36)</f>
        <v>0</v>
      </c>
      <c r="AA37" s="10"/>
      <c r="AB37" s="37">
        <f>SUM(J36:AB36)</f>
        <v>0</v>
      </c>
      <c r="AC37" s="10"/>
      <c r="AD37" s="37">
        <f>SUM(J36:AD36)</f>
        <v>0</v>
      </c>
      <c r="AE37" s="10"/>
      <c r="AF37" s="37">
        <f t="shared" ref="AF37" si="90">SUM(J36:AF36)</f>
        <v>0</v>
      </c>
      <c r="AG37" s="10"/>
      <c r="AH37" s="37">
        <f t="shared" ref="AH37" si="91">SUM(L36:AH36)</f>
        <v>0</v>
      </c>
      <c r="AI37" s="10"/>
      <c r="AJ37" s="37">
        <f t="shared" ref="AJ37" si="92">SUM(N36:AJ36)</f>
        <v>0</v>
      </c>
      <c r="AK37" s="10"/>
      <c r="AL37" s="37">
        <f t="shared" ref="AL37" si="93">SUM(P36:AL36)</f>
        <v>0</v>
      </c>
      <c r="AM37" s="10"/>
      <c r="AN37" s="37">
        <f t="shared" ref="AN37" si="94">SUM(R36:AN36)</f>
        <v>0</v>
      </c>
      <c r="AO37" s="10"/>
      <c r="AP37" s="37">
        <f t="shared" ref="AP37" si="95">SUM(T36:AP36)</f>
        <v>0</v>
      </c>
      <c r="AQ37" s="10"/>
      <c r="AR37" s="37">
        <f t="shared" ref="AR37" si="96">SUM(V36:AR36)</f>
        <v>0</v>
      </c>
      <c r="AS37" s="10"/>
      <c r="AT37" s="37">
        <f t="shared" ref="AT37" si="97">SUM(X36:AT36)</f>
        <v>0</v>
      </c>
      <c r="AU37" s="10"/>
      <c r="AV37" s="37">
        <f t="shared" ref="AV37" si="98">SUM(Z36:AV36)</f>
        <v>0</v>
      </c>
      <c r="AW37" s="10"/>
      <c r="AX37" s="37">
        <f t="shared" ref="AX37" si="99">SUM(AB36:AX36)</f>
        <v>0</v>
      </c>
      <c r="AY37" s="10"/>
      <c r="AZ37" s="37">
        <f t="shared" ref="AZ37" si="100">SUM(AD36:AZ36)</f>
        <v>0</v>
      </c>
      <c r="BA37" s="10"/>
      <c r="BB37" s="37">
        <f t="shared" ref="BB37" si="101">SUM(AF36:BB36)</f>
        <v>0</v>
      </c>
      <c r="BC37" s="10"/>
      <c r="BD37" s="37">
        <f t="shared" ref="BD37" si="102">SUM(AH36:BD36)</f>
        <v>0</v>
      </c>
      <c r="BE37" s="10"/>
      <c r="BF37" s="37">
        <f t="shared" ref="BF37" si="103">SUM(AJ36:BF36)</f>
        <v>0</v>
      </c>
      <c r="BG37" s="10"/>
      <c r="BH37" s="37">
        <f t="shared" ref="BH37" si="104">SUM(AL36:BH36)</f>
        <v>0</v>
      </c>
      <c r="BI37" s="10"/>
      <c r="BJ37" s="37">
        <f t="shared" ref="BJ37" si="105">SUM(AN36:BJ36)</f>
        <v>0</v>
      </c>
      <c r="BK37" s="10"/>
      <c r="BL37" s="37">
        <f t="shared" ref="BL37" si="106">SUM(AP36:BL36)</f>
        <v>0</v>
      </c>
      <c r="BM37" s="10"/>
      <c r="BN37" s="38">
        <f t="shared" ref="BN37" si="107">SUM(AR36:BN36)</f>
        <v>0</v>
      </c>
    </row>
    <row r="38" spans="2:73" x14ac:dyDescent="0.25">
      <c r="B38" s="4" t="s">
        <v>10</v>
      </c>
      <c r="J38" s="17">
        <f t="shared" ref="J38" si="108">J28+J30+J32+J34+J36</f>
        <v>210</v>
      </c>
      <c r="L38" s="17">
        <f t="shared" ref="L38" si="109">L28+L30+L32+L34+L36</f>
        <v>227</v>
      </c>
      <c r="N38" s="17">
        <f t="shared" ref="N38" si="110">N28+N30+N32+N34+N36</f>
        <v>244</v>
      </c>
      <c r="P38" s="17">
        <f t="shared" ref="P38" si="111">P28+P30+P32+P34+P36</f>
        <v>226</v>
      </c>
      <c r="R38" s="17">
        <f t="shared" ref="R38" si="112">R28+R30+R32+R34+R36</f>
        <v>208</v>
      </c>
      <c r="T38" s="17">
        <f t="shared" ref="T38" si="113">T28+T30+T32+T34+T36</f>
        <v>244</v>
      </c>
      <c r="V38" s="17">
        <f t="shared" ref="V38" si="114">V28+V30+V32+V34+V36</f>
        <v>210</v>
      </c>
      <c r="X38" s="17">
        <f t="shared" ref="X38" si="115">X28+X30+X32+X34+X36</f>
        <v>191</v>
      </c>
      <c r="Z38" s="17">
        <f t="shared" ref="Z38" si="116">Z28+Z30+Z32+Z34+Z36</f>
        <v>249</v>
      </c>
      <c r="AB38" s="17">
        <f t="shared" ref="AB38" si="117">AB28+AB30+AB32+AB34+AB36</f>
        <v>169</v>
      </c>
      <c r="AD38" s="17">
        <f t="shared" ref="AD38" si="118">AD28+AD30+AD32+AD34+AD36</f>
        <v>259</v>
      </c>
      <c r="AF38" s="17">
        <f t="shared" ref="AF38" si="119">AF28+AF30+AF32+AF34+AF36</f>
        <v>233</v>
      </c>
      <c r="AH38" s="17">
        <f t="shared" ref="AH38" si="120">AH28+AH30+AH32+AH34+AH36</f>
        <v>226</v>
      </c>
      <c r="AJ38" s="17">
        <f t="shared" ref="AJ38" si="121">AJ28+AJ30+AJ32+AJ34+AJ36</f>
        <v>247</v>
      </c>
      <c r="AL38" s="17">
        <f t="shared" ref="AL38" si="122">AL28+AL30+AL32+AL34+AL36</f>
        <v>242</v>
      </c>
      <c r="AN38" s="17">
        <f t="shared" ref="AN38" si="123">AN28+AN30+AN32+AN34+AN36</f>
        <v>226</v>
      </c>
      <c r="AP38" s="17">
        <f t="shared" ref="AP38" si="124">AP28+AP30+AP32+AP34+AP36</f>
        <v>230</v>
      </c>
      <c r="AR38" s="17">
        <f t="shared" ref="AR38" si="125">AR28+AR30+AR32+AR34+AR36</f>
        <v>250</v>
      </c>
      <c r="AT38" s="17">
        <f t="shared" ref="AT38" si="126">AT28+AT30+AT32+AT34+AT36</f>
        <v>228</v>
      </c>
      <c r="AV38" s="17">
        <f t="shared" ref="AV38:AX38" si="127">AV28+AV30+AV32+AV34+AV36</f>
        <v>214</v>
      </c>
      <c r="AX38" s="17">
        <f t="shared" si="127"/>
        <v>237</v>
      </c>
      <c r="AZ38" s="17">
        <f t="shared" ref="AZ38:BB38" si="128">AZ28+AZ30+AZ32+AZ34+AZ36</f>
        <v>210</v>
      </c>
      <c r="BB38" s="17">
        <f t="shared" si="128"/>
        <v>263</v>
      </c>
      <c r="BD38" s="17">
        <f t="shared" ref="BD38:BF38" si="129">BD28+BD30+BD32+BD34+BD36</f>
        <v>257</v>
      </c>
      <c r="BF38" s="17">
        <f t="shared" si="129"/>
        <v>259</v>
      </c>
      <c r="BH38" s="17">
        <f t="shared" ref="BH38:BJ38" si="130">BH28+BH30+BH32+BH34+BH36</f>
        <v>264</v>
      </c>
      <c r="BJ38" s="17">
        <f t="shared" si="130"/>
        <v>226</v>
      </c>
      <c r="BL38" s="17">
        <f t="shared" ref="BL38:BN38" si="131">BL28+BL30+BL32+BL34+BL36</f>
        <v>218</v>
      </c>
      <c r="BN38" s="17">
        <f t="shared" si="131"/>
        <v>243</v>
      </c>
    </row>
    <row r="39" spans="2:73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37">
        <f>SUM($J38:J38)</f>
        <v>210</v>
      </c>
      <c r="K39" s="10"/>
      <c r="L39" s="37">
        <f>SUM($J38:L38)</f>
        <v>437</v>
      </c>
      <c r="M39" s="10"/>
      <c r="N39" s="37">
        <f>SUM($J38:N38)</f>
        <v>681</v>
      </c>
      <c r="O39" s="10"/>
      <c r="P39" s="37">
        <f>SUM($J38:P38)</f>
        <v>907</v>
      </c>
      <c r="Q39" s="10"/>
      <c r="R39" s="37">
        <f>SUM($J38:R38)</f>
        <v>1115</v>
      </c>
      <c r="S39" s="10"/>
      <c r="T39" s="37">
        <f>SUM($J38:T38)</f>
        <v>1359</v>
      </c>
      <c r="U39" s="10"/>
      <c r="V39" s="37">
        <f>SUM($J38:V38)</f>
        <v>1569</v>
      </c>
      <c r="W39" s="10"/>
      <c r="X39" s="37">
        <f>SUM(J38:X38)</f>
        <v>1760</v>
      </c>
      <c r="Y39" s="10"/>
      <c r="Z39" s="37">
        <f>SUM(J38:Z38)</f>
        <v>2009</v>
      </c>
      <c r="AA39" s="10"/>
      <c r="AB39" s="37">
        <f>SUM(J38:AB38)</f>
        <v>2178</v>
      </c>
      <c r="AC39" s="10"/>
      <c r="AD39" s="37">
        <f>SUM(J38:AD38)</f>
        <v>2437</v>
      </c>
      <c r="AE39" s="10"/>
      <c r="AF39" s="37">
        <f t="shared" ref="AF39" si="132">SUM(J38:AF38)</f>
        <v>2670</v>
      </c>
      <c r="AG39" s="10"/>
      <c r="AH39" s="37">
        <f t="shared" ref="AH39" si="133">SUM(L38:AH38)</f>
        <v>2686</v>
      </c>
      <c r="AI39" s="10"/>
      <c r="AJ39" s="37">
        <f t="shared" ref="AJ39" si="134">SUM(N38:AJ38)</f>
        <v>2706</v>
      </c>
      <c r="AK39" s="10"/>
      <c r="AL39" s="37">
        <f t="shared" ref="AL39" si="135">SUM(P38:AL38)</f>
        <v>2704</v>
      </c>
      <c r="AM39" s="10"/>
      <c r="AN39" s="37">
        <f t="shared" ref="AN39" si="136">SUM(R38:AN38)</f>
        <v>2704</v>
      </c>
      <c r="AO39" s="10"/>
      <c r="AP39" s="37">
        <f t="shared" ref="AP39" si="137">SUM(T38:AP38)</f>
        <v>2726</v>
      </c>
      <c r="AQ39" s="10"/>
      <c r="AR39" s="37">
        <f t="shared" ref="AR39" si="138">SUM(V38:AR38)</f>
        <v>2732</v>
      </c>
      <c r="AS39" s="10"/>
      <c r="AT39" s="37">
        <f t="shared" ref="AT39" si="139">SUM(X38:AT38)</f>
        <v>2750</v>
      </c>
      <c r="AU39" s="10"/>
      <c r="AV39" s="37">
        <f t="shared" ref="AV39" si="140">SUM(Z38:AV38)</f>
        <v>2773</v>
      </c>
      <c r="AW39" s="10"/>
      <c r="AX39" s="37">
        <f t="shared" ref="AX39" si="141">SUM(AB38:AX38)</f>
        <v>2761</v>
      </c>
      <c r="AY39" s="10"/>
      <c r="AZ39" s="37">
        <f t="shared" ref="AZ39" si="142">SUM(AD38:AZ38)</f>
        <v>2802</v>
      </c>
      <c r="BA39" s="10"/>
      <c r="BB39" s="37">
        <f t="shared" ref="BB39" si="143">SUM(AF38:BB38)</f>
        <v>2806</v>
      </c>
      <c r="BC39" s="10"/>
      <c r="BD39" s="37">
        <f t="shared" ref="BD39" si="144">SUM(AH38:BD38)</f>
        <v>2830</v>
      </c>
      <c r="BE39" s="10"/>
      <c r="BF39" s="37">
        <f t="shared" ref="BF39" si="145">SUM(AJ38:BF38)</f>
        <v>2863</v>
      </c>
      <c r="BG39" s="10"/>
      <c r="BH39" s="37">
        <f t="shared" ref="BH39" si="146">SUM(AL38:BH38)</f>
        <v>2880</v>
      </c>
      <c r="BI39" s="10"/>
      <c r="BJ39" s="37">
        <f t="shared" ref="BJ39" si="147">SUM(AN38:BJ38)</f>
        <v>2864</v>
      </c>
      <c r="BK39" s="10"/>
      <c r="BL39" s="37">
        <f t="shared" ref="BL39" si="148">SUM(AP38:BL38)</f>
        <v>2856</v>
      </c>
      <c r="BM39" s="10"/>
      <c r="BN39" s="38">
        <f t="shared" ref="BN39" si="149">SUM(AR38:BN38)</f>
        <v>2869</v>
      </c>
    </row>
    <row r="40" spans="2:73" ht="6" customHeight="1" x14ac:dyDescent="0.25"/>
    <row r="41" spans="2:73" x14ac:dyDescent="0.25">
      <c r="B41" s="7" t="s">
        <v>8</v>
      </c>
      <c r="J41" s="47">
        <v>0</v>
      </c>
      <c r="K41" s="47"/>
      <c r="L41" s="47">
        <v>0</v>
      </c>
      <c r="M41" s="47"/>
      <c r="N41" s="47">
        <v>0</v>
      </c>
      <c r="O41" s="47"/>
      <c r="P41" s="47">
        <v>0</v>
      </c>
      <c r="Q41" s="47"/>
      <c r="R41" s="47">
        <v>0</v>
      </c>
      <c r="S41" s="47"/>
      <c r="T41" s="47">
        <v>0</v>
      </c>
      <c r="U41" s="47"/>
      <c r="V41" s="47">
        <v>0</v>
      </c>
      <c r="W41" s="47"/>
      <c r="X41" s="47">
        <v>0</v>
      </c>
      <c r="Z41" s="75">
        <v>0</v>
      </c>
      <c r="AB41" s="75">
        <v>0</v>
      </c>
      <c r="AD41" s="75">
        <v>0</v>
      </c>
      <c r="AF41" s="75">
        <v>0</v>
      </c>
      <c r="AH41" s="75">
        <v>0</v>
      </c>
      <c r="AJ41" s="75">
        <v>0</v>
      </c>
      <c r="AL41" s="75">
        <v>0</v>
      </c>
      <c r="AN41" s="75">
        <v>0</v>
      </c>
      <c r="AP41" s="75">
        <v>0</v>
      </c>
      <c r="AR41" s="75">
        <v>0</v>
      </c>
      <c r="AT41" s="75">
        <v>0</v>
      </c>
      <c r="AV41" s="75">
        <v>0</v>
      </c>
      <c r="AX41" s="75">
        <v>0</v>
      </c>
      <c r="AZ41" s="75">
        <v>0</v>
      </c>
      <c r="BB41" s="75">
        <v>0</v>
      </c>
      <c r="BD41" s="75">
        <v>0</v>
      </c>
      <c r="BF41" s="75">
        <v>0</v>
      </c>
      <c r="BH41" s="75">
        <v>0</v>
      </c>
      <c r="BJ41" s="75">
        <v>0</v>
      </c>
      <c r="BL41" s="75">
        <v>0</v>
      </c>
      <c r="BN41" s="75">
        <v>0</v>
      </c>
    </row>
    <row r="42" spans="2:73" x14ac:dyDescent="0.25">
      <c r="B42" s="9" t="s">
        <v>2</v>
      </c>
      <c r="C42" s="10"/>
      <c r="D42" s="10"/>
      <c r="E42" s="10"/>
      <c r="F42" s="10"/>
      <c r="G42" s="10"/>
      <c r="H42" s="10"/>
      <c r="I42" s="10"/>
      <c r="J42" s="76">
        <f>SUM(J41:J41)</f>
        <v>0</v>
      </c>
      <c r="K42" s="10"/>
      <c r="L42" s="76">
        <f>SUM(J41:L41)</f>
        <v>0</v>
      </c>
      <c r="M42" s="10"/>
      <c r="N42" s="76">
        <f>SUM(J41:N41)</f>
        <v>0</v>
      </c>
      <c r="O42" s="10"/>
      <c r="P42" s="76">
        <f>SUM(J41:P41)</f>
        <v>0</v>
      </c>
      <c r="Q42" s="10"/>
      <c r="R42" s="76">
        <f>SUM(J41:R41)</f>
        <v>0</v>
      </c>
      <c r="S42" s="10"/>
      <c r="T42" s="76">
        <f>SUM(J41:T41)</f>
        <v>0</v>
      </c>
      <c r="U42" s="10"/>
      <c r="V42" s="76">
        <f>SUM(J41:V41)</f>
        <v>0</v>
      </c>
      <c r="W42" s="10"/>
      <c r="X42" s="76">
        <f>SUM(J41:X41)</f>
        <v>0</v>
      </c>
      <c r="Y42" s="10"/>
      <c r="Z42" s="76">
        <f>SUM(J41:Z41)</f>
        <v>0</v>
      </c>
      <c r="AA42" s="10"/>
      <c r="AB42" s="76">
        <f>SUM(J41:AB41)</f>
        <v>0</v>
      </c>
      <c r="AC42" s="10"/>
      <c r="AD42" s="76">
        <f>SUM(J41:AD41)</f>
        <v>0</v>
      </c>
      <c r="AE42" s="10"/>
      <c r="AF42" s="76">
        <f>SUM(J41:AF41)</f>
        <v>0</v>
      </c>
      <c r="AG42" s="10"/>
      <c r="AH42" s="76">
        <f>SUM(L41:AH41)</f>
        <v>0</v>
      </c>
      <c r="AI42" s="10"/>
      <c r="AJ42" s="76">
        <f>SUM(N41:AJ41)</f>
        <v>0</v>
      </c>
      <c r="AK42" s="10"/>
      <c r="AL42" s="76">
        <f>SUM(P41:AL41)</f>
        <v>0</v>
      </c>
      <c r="AM42" s="10"/>
      <c r="AN42" s="76">
        <f>SUM(R41:AN41)</f>
        <v>0</v>
      </c>
      <c r="AO42" s="10"/>
      <c r="AP42" s="76">
        <f>SUM(T41:AP41)</f>
        <v>0</v>
      </c>
      <c r="AQ42" s="10"/>
      <c r="AR42" s="76">
        <f>SUM(V41:AR41)</f>
        <v>0</v>
      </c>
      <c r="AS42" s="10"/>
      <c r="AT42" s="76">
        <f>SUM(X41:AT41)</f>
        <v>0</v>
      </c>
      <c r="AU42" s="10"/>
      <c r="AV42" s="76">
        <f>SUM(Z41:AV41)</f>
        <v>0</v>
      </c>
      <c r="AW42" s="10"/>
      <c r="AX42" s="76">
        <f>SUM(AB41:AX41)</f>
        <v>0</v>
      </c>
      <c r="AY42" s="10"/>
      <c r="AZ42" s="76">
        <f>SUM(AD41:AZ41)</f>
        <v>0</v>
      </c>
      <c r="BA42" s="10"/>
      <c r="BB42" s="76">
        <f>SUM(AF41:BB41)</f>
        <v>0</v>
      </c>
      <c r="BC42" s="10"/>
      <c r="BD42" s="76">
        <f>SUM(AH41:BD41)</f>
        <v>0</v>
      </c>
      <c r="BE42" s="10"/>
      <c r="BF42" s="76">
        <f>SUM(AJ41:BF41)</f>
        <v>0</v>
      </c>
      <c r="BG42" s="10"/>
      <c r="BH42" s="76">
        <f>SUM(AL41:BH41)</f>
        <v>0</v>
      </c>
      <c r="BI42" s="10"/>
      <c r="BJ42" s="76">
        <f>SUM(AN41:BJ41)</f>
        <v>0</v>
      </c>
      <c r="BK42" s="10"/>
      <c r="BL42" s="76">
        <f>SUM(AP41:BL41)</f>
        <v>0</v>
      </c>
      <c r="BM42" s="10"/>
      <c r="BN42" s="77">
        <f>SUM(AR41:BN41)</f>
        <v>0</v>
      </c>
    </row>
    <row r="43" spans="2:73" ht="6" customHeight="1" x14ac:dyDescent="0.25"/>
    <row r="44" spans="2:73" x14ac:dyDescent="0.25">
      <c r="B44" s="7" t="s">
        <v>9</v>
      </c>
      <c r="J44" s="47">
        <v>560</v>
      </c>
      <c r="K44" s="47"/>
      <c r="L44" s="47">
        <v>481</v>
      </c>
      <c r="M44" s="47"/>
      <c r="N44" s="47">
        <v>489</v>
      </c>
      <c r="O44" s="47"/>
      <c r="P44" s="47">
        <v>531</v>
      </c>
      <c r="Q44" s="47"/>
      <c r="R44" s="47">
        <v>488</v>
      </c>
      <c r="S44" s="47"/>
      <c r="T44" s="47">
        <v>598</v>
      </c>
      <c r="U44" s="47"/>
      <c r="V44" s="47">
        <v>510</v>
      </c>
      <c r="W44" s="47"/>
      <c r="X44" s="47">
        <v>538</v>
      </c>
      <c r="Y44" s="47"/>
      <c r="Z44" s="47">
        <v>530</v>
      </c>
      <c r="AA44" s="47"/>
      <c r="AB44" s="47">
        <v>442</v>
      </c>
      <c r="AC44" s="47"/>
      <c r="AD44" s="47">
        <v>540</v>
      </c>
      <c r="AE44" s="47"/>
      <c r="AF44" s="47">
        <v>558</v>
      </c>
      <c r="AG44" s="47"/>
      <c r="AH44" s="47">
        <v>569</v>
      </c>
      <c r="AI44" s="47"/>
      <c r="AJ44" s="47">
        <v>571</v>
      </c>
      <c r="AK44" s="47"/>
      <c r="AL44" s="47">
        <v>549</v>
      </c>
      <c r="AM44" s="47"/>
      <c r="AN44" s="47">
        <v>528</v>
      </c>
      <c r="AO44" s="47"/>
      <c r="AP44" s="47">
        <v>558</v>
      </c>
      <c r="AQ44" s="47"/>
      <c r="AR44" s="47">
        <v>588</v>
      </c>
      <c r="AS44" s="47"/>
      <c r="AT44" s="47">
        <v>529</v>
      </c>
      <c r="AU44" s="47"/>
      <c r="AV44" s="47">
        <v>627</v>
      </c>
      <c r="AW44" s="47"/>
      <c r="AX44" s="47">
        <v>498</v>
      </c>
      <c r="AY44" s="47"/>
      <c r="AZ44" s="47">
        <v>427</v>
      </c>
      <c r="BA44" s="47"/>
      <c r="BB44" s="47">
        <v>604</v>
      </c>
      <c r="BC44" s="47"/>
      <c r="BD44" s="47">
        <v>511</v>
      </c>
      <c r="BE44" s="47"/>
      <c r="BF44" s="47">
        <v>548</v>
      </c>
      <c r="BG44" s="47"/>
      <c r="BH44" s="47">
        <v>588</v>
      </c>
      <c r="BI44" s="47"/>
      <c r="BJ44" s="47">
        <v>542</v>
      </c>
      <c r="BK44" s="47"/>
      <c r="BL44" s="47">
        <v>524</v>
      </c>
      <c r="BM44" s="47"/>
      <c r="BN44" s="47">
        <v>589</v>
      </c>
      <c r="BO44" s="47"/>
      <c r="BP44" s="47"/>
      <c r="BQ44" s="47"/>
      <c r="BR44" s="47"/>
      <c r="BS44" s="47"/>
      <c r="BT44" s="47"/>
      <c r="BU44" s="47"/>
    </row>
    <row r="45" spans="2:73" x14ac:dyDescent="0.25">
      <c r="B45" s="9" t="s">
        <v>2</v>
      </c>
      <c r="C45" s="10"/>
      <c r="D45" s="10"/>
      <c r="E45" s="10"/>
      <c r="F45" s="10"/>
      <c r="G45" s="10"/>
      <c r="H45" s="10"/>
      <c r="I45" s="10"/>
      <c r="J45" s="37">
        <f>SUM(J44:J44)</f>
        <v>560</v>
      </c>
      <c r="K45" s="10"/>
      <c r="L45" s="37">
        <f>SUM(J44:L44)</f>
        <v>1041</v>
      </c>
      <c r="M45" s="10"/>
      <c r="N45" s="37">
        <f>SUM(J44:N44)</f>
        <v>1530</v>
      </c>
      <c r="O45" s="10"/>
      <c r="P45" s="37">
        <f>SUM(J44:P44)</f>
        <v>2061</v>
      </c>
      <c r="Q45" s="10"/>
      <c r="R45" s="37">
        <f>SUM(J44:R44)</f>
        <v>2549</v>
      </c>
      <c r="S45" s="10"/>
      <c r="T45" s="37">
        <f>SUM(J44:T44)</f>
        <v>3147</v>
      </c>
      <c r="U45" s="10"/>
      <c r="V45" s="37">
        <f>SUM(J44:V44)</f>
        <v>3657</v>
      </c>
      <c r="W45" s="10"/>
      <c r="X45" s="37">
        <f>SUM(J44:X44)</f>
        <v>4195</v>
      </c>
      <c r="Y45" s="10"/>
      <c r="Z45" s="37">
        <f>SUM(J44:Z44)</f>
        <v>4725</v>
      </c>
      <c r="AA45" s="10"/>
      <c r="AB45" s="37">
        <f>SUM(J44:AB44)</f>
        <v>5167</v>
      </c>
      <c r="AC45" s="10"/>
      <c r="AD45" s="37">
        <f>SUM(J44:AD44)</f>
        <v>5707</v>
      </c>
      <c r="AE45" s="10"/>
      <c r="AF45" s="37">
        <f>SUM(J44:AF44)</f>
        <v>6265</v>
      </c>
      <c r="AG45" s="10"/>
      <c r="AH45" s="37">
        <f>SUM(L44:AH44)</f>
        <v>6274</v>
      </c>
      <c r="AI45" s="10"/>
      <c r="AJ45" s="37">
        <f>SUM(N44:AJ44)</f>
        <v>6364</v>
      </c>
      <c r="AK45" s="10"/>
      <c r="AL45" s="37">
        <f>SUM(P44:AL44)</f>
        <v>6424</v>
      </c>
      <c r="AM45" s="10"/>
      <c r="AN45" s="37">
        <f>SUM(R44:AN44)</f>
        <v>6421</v>
      </c>
      <c r="AO45" s="10"/>
      <c r="AP45" s="37">
        <f>SUM(T44:AP44)</f>
        <v>6491</v>
      </c>
      <c r="AQ45" s="10"/>
      <c r="AR45" s="37">
        <f>SUM(V44:AR44)</f>
        <v>6481</v>
      </c>
      <c r="AS45" s="10"/>
      <c r="AT45" s="37">
        <f>SUM(X44:AT44)</f>
        <v>6500</v>
      </c>
      <c r="AU45" s="10"/>
      <c r="AV45" s="37">
        <f>SUM(Z44:AV44)</f>
        <v>6589</v>
      </c>
      <c r="AW45" s="10"/>
      <c r="AX45" s="37">
        <f>SUM(AB44:AX44)</f>
        <v>6557</v>
      </c>
      <c r="AY45" s="10"/>
      <c r="AZ45" s="37">
        <f>SUM(AD44:AZ44)</f>
        <v>6542</v>
      </c>
      <c r="BA45" s="10"/>
      <c r="BB45" s="37">
        <f>SUM(AF44:BB44)</f>
        <v>6606</v>
      </c>
      <c r="BC45" s="10"/>
      <c r="BD45" s="37">
        <f>SUM(AH44:BD44)</f>
        <v>6559</v>
      </c>
      <c r="BE45" s="10"/>
      <c r="BF45" s="37">
        <f>SUM(AJ44:BF44)</f>
        <v>6538</v>
      </c>
      <c r="BG45" s="10"/>
      <c r="BH45" s="37">
        <f>SUM(AL44:BH44)</f>
        <v>6555</v>
      </c>
      <c r="BI45" s="10"/>
      <c r="BJ45" s="37">
        <f>SUM(AN44:BJ44)</f>
        <v>6548</v>
      </c>
      <c r="BK45" s="10"/>
      <c r="BL45" s="37">
        <f>SUM(AP44:BL44)</f>
        <v>6544</v>
      </c>
      <c r="BM45" s="10"/>
      <c r="BN45" s="38">
        <f>SUM(AR44:BN44)</f>
        <v>6575</v>
      </c>
    </row>
    <row r="46" spans="2:73" ht="6" customHeight="1" x14ac:dyDescent="0.25">
      <c r="J46" s="18"/>
      <c r="L46" s="18"/>
      <c r="N46" s="18"/>
      <c r="P46" s="18"/>
      <c r="R46" s="18"/>
      <c r="T46" s="18"/>
      <c r="V46" s="18"/>
      <c r="X46" s="18"/>
      <c r="Z46" s="18"/>
      <c r="AB46" s="18"/>
      <c r="AD46" s="18"/>
      <c r="AF46" s="18"/>
      <c r="AH46" s="18"/>
      <c r="AJ46" s="18"/>
      <c r="AL46" s="18"/>
      <c r="AN46" s="18"/>
      <c r="AP46" s="18"/>
      <c r="AR46" s="18"/>
      <c r="AT46" s="18"/>
      <c r="AV46" s="18"/>
      <c r="AX46" s="18"/>
      <c r="AZ46" s="18"/>
      <c r="BB46" s="18"/>
      <c r="BD46" s="18"/>
      <c r="BF46" s="18"/>
      <c r="BH46" s="18"/>
      <c r="BJ46" s="18"/>
      <c r="BL46" s="18"/>
      <c r="BN46" s="18"/>
    </row>
    <row r="47" spans="2:73" x14ac:dyDescent="0.25">
      <c r="B47" s="7" t="s">
        <v>10</v>
      </c>
      <c r="J47" s="17">
        <f>J38+J41+J44</f>
        <v>770</v>
      </c>
      <c r="L47" s="17">
        <f>L38+L41+L44</f>
        <v>708</v>
      </c>
      <c r="N47" s="17">
        <f>N38+N41+N44</f>
        <v>733</v>
      </c>
      <c r="P47" s="17">
        <f>P38+P41+P44</f>
        <v>757</v>
      </c>
      <c r="R47" s="17">
        <f>R38+R41+R44</f>
        <v>696</v>
      </c>
      <c r="T47" s="17">
        <f>T38+T41+T44</f>
        <v>842</v>
      </c>
      <c r="V47" s="17">
        <f>V38+V41+V44</f>
        <v>720</v>
      </c>
      <c r="X47" s="17">
        <f>X38+X41+X44</f>
        <v>729</v>
      </c>
      <c r="Z47" s="17">
        <f>Z38+Z41+Z44</f>
        <v>779</v>
      </c>
      <c r="AB47" s="17">
        <f>AB38+AB41+AB44</f>
        <v>611</v>
      </c>
      <c r="AD47" s="17">
        <f>AD38+AD41+AD44</f>
        <v>799</v>
      </c>
      <c r="AF47" s="17">
        <f>AF38+AF41+AF44</f>
        <v>791</v>
      </c>
      <c r="AH47" s="17">
        <f>AH38+AH41+AH44</f>
        <v>795</v>
      </c>
      <c r="AJ47" s="17">
        <f>AJ38+AJ41+AJ44</f>
        <v>818</v>
      </c>
      <c r="AL47" s="17">
        <f>AL38+AL41+AL44</f>
        <v>791</v>
      </c>
      <c r="AN47" s="17">
        <f>AN38+AN41+AN44</f>
        <v>754</v>
      </c>
      <c r="AP47" s="17">
        <f>AP38+AP41+AP44</f>
        <v>788</v>
      </c>
      <c r="AR47" s="17">
        <f>AR38+AR41+AR44</f>
        <v>838</v>
      </c>
      <c r="AT47" s="17">
        <f>AT38+AT41+AT44</f>
        <v>757</v>
      </c>
      <c r="AV47" s="17">
        <f>AV38+AV41+AV44</f>
        <v>841</v>
      </c>
      <c r="AX47" s="17">
        <f>AX38+AX41+AX44</f>
        <v>735</v>
      </c>
      <c r="AZ47" s="17">
        <f>AZ38+AZ41+AZ44</f>
        <v>637</v>
      </c>
      <c r="BB47" s="17">
        <f>BB38+BB41+BB44</f>
        <v>867</v>
      </c>
      <c r="BD47" s="17">
        <f>BD38+BD41+BD44</f>
        <v>768</v>
      </c>
      <c r="BF47" s="17">
        <f>BF38+BF41+BF44</f>
        <v>807</v>
      </c>
      <c r="BH47" s="17">
        <f>BH38+BH41+BH44</f>
        <v>852</v>
      </c>
      <c r="BJ47" s="17">
        <f>BJ38+BJ41+BJ44</f>
        <v>768</v>
      </c>
      <c r="BL47" s="17">
        <f>BL38+BL41+BL44</f>
        <v>742</v>
      </c>
      <c r="BN47" s="17">
        <f>BN38+BN41+BN44</f>
        <v>832</v>
      </c>
    </row>
    <row r="48" spans="2:73" x14ac:dyDescent="0.25">
      <c r="B48" s="9" t="s">
        <v>2</v>
      </c>
      <c r="C48" s="10"/>
      <c r="D48" s="10"/>
      <c r="E48" s="10"/>
      <c r="F48" s="10"/>
      <c r="G48" s="10"/>
      <c r="H48" s="10"/>
      <c r="I48" s="10"/>
      <c r="J48" s="37">
        <f>SUM(J47:J47)</f>
        <v>770</v>
      </c>
      <c r="K48" s="10"/>
      <c r="L48" s="37">
        <f>SUM(J47:L47)</f>
        <v>1478</v>
      </c>
      <c r="M48" s="10"/>
      <c r="N48" s="37">
        <f>SUM(J47:N47)</f>
        <v>2211</v>
      </c>
      <c r="O48" s="10"/>
      <c r="P48" s="37">
        <f>SUM(J47:P47)</f>
        <v>2968</v>
      </c>
      <c r="Q48" s="10"/>
      <c r="R48" s="37">
        <f>SUM(J47:R47)</f>
        <v>3664</v>
      </c>
      <c r="S48" s="10"/>
      <c r="T48" s="37">
        <f>SUM(J47:T47)</f>
        <v>4506</v>
      </c>
      <c r="U48" s="10"/>
      <c r="V48" s="37">
        <f>SUM(J47:V47)</f>
        <v>5226</v>
      </c>
      <c r="W48" s="10"/>
      <c r="X48" s="37">
        <f>SUM(J47:X47)</f>
        <v>5955</v>
      </c>
      <c r="Y48" s="10"/>
      <c r="Z48" s="37">
        <f>SUM(J47:Z47)</f>
        <v>6734</v>
      </c>
      <c r="AA48" s="10"/>
      <c r="AB48" s="37">
        <f>SUM(J47:AB47)</f>
        <v>7345</v>
      </c>
      <c r="AC48" s="10"/>
      <c r="AD48" s="37">
        <f>SUM(J47:AD47)</f>
        <v>8144</v>
      </c>
      <c r="AE48" s="10"/>
      <c r="AF48" s="37">
        <f>SUM(J47:AF47)</f>
        <v>8935</v>
      </c>
      <c r="AG48" s="10"/>
      <c r="AH48" s="37">
        <f>SUM(L47:AH47)</f>
        <v>8960</v>
      </c>
      <c r="AI48" s="10"/>
      <c r="AJ48" s="37">
        <f>SUM(N47:AJ47)</f>
        <v>9070</v>
      </c>
      <c r="AK48" s="10"/>
      <c r="AL48" s="37">
        <f>SUM(P47:AL47)</f>
        <v>9128</v>
      </c>
      <c r="AM48" s="10"/>
      <c r="AN48" s="37">
        <f>SUM(R47:AN47)</f>
        <v>9125</v>
      </c>
      <c r="AO48" s="10"/>
      <c r="AP48" s="37">
        <f>SUM(T47:AP47)</f>
        <v>9217</v>
      </c>
      <c r="AQ48" s="10"/>
      <c r="AR48" s="37">
        <f>SUM(V47:AR47)</f>
        <v>9213</v>
      </c>
      <c r="AS48" s="10"/>
      <c r="AT48" s="37">
        <f>SUM(X47:AT47)</f>
        <v>9250</v>
      </c>
      <c r="AU48" s="10"/>
      <c r="AV48" s="37">
        <f>SUM(Z47:AV47)</f>
        <v>9362</v>
      </c>
      <c r="AW48" s="10"/>
      <c r="AX48" s="37">
        <f>SUM(AB47:AX47)</f>
        <v>9318</v>
      </c>
      <c r="AY48" s="10"/>
      <c r="AZ48" s="37">
        <f>SUM(AD47:AZ47)</f>
        <v>9344</v>
      </c>
      <c r="BA48" s="10"/>
      <c r="BB48" s="37">
        <f>SUM(AF47:BB47)</f>
        <v>9412</v>
      </c>
      <c r="BC48" s="10"/>
      <c r="BD48" s="37">
        <f>SUM(AH47:BD47)</f>
        <v>9389</v>
      </c>
      <c r="BE48" s="10"/>
      <c r="BF48" s="37">
        <f>SUM(AJ47:BF47)</f>
        <v>9401</v>
      </c>
      <c r="BG48" s="10"/>
      <c r="BH48" s="37">
        <f>SUM(AL47:BH47)</f>
        <v>9435</v>
      </c>
      <c r="BI48" s="10"/>
      <c r="BJ48" s="37">
        <f>SUM(AN47:BJ47)</f>
        <v>9412</v>
      </c>
      <c r="BK48" s="10"/>
      <c r="BL48" s="37">
        <f>SUM(AP47:BL47)</f>
        <v>9400</v>
      </c>
      <c r="BM48" s="10"/>
      <c r="BN48" s="38">
        <f>SUM(AR47:BN47)</f>
        <v>9444</v>
      </c>
    </row>
    <row r="50" spans="2:75" x14ac:dyDescent="0.25">
      <c r="B50" s="6" t="s">
        <v>11</v>
      </c>
    </row>
    <row r="51" spans="2:75" x14ac:dyDescent="0.25">
      <c r="B51" s="7" t="s">
        <v>7</v>
      </c>
    </row>
    <row r="52" spans="2:75" x14ac:dyDescent="0.25">
      <c r="B52" s="4" t="str">
        <f>$B$28</f>
        <v>Dr. Davis Perry</v>
      </c>
      <c r="J52" s="45">
        <v>130272.3</v>
      </c>
      <c r="K52" s="47"/>
      <c r="L52" s="45">
        <v>144605.34</v>
      </c>
      <c r="M52" s="47"/>
      <c r="N52" s="45">
        <v>143050</v>
      </c>
      <c r="O52" s="47"/>
      <c r="P52" s="45">
        <v>154696.41</v>
      </c>
      <c r="Q52" s="47"/>
      <c r="R52" s="45">
        <v>100966.32</v>
      </c>
      <c r="S52" s="47"/>
      <c r="T52" s="45">
        <v>131488.63</v>
      </c>
      <c r="U52" s="47"/>
      <c r="V52" s="45">
        <v>96945.279999999999</v>
      </c>
      <c r="W52" s="47"/>
      <c r="X52" s="45">
        <v>77740.58</v>
      </c>
      <c r="Y52" s="47"/>
      <c r="Z52" s="45">
        <v>118404.54</v>
      </c>
      <c r="AA52" s="47"/>
      <c r="AB52" s="45">
        <v>70627.759999999995</v>
      </c>
      <c r="AC52" s="47"/>
      <c r="AD52" s="45">
        <v>124830.66</v>
      </c>
      <c r="AE52" s="47"/>
      <c r="AF52" s="45">
        <v>116429.94</v>
      </c>
      <c r="AG52" s="47"/>
      <c r="AH52" s="45">
        <v>76541.53</v>
      </c>
      <c r="AI52" s="47"/>
      <c r="AJ52" s="45">
        <v>98110.5</v>
      </c>
      <c r="AK52" s="47"/>
      <c r="AL52" s="45">
        <v>108665.27</v>
      </c>
      <c r="AM52" s="47"/>
      <c r="AN52" s="45">
        <v>112374.27</v>
      </c>
      <c r="AO52" s="47"/>
      <c r="AP52" s="45">
        <v>126109.96</v>
      </c>
      <c r="AQ52" s="47"/>
      <c r="AR52" s="45">
        <v>146639.07</v>
      </c>
      <c r="AS52" s="47"/>
      <c r="AT52" s="45">
        <v>102186.37</v>
      </c>
      <c r="AU52" s="47"/>
      <c r="AV52" s="45">
        <v>110705.18</v>
      </c>
      <c r="AW52" s="47"/>
      <c r="AX52" s="45">
        <v>131686.94</v>
      </c>
      <c r="AY52" s="47"/>
      <c r="AZ52" s="45">
        <v>87198.29</v>
      </c>
      <c r="BA52" s="47"/>
      <c r="BB52" s="45">
        <v>113874.07</v>
      </c>
      <c r="BC52" s="47"/>
      <c r="BD52" s="45">
        <v>113565.85</v>
      </c>
      <c r="BE52" s="47"/>
      <c r="BF52" s="45">
        <v>122359.2</v>
      </c>
      <c r="BG52" s="47"/>
      <c r="BH52" s="45">
        <v>103758.77</v>
      </c>
      <c r="BI52" s="47"/>
      <c r="BJ52" s="45">
        <v>115415.78</v>
      </c>
      <c r="BK52" s="47"/>
      <c r="BL52" s="45">
        <v>112056.12</v>
      </c>
      <c r="BM52" s="47"/>
      <c r="BN52" s="45">
        <v>100025.13</v>
      </c>
      <c r="BO52" s="47"/>
      <c r="BP52" s="47"/>
      <c r="BQ52" s="47"/>
      <c r="BR52" s="47"/>
      <c r="BS52" s="47"/>
      <c r="BT52" s="47"/>
      <c r="BU52" s="47"/>
      <c r="BV52" s="47"/>
      <c r="BW52" s="47"/>
    </row>
    <row r="53" spans="2:75" x14ac:dyDescent="0.25">
      <c r="B53" s="9" t="s">
        <v>2</v>
      </c>
      <c r="C53" s="10"/>
      <c r="D53" s="10"/>
      <c r="E53" s="10"/>
      <c r="F53" s="10"/>
      <c r="G53" s="10"/>
      <c r="H53" s="10"/>
      <c r="I53" s="10"/>
      <c r="J53" s="11">
        <f>SUM(J52:J52)</f>
        <v>130272.3</v>
      </c>
      <c r="K53" s="10"/>
      <c r="L53" s="11">
        <f>SUM(J52:L52)</f>
        <v>274877.64</v>
      </c>
      <c r="M53" s="10"/>
      <c r="N53" s="11">
        <f>SUM(J52:N52)</f>
        <v>417927.64</v>
      </c>
      <c r="O53" s="10"/>
      <c r="P53" s="11">
        <f>SUM(J52:P52)</f>
        <v>572624.05000000005</v>
      </c>
      <c r="Q53" s="10"/>
      <c r="R53" s="11">
        <f>SUM(J52:R52)</f>
        <v>673590.37000000011</v>
      </c>
      <c r="S53" s="10"/>
      <c r="T53" s="11">
        <f>SUM(J52:T52)</f>
        <v>805079.00000000012</v>
      </c>
      <c r="U53" s="10"/>
      <c r="V53" s="11">
        <f>SUM(J52:V52)</f>
        <v>902024.28000000014</v>
      </c>
      <c r="W53" s="10"/>
      <c r="X53" s="11">
        <f>SUM(J52:X52)</f>
        <v>979764.8600000001</v>
      </c>
      <c r="Y53" s="10"/>
      <c r="Z53" s="11">
        <f>SUM(J52:Z52)</f>
        <v>1098169.4000000001</v>
      </c>
      <c r="AA53" s="10"/>
      <c r="AB53" s="11">
        <f>SUM(J52:AB52)</f>
        <v>1168797.1600000001</v>
      </c>
      <c r="AC53" s="10"/>
      <c r="AD53" s="11">
        <f>SUM(J52:AD52)</f>
        <v>1293627.82</v>
      </c>
      <c r="AE53" s="10"/>
      <c r="AF53" s="11">
        <f>SUM(J52:AF52)</f>
        <v>1410057.76</v>
      </c>
      <c r="AG53" s="10"/>
      <c r="AH53" s="11">
        <f>SUM(L52:AH52)</f>
        <v>1356326.99</v>
      </c>
      <c r="AI53" s="10"/>
      <c r="AJ53" s="11">
        <f>SUM(N52:AJ52)</f>
        <v>1309832.1500000001</v>
      </c>
      <c r="AK53" s="10"/>
      <c r="AL53" s="11">
        <f>SUM(P52:AL52)</f>
        <v>1275447.4200000002</v>
      </c>
      <c r="AM53" s="10"/>
      <c r="AN53" s="11">
        <f>SUM(R52:AN52)</f>
        <v>1233125.28</v>
      </c>
      <c r="AO53" s="10"/>
      <c r="AP53" s="11">
        <f>SUM(T52:AP52)</f>
        <v>1258268.92</v>
      </c>
      <c r="AQ53" s="10"/>
      <c r="AR53" s="11">
        <f>SUM(V52:AR52)</f>
        <v>1273419.3600000001</v>
      </c>
      <c r="AS53" s="10"/>
      <c r="AT53" s="11">
        <f>SUM(X52:AT52)</f>
        <v>1278660.4500000002</v>
      </c>
      <c r="AU53" s="10"/>
      <c r="AV53" s="11">
        <f>SUM(Z52:AV52)</f>
        <v>1311625.05</v>
      </c>
      <c r="AW53" s="10"/>
      <c r="AX53" s="11">
        <f>SUM(AB52:AX52)</f>
        <v>1324907.45</v>
      </c>
      <c r="AY53" s="10"/>
      <c r="AZ53" s="11">
        <f>SUM(AD52:AZ52)</f>
        <v>1341477.98</v>
      </c>
      <c r="BA53" s="10"/>
      <c r="BB53" s="11">
        <f>SUM(AF52:BB52)</f>
        <v>1330521.3900000001</v>
      </c>
      <c r="BC53" s="10"/>
      <c r="BD53" s="11">
        <f>SUM(AH52:BD52)</f>
        <v>1327657.3000000003</v>
      </c>
      <c r="BE53" s="10"/>
      <c r="BF53" s="11">
        <f>SUM(AJ52:BF52)</f>
        <v>1373474.9700000002</v>
      </c>
      <c r="BG53" s="10"/>
      <c r="BH53" s="11">
        <f>SUM(AL52:BH52)</f>
        <v>1379123.24</v>
      </c>
      <c r="BI53" s="10"/>
      <c r="BJ53" s="11">
        <f>SUM(AN52:BJ52)</f>
        <v>1385873.7500000002</v>
      </c>
      <c r="BK53" s="10"/>
      <c r="BL53" s="11">
        <f>SUM(AP52:BL52)</f>
        <v>1385555.6</v>
      </c>
      <c r="BM53" s="10"/>
      <c r="BN53" s="13">
        <f>SUM(AR52:BN52)</f>
        <v>1359470.7699999996</v>
      </c>
    </row>
    <row r="54" spans="2:75" x14ac:dyDescent="0.25">
      <c r="B54" s="4" t="str">
        <f>$B$30</f>
        <v>Dr. Daniel Perry</v>
      </c>
      <c r="J54" s="45">
        <v>85452.5</v>
      </c>
      <c r="K54" s="47"/>
      <c r="L54" s="45">
        <v>93222.65</v>
      </c>
      <c r="M54" s="47"/>
      <c r="N54" s="45">
        <v>97571.97</v>
      </c>
      <c r="O54" s="47"/>
      <c r="P54" s="45">
        <v>98663.7</v>
      </c>
      <c r="Q54" s="47"/>
      <c r="R54" s="45">
        <v>80237.02</v>
      </c>
      <c r="S54" s="47"/>
      <c r="T54" s="45">
        <v>102156.31</v>
      </c>
      <c r="U54" s="47"/>
      <c r="V54" s="45">
        <v>44713.56</v>
      </c>
      <c r="W54" s="47"/>
      <c r="X54" s="45">
        <v>59478.87</v>
      </c>
      <c r="Y54" s="47"/>
      <c r="Z54" s="45">
        <v>80978.42</v>
      </c>
      <c r="AA54" s="47"/>
      <c r="AB54" s="45">
        <v>73113.009999999995</v>
      </c>
      <c r="AC54" s="47"/>
      <c r="AD54" s="45">
        <v>91036.54</v>
      </c>
      <c r="AE54" s="47"/>
      <c r="AF54" s="45">
        <v>83299.62</v>
      </c>
      <c r="AG54" s="47"/>
      <c r="AH54" s="45">
        <v>73554.87</v>
      </c>
      <c r="AI54" s="47"/>
      <c r="AJ54" s="45">
        <v>90547.14</v>
      </c>
      <c r="AK54" s="47"/>
      <c r="AL54" s="45">
        <v>84575.47</v>
      </c>
      <c r="AM54" s="47"/>
      <c r="AN54" s="45">
        <v>72062.25</v>
      </c>
      <c r="AO54" s="47"/>
      <c r="AP54" s="45">
        <v>100918.61</v>
      </c>
      <c r="AQ54" s="47"/>
      <c r="AR54" s="45">
        <v>105106.31</v>
      </c>
      <c r="AS54" s="47"/>
      <c r="AT54" s="45">
        <v>82642.55</v>
      </c>
      <c r="AU54" s="47"/>
      <c r="AV54" s="45">
        <v>65992.78</v>
      </c>
      <c r="AW54" s="47"/>
      <c r="AX54" s="45">
        <v>62951.76</v>
      </c>
      <c r="AY54" s="47"/>
      <c r="AZ54" s="45">
        <v>60246.7</v>
      </c>
      <c r="BA54" s="47"/>
      <c r="BB54" s="45">
        <v>80465.73</v>
      </c>
      <c r="BC54" s="47"/>
      <c r="BD54" s="45">
        <v>71918.570000000007</v>
      </c>
      <c r="BE54" s="47"/>
      <c r="BF54" s="45">
        <v>70454.100000000006</v>
      </c>
      <c r="BG54" s="47"/>
      <c r="BH54" s="45">
        <v>77880.75</v>
      </c>
      <c r="BI54" s="47"/>
      <c r="BJ54" s="45">
        <v>53869.49</v>
      </c>
      <c r="BK54" s="47"/>
      <c r="BL54" s="45">
        <v>80433.72</v>
      </c>
      <c r="BM54" s="47"/>
      <c r="BN54" s="45">
        <v>77834.399999999994</v>
      </c>
      <c r="BO54" s="47"/>
      <c r="BP54" s="47"/>
      <c r="BQ54" s="47"/>
      <c r="BR54" s="47"/>
      <c r="BS54" s="47"/>
      <c r="BT54" s="47"/>
      <c r="BU54" s="47"/>
      <c r="BV54" s="47"/>
      <c r="BW54" s="47"/>
    </row>
    <row r="55" spans="2:75" x14ac:dyDescent="0.25">
      <c r="B55" s="9" t="s">
        <v>20</v>
      </c>
      <c r="C55" s="10"/>
      <c r="D55" s="10"/>
      <c r="E55" s="10"/>
      <c r="F55" s="10"/>
      <c r="G55" s="10"/>
      <c r="H55" s="10"/>
      <c r="I55" s="10"/>
      <c r="J55" s="11">
        <f>SUM(J54:J54)</f>
        <v>85452.5</v>
      </c>
      <c r="K55" s="10"/>
      <c r="L55" s="11">
        <f>SUM(J54:L54)</f>
        <v>178675.15</v>
      </c>
      <c r="M55" s="10"/>
      <c r="N55" s="11">
        <f>SUM(J54:N54)</f>
        <v>276247.12</v>
      </c>
      <c r="O55" s="10"/>
      <c r="P55" s="11">
        <f>SUM(J54:P54)</f>
        <v>374910.82</v>
      </c>
      <c r="Q55" s="10"/>
      <c r="R55" s="11">
        <f>SUM(J54:R54)</f>
        <v>455147.84</v>
      </c>
      <c r="S55" s="10"/>
      <c r="T55" s="11">
        <f>SUM(J54:T54)</f>
        <v>557304.15</v>
      </c>
      <c r="U55" s="10"/>
      <c r="V55" s="11">
        <f>SUM(J54:V54)</f>
        <v>602017.71</v>
      </c>
      <c r="W55" s="10"/>
      <c r="X55" s="11">
        <f>SUM(J54:X54)</f>
        <v>661496.57999999996</v>
      </c>
      <c r="Y55" s="10"/>
      <c r="Z55" s="11">
        <f>SUM(J54:Z54)</f>
        <v>742475</v>
      </c>
      <c r="AA55" s="10"/>
      <c r="AB55" s="11">
        <f>SUM(J54:AB54)</f>
        <v>815588.01</v>
      </c>
      <c r="AC55" s="10"/>
      <c r="AD55" s="11">
        <f>SUM(J54:AD54)</f>
        <v>906624.55</v>
      </c>
      <c r="AE55" s="10"/>
      <c r="AF55" s="11">
        <f>SUM(J54:AF54)</f>
        <v>989924.17</v>
      </c>
      <c r="AG55" s="10"/>
      <c r="AH55" s="11">
        <f>SUM(L54:AH54)</f>
        <v>978026.54000000015</v>
      </c>
      <c r="AI55" s="10"/>
      <c r="AJ55" s="11">
        <f>SUM(N54:AJ54)</f>
        <v>975351.03</v>
      </c>
      <c r="AK55" s="10"/>
      <c r="AL55" s="11">
        <f>SUM(P54:AL54)</f>
        <v>962354.53</v>
      </c>
      <c r="AM55" s="10"/>
      <c r="AN55" s="11">
        <f>SUM(R54:AN54)</f>
        <v>935753.08</v>
      </c>
      <c r="AO55" s="10"/>
      <c r="AP55" s="11">
        <f>SUM(T54:AP54)</f>
        <v>956434.66999999993</v>
      </c>
      <c r="AQ55" s="10"/>
      <c r="AR55" s="11">
        <f>SUM(V54:AR54)</f>
        <v>959384.66999999993</v>
      </c>
      <c r="AS55" s="10"/>
      <c r="AT55" s="11">
        <f>SUM(X54:AT54)</f>
        <v>997313.65999999992</v>
      </c>
      <c r="AU55" s="10"/>
      <c r="AV55" s="11">
        <f>SUM(Z54:AV54)</f>
        <v>1003827.5700000001</v>
      </c>
      <c r="AW55" s="10"/>
      <c r="AX55" s="11">
        <f>SUM(AB54:AX54)</f>
        <v>985800.91000000015</v>
      </c>
      <c r="AY55" s="10"/>
      <c r="AZ55" s="11">
        <f>SUM(AD54:AZ54)</f>
        <v>972934.60000000009</v>
      </c>
      <c r="BA55" s="10"/>
      <c r="BB55" s="11">
        <f>SUM(AF54:BB54)</f>
        <v>962363.79</v>
      </c>
      <c r="BC55" s="10"/>
      <c r="BD55" s="11">
        <f>SUM(AH54:BD54)</f>
        <v>950982.74</v>
      </c>
      <c r="BE55" s="10"/>
      <c r="BF55" s="11">
        <f>SUM(AJ54:BF54)</f>
        <v>947881.96999999986</v>
      </c>
      <c r="BG55" s="10"/>
      <c r="BH55" s="11">
        <f>SUM(AL54:BH54)</f>
        <v>935215.58</v>
      </c>
      <c r="BI55" s="10"/>
      <c r="BJ55" s="11">
        <f>SUM(AN54:BJ54)</f>
        <v>904509.6</v>
      </c>
      <c r="BK55" s="10"/>
      <c r="BL55" s="11">
        <f>SUM(AP54:BL54)</f>
        <v>912881.07</v>
      </c>
      <c r="BM55" s="10"/>
      <c r="BN55" s="13">
        <f>SUM(AR54:BN54)</f>
        <v>889796.85999999987</v>
      </c>
    </row>
    <row r="56" spans="2:75" x14ac:dyDescent="0.25">
      <c r="B56" s="4" t="str">
        <f>$B$32</f>
        <v>Dr. Anderson</v>
      </c>
      <c r="J56" s="45">
        <v>0</v>
      </c>
      <c r="K56" s="47"/>
      <c r="L56" s="45">
        <v>2736.09</v>
      </c>
      <c r="M56" s="47"/>
      <c r="N56" s="45">
        <v>12258.5</v>
      </c>
      <c r="O56" s="47"/>
      <c r="P56" s="45">
        <v>14004.79</v>
      </c>
      <c r="Q56" s="47"/>
      <c r="R56" s="45">
        <v>20981.4</v>
      </c>
      <c r="S56" s="47"/>
      <c r="T56" s="45">
        <v>10198.02</v>
      </c>
      <c r="U56" s="47"/>
      <c r="V56" s="45">
        <v>25666.7</v>
      </c>
      <c r="W56" s="47"/>
      <c r="X56" s="45">
        <v>14501.18</v>
      </c>
      <c r="Y56" s="47"/>
      <c r="Z56" s="45">
        <v>18623.759999999998</v>
      </c>
      <c r="AA56" s="47"/>
      <c r="AB56" s="45">
        <v>34179.81</v>
      </c>
      <c r="AC56" s="47"/>
      <c r="AD56" s="45">
        <v>36888.15</v>
      </c>
      <c r="AE56" s="47"/>
      <c r="AF56" s="45">
        <v>27583.56</v>
      </c>
      <c r="AG56" s="47"/>
      <c r="AH56" s="45">
        <v>45539.35</v>
      </c>
      <c r="AI56" s="47"/>
      <c r="AJ56" s="45">
        <v>28178.560000000001</v>
      </c>
      <c r="AK56" s="47"/>
      <c r="AL56" s="45">
        <v>34605.39</v>
      </c>
      <c r="AM56" s="47"/>
      <c r="AN56" s="45">
        <v>54179.24</v>
      </c>
      <c r="AO56" s="47"/>
      <c r="AP56" s="45">
        <v>25188.3</v>
      </c>
      <c r="AQ56" s="47"/>
      <c r="AR56" s="45">
        <v>29011.77</v>
      </c>
      <c r="AS56" s="47"/>
      <c r="AT56" s="45">
        <v>31333.02</v>
      </c>
      <c r="AU56" s="47"/>
      <c r="AV56" s="45">
        <v>47146.080000000002</v>
      </c>
      <c r="AW56" s="47"/>
      <c r="AX56" s="45">
        <v>32545.8</v>
      </c>
      <c r="AY56" s="47"/>
      <c r="AZ56" s="45">
        <v>49680.54</v>
      </c>
      <c r="BA56" s="47"/>
      <c r="BB56" s="45">
        <v>46114.33</v>
      </c>
      <c r="BC56" s="47"/>
      <c r="BD56" s="45">
        <v>63640.88</v>
      </c>
      <c r="BE56" s="47"/>
      <c r="BF56" s="45">
        <v>45395.5</v>
      </c>
      <c r="BG56" s="47"/>
      <c r="BH56" s="45">
        <v>32712.75</v>
      </c>
      <c r="BI56" s="47"/>
      <c r="BJ56" s="45">
        <v>74238.19</v>
      </c>
      <c r="BK56" s="47"/>
      <c r="BL56" s="45">
        <v>33657.129999999997</v>
      </c>
      <c r="BM56" s="47"/>
      <c r="BN56" s="45">
        <v>59916.75</v>
      </c>
      <c r="BO56" s="47"/>
      <c r="BP56" s="47"/>
      <c r="BQ56" s="47"/>
      <c r="BR56" s="47"/>
      <c r="BS56" s="47"/>
      <c r="BT56" s="47"/>
      <c r="BU56" s="47"/>
      <c r="BV56" s="47"/>
      <c r="BW56" s="47"/>
    </row>
    <row r="57" spans="2:75" x14ac:dyDescent="0.25">
      <c r="B57" s="9" t="s">
        <v>20</v>
      </c>
      <c r="C57" s="10"/>
      <c r="D57" s="10"/>
      <c r="E57" s="10"/>
      <c r="F57" s="10"/>
      <c r="G57" s="10"/>
      <c r="H57" s="10"/>
      <c r="I57" s="10"/>
      <c r="J57" s="11">
        <f>SUM(J56:J56)</f>
        <v>0</v>
      </c>
      <c r="K57" s="10"/>
      <c r="L57" s="11">
        <f>SUM(J56:L56)</f>
        <v>2736.09</v>
      </c>
      <c r="M57" s="10"/>
      <c r="N57" s="11">
        <f>SUM(J56:N56)</f>
        <v>14994.59</v>
      </c>
      <c r="O57" s="10"/>
      <c r="P57" s="11">
        <f>SUM(J56:P56)</f>
        <v>28999.38</v>
      </c>
      <c r="Q57" s="10"/>
      <c r="R57" s="11">
        <f>SUM(J56:R56)</f>
        <v>49980.78</v>
      </c>
      <c r="S57" s="10"/>
      <c r="T57" s="11">
        <f>SUM(J56:T56)</f>
        <v>60178.8</v>
      </c>
      <c r="U57" s="10"/>
      <c r="V57" s="11">
        <f>SUM(J56:V56)</f>
        <v>85845.5</v>
      </c>
      <c r="W57" s="10"/>
      <c r="X57" s="11">
        <f>SUM(J56:X56)</f>
        <v>100346.68</v>
      </c>
      <c r="Y57" s="10"/>
      <c r="Z57" s="11">
        <f>SUM(J56:Z56)</f>
        <v>118970.43999999999</v>
      </c>
      <c r="AA57" s="10"/>
      <c r="AB57" s="11">
        <f>SUM(J56:AB56)</f>
        <v>153150.25</v>
      </c>
      <c r="AC57" s="10"/>
      <c r="AD57" s="11">
        <f>SUM(J56:AD56)</f>
        <v>190038.39999999999</v>
      </c>
      <c r="AE57" s="10"/>
      <c r="AF57" s="11">
        <f>SUM(J56:AF56)</f>
        <v>217621.96</v>
      </c>
      <c r="AG57" s="10"/>
      <c r="AH57" s="11">
        <f>SUM(L56:AH56)</f>
        <v>263161.31</v>
      </c>
      <c r="AI57" s="10"/>
      <c r="AJ57" s="11">
        <f>SUM(N56:AJ56)</f>
        <v>288603.77999999997</v>
      </c>
      <c r="AK57" s="10"/>
      <c r="AL57" s="11">
        <f>SUM(P56:AL56)</f>
        <v>310950.67</v>
      </c>
      <c r="AM57" s="10"/>
      <c r="AN57" s="11">
        <f>SUM(R56:AN56)</f>
        <v>351125.12</v>
      </c>
      <c r="AO57" s="10"/>
      <c r="AP57" s="11">
        <f>SUM(T56:AP56)</f>
        <v>355332.01999999996</v>
      </c>
      <c r="AQ57" s="10"/>
      <c r="AR57" s="11">
        <f>SUM(V56:AR56)</f>
        <v>374145.77</v>
      </c>
      <c r="AS57" s="10"/>
      <c r="AT57" s="11">
        <f>SUM(X56:AT56)</f>
        <v>379812.09</v>
      </c>
      <c r="AU57" s="10"/>
      <c r="AV57" s="11">
        <f>SUM(Z56:AV56)</f>
        <v>412456.99000000005</v>
      </c>
      <c r="AW57" s="10"/>
      <c r="AX57" s="11">
        <f>SUM(AB56:AX56)</f>
        <v>426379.03</v>
      </c>
      <c r="AY57" s="10"/>
      <c r="AZ57" s="11">
        <f>SUM(AD56:AZ56)</f>
        <v>441879.76</v>
      </c>
      <c r="BA57" s="10"/>
      <c r="BB57" s="11">
        <f>SUM(AF56:BB56)</f>
        <v>451105.93999999994</v>
      </c>
      <c r="BC57" s="10"/>
      <c r="BD57" s="11">
        <f>SUM(AH56:BD56)</f>
        <v>487163.25999999995</v>
      </c>
      <c r="BE57" s="10"/>
      <c r="BF57" s="11">
        <f>SUM(AJ56:BF56)</f>
        <v>487019.41</v>
      </c>
      <c r="BG57" s="10"/>
      <c r="BH57" s="11">
        <f>SUM(AL56:BH56)</f>
        <v>491553.6</v>
      </c>
      <c r="BI57" s="10"/>
      <c r="BJ57" s="11">
        <f>SUM(AN56:BJ56)</f>
        <v>531186.39999999991</v>
      </c>
      <c r="BK57" s="10"/>
      <c r="BL57" s="11">
        <f>SUM(AP56:BL56)</f>
        <v>510664.29</v>
      </c>
      <c r="BM57" s="10"/>
      <c r="BN57" s="13">
        <f>SUM(AR56:BN56)</f>
        <v>545392.74</v>
      </c>
    </row>
    <row r="58" spans="2:75" x14ac:dyDescent="0.25">
      <c r="B58" s="4" t="str">
        <f>$B$34</f>
        <v>Dr. Bloch</v>
      </c>
      <c r="J58" s="45">
        <v>0</v>
      </c>
      <c r="K58" s="47"/>
      <c r="L58" s="45">
        <v>0</v>
      </c>
      <c r="M58" s="47"/>
      <c r="N58" s="45">
        <v>0</v>
      </c>
      <c r="O58" s="47"/>
      <c r="P58" s="45">
        <v>0</v>
      </c>
      <c r="Q58" s="47"/>
      <c r="R58" s="45">
        <v>0</v>
      </c>
      <c r="S58" s="47"/>
      <c r="T58" s="45">
        <v>0</v>
      </c>
      <c r="U58" s="47"/>
      <c r="V58" s="45">
        <v>0</v>
      </c>
      <c r="W58" s="47"/>
      <c r="X58" s="45">
        <v>0</v>
      </c>
      <c r="Y58" s="47"/>
      <c r="Z58" s="45">
        <v>0</v>
      </c>
      <c r="AA58" s="47"/>
      <c r="AB58" s="45">
        <v>0</v>
      </c>
      <c r="AC58" s="47"/>
      <c r="AD58" s="45">
        <v>0</v>
      </c>
      <c r="AE58" s="47"/>
      <c r="AF58" s="45">
        <v>0</v>
      </c>
      <c r="AG58" s="47"/>
      <c r="AH58" s="45">
        <v>0</v>
      </c>
      <c r="AI58" s="47"/>
      <c r="AJ58" s="45">
        <v>0</v>
      </c>
      <c r="AK58" s="47"/>
      <c r="AL58" s="45">
        <v>0</v>
      </c>
      <c r="AM58" s="47"/>
      <c r="AN58" s="45">
        <v>0</v>
      </c>
      <c r="AO58" s="47"/>
      <c r="AP58" s="45">
        <v>0</v>
      </c>
      <c r="AQ58" s="47"/>
      <c r="AR58" s="45">
        <v>0</v>
      </c>
      <c r="AS58" s="47"/>
      <c r="AT58" s="45">
        <v>0</v>
      </c>
      <c r="AU58" s="47"/>
      <c r="AV58" s="45">
        <v>1340.1</v>
      </c>
      <c r="AW58" s="47"/>
      <c r="AX58" s="45">
        <v>7161</v>
      </c>
      <c r="AY58" s="47"/>
      <c r="AZ58" s="45">
        <v>0</v>
      </c>
      <c r="BA58" s="47"/>
      <c r="BB58" s="45">
        <v>21265</v>
      </c>
      <c r="BC58" s="47"/>
      <c r="BD58" s="45">
        <v>11421</v>
      </c>
      <c r="BE58" s="47"/>
      <c r="BF58" s="45">
        <v>17765.8</v>
      </c>
      <c r="BG58" s="47"/>
      <c r="BH58" s="45">
        <v>24142.400000000001</v>
      </c>
      <c r="BI58" s="47"/>
      <c r="BJ58" s="45">
        <v>34976</v>
      </c>
      <c r="BK58" s="47"/>
      <c r="BL58" s="45">
        <v>8901.75</v>
      </c>
      <c r="BM58" s="47"/>
      <c r="BN58" s="45">
        <v>13663</v>
      </c>
      <c r="BO58" s="47"/>
      <c r="BP58" s="47"/>
      <c r="BQ58" s="47"/>
      <c r="BR58" s="47"/>
      <c r="BS58" s="47"/>
      <c r="BT58" s="47"/>
      <c r="BU58" s="47"/>
      <c r="BV58" s="47"/>
      <c r="BW58" s="47"/>
    </row>
    <row r="59" spans="2:75" x14ac:dyDescent="0.25">
      <c r="B59" s="9" t="s">
        <v>20</v>
      </c>
      <c r="C59" s="10"/>
      <c r="D59" s="10"/>
      <c r="E59" s="10"/>
      <c r="F59" s="10"/>
      <c r="G59" s="10"/>
      <c r="H59" s="10"/>
      <c r="I59" s="10"/>
      <c r="J59" s="11">
        <f>SUM(J58:J58)</f>
        <v>0</v>
      </c>
      <c r="K59" s="10"/>
      <c r="L59" s="11">
        <f>SUM(J58:L58)</f>
        <v>0</v>
      </c>
      <c r="M59" s="10"/>
      <c r="N59" s="11">
        <f>SUM(J58:N58)</f>
        <v>0</v>
      </c>
      <c r="O59" s="10"/>
      <c r="P59" s="11">
        <f>SUM(J58:P58)</f>
        <v>0</v>
      </c>
      <c r="Q59" s="10"/>
      <c r="R59" s="11">
        <f>SUM(J58:R58)</f>
        <v>0</v>
      </c>
      <c r="S59" s="10"/>
      <c r="T59" s="11">
        <f>SUM(J58:T58)</f>
        <v>0</v>
      </c>
      <c r="U59" s="10"/>
      <c r="V59" s="11">
        <f>SUM(J58:V58)</f>
        <v>0</v>
      </c>
      <c r="W59" s="10"/>
      <c r="X59" s="11">
        <f>SUM(J58:X58)</f>
        <v>0</v>
      </c>
      <c r="Y59" s="10"/>
      <c r="Z59" s="11">
        <f>SUM(J58:Z58)</f>
        <v>0</v>
      </c>
      <c r="AA59" s="10"/>
      <c r="AB59" s="11">
        <f>SUM(J58:AB58)</f>
        <v>0</v>
      </c>
      <c r="AC59" s="10"/>
      <c r="AD59" s="11">
        <f>SUM(J58:AD58)</f>
        <v>0</v>
      </c>
      <c r="AE59" s="10"/>
      <c r="AF59" s="11">
        <f>SUM(J58:AF58)</f>
        <v>0</v>
      </c>
      <c r="AG59" s="10"/>
      <c r="AH59" s="11">
        <f>SUM(L58:AH58)</f>
        <v>0</v>
      </c>
      <c r="AI59" s="10"/>
      <c r="AJ59" s="11">
        <f>SUM(N58:AJ58)</f>
        <v>0</v>
      </c>
      <c r="AK59" s="10"/>
      <c r="AL59" s="11">
        <f>SUM(P58:AL58)</f>
        <v>0</v>
      </c>
      <c r="AM59" s="10"/>
      <c r="AN59" s="11">
        <f>SUM(R58:AN58)</f>
        <v>0</v>
      </c>
      <c r="AO59" s="10"/>
      <c r="AP59" s="11">
        <f>SUM(T58:AP58)</f>
        <v>0</v>
      </c>
      <c r="AQ59" s="10"/>
      <c r="AR59" s="11">
        <f>SUM(V58:AR58)</f>
        <v>0</v>
      </c>
      <c r="AS59" s="10"/>
      <c r="AT59" s="11">
        <f>SUM(X58:AT58)</f>
        <v>0</v>
      </c>
      <c r="AU59" s="10"/>
      <c r="AV59" s="11">
        <f>SUM(Z58:AV58)</f>
        <v>1340.1</v>
      </c>
      <c r="AW59" s="10"/>
      <c r="AX59" s="11">
        <f>SUM(AB58:AX58)</f>
        <v>8501.1</v>
      </c>
      <c r="AY59" s="10"/>
      <c r="AZ59" s="11">
        <f>SUM(AD58:AZ58)</f>
        <v>8501.1</v>
      </c>
      <c r="BA59" s="10"/>
      <c r="BB59" s="11">
        <f>SUM(AF58:BB58)</f>
        <v>29766.1</v>
      </c>
      <c r="BC59" s="10"/>
      <c r="BD59" s="11">
        <f>SUM(AH58:BD58)</f>
        <v>41187.1</v>
      </c>
      <c r="BE59" s="10"/>
      <c r="BF59" s="11">
        <f>SUM(AJ58:BF58)</f>
        <v>58952.899999999994</v>
      </c>
      <c r="BG59" s="10"/>
      <c r="BH59" s="11">
        <f>SUM(AL58:BH58)</f>
        <v>83095.299999999988</v>
      </c>
      <c r="BI59" s="10"/>
      <c r="BJ59" s="11">
        <f>SUM(AN58:BJ58)</f>
        <v>118071.29999999999</v>
      </c>
      <c r="BK59" s="10"/>
      <c r="BL59" s="11">
        <f>SUM(AP58:BL58)</f>
        <v>126973.04999999999</v>
      </c>
      <c r="BM59" s="10"/>
      <c r="BN59" s="13">
        <f>SUM(AR58:BN58)</f>
        <v>140636.04999999999</v>
      </c>
    </row>
    <row r="60" spans="2:75" x14ac:dyDescent="0.25">
      <c r="B60" s="4" t="str">
        <f>$B$36</f>
        <v>Other</v>
      </c>
      <c r="J60" s="45">
        <v>0</v>
      </c>
      <c r="K60" s="47"/>
      <c r="L60" s="45">
        <v>0</v>
      </c>
      <c r="M60" s="47"/>
      <c r="N60" s="45">
        <v>0</v>
      </c>
      <c r="O60" s="47"/>
      <c r="P60" s="45">
        <v>0</v>
      </c>
      <c r="Q60" s="47"/>
      <c r="R60" s="45">
        <v>0</v>
      </c>
      <c r="S60" s="47"/>
      <c r="T60" s="45">
        <v>0</v>
      </c>
      <c r="U60" s="47"/>
      <c r="V60" s="45">
        <v>0</v>
      </c>
      <c r="W60" s="47"/>
      <c r="X60" s="45">
        <v>0</v>
      </c>
      <c r="Y60" s="47"/>
      <c r="Z60" s="45">
        <v>0</v>
      </c>
      <c r="AA60" s="47"/>
      <c r="AB60" s="45">
        <v>0</v>
      </c>
      <c r="AC60" s="47"/>
      <c r="AD60" s="45">
        <v>0</v>
      </c>
      <c r="AE60" s="47"/>
      <c r="AF60" s="45">
        <v>0</v>
      </c>
      <c r="AG60" s="47"/>
      <c r="AH60" s="45">
        <v>0</v>
      </c>
      <c r="AI60" s="47"/>
      <c r="AJ60" s="45">
        <v>0</v>
      </c>
      <c r="AK60" s="47"/>
      <c r="AL60" s="45">
        <v>0</v>
      </c>
      <c r="AM60" s="47"/>
      <c r="AN60" s="45">
        <v>0</v>
      </c>
      <c r="AO60" s="47"/>
      <c r="AP60" s="45">
        <v>0</v>
      </c>
      <c r="AQ60" s="47"/>
      <c r="AR60" s="45">
        <v>0</v>
      </c>
      <c r="AS60" s="47"/>
      <c r="AT60" s="45">
        <v>0</v>
      </c>
      <c r="AU60" s="47"/>
      <c r="AV60" s="45">
        <v>0</v>
      </c>
      <c r="AW60" s="47"/>
      <c r="AX60" s="45">
        <v>0</v>
      </c>
      <c r="AY60" s="47"/>
      <c r="AZ60" s="45">
        <v>0</v>
      </c>
      <c r="BA60" s="47"/>
      <c r="BB60" s="45">
        <v>0</v>
      </c>
      <c r="BC60" s="47"/>
      <c r="BD60" s="45">
        <v>0</v>
      </c>
      <c r="BE60" s="47"/>
      <c r="BF60" s="45">
        <v>0</v>
      </c>
      <c r="BG60" s="47"/>
      <c r="BH60" s="45">
        <v>0</v>
      </c>
      <c r="BI60" s="47"/>
      <c r="BJ60" s="45">
        <v>0</v>
      </c>
      <c r="BK60" s="47"/>
      <c r="BL60" s="45">
        <v>0</v>
      </c>
      <c r="BM60" s="47"/>
      <c r="BN60" s="45">
        <v>0</v>
      </c>
      <c r="BO60" s="47"/>
      <c r="BP60" s="47"/>
      <c r="BQ60" s="47"/>
      <c r="BR60" s="47"/>
      <c r="BS60" s="47"/>
      <c r="BT60" s="47"/>
      <c r="BU60" s="47"/>
      <c r="BV60" s="47"/>
      <c r="BW60" s="47"/>
    </row>
    <row r="61" spans="2:75" x14ac:dyDescent="0.25">
      <c r="B61" s="9" t="s">
        <v>20</v>
      </c>
      <c r="C61" s="10"/>
      <c r="D61" s="10"/>
      <c r="E61" s="10"/>
      <c r="F61" s="10"/>
      <c r="G61" s="10"/>
      <c r="H61" s="10"/>
      <c r="I61" s="10"/>
      <c r="J61" s="11">
        <f>SUM(J60:J60)</f>
        <v>0</v>
      </c>
      <c r="K61" s="10"/>
      <c r="L61" s="11">
        <f>SUM(J60:L60)</f>
        <v>0</v>
      </c>
      <c r="M61" s="10"/>
      <c r="N61" s="11">
        <f>SUM(J60:N60)</f>
        <v>0</v>
      </c>
      <c r="O61" s="10"/>
      <c r="P61" s="11">
        <f>SUM(J60:P60)</f>
        <v>0</v>
      </c>
      <c r="Q61" s="10"/>
      <c r="R61" s="11">
        <f>SUM(J60:R60)</f>
        <v>0</v>
      </c>
      <c r="S61" s="10"/>
      <c r="T61" s="11">
        <f>SUM(J60:T60)</f>
        <v>0</v>
      </c>
      <c r="U61" s="10"/>
      <c r="V61" s="11">
        <f>SUM(J60:V60)</f>
        <v>0</v>
      </c>
      <c r="W61" s="10"/>
      <c r="X61" s="11">
        <f>SUM(J60:X60)</f>
        <v>0</v>
      </c>
      <c r="Y61" s="10"/>
      <c r="Z61" s="11">
        <f>SUM(J60:Z60)</f>
        <v>0</v>
      </c>
      <c r="AA61" s="10"/>
      <c r="AB61" s="11">
        <f>SUM(J60:AB60)</f>
        <v>0</v>
      </c>
      <c r="AC61" s="10"/>
      <c r="AD61" s="11">
        <f>SUM(J60:AD60)</f>
        <v>0</v>
      </c>
      <c r="AE61" s="10"/>
      <c r="AF61" s="11">
        <f>SUM(J60:AF60)</f>
        <v>0</v>
      </c>
      <c r="AG61" s="10"/>
      <c r="AH61" s="11">
        <f>SUM(L60:AH60)</f>
        <v>0</v>
      </c>
      <c r="AI61" s="10"/>
      <c r="AJ61" s="11">
        <f>SUM(N60:AJ60)</f>
        <v>0</v>
      </c>
      <c r="AK61" s="10"/>
      <c r="AL61" s="11">
        <f>SUM(P60:AL60)</f>
        <v>0</v>
      </c>
      <c r="AM61" s="10"/>
      <c r="AN61" s="11">
        <f>SUM(R60:AN60)</f>
        <v>0</v>
      </c>
      <c r="AO61" s="10"/>
      <c r="AP61" s="11">
        <f>SUM(T60:AP60)</f>
        <v>0</v>
      </c>
      <c r="AQ61" s="10"/>
      <c r="AR61" s="11">
        <f>SUM(V60:AR60)</f>
        <v>0</v>
      </c>
      <c r="AS61" s="10"/>
      <c r="AT61" s="11">
        <f>SUM(X60:AT60)</f>
        <v>0</v>
      </c>
      <c r="AU61" s="10"/>
      <c r="AV61" s="11">
        <f>SUM(Z60:AV60)</f>
        <v>0</v>
      </c>
      <c r="AW61" s="10"/>
      <c r="AX61" s="11">
        <f>SUM(AB60:AX60)</f>
        <v>0</v>
      </c>
      <c r="AY61" s="10"/>
      <c r="AZ61" s="11">
        <f>SUM(AD60:AZ60)</f>
        <v>0</v>
      </c>
      <c r="BA61" s="10"/>
      <c r="BB61" s="11">
        <f>SUM(AF60:BB60)</f>
        <v>0</v>
      </c>
      <c r="BC61" s="10"/>
      <c r="BD61" s="11">
        <f>SUM(AH60:BD60)</f>
        <v>0</v>
      </c>
      <c r="BE61" s="10"/>
      <c r="BF61" s="11">
        <f>SUM(AJ60:BF60)</f>
        <v>0</v>
      </c>
      <c r="BG61" s="10"/>
      <c r="BH61" s="11">
        <f>SUM(AL60:BH60)</f>
        <v>0</v>
      </c>
      <c r="BI61" s="10"/>
      <c r="BJ61" s="11">
        <f>SUM(AN60:BJ60)</f>
        <v>0</v>
      </c>
      <c r="BK61" s="10"/>
      <c r="BL61" s="11">
        <f>SUM(AP60:BL60)</f>
        <v>0</v>
      </c>
      <c r="BM61" s="10"/>
      <c r="BN61" s="13">
        <v>13663</v>
      </c>
    </row>
    <row r="62" spans="2:75" x14ac:dyDescent="0.25">
      <c r="B62" s="7"/>
      <c r="BO62"/>
      <c r="BP62"/>
      <c r="BQ62"/>
      <c r="BR62"/>
      <c r="BS62"/>
    </row>
    <row r="63" spans="2:75" x14ac:dyDescent="0.25">
      <c r="B63" s="6" t="s">
        <v>39</v>
      </c>
      <c r="BO63"/>
      <c r="BP63"/>
      <c r="BQ63"/>
      <c r="BR63"/>
      <c r="BS63"/>
    </row>
    <row r="64" spans="2:75" x14ac:dyDescent="0.25">
      <c r="B64" s="7" t="s">
        <v>7</v>
      </c>
      <c r="BO64"/>
      <c r="BP64"/>
      <c r="BQ64"/>
      <c r="BR64"/>
      <c r="BS64"/>
    </row>
    <row r="65" spans="2:71" x14ac:dyDescent="0.25">
      <c r="B65" s="4" t="str">
        <f>B52</f>
        <v>Dr. Davis Perry</v>
      </c>
      <c r="J65" s="19">
        <f>IF(ISERROR(J52/J28),0,J52/J28)</f>
        <v>917.4105633802817</v>
      </c>
      <c r="L65" s="19">
        <f>IF(ISERROR(L52/L28),0,L52/L28)</f>
        <v>1103.8575572519085</v>
      </c>
      <c r="N65" s="19">
        <f t="shared" ref="N65:N68" si="150">IF(ISERROR(N52/N28),0,N52/N28)</f>
        <v>1083.7121212121212</v>
      </c>
      <c r="P65" s="19">
        <f t="shared" ref="P65:P68" si="151">IF(ISERROR(P52/P28),0,P52/P28)</f>
        <v>1299.9698319327731</v>
      </c>
      <c r="R65" s="19">
        <f t="shared" ref="R65:R68" si="152">IF(ISERROR(R52/R28),0,R52/R28)</f>
        <v>1040.8898969072166</v>
      </c>
      <c r="T65" s="19">
        <f t="shared" ref="T65:T68" si="153">IF(ISERROR(T52/T28),0,T52/T28)</f>
        <v>959.77102189781021</v>
      </c>
      <c r="V65" s="19">
        <f t="shared" ref="V65:V68" si="154">IF(ISERROR(V52/V28),0,V52/V28)</f>
        <v>740.04030534351148</v>
      </c>
      <c r="X65" s="19">
        <f t="shared" ref="X65:X68" si="155">IF(ISERROR(X52/X28),0,X52/X28)</f>
        <v>785.25838383838391</v>
      </c>
      <c r="Z65" s="19">
        <f t="shared" ref="Z65:Z68" si="156">IF(ISERROR(Z52/Z28),0,Z52/Z28)</f>
        <v>1012.0046153846154</v>
      </c>
      <c r="AB65" s="19">
        <f t="shared" ref="AB65:AB68" si="157">IF(ISERROR(AB52/AB28),0,AB52/AB28)</f>
        <v>1139.1574193548386</v>
      </c>
      <c r="AD65" s="19">
        <f t="shared" ref="AD65:AD68" si="158">IF(ISERROR(AD52/AD28),0,AD52/AD28)</f>
        <v>945.68681818181824</v>
      </c>
      <c r="AF65" s="19">
        <f t="shared" ref="AF65:AF68" si="159">IF(ISERROR(AF52/AF28),0,AF52/AF28)</f>
        <v>986.69440677966099</v>
      </c>
      <c r="AH65" s="19">
        <f t="shared" ref="AH65:AH68" si="160">IF(ISERROR(AH52/AH28),0,AH52/AH28)</f>
        <v>911.20869047619044</v>
      </c>
      <c r="AJ65" s="19">
        <f t="shared" ref="AJ65:AJ68" si="161">IF(ISERROR(AJ52/AJ28),0,AJ52/AJ28)</f>
        <v>824.4579831932773</v>
      </c>
      <c r="AL65" s="19">
        <f t="shared" ref="AL65:AL68" si="162">IF(ISERROR(AL52/AL28),0,AL52/AL28)</f>
        <v>890.69893442622958</v>
      </c>
      <c r="AN65" s="19">
        <f t="shared" ref="AN65:AN68" si="163">IF(ISERROR(AN52/AN28),0,AN52/AN28)</f>
        <v>1012.3808108108109</v>
      </c>
      <c r="AP65" s="19">
        <f t="shared" ref="AP65:AP68" si="164">IF(ISERROR(AP52/AP28),0,AP52/AP28)</f>
        <v>1236.3721568627452</v>
      </c>
      <c r="AR65" s="19">
        <f t="shared" ref="AR65:AR68" si="165">IF(ISERROR(AR52/AR28),0,AR52/AR28)</f>
        <v>1119.3822137404582</v>
      </c>
      <c r="AT65" s="19">
        <f t="shared" ref="AT65:AT68" si="166">IF(ISERROR(AT52/AT28),0,AT52/AT28)</f>
        <v>946.1700925925926</v>
      </c>
      <c r="AV65" s="19">
        <f t="shared" ref="AV65:AX68" si="167">IF(ISERROR(AV52/AV28),0,AV52/AV28)</f>
        <v>1165.3176842105263</v>
      </c>
      <c r="AX65" s="19">
        <f t="shared" si="167"/>
        <v>1020.828992248062</v>
      </c>
      <c r="AZ65" s="19">
        <f t="shared" ref="AZ65:BB65" si="168">IF(ISERROR(AZ52/AZ28),0,AZ52/AZ28)</f>
        <v>863.34940594059401</v>
      </c>
      <c r="BB65" s="19">
        <f t="shared" si="168"/>
        <v>882.7447286821706</v>
      </c>
      <c r="BD65" s="19">
        <f t="shared" ref="BD65:BF65" si="169">IF(ISERROR(BD52/BD28),0,BD52/BD28)</f>
        <v>970.6482905982906</v>
      </c>
      <c r="BF65" s="19">
        <f t="shared" si="169"/>
        <v>1054.8206896551724</v>
      </c>
      <c r="BH65" s="19">
        <f t="shared" ref="BH65:BJ65" si="170">IF(ISERROR(BH52/BH28),0,BH52/BH28)</f>
        <v>762.93213235294115</v>
      </c>
      <c r="BJ65" s="19">
        <f t="shared" si="170"/>
        <v>1058.8603669724771</v>
      </c>
      <c r="BL65" s="19">
        <f t="shared" ref="BL65:BN65" si="171">IF(ISERROR(BL52/BL28),0,BL52/BL28)</f>
        <v>1067.2011428571427</v>
      </c>
      <c r="BN65" s="19">
        <f t="shared" si="171"/>
        <v>909.31936363636373</v>
      </c>
      <c r="BO65"/>
      <c r="BP65"/>
      <c r="BQ65"/>
      <c r="BR65"/>
      <c r="BS65"/>
    </row>
    <row r="66" spans="2:71" x14ac:dyDescent="0.25">
      <c r="B66" s="9" t="s">
        <v>2</v>
      </c>
      <c r="C66" s="10"/>
      <c r="D66" s="10"/>
      <c r="E66" s="10"/>
      <c r="F66" s="10"/>
      <c r="G66" s="10"/>
      <c r="H66" s="10"/>
      <c r="I66" s="10"/>
      <c r="J66" s="11">
        <f>IF(ISERROR(J53/J29),0,J53/J29)</f>
        <v>917.4105633802817</v>
      </c>
      <c r="K66" s="10"/>
      <c r="L66" s="11">
        <f>IF(ISERROR(L53/L29),0,L53/L29)</f>
        <v>1006.8778021978022</v>
      </c>
      <c r="M66" s="10"/>
      <c r="N66" s="37">
        <f t="shared" si="150"/>
        <v>1031.9200987654322</v>
      </c>
      <c r="O66" s="10"/>
      <c r="P66" s="37">
        <f t="shared" si="151"/>
        <v>1092.7939885496185</v>
      </c>
      <c r="Q66" s="10"/>
      <c r="R66" s="37">
        <f t="shared" si="152"/>
        <v>1084.6865861513688</v>
      </c>
      <c r="S66" s="10"/>
      <c r="T66" s="37">
        <f t="shared" si="153"/>
        <v>1062.1094986807389</v>
      </c>
      <c r="U66" s="10"/>
      <c r="V66" s="37">
        <f t="shared" si="154"/>
        <v>1014.650483689539</v>
      </c>
      <c r="W66" s="10"/>
      <c r="X66" s="37">
        <f t="shared" si="155"/>
        <v>991.66483805668031</v>
      </c>
      <c r="Y66" s="10"/>
      <c r="Z66" s="37">
        <f t="shared" si="156"/>
        <v>993.81846153846163</v>
      </c>
      <c r="AA66" s="10"/>
      <c r="AB66" s="37">
        <f t="shared" si="157"/>
        <v>1001.5399828620396</v>
      </c>
      <c r="AC66" s="10"/>
      <c r="AD66" s="37">
        <f t="shared" si="158"/>
        <v>995.8643725943034</v>
      </c>
      <c r="AE66" s="10"/>
      <c r="AF66" s="37">
        <f t="shared" si="159"/>
        <v>995.10074805928014</v>
      </c>
      <c r="AG66" s="10"/>
      <c r="AH66" s="37">
        <f t="shared" si="160"/>
        <v>998.03310522442973</v>
      </c>
      <c r="AI66" s="10"/>
      <c r="AJ66" s="37">
        <f t="shared" si="161"/>
        <v>972.40694135115086</v>
      </c>
      <c r="AK66" s="10"/>
      <c r="AL66" s="37">
        <f t="shared" si="162"/>
        <v>953.96216903515347</v>
      </c>
      <c r="AM66" s="10"/>
      <c r="AN66" s="37">
        <f t="shared" si="163"/>
        <v>927.85950338600458</v>
      </c>
      <c r="AO66" s="10"/>
      <c r="AP66" s="37">
        <f t="shared" si="164"/>
        <v>943.23007496251864</v>
      </c>
      <c r="AQ66" s="10"/>
      <c r="AR66" s="37">
        <f t="shared" si="165"/>
        <v>958.90012048192784</v>
      </c>
      <c r="AS66" s="10"/>
      <c r="AT66" s="37">
        <f t="shared" si="166"/>
        <v>979.81643678160935</v>
      </c>
      <c r="AU66" s="10"/>
      <c r="AV66" s="37">
        <f t="shared" si="167"/>
        <v>1008.1668332052268</v>
      </c>
      <c r="AW66" s="10"/>
      <c r="AX66" s="37">
        <f t="shared" si="167"/>
        <v>1009.0688880426504</v>
      </c>
      <c r="AY66" s="10"/>
      <c r="AZ66" s="37">
        <f t="shared" ref="AZ66:BB66" si="172">IF(ISERROR(AZ53/AZ29),0,AZ53/AZ29)</f>
        <v>992.21744082840235</v>
      </c>
      <c r="BA66" s="10"/>
      <c r="BB66" s="37">
        <f t="shared" si="172"/>
        <v>986.30199406968131</v>
      </c>
      <c r="BC66" s="10"/>
      <c r="BD66" s="37">
        <f t="shared" ref="BD66:BF66" si="173">IF(ISERROR(BD53/BD29),0,BD53/BD29)</f>
        <v>984.9089762611278</v>
      </c>
      <c r="BE66" s="10"/>
      <c r="BF66" s="37">
        <f t="shared" si="173"/>
        <v>995.27171739130449</v>
      </c>
      <c r="BG66" s="10"/>
      <c r="BH66" s="37">
        <f t="shared" ref="BH66:BJ66" si="174">IF(ISERROR(BH53/BH29),0,BH53/BH29)</f>
        <v>987.20346456692914</v>
      </c>
      <c r="BI66" s="10"/>
      <c r="BJ66" s="37">
        <f t="shared" si="174"/>
        <v>1001.3538656069366</v>
      </c>
      <c r="BK66" s="10"/>
      <c r="BL66" s="37">
        <f t="shared" ref="BL66:BN66" si="175">IF(ISERROR(BL53/BL29),0,BL53/BL29)</f>
        <v>1005.4830188679246</v>
      </c>
      <c r="BM66" s="10"/>
      <c r="BN66" s="13">
        <f t="shared" si="175"/>
        <v>980.85914141414105</v>
      </c>
      <c r="BO66"/>
      <c r="BP66"/>
      <c r="BQ66"/>
      <c r="BR66"/>
      <c r="BS66"/>
    </row>
    <row r="67" spans="2:71" x14ac:dyDescent="0.25">
      <c r="B67" s="4" t="str">
        <f>$B$30</f>
        <v>Dr. Daniel Perry</v>
      </c>
      <c r="J67" s="19">
        <f t="shared" ref="J67:J68" si="176">IF(ISERROR(J54/J30),0,J54/J30)</f>
        <v>1256.6544117647059</v>
      </c>
      <c r="L67" s="19">
        <f t="shared" ref="L67:L68" si="177">IF(ISERROR(L54/L30),0,L54/L30)</f>
        <v>1024.4247252747252</v>
      </c>
      <c r="N67" s="19">
        <f t="shared" si="150"/>
        <v>1037.9996808510639</v>
      </c>
      <c r="P67" s="19">
        <f t="shared" si="151"/>
        <v>1084.2164835164835</v>
      </c>
      <c r="R67" s="19">
        <f t="shared" si="152"/>
        <v>911.78431818181821</v>
      </c>
      <c r="T67" s="19">
        <f t="shared" si="153"/>
        <v>1098.4549462365592</v>
      </c>
      <c r="V67" s="19">
        <f t="shared" si="154"/>
        <v>912.52163265306115</v>
      </c>
      <c r="X67" s="19">
        <f t="shared" si="155"/>
        <v>826.09541666666667</v>
      </c>
      <c r="Z67" s="19">
        <f t="shared" si="156"/>
        <v>834.82907216494846</v>
      </c>
      <c r="AB67" s="19">
        <f t="shared" si="157"/>
        <v>1124.8155384615384</v>
      </c>
      <c r="AD67" s="19">
        <f t="shared" si="158"/>
        <v>1011.517111111111</v>
      </c>
      <c r="AF67" s="19">
        <f t="shared" si="159"/>
        <v>1125.6705405405405</v>
      </c>
      <c r="AH67" s="19">
        <f t="shared" si="160"/>
        <v>980.73159999999996</v>
      </c>
      <c r="AJ67" s="19">
        <f t="shared" si="161"/>
        <v>1191.4097368421053</v>
      </c>
      <c r="AL67" s="19">
        <f t="shared" si="162"/>
        <v>1084.3008974358975</v>
      </c>
      <c r="AN67" s="19">
        <f t="shared" si="163"/>
        <v>1059.7389705882354</v>
      </c>
      <c r="AP67" s="19">
        <f t="shared" si="164"/>
        <v>1133.9169662921349</v>
      </c>
      <c r="AR67" s="19">
        <f t="shared" si="165"/>
        <v>1236.5448235294118</v>
      </c>
      <c r="AT67" s="19">
        <f t="shared" si="166"/>
        <v>1116.7912162162163</v>
      </c>
      <c r="AV67" s="19">
        <f t="shared" si="167"/>
        <v>1269.091923076923</v>
      </c>
      <c r="AX67" s="19">
        <f t="shared" si="167"/>
        <v>1066.9789830508475</v>
      </c>
      <c r="AZ67" s="19">
        <f t="shared" ref="AZ67:BB67" si="178">IF(ISERROR(AZ54/AZ30),0,AZ54/AZ30)</f>
        <v>1229.5244897959183</v>
      </c>
      <c r="BB67" s="19">
        <f t="shared" si="178"/>
        <v>1341.0954999999999</v>
      </c>
      <c r="BD67" s="19">
        <f t="shared" ref="BD67:BF67" si="179">IF(ISERROR(BD54/BD30),0,BD54/BD30)</f>
        <v>1106.4395384615386</v>
      </c>
      <c r="BF67" s="19">
        <f t="shared" si="179"/>
        <v>1006.4871428571429</v>
      </c>
      <c r="BH67" s="19">
        <f t="shared" ref="BH67:BJ67" si="180">IF(ISERROR(BH54/BH30),0,BH54/BH30)</f>
        <v>1162.3992537313434</v>
      </c>
      <c r="BJ67" s="19">
        <f t="shared" si="180"/>
        <v>979.44527272727271</v>
      </c>
      <c r="BL67" s="19">
        <f t="shared" ref="BL67:BN67" si="181">IF(ISERROR(BL54/BL30),0,BL54/BL30)</f>
        <v>1386.788275862069</v>
      </c>
      <c r="BN67" s="19">
        <f t="shared" si="181"/>
        <v>1216.1624999999999</v>
      </c>
      <c r="BO67"/>
      <c r="BP67"/>
      <c r="BQ67"/>
      <c r="BR67"/>
      <c r="BS67"/>
    </row>
    <row r="68" spans="2:71" x14ac:dyDescent="0.25">
      <c r="B68" s="9" t="s">
        <v>2</v>
      </c>
      <c r="C68" s="10"/>
      <c r="D68" s="10"/>
      <c r="E68" s="10"/>
      <c r="F68" s="10"/>
      <c r="G68" s="10"/>
      <c r="H68" s="10"/>
      <c r="I68" s="10"/>
      <c r="J68" s="11">
        <f t="shared" si="176"/>
        <v>1256.6544117647059</v>
      </c>
      <c r="K68" s="10"/>
      <c r="L68" s="11">
        <f t="shared" si="177"/>
        <v>1123.7430817610064</v>
      </c>
      <c r="M68" s="10"/>
      <c r="N68" s="11">
        <f t="shared" si="150"/>
        <v>1091.8858498023715</v>
      </c>
      <c r="O68" s="10"/>
      <c r="P68" s="11">
        <f t="shared" si="151"/>
        <v>1089.8570348837209</v>
      </c>
      <c r="Q68" s="10"/>
      <c r="R68" s="11">
        <f t="shared" si="152"/>
        <v>1053.5829629629629</v>
      </c>
      <c r="S68" s="10"/>
      <c r="T68" s="11">
        <f t="shared" si="153"/>
        <v>1061.5317142857143</v>
      </c>
      <c r="U68" s="10"/>
      <c r="V68" s="11">
        <f t="shared" si="154"/>
        <v>1048.8113414634145</v>
      </c>
      <c r="W68" s="10"/>
      <c r="X68" s="11">
        <f t="shared" si="155"/>
        <v>1023.9885139318885</v>
      </c>
      <c r="Y68" s="10"/>
      <c r="Z68" s="11">
        <f t="shared" si="156"/>
        <v>999.29340511440103</v>
      </c>
      <c r="AA68" s="10"/>
      <c r="AB68" s="11">
        <f t="shared" si="157"/>
        <v>1009.3911014851485</v>
      </c>
      <c r="AC68" s="10"/>
      <c r="AD68" s="11">
        <f t="shared" si="158"/>
        <v>1009.6041759465479</v>
      </c>
      <c r="AE68" s="10"/>
      <c r="AF68" s="11">
        <f t="shared" si="159"/>
        <v>1018.4405041152264</v>
      </c>
      <c r="AG68" s="10"/>
      <c r="AH68" s="11">
        <f t="shared" si="160"/>
        <v>999.00565883554668</v>
      </c>
      <c r="AI68" s="10"/>
      <c r="AJ68" s="11">
        <f t="shared" si="161"/>
        <v>1011.7749273858922</v>
      </c>
      <c r="AK68" s="10"/>
      <c r="AL68" s="11">
        <f t="shared" si="162"/>
        <v>1015.1419092827005</v>
      </c>
      <c r="AM68" s="10"/>
      <c r="AN68" s="11">
        <f t="shared" si="163"/>
        <v>1011.6249513513513</v>
      </c>
      <c r="AO68" s="10"/>
      <c r="AP68" s="11">
        <f t="shared" si="164"/>
        <v>1032.8668142548595</v>
      </c>
      <c r="AQ68" s="10"/>
      <c r="AR68" s="11">
        <f t="shared" si="165"/>
        <v>1045.081339869281</v>
      </c>
      <c r="AS68" s="10"/>
      <c r="AT68" s="11">
        <f t="shared" si="166"/>
        <v>1057.5966702014846</v>
      </c>
      <c r="AU68" s="10"/>
      <c r="AV68" s="11">
        <f t="shared" si="167"/>
        <v>1087.5704983748647</v>
      </c>
      <c r="AW68" s="10"/>
      <c r="AX68" s="11">
        <f t="shared" si="167"/>
        <v>1113.8993333333335</v>
      </c>
      <c r="AY68" s="10"/>
      <c r="AZ68" s="11">
        <f t="shared" ref="AZ68:BB68" si="182">IF(ISERROR(AZ55/AZ31),0,AZ55/AZ31)</f>
        <v>1119.6025316455698</v>
      </c>
      <c r="BA68" s="10"/>
      <c r="BB68" s="11">
        <f t="shared" si="182"/>
        <v>1147.0366984505365</v>
      </c>
      <c r="BC68" s="10"/>
      <c r="BD68" s="11">
        <f t="shared" ref="BD68:BF68" si="183">IF(ISERROR(BD55/BD31),0,BD55/BD31)</f>
        <v>1145.7623373493975</v>
      </c>
      <c r="BE68" s="10"/>
      <c r="BF68" s="11">
        <f t="shared" si="183"/>
        <v>1148.9478424242423</v>
      </c>
      <c r="BG68" s="10"/>
      <c r="BH68" s="11">
        <f t="shared" ref="BH68:BJ68" si="184">IF(ISERROR(BH55/BH31),0,BH55/BH31)</f>
        <v>1146.0975245098039</v>
      </c>
      <c r="BI68" s="10"/>
      <c r="BJ68" s="11">
        <f t="shared" si="184"/>
        <v>1140.6174022698613</v>
      </c>
      <c r="BK68" s="10"/>
      <c r="BL68" s="11">
        <f t="shared" ref="BL68:BN68" si="185">IF(ISERROR(BL55/BL31),0,BL55/BL31)</f>
        <v>1165.8762068965516</v>
      </c>
      <c r="BM68" s="10"/>
      <c r="BN68" s="13">
        <f t="shared" si="185"/>
        <v>1173.8744854881265</v>
      </c>
      <c r="BO68"/>
      <c r="BP68"/>
      <c r="BQ68"/>
      <c r="BR68"/>
      <c r="BS68"/>
    </row>
    <row r="69" spans="2:71" x14ac:dyDescent="0.25">
      <c r="B69" s="4" t="str">
        <f>$B$32</f>
        <v>Dr. Anderson</v>
      </c>
      <c r="J69" s="20" t="str">
        <f>IF(J32=0,"-",J56/J32)</f>
        <v>-</v>
      </c>
      <c r="L69" s="20">
        <f>IF(L32=0,"-",L56/L32)</f>
        <v>547.21800000000007</v>
      </c>
      <c r="N69" s="20">
        <f>IF(N32=0,"-",N56/N32)</f>
        <v>681.02777777777783</v>
      </c>
      <c r="P69" s="20">
        <f>IF(P32=0,"-",P56/P32)</f>
        <v>875.29937500000005</v>
      </c>
      <c r="R69" s="20">
        <f>IF(R32=0,"-",R56/R32)</f>
        <v>912.2347826086957</v>
      </c>
      <c r="T69" s="20">
        <f>IF(T32=0,"-",T56/T32)</f>
        <v>728.43000000000006</v>
      </c>
      <c r="V69" s="20">
        <f>IF(V32=0,"-",V56/V32)</f>
        <v>855.55666666666673</v>
      </c>
      <c r="X69" s="20">
        <f>IF(X32=0,"-",X56/X32)</f>
        <v>725.05899999999997</v>
      </c>
      <c r="Z69" s="20">
        <f>IF(Z32=0,"-",Z56/Z32)</f>
        <v>532.1074285714285</v>
      </c>
      <c r="AB69" s="20">
        <f>IF(AB32=0,"-",AB56/AB32)</f>
        <v>813.80499999999995</v>
      </c>
      <c r="AD69" s="20">
        <f>IF(AD32=0,"-",AD56/AD32)</f>
        <v>996.97702702702702</v>
      </c>
      <c r="AF69" s="20">
        <f>IF(AF32=0,"-",AF56/AF32)</f>
        <v>672.76975609756096</v>
      </c>
      <c r="AH69" s="20">
        <f>IF(AH32=0,"-",AH56/AH32)</f>
        <v>679.6917910447761</v>
      </c>
      <c r="AJ69" s="20">
        <f>IF(AJ32=0,"-",AJ56/AJ32)</f>
        <v>541.89538461538461</v>
      </c>
      <c r="AL69" s="20">
        <f>IF(AL32=0,"-",AL56/AL32)</f>
        <v>823.93785714285718</v>
      </c>
      <c r="AN69" s="20">
        <f>IF(AN32=0,"-",AN56/AN32)</f>
        <v>1152.7497872340425</v>
      </c>
      <c r="AP69" s="20">
        <f>IF(AP32=0,"-",AP56/AP32)</f>
        <v>645.85384615384612</v>
      </c>
      <c r="AR69" s="20">
        <f>IF(AR32=0,"-",AR56/AR32)</f>
        <v>853.28735294117644</v>
      </c>
      <c r="AT69" s="20">
        <f>IF(AT32=0,"-",AT56/AT32)</f>
        <v>681.15260869565213</v>
      </c>
      <c r="AV69" s="20">
        <f>IF(AV32=0,"-",AV56/AV32)</f>
        <v>799.08610169491533</v>
      </c>
      <c r="AX69" s="20">
        <f>IF(AX32=0,"-",AX56/AX32)</f>
        <v>756.87906976744182</v>
      </c>
      <c r="AZ69" s="20">
        <f>IF(AZ32=0,"-",AZ56/AZ32)</f>
        <v>920.01</v>
      </c>
      <c r="BB69" s="20">
        <f>IF(BB32=0,"-",BB56/BB32)</f>
        <v>755.97262295081975</v>
      </c>
      <c r="BD69" s="20">
        <f>IF(BD32=0,"-",BD56/BD32)</f>
        <v>949.86388059701494</v>
      </c>
      <c r="BF69" s="20">
        <f>IF(BF32=0,"-",BF56/BF32)</f>
        <v>756.5916666666667</v>
      </c>
      <c r="BH69" s="20">
        <f>IF(BH32=0,"-",BH56/BH32)</f>
        <v>696.01595744680856</v>
      </c>
      <c r="BJ69" s="20">
        <f>IF(BJ32=0,"-",BJ56/BJ32)</f>
        <v>1579.5359574468087</v>
      </c>
      <c r="BL69" s="20">
        <f>IF(BL32=0,"-",BL56/BL32)</f>
        <v>686.88020408163266</v>
      </c>
      <c r="BN69" s="20">
        <f>IF(BN32=0,"-",BN56/BN32)</f>
        <v>966.39919354838707</v>
      </c>
      <c r="BO69"/>
      <c r="BP69"/>
      <c r="BQ69"/>
      <c r="BR69"/>
      <c r="BS69"/>
    </row>
    <row r="70" spans="2:71" x14ac:dyDescent="0.25">
      <c r="B70" s="9" t="s">
        <v>2</v>
      </c>
      <c r="C70" s="10"/>
      <c r="D70" s="10"/>
      <c r="E70" s="10"/>
      <c r="F70" s="10"/>
      <c r="G70" s="10"/>
      <c r="H70" s="10"/>
      <c r="I70" s="10"/>
      <c r="J70" s="11">
        <f t="shared" ref="J70:J74" si="186">IF(ISERROR(J57/J33),0,J57/J33)</f>
        <v>0</v>
      </c>
      <c r="K70" s="10"/>
      <c r="L70" s="11">
        <f t="shared" ref="L70:L74" si="187">IF(ISERROR(L57/L33),0,L57/L33)</f>
        <v>547.21800000000007</v>
      </c>
      <c r="M70" s="10"/>
      <c r="N70" s="11">
        <f t="shared" ref="N70:N74" si="188">IF(ISERROR(N57/N33),0,N57/N33)</f>
        <v>651.93869565217392</v>
      </c>
      <c r="O70" s="10"/>
      <c r="P70" s="11">
        <f t="shared" ref="P70:P74" si="189">IF(ISERROR(P57/P33),0,P57/P33)</f>
        <v>743.57384615384615</v>
      </c>
      <c r="Q70" s="10"/>
      <c r="R70" s="11">
        <f t="shared" ref="R70:R74" si="190">IF(ISERROR(R57/R33),0,R57/R33)</f>
        <v>806.14161290322579</v>
      </c>
      <c r="S70" s="10"/>
      <c r="T70" s="11">
        <f t="shared" ref="T70:T74" si="191">IF(ISERROR(T57/T33),0,T57/T33)</f>
        <v>791.82631578947371</v>
      </c>
      <c r="U70" s="10"/>
      <c r="V70" s="11">
        <f t="shared" ref="V70:V74" si="192">IF(ISERROR(V57/V33),0,V57/V33)</f>
        <v>809.86320754716985</v>
      </c>
      <c r="W70" s="10"/>
      <c r="X70" s="11">
        <f t="shared" ref="X70:X74" si="193">IF(ISERROR(X57/X33),0,X57/X33)</f>
        <v>796.40222222222212</v>
      </c>
      <c r="Y70" s="10"/>
      <c r="Z70" s="11">
        <f t="shared" ref="Z70:Z74" si="194">IF(ISERROR(Z57/Z33),0,Z57/Z33)</f>
        <v>738.94683229813654</v>
      </c>
      <c r="AA70" s="10"/>
      <c r="AB70" s="11">
        <f t="shared" ref="AB70:AB74" si="195">IF(ISERROR(AB57/AB33),0,AB57/AB33)</f>
        <v>754.4347290640394</v>
      </c>
      <c r="AC70" s="10"/>
      <c r="AD70" s="11">
        <f t="shared" ref="AD70:AD74" si="196">IF(ISERROR(AD57/AD33),0,AD57/AD33)</f>
        <v>791.8266666666666</v>
      </c>
      <c r="AE70" s="10"/>
      <c r="AF70" s="11">
        <f t="shared" ref="AF70:AF74" si="197">IF(ISERROR(AF57/AF33),0,AF57/AF33)</f>
        <v>774.45537366548035</v>
      </c>
      <c r="AG70" s="10"/>
      <c r="AH70" s="11">
        <f t="shared" ref="AH70:AH74" si="198">IF(ISERROR(AH57/AH33),0,AH57/AH33)</f>
        <v>756.21066091954026</v>
      </c>
      <c r="AI70" s="10"/>
      <c r="AJ70" s="11">
        <f t="shared" ref="AJ70:AJ74" si="199">IF(ISERROR(AJ57/AJ33),0,AJ57/AJ33)</f>
        <v>730.6424810126581</v>
      </c>
      <c r="AK70" s="10"/>
      <c r="AL70" s="11">
        <f t="shared" ref="AL70:AL74" si="200">IF(ISERROR(AL57/AL33),0,AL57/AL33)</f>
        <v>742.12570405727922</v>
      </c>
      <c r="AM70" s="10"/>
      <c r="AN70" s="11">
        <f t="shared" ref="AN70:AN74" si="201">IF(ISERROR(AN57/AN33),0,AN57/AN33)</f>
        <v>780.27804444444439</v>
      </c>
      <c r="AO70" s="10"/>
      <c r="AP70" s="11">
        <f t="shared" ref="AP70:AP74" si="202">IF(ISERROR(AP57/AP33),0,AP57/AP33)</f>
        <v>762.51506437768228</v>
      </c>
      <c r="AQ70" s="10"/>
      <c r="AR70" s="11">
        <f t="shared" ref="AR70:AR74" si="203">IF(ISERROR(AR57/AR33),0,AR57/AR33)</f>
        <v>769.84726337448558</v>
      </c>
      <c r="AS70" s="10"/>
      <c r="AT70" s="11">
        <f t="shared" ref="AT70:AT74" si="204">IF(ISERROR(AT57/AT33),0,AT57/AT33)</f>
        <v>756.59778884462162</v>
      </c>
      <c r="AU70" s="10"/>
      <c r="AV70" s="11">
        <f t="shared" ref="AV70:AX74" si="205">IF(ISERROR(AV57/AV33),0,AV57/AV33)</f>
        <v>762.3973937153421</v>
      </c>
      <c r="AW70" s="10"/>
      <c r="AX70" s="11">
        <f t="shared" si="205"/>
        <v>776.64668488160294</v>
      </c>
      <c r="AY70" s="10"/>
      <c r="AZ70" s="11">
        <f t="shared" ref="AZ70:BB70" si="206">IF(ISERROR(AZ57/AZ33),0,AZ57/AZ33)</f>
        <v>787.6644563279857</v>
      </c>
      <c r="BA70" s="10"/>
      <c r="BB70" s="11">
        <f t="shared" si="206"/>
        <v>771.12126495726488</v>
      </c>
      <c r="BC70" s="10"/>
      <c r="BD70" s="11">
        <f t="shared" ref="BD70:BF70" si="207">IF(ISERROR(BD57/BD33),0,BD57/BD33)</f>
        <v>797.3212111292961</v>
      </c>
      <c r="BE70" s="10"/>
      <c r="BF70" s="11">
        <f t="shared" si="207"/>
        <v>806.32352649006623</v>
      </c>
      <c r="BG70" s="10"/>
      <c r="BH70" s="11">
        <f t="shared" ref="BH70:BJ70" si="208">IF(ISERROR(BH57/BH33),0,BH57/BH33)</f>
        <v>820.6237061769616</v>
      </c>
      <c r="BI70" s="10"/>
      <c r="BJ70" s="11">
        <f t="shared" si="208"/>
        <v>879.44768211920518</v>
      </c>
      <c r="BK70" s="10"/>
      <c r="BL70" s="11">
        <f t="shared" ref="BL70:BN70" si="209">IF(ISERROR(BL57/BL33),0,BL57/BL33)</f>
        <v>842.68034653465338</v>
      </c>
      <c r="BM70" s="10"/>
      <c r="BN70" s="13">
        <f t="shared" si="209"/>
        <v>867.07907790143088</v>
      </c>
      <c r="BO70"/>
      <c r="BP70"/>
      <c r="BQ70"/>
      <c r="BR70"/>
      <c r="BS70"/>
    </row>
    <row r="71" spans="2:71" x14ac:dyDescent="0.25">
      <c r="B71" s="4" t="str">
        <f>$B$34</f>
        <v>Dr. Bloch</v>
      </c>
      <c r="J71" s="20">
        <f t="shared" si="186"/>
        <v>0</v>
      </c>
      <c r="L71" s="20">
        <f t="shared" si="187"/>
        <v>0</v>
      </c>
      <c r="N71" s="20">
        <f t="shared" si="188"/>
        <v>0</v>
      </c>
      <c r="P71" s="20">
        <f t="shared" si="189"/>
        <v>0</v>
      </c>
      <c r="R71" s="20">
        <f t="shared" si="190"/>
        <v>0</v>
      </c>
      <c r="T71" s="20">
        <f t="shared" si="191"/>
        <v>0</v>
      </c>
      <c r="V71" s="20">
        <f t="shared" si="192"/>
        <v>0</v>
      </c>
      <c r="X71" s="20">
        <f t="shared" si="193"/>
        <v>0</v>
      </c>
      <c r="Z71" s="20">
        <f t="shared" si="194"/>
        <v>0</v>
      </c>
      <c r="AB71" s="20">
        <f t="shared" si="195"/>
        <v>0</v>
      </c>
      <c r="AD71" s="20">
        <f t="shared" si="196"/>
        <v>0</v>
      </c>
      <c r="AF71" s="20">
        <f t="shared" si="197"/>
        <v>0</v>
      </c>
      <c r="AH71" s="20">
        <f t="shared" si="198"/>
        <v>0</v>
      </c>
      <c r="AJ71" s="20">
        <f t="shared" si="199"/>
        <v>0</v>
      </c>
      <c r="AL71" s="20">
        <f t="shared" si="200"/>
        <v>0</v>
      </c>
      <c r="AN71" s="20">
        <f t="shared" si="201"/>
        <v>0</v>
      </c>
      <c r="AP71" s="20">
        <f t="shared" si="202"/>
        <v>0</v>
      </c>
      <c r="AR71" s="20">
        <f t="shared" si="203"/>
        <v>0</v>
      </c>
      <c r="AT71" s="20">
        <f t="shared" si="204"/>
        <v>0</v>
      </c>
      <c r="AV71" s="20">
        <f t="shared" si="205"/>
        <v>167.51249999999999</v>
      </c>
      <c r="AX71" s="20">
        <f t="shared" si="205"/>
        <v>1193.5</v>
      </c>
      <c r="AZ71" s="20">
        <f t="shared" ref="AZ71:BB71" si="210">IF(ISERROR(AZ58/AZ34),0,AZ58/AZ34)</f>
        <v>0</v>
      </c>
      <c r="BB71" s="20">
        <f t="shared" si="210"/>
        <v>1635.7692307692307</v>
      </c>
      <c r="BD71" s="20">
        <f t="shared" ref="BD71:BF71" si="211">IF(ISERROR(BD58/BD34),0,BD58/BD34)</f>
        <v>1427.625</v>
      </c>
      <c r="BF71" s="20">
        <f t="shared" si="211"/>
        <v>1366.6</v>
      </c>
      <c r="BH71" s="20">
        <f t="shared" ref="BH71:BJ71" si="212">IF(ISERROR(BH58/BH34),0,BH58/BH34)</f>
        <v>1724.457142857143</v>
      </c>
      <c r="BJ71" s="20">
        <f t="shared" si="212"/>
        <v>2331.7333333333331</v>
      </c>
      <c r="BL71" s="20">
        <f t="shared" ref="BL71:BN71" si="213">IF(ISERROR(BL58/BL34),0,BL58/BL34)</f>
        <v>1483.625</v>
      </c>
      <c r="BN71" s="20">
        <f t="shared" si="213"/>
        <v>1951.8571428571429</v>
      </c>
      <c r="BO71"/>
      <c r="BP71"/>
      <c r="BQ71"/>
      <c r="BR71"/>
      <c r="BS71"/>
    </row>
    <row r="72" spans="2:71" x14ac:dyDescent="0.25">
      <c r="B72" s="9" t="s">
        <v>2</v>
      </c>
      <c r="C72" s="10"/>
      <c r="D72" s="10"/>
      <c r="E72" s="10"/>
      <c r="F72" s="10"/>
      <c r="G72" s="10"/>
      <c r="H72" s="10"/>
      <c r="I72" s="10"/>
      <c r="J72" s="11">
        <f t="shared" si="186"/>
        <v>0</v>
      </c>
      <c r="K72" s="10"/>
      <c r="L72" s="11">
        <f t="shared" si="187"/>
        <v>0</v>
      </c>
      <c r="M72" s="10"/>
      <c r="N72" s="11">
        <f t="shared" si="188"/>
        <v>0</v>
      </c>
      <c r="O72" s="10"/>
      <c r="P72" s="11">
        <f t="shared" si="189"/>
        <v>0</v>
      </c>
      <c r="Q72" s="10"/>
      <c r="R72" s="11">
        <f t="shared" si="190"/>
        <v>0</v>
      </c>
      <c r="S72" s="10"/>
      <c r="T72" s="11">
        <f t="shared" si="191"/>
        <v>0</v>
      </c>
      <c r="U72" s="10"/>
      <c r="V72" s="11">
        <f t="shared" si="192"/>
        <v>0</v>
      </c>
      <c r="W72" s="10"/>
      <c r="X72" s="11">
        <f t="shared" si="193"/>
        <v>0</v>
      </c>
      <c r="Y72" s="10"/>
      <c r="Z72" s="11">
        <f t="shared" si="194"/>
        <v>0</v>
      </c>
      <c r="AA72" s="10"/>
      <c r="AB72" s="11">
        <f t="shared" si="195"/>
        <v>0</v>
      </c>
      <c r="AC72" s="10"/>
      <c r="AD72" s="11">
        <f t="shared" si="196"/>
        <v>0</v>
      </c>
      <c r="AE72" s="10"/>
      <c r="AF72" s="11">
        <f t="shared" si="197"/>
        <v>0</v>
      </c>
      <c r="AG72" s="10"/>
      <c r="AH72" s="11">
        <f t="shared" si="198"/>
        <v>0</v>
      </c>
      <c r="AI72" s="10"/>
      <c r="AJ72" s="11">
        <f t="shared" si="199"/>
        <v>0</v>
      </c>
      <c r="AK72" s="10"/>
      <c r="AL72" s="11">
        <f t="shared" si="200"/>
        <v>0</v>
      </c>
      <c r="AM72" s="10"/>
      <c r="AN72" s="11">
        <f t="shared" si="201"/>
        <v>0</v>
      </c>
      <c r="AO72" s="10"/>
      <c r="AP72" s="11">
        <f t="shared" si="202"/>
        <v>0</v>
      </c>
      <c r="AQ72" s="10"/>
      <c r="AR72" s="11">
        <f t="shared" si="203"/>
        <v>0</v>
      </c>
      <c r="AS72" s="10"/>
      <c r="AT72" s="11">
        <f t="shared" si="204"/>
        <v>0</v>
      </c>
      <c r="AU72" s="10"/>
      <c r="AV72" s="11">
        <f t="shared" si="205"/>
        <v>167.51249999999999</v>
      </c>
      <c r="AW72" s="10"/>
      <c r="AX72" s="11">
        <f t="shared" si="205"/>
        <v>607.22142857142865</v>
      </c>
      <c r="AY72" s="10"/>
      <c r="AZ72" s="11">
        <f t="shared" ref="AZ72:BB72" si="214">IF(ISERROR(AZ59/AZ35),0,AZ59/AZ35)</f>
        <v>425.05500000000001</v>
      </c>
      <c r="BA72" s="10"/>
      <c r="BB72" s="11">
        <f t="shared" si="214"/>
        <v>902.0030303030303</v>
      </c>
      <c r="BC72" s="10"/>
      <c r="BD72" s="11">
        <f t="shared" ref="BD72:BF72" si="215">IF(ISERROR(BD59/BD35),0,BD59/BD35)</f>
        <v>1004.5634146341463</v>
      </c>
      <c r="BE72" s="10"/>
      <c r="BF72" s="11">
        <f t="shared" si="215"/>
        <v>1091.7203703703703</v>
      </c>
      <c r="BG72" s="10"/>
      <c r="BH72" s="11">
        <f t="shared" ref="BH72:BJ72" si="216">IF(ISERROR(BH59/BH35),0,BH59/BH35)</f>
        <v>1221.9897058823528</v>
      </c>
      <c r="BI72" s="10"/>
      <c r="BJ72" s="11">
        <f t="shared" si="216"/>
        <v>1422.54578313253</v>
      </c>
      <c r="BK72" s="10"/>
      <c r="BL72" s="11">
        <f t="shared" ref="BL72:BN72" si="217">IF(ISERROR(BL59/BL35),0,BL59/BL35)</f>
        <v>1426.6634831460674</v>
      </c>
      <c r="BM72" s="10"/>
      <c r="BN72" s="13">
        <f t="shared" si="217"/>
        <v>1464.9588541666665</v>
      </c>
      <c r="BO72"/>
      <c r="BP72"/>
      <c r="BQ72"/>
      <c r="BR72"/>
      <c r="BS72"/>
    </row>
    <row r="73" spans="2:71" x14ac:dyDescent="0.25">
      <c r="B73" s="4" t="str">
        <f>$B$36</f>
        <v>Other</v>
      </c>
      <c r="J73" s="20">
        <f t="shared" si="186"/>
        <v>0</v>
      </c>
      <c r="L73" s="20">
        <f t="shared" si="187"/>
        <v>0</v>
      </c>
      <c r="N73" s="20">
        <f t="shared" si="188"/>
        <v>0</v>
      </c>
      <c r="P73" s="20">
        <f t="shared" si="189"/>
        <v>0</v>
      </c>
      <c r="R73" s="20">
        <f t="shared" si="190"/>
        <v>0</v>
      </c>
      <c r="T73" s="20">
        <f t="shared" si="191"/>
        <v>0</v>
      </c>
      <c r="V73" s="20">
        <f t="shared" si="192"/>
        <v>0</v>
      </c>
      <c r="X73" s="20">
        <f t="shared" si="193"/>
        <v>0</v>
      </c>
      <c r="Z73" s="20">
        <f t="shared" si="194"/>
        <v>0</v>
      </c>
      <c r="AB73" s="20">
        <f t="shared" si="195"/>
        <v>0</v>
      </c>
      <c r="AD73" s="20">
        <f t="shared" si="196"/>
        <v>0</v>
      </c>
      <c r="AF73" s="20">
        <f t="shared" si="197"/>
        <v>0</v>
      </c>
      <c r="AH73" s="20">
        <f t="shared" si="198"/>
        <v>0</v>
      </c>
      <c r="AJ73" s="20">
        <f t="shared" si="199"/>
        <v>0</v>
      </c>
      <c r="AL73" s="20">
        <f t="shared" si="200"/>
        <v>0</v>
      </c>
      <c r="AN73" s="20">
        <f t="shared" si="201"/>
        <v>0</v>
      </c>
      <c r="AP73" s="20">
        <f t="shared" si="202"/>
        <v>0</v>
      </c>
      <c r="AR73" s="20">
        <f t="shared" si="203"/>
        <v>0</v>
      </c>
      <c r="AT73" s="20">
        <f t="shared" si="204"/>
        <v>0</v>
      </c>
      <c r="AV73" s="20">
        <f t="shared" si="205"/>
        <v>0</v>
      </c>
      <c r="AX73" s="20">
        <f t="shared" si="205"/>
        <v>0</v>
      </c>
      <c r="AZ73" s="20">
        <f t="shared" ref="AZ73:BB73" si="218">IF(ISERROR(AZ60/AZ36),0,AZ60/AZ36)</f>
        <v>0</v>
      </c>
      <c r="BB73" s="20">
        <f t="shared" si="218"/>
        <v>0</v>
      </c>
      <c r="BD73" s="20">
        <f t="shared" ref="BD73:BF73" si="219">IF(ISERROR(BD60/BD36),0,BD60/BD36)</f>
        <v>0</v>
      </c>
      <c r="BF73" s="20">
        <f t="shared" si="219"/>
        <v>0</v>
      </c>
      <c r="BH73" s="20">
        <f t="shared" ref="BH73:BJ73" si="220">IF(ISERROR(BH60/BH36),0,BH60/BH36)</f>
        <v>0</v>
      </c>
      <c r="BJ73" s="20">
        <f t="shared" si="220"/>
        <v>0</v>
      </c>
      <c r="BL73" s="20">
        <f t="shared" ref="BL73:BN73" si="221">IF(ISERROR(BL60/BL36),0,BL60/BL36)</f>
        <v>0</v>
      </c>
      <c r="BN73" s="20">
        <f t="shared" si="221"/>
        <v>0</v>
      </c>
      <c r="BO73"/>
      <c r="BP73"/>
      <c r="BQ73"/>
      <c r="BR73"/>
      <c r="BS73"/>
    </row>
    <row r="74" spans="2:71" x14ac:dyDescent="0.25">
      <c r="B74" s="9" t="s">
        <v>2</v>
      </c>
      <c r="C74" s="10"/>
      <c r="D74" s="10"/>
      <c r="E74" s="10"/>
      <c r="F74" s="10"/>
      <c r="G74" s="10"/>
      <c r="H74" s="10"/>
      <c r="I74" s="10"/>
      <c r="J74" s="11">
        <f t="shared" si="186"/>
        <v>0</v>
      </c>
      <c r="K74" s="10"/>
      <c r="L74" s="11">
        <f t="shared" si="187"/>
        <v>0</v>
      </c>
      <c r="M74" s="10"/>
      <c r="N74" s="11">
        <f t="shared" si="188"/>
        <v>0</v>
      </c>
      <c r="O74" s="10"/>
      <c r="P74" s="11">
        <f t="shared" si="189"/>
        <v>0</v>
      </c>
      <c r="Q74" s="10"/>
      <c r="R74" s="11">
        <f t="shared" si="190"/>
        <v>0</v>
      </c>
      <c r="S74" s="10"/>
      <c r="T74" s="11">
        <f t="shared" si="191"/>
        <v>0</v>
      </c>
      <c r="U74" s="10"/>
      <c r="V74" s="11">
        <f t="shared" si="192"/>
        <v>0</v>
      </c>
      <c r="W74" s="10"/>
      <c r="X74" s="11">
        <f t="shared" si="193"/>
        <v>0</v>
      </c>
      <c r="Y74" s="10"/>
      <c r="Z74" s="11">
        <f t="shared" si="194"/>
        <v>0</v>
      </c>
      <c r="AA74" s="10"/>
      <c r="AB74" s="11">
        <f t="shared" si="195"/>
        <v>0</v>
      </c>
      <c r="AC74" s="10"/>
      <c r="AD74" s="11">
        <f t="shared" si="196"/>
        <v>0</v>
      </c>
      <c r="AE74" s="10"/>
      <c r="AF74" s="11">
        <f t="shared" si="197"/>
        <v>0</v>
      </c>
      <c r="AG74" s="10"/>
      <c r="AH74" s="11">
        <f t="shared" si="198"/>
        <v>0</v>
      </c>
      <c r="AI74" s="10"/>
      <c r="AJ74" s="11">
        <f t="shared" si="199"/>
        <v>0</v>
      </c>
      <c r="AK74" s="10"/>
      <c r="AL74" s="11">
        <f t="shared" si="200"/>
        <v>0</v>
      </c>
      <c r="AM74" s="10"/>
      <c r="AN74" s="11">
        <f t="shared" si="201"/>
        <v>0</v>
      </c>
      <c r="AO74" s="10"/>
      <c r="AP74" s="11">
        <f t="shared" si="202"/>
        <v>0</v>
      </c>
      <c r="AQ74" s="10"/>
      <c r="AR74" s="11">
        <f t="shared" si="203"/>
        <v>0</v>
      </c>
      <c r="AS74" s="10"/>
      <c r="AT74" s="11">
        <f t="shared" si="204"/>
        <v>0</v>
      </c>
      <c r="AU74" s="10"/>
      <c r="AV74" s="11">
        <f t="shared" si="205"/>
        <v>0</v>
      </c>
      <c r="AW74" s="10"/>
      <c r="AX74" s="11">
        <f t="shared" si="205"/>
        <v>0</v>
      </c>
      <c r="AY74" s="10"/>
      <c r="AZ74" s="11">
        <f t="shared" ref="AZ74:BB74" si="222">IF(ISERROR(AZ61/AZ37),0,AZ61/AZ37)</f>
        <v>0</v>
      </c>
      <c r="BA74" s="10"/>
      <c r="BB74" s="11">
        <f t="shared" si="222"/>
        <v>0</v>
      </c>
      <c r="BC74" s="10"/>
      <c r="BD74" s="11">
        <f t="shared" ref="BD74:BF74" si="223">IF(ISERROR(BD61/BD37),0,BD61/BD37)</f>
        <v>0</v>
      </c>
      <c r="BE74" s="10"/>
      <c r="BF74" s="11">
        <f t="shared" si="223"/>
        <v>0</v>
      </c>
      <c r="BG74" s="10"/>
      <c r="BH74" s="11">
        <f t="shared" ref="BH74:BJ74" si="224">IF(ISERROR(BH61/BH37),0,BH61/BH37)</f>
        <v>0</v>
      </c>
      <c r="BI74" s="10"/>
      <c r="BJ74" s="11">
        <f t="shared" si="224"/>
        <v>0</v>
      </c>
      <c r="BK74" s="10"/>
      <c r="BL74" s="11">
        <f t="shared" ref="BL74:BN74" si="225">IF(ISERROR(BL61/BL37),0,BL61/BL37)</f>
        <v>0</v>
      </c>
      <c r="BM74" s="10"/>
      <c r="BN74" s="13">
        <f t="shared" si="225"/>
        <v>0</v>
      </c>
      <c r="BO74"/>
      <c r="BP74"/>
      <c r="BQ74"/>
      <c r="BR74"/>
      <c r="BS74"/>
    </row>
    <row r="75" spans="2:71" x14ac:dyDescent="0.25">
      <c r="B75" s="4" t="s">
        <v>10</v>
      </c>
      <c r="J75" s="20">
        <f t="shared" ref="J75" si="226">IF(ISERROR(J9/J38),0,J9/J38)</f>
        <v>1027.2609523809524</v>
      </c>
      <c r="L75" s="20">
        <f t="shared" ref="L75" si="227">IF(ISERROR(L9/L38),0,L9/L38)</f>
        <v>1059.7536563876652</v>
      </c>
      <c r="N75" s="20">
        <f t="shared" ref="N75" si="228">IF(ISERROR(N9/N38),0,N9/N38)</f>
        <v>1036.3953688524591</v>
      </c>
      <c r="P75" s="20">
        <f t="shared" ref="P75" si="229">IF(ISERROR(P9/P38),0,P9/P38)</f>
        <v>1183.0305309734515</v>
      </c>
      <c r="R75" s="20">
        <f t="shared" ref="R75" si="230">IF(ISERROR(R9/R38),0,R9/R38)</f>
        <v>972.04201923076914</v>
      </c>
      <c r="T75" s="20">
        <f t="shared" ref="T75" si="231">IF(ISERROR(T9/T38),0,T9/T38)</f>
        <v>995.25803278688522</v>
      </c>
      <c r="V75" s="20">
        <f t="shared" ref="V75" si="232">IF(ISERROR(V9/V38),0,V9/V38)</f>
        <v>796.78828571428573</v>
      </c>
      <c r="X75" s="20">
        <f t="shared" ref="X75" si="233">IF(ISERROR(X9/X38),0,X9/X38)</f>
        <v>794.34884816753924</v>
      </c>
      <c r="Z75" s="20">
        <f t="shared" ref="Z75" si="234">IF(ISERROR(Z9/Z38),0,Z9/Z38)</f>
        <v>875.52899598393572</v>
      </c>
      <c r="AB75" s="20">
        <f t="shared" ref="AB75" si="235">IF(ISERROR(AB9/AB38),0,AB9/AB38)</f>
        <v>1052.7844970414201</v>
      </c>
      <c r="AD75" s="20">
        <f t="shared" ref="AD75" si="236">IF(ISERROR(AD9/AD38),0,AD9/AD38)</f>
        <v>975.88938223938226</v>
      </c>
      <c r="AF75" s="20">
        <f t="shared" ref="AF75" si="237">IF(ISERROR(AF9/AF38),0,AF9/AF38)</f>
        <v>975.59278969957074</v>
      </c>
      <c r="AH75" s="20">
        <f t="shared" ref="AH75" si="238">IF(ISERROR(AH9/AH38),0,AH9/AH38)</f>
        <v>865.64491150442473</v>
      </c>
      <c r="AJ75" s="20">
        <f t="shared" ref="AJ75" si="239">IF(ISERROR(AJ9/AJ38),0,AJ9/AJ38)</f>
        <v>1933.2518623481783</v>
      </c>
      <c r="AL75" s="20">
        <f t="shared" ref="AL75" si="240">IF(ISERROR(AL9/AL38),0,AL9/AL38)</f>
        <v>1586.4410330578512</v>
      </c>
      <c r="AN75" s="20">
        <f t="shared" ref="AN75" si="241">IF(ISERROR(AN9/AN38),0,AN9/AN38)</f>
        <v>1055.8219469026549</v>
      </c>
      <c r="AP75" s="20">
        <f t="shared" ref="AP75" si="242">IF(ISERROR(AP9/AP38),0,AP9/AP38)</f>
        <v>1096.5950869565218</v>
      </c>
      <c r="AR75" s="20">
        <f t="shared" ref="AR75" si="243">IF(ISERROR(AR9/AR38),0,AR9/AR38)</f>
        <v>1123.0286000000001</v>
      </c>
      <c r="AT75" s="20">
        <f t="shared" ref="AT75" si="244">IF(ISERROR(AT9/AT38),0,AT9/AT38)</f>
        <v>948.07868421052638</v>
      </c>
      <c r="AV75" s="20">
        <f t="shared" ref="AV75:AX75" si="245">IF(ISERROR(AV9/AV38),0,AV9/AV38)</f>
        <v>1046.8553271028038</v>
      </c>
      <c r="AX75" s="20">
        <f t="shared" si="245"/>
        <v>962.48734177215192</v>
      </c>
      <c r="AZ75" s="20">
        <f t="shared" ref="AZ75:BB75" si="246">IF(ISERROR(AZ9/AZ38),0,AZ9/AZ38)</f>
        <v>938.69299999999998</v>
      </c>
      <c r="BB75" s="20">
        <f t="shared" si="246"/>
        <v>915.08034220532318</v>
      </c>
      <c r="BD75" s="20">
        <f t="shared" ref="BD75:BF75" si="247">IF(ISERROR(BD9/BD38),0,BD9/BD38)</f>
        <v>971.10622568093379</v>
      </c>
      <c r="BF75" s="20">
        <f t="shared" si="247"/>
        <v>919.72509652509643</v>
      </c>
      <c r="BH75" s="20">
        <f t="shared" ref="BH75:BJ75" si="248">IF(ISERROR(BH9/BH38),0,BH9/BH38)</f>
        <v>811.94041666666658</v>
      </c>
      <c r="BJ75" s="20">
        <f t="shared" si="248"/>
        <v>1077.5330088495575</v>
      </c>
      <c r="BL75" s="20">
        <f t="shared" ref="BL75:BN75" si="249">IF(ISERROR(BL9/BL38),0,BL9/BL38)</f>
        <v>1037.3714220183485</v>
      </c>
      <c r="BN75" s="20">
        <f t="shared" si="249"/>
        <v>978.50320987654322</v>
      </c>
      <c r="BO75"/>
      <c r="BP75"/>
      <c r="BQ75"/>
      <c r="BR75"/>
      <c r="BS75"/>
    </row>
    <row r="76" spans="2:71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11">
        <f t="shared" ref="J76" si="250">IF(ISERROR(J13/J39),0,J13/J39)</f>
        <v>1027.2609523809524</v>
      </c>
      <c r="K76" s="10"/>
      <c r="L76" s="11">
        <f t="shared" ref="L76" si="251">IF(ISERROR(L13/L39),0,L13/L39)</f>
        <v>1044.1393135011442</v>
      </c>
      <c r="M76" s="10"/>
      <c r="N76" s="11">
        <f t="shared" ref="N76" si="252">IF(ISERROR(N13/N39),0,N13/N39)</f>
        <v>1041.364684287812</v>
      </c>
      <c r="O76" s="10"/>
      <c r="P76" s="11">
        <f t="shared" ref="P76" si="253">IF(ISERROR(P13/P39),0,P13/P39)</f>
        <v>1076.6640022050717</v>
      </c>
      <c r="Q76" s="10"/>
      <c r="R76" s="11">
        <f t="shared" ref="R76" si="254">IF(ISERROR(R13/R39),0,R13/R39)</f>
        <v>1057.147076233184</v>
      </c>
      <c r="S76" s="10"/>
      <c r="T76" s="11">
        <f t="shared" ref="T76" si="255">IF(ISERROR(T13/T39),0,T13/T39)</f>
        <v>1046.0352832965416</v>
      </c>
      <c r="U76" s="10"/>
      <c r="V76" s="11">
        <f t="shared" ref="V76" si="256">IF(ISERROR(V13/V39),0,V13/V39)</f>
        <v>1012.6752644996814</v>
      </c>
      <c r="W76" s="10"/>
      <c r="X76" s="11">
        <f t="shared" ref="X76" si="257">IF(ISERROR(X13/X39),0,X13/X39)</f>
        <v>988.98188636363648</v>
      </c>
      <c r="Y76" s="10"/>
      <c r="Z76" s="11">
        <f t="shared" ref="Z76" si="258">IF(ISERROR(Z13/Z39),0,Z13/Z39)</f>
        <v>974.92027874564462</v>
      </c>
      <c r="AA76" s="10"/>
      <c r="AB76" s="11">
        <f t="shared" ref="AB76" si="259">IF(ISERROR(AB13/AB39),0,AB13/AB39)</f>
        <v>980.96208448117534</v>
      </c>
      <c r="AC76" s="10"/>
      <c r="AD76" s="11">
        <f t="shared" ref="AD76" si="260">IF(ISERROR(AD13/AD39),0,AD13/AD39)</f>
        <v>980.42296676241278</v>
      </c>
      <c r="AE76" s="10"/>
      <c r="AF76" s="11">
        <f t="shared" ref="AF76" si="261">IF(ISERROR(AF13/AF39),0,AF13/AF39)</f>
        <v>980.00145692883905</v>
      </c>
      <c r="AG76" s="10"/>
      <c r="AH76" s="11">
        <f t="shared" ref="AH76" si="262">IF(ISERROR(AH13/AH39),0,AH13/AH39)</f>
        <v>966.68460163812358</v>
      </c>
      <c r="AI76" s="10"/>
      <c r="AJ76" s="11">
        <f t="shared" ref="AJ76" si="263">IF(ISERROR(AJ13/AJ39),0,AJ13/AJ39)</f>
        <v>1047.1042017738357</v>
      </c>
      <c r="AK76" s="10"/>
      <c r="AL76" s="11">
        <f t="shared" ref="AL76" si="264">IF(ISERROR(AL13/AL39),0,AL13/AL39)</f>
        <v>1096.3395821005918</v>
      </c>
      <c r="AM76" s="10"/>
      <c r="AN76" s="11">
        <f t="shared" ref="AN76" si="265">IF(ISERROR(AN13/AN39),0,AN13/AN39)</f>
        <v>1085.7075036982249</v>
      </c>
      <c r="AO76" s="10"/>
      <c r="AP76" s="11">
        <f t="shared" ref="AP76" si="266">IF(ISERROR(AP13/AP39),0,AP13/AP39)</f>
        <v>1095.2990535583272</v>
      </c>
      <c r="AQ76" s="10"/>
      <c r="AR76" s="11">
        <f t="shared" ref="AR76" si="267">IF(ISERROR(AR13/AR39),0,AR13/AR39)</f>
        <v>1106.7713799414348</v>
      </c>
      <c r="AS76" s="10"/>
      <c r="AT76" s="11">
        <f t="shared" ref="AT76" si="268">IF(ISERROR(AT13/AT39),0,AT13/AT39)</f>
        <v>1117.2857490909089</v>
      </c>
      <c r="AU76" s="10"/>
      <c r="AV76" s="11">
        <f t="shared" ref="AV76:AX76" si="269">IF(ISERROR(AV13/AV39),0,AV13/AV39)</f>
        <v>1134.0938406058419</v>
      </c>
      <c r="AW76" s="10"/>
      <c r="AX76" s="11">
        <f t="shared" si="269"/>
        <v>1142.6819992756248</v>
      </c>
      <c r="AY76" s="10"/>
      <c r="AZ76" s="11">
        <f t="shared" ref="AZ76:BB76" si="270">IF(ISERROR(AZ13/AZ39),0,AZ13/AZ39)</f>
        <v>1132.8158279800141</v>
      </c>
      <c r="BA76" s="10"/>
      <c r="BB76" s="11">
        <f t="shared" si="270"/>
        <v>1126.8926336421951</v>
      </c>
      <c r="BC76" s="10"/>
      <c r="BD76" s="11">
        <f t="shared" ref="BD76:BF76" si="271">IF(ISERROR(BD13/BD39),0,BD13/BD39)</f>
        <v>1125.2020883392224</v>
      </c>
      <c r="BE76" s="10"/>
      <c r="BF76" s="11">
        <f t="shared" si="271"/>
        <v>1127.1026755151936</v>
      </c>
      <c r="BG76" s="10"/>
      <c r="BH76" s="11">
        <f t="shared" ref="BH76:BJ76" si="272">IF(ISERROR(BH13/BH39),0,BH13/BH39)</f>
        <v>1029.0743124999999</v>
      </c>
      <c r="BI76" s="10"/>
      <c r="BJ76" s="11">
        <f t="shared" si="272"/>
        <v>985.80228701117301</v>
      </c>
      <c r="BK76" s="10"/>
      <c r="BL76" s="11">
        <f t="shared" ref="BL76:BN76" si="273">IF(ISERROR(BL13/BL39),0,BL13/BL39)</f>
        <v>984.19781512605061</v>
      </c>
      <c r="BM76" s="10"/>
      <c r="BN76" s="13">
        <f t="shared" si="273"/>
        <v>974.70490414778669</v>
      </c>
      <c r="BO76"/>
      <c r="BP76"/>
      <c r="BQ76"/>
      <c r="BR76"/>
      <c r="BS76"/>
    </row>
    <row r="77" spans="2:71" ht="6" customHeight="1" x14ac:dyDescent="0.25">
      <c r="BO77"/>
      <c r="BP77"/>
      <c r="BQ77"/>
      <c r="BR77"/>
      <c r="BS77"/>
    </row>
    <row r="78" spans="2:71" x14ac:dyDescent="0.25">
      <c r="B78" s="7" t="s">
        <v>8</v>
      </c>
      <c r="BO78"/>
      <c r="BP78"/>
      <c r="BQ78"/>
      <c r="BR78"/>
      <c r="BS78"/>
    </row>
    <row r="79" spans="2:71" s="17" customFormat="1" x14ac:dyDescent="0.25">
      <c r="B79" s="17" t="s">
        <v>10</v>
      </c>
      <c r="J79" s="78">
        <f t="shared" ref="J79" si="274">IF(ISERROR(J10/J41),0,J10/J41)</f>
        <v>0</v>
      </c>
      <c r="L79" s="78">
        <f t="shared" ref="L79:N79" si="275">IF(ISERROR(L10/L41),0,L10/L41)</f>
        <v>0</v>
      </c>
      <c r="N79" s="78">
        <f t="shared" si="275"/>
        <v>0</v>
      </c>
      <c r="P79" s="78">
        <f t="shared" ref="P79:R79" si="276">IF(ISERROR(P10/P41),0,P10/P41)</f>
        <v>0</v>
      </c>
      <c r="R79" s="78">
        <f t="shared" si="276"/>
        <v>0</v>
      </c>
      <c r="T79" s="78">
        <f t="shared" ref="T79:V79" si="277">IF(ISERROR(T10/T41),0,T10/T41)</f>
        <v>0</v>
      </c>
      <c r="V79" s="78">
        <f t="shared" si="277"/>
        <v>0</v>
      </c>
      <c r="X79" s="78">
        <f t="shared" ref="X79" si="278">IF(ISERROR(X10/X41),0,X10/X41)</f>
        <v>0</v>
      </c>
      <c r="Z79" s="78">
        <f t="shared" ref="Z79" si="279">IF(ISERROR(Z10/Z41),0,Z10/Z41)</f>
        <v>0</v>
      </c>
      <c r="AB79" s="78">
        <f t="shared" ref="AB79:AD79" si="280">IF(ISERROR(AB10/AB41),0,AB10/AB41)</f>
        <v>0</v>
      </c>
      <c r="AD79" s="78">
        <f t="shared" si="280"/>
        <v>0</v>
      </c>
      <c r="AF79" s="78">
        <f t="shared" ref="AF79:AH79" si="281">IF(ISERROR(AF10/AF41),0,AF10/AF41)</f>
        <v>0</v>
      </c>
      <c r="AH79" s="78">
        <f t="shared" si="281"/>
        <v>0</v>
      </c>
      <c r="AJ79" s="78">
        <f t="shared" ref="AJ79:AL79" si="282">IF(ISERROR(AJ10/AJ41),0,AJ10/AJ41)</f>
        <v>0</v>
      </c>
      <c r="AL79" s="78">
        <f t="shared" si="282"/>
        <v>0</v>
      </c>
      <c r="AN79" s="78">
        <f t="shared" ref="AN79:AP79" si="283">IF(ISERROR(AN10/AN41),0,AN10/AN41)</f>
        <v>0</v>
      </c>
      <c r="AP79" s="78">
        <f t="shared" si="283"/>
        <v>0</v>
      </c>
      <c r="AR79" s="78">
        <f t="shared" ref="AR79:AT79" si="284">IF(ISERROR(AR10/AR41),0,AR10/AR41)</f>
        <v>0</v>
      </c>
      <c r="AT79" s="78">
        <f t="shared" si="284"/>
        <v>0</v>
      </c>
      <c r="AV79" s="78">
        <f t="shared" ref="AV79:AX79" si="285">IF(ISERROR(AV10/AV41),0,AV10/AV41)</f>
        <v>0</v>
      </c>
      <c r="AX79" s="78">
        <f t="shared" si="285"/>
        <v>0</v>
      </c>
      <c r="AZ79" s="78">
        <f t="shared" ref="AZ79:BB79" si="286">IF(ISERROR(AZ10/AZ41),0,AZ10/AZ41)</f>
        <v>0</v>
      </c>
      <c r="BB79" s="78">
        <f t="shared" si="286"/>
        <v>0</v>
      </c>
      <c r="BD79" s="78">
        <f t="shared" ref="BD79:BF79" si="287">IF(ISERROR(BD10/BD41),0,BD10/BD41)</f>
        <v>0</v>
      </c>
      <c r="BF79" s="78">
        <f t="shared" si="287"/>
        <v>0</v>
      </c>
      <c r="BH79" s="78">
        <f t="shared" ref="BH79:BJ79" si="288">IF(ISERROR(BH10/BH41),0,BH10/BH41)</f>
        <v>0</v>
      </c>
      <c r="BJ79" s="78">
        <f t="shared" si="288"/>
        <v>0</v>
      </c>
      <c r="BL79" s="78">
        <f t="shared" ref="BL79:BN79" si="289">IF(ISERROR(BL10/BL41),0,BL10/BL41)</f>
        <v>0</v>
      </c>
      <c r="BN79" s="78">
        <f t="shared" si="289"/>
        <v>0</v>
      </c>
      <c r="BO79" s="79"/>
      <c r="BP79" s="79"/>
      <c r="BQ79" s="79"/>
      <c r="BR79" s="79"/>
      <c r="BS79" s="79"/>
    </row>
    <row r="80" spans="2:71" s="17" customFormat="1" x14ac:dyDescent="0.25">
      <c r="B80" s="80" t="s">
        <v>2</v>
      </c>
      <c r="C80" s="81"/>
      <c r="D80" s="81"/>
      <c r="E80" s="81"/>
      <c r="F80" s="81"/>
      <c r="G80" s="81"/>
      <c r="H80" s="76"/>
      <c r="I80" s="76"/>
      <c r="J80" s="76">
        <f>SUM(J79:J79)</f>
        <v>0</v>
      </c>
      <c r="K80" s="76"/>
      <c r="L80" s="76">
        <f>SUM(J79:L79)</f>
        <v>0</v>
      </c>
      <c r="M80" s="76"/>
      <c r="N80" s="76">
        <f>SUM(J79:N79)</f>
        <v>0</v>
      </c>
      <c r="O80" s="76"/>
      <c r="P80" s="76">
        <f>SUM(J79:P79)</f>
        <v>0</v>
      </c>
      <c r="Q80" s="76"/>
      <c r="R80" s="76">
        <f>SUM(J79:R79)</f>
        <v>0</v>
      </c>
      <c r="S80" s="76"/>
      <c r="T80" s="76">
        <f>SUM(J79:T79)</f>
        <v>0</v>
      </c>
      <c r="U80" s="76"/>
      <c r="V80" s="76">
        <f>SUM(J79:V79)</f>
        <v>0</v>
      </c>
      <c r="W80" s="76"/>
      <c r="X80" s="76">
        <f>SUM(J79:X79)</f>
        <v>0</v>
      </c>
      <c r="Y80" s="76"/>
      <c r="Z80" s="76">
        <f>SUM(J79:Z79)</f>
        <v>0</v>
      </c>
      <c r="AA80" s="76"/>
      <c r="AB80" s="76">
        <f>SUM(J79:AB79)</f>
        <v>0</v>
      </c>
      <c r="AC80" s="76"/>
      <c r="AD80" s="76">
        <f>SUM(J79:AD79)</f>
        <v>0</v>
      </c>
      <c r="AE80" s="76"/>
      <c r="AF80" s="76">
        <f>SUM(J79:AF79)</f>
        <v>0</v>
      </c>
      <c r="AG80" s="76"/>
      <c r="AH80" s="76">
        <f>SUM(L79:AH79)</f>
        <v>0</v>
      </c>
      <c r="AI80" s="76"/>
      <c r="AJ80" s="76">
        <f>SUM(N79:AJ79)</f>
        <v>0</v>
      </c>
      <c r="AK80" s="76"/>
      <c r="AL80" s="76">
        <f>SUM(P79:AL79)</f>
        <v>0</v>
      </c>
      <c r="AM80" s="76"/>
      <c r="AN80" s="76">
        <f>SUM(R79:AN79)</f>
        <v>0</v>
      </c>
      <c r="AO80" s="76"/>
      <c r="AP80" s="76">
        <f>SUM(T79:AP79)</f>
        <v>0</v>
      </c>
      <c r="AQ80" s="76"/>
      <c r="AR80" s="76">
        <f>SUM(V79:AR79)</f>
        <v>0</v>
      </c>
      <c r="AS80" s="76"/>
      <c r="AT80" s="76">
        <f>SUM(X79:AT79)</f>
        <v>0</v>
      </c>
      <c r="AU80" s="76"/>
      <c r="AV80" s="76">
        <f>SUM(Z79:AV79)</f>
        <v>0</v>
      </c>
      <c r="AW80" s="76"/>
      <c r="AX80" s="76">
        <f>SUM(AB79:AX79)</f>
        <v>0</v>
      </c>
      <c r="AY80" s="76"/>
      <c r="AZ80" s="76">
        <f>SUM(AD79:AZ79)</f>
        <v>0</v>
      </c>
      <c r="BA80" s="76"/>
      <c r="BB80" s="76">
        <f>SUM(AF79:BB79)</f>
        <v>0</v>
      </c>
      <c r="BC80" s="76"/>
      <c r="BD80" s="76">
        <f>SUM(AH79:BD79)</f>
        <v>0</v>
      </c>
      <c r="BE80" s="76"/>
      <c r="BF80" s="76">
        <f>SUM(AJ79:BF79)</f>
        <v>0</v>
      </c>
      <c r="BG80" s="76"/>
      <c r="BH80" s="76">
        <f>SUM(AL79:BH79)</f>
        <v>0</v>
      </c>
      <c r="BI80" s="76"/>
      <c r="BJ80" s="76">
        <f>SUM(AN79:BJ79)</f>
        <v>0</v>
      </c>
      <c r="BK80" s="76"/>
      <c r="BL80" s="76">
        <f>SUM(AP79:BL79)</f>
        <v>0</v>
      </c>
      <c r="BM80" s="76"/>
      <c r="BN80" s="77">
        <f>SUM(AR79:BN79)</f>
        <v>0</v>
      </c>
      <c r="BO80" s="79"/>
      <c r="BP80" s="79"/>
      <c r="BQ80" s="79"/>
      <c r="BR80" s="79"/>
      <c r="BS80" s="79"/>
    </row>
    <row r="81" spans="2:71" ht="6" customHeight="1" x14ac:dyDescent="0.25">
      <c r="BO81"/>
      <c r="BP81"/>
      <c r="BQ81"/>
      <c r="BR81"/>
      <c r="BS81"/>
    </row>
    <row r="82" spans="2:71" x14ac:dyDescent="0.25">
      <c r="B82" s="7" t="s">
        <v>9</v>
      </c>
      <c r="BO82"/>
      <c r="BP82"/>
      <c r="BQ82"/>
      <c r="BR82"/>
      <c r="BS82"/>
    </row>
    <row r="83" spans="2:71" x14ac:dyDescent="0.25">
      <c r="B83" s="4" t="s">
        <v>10</v>
      </c>
      <c r="J83" s="19">
        <f t="shared" ref="J83" si="290">IF(ISERROR(J11/J44),0,J11/J44)</f>
        <v>229.01857142857142</v>
      </c>
      <c r="L83" s="19">
        <f t="shared" ref="L83" si="291">IF(ISERROR(L11/L44),0,L11/L44)</f>
        <v>224.75324324324325</v>
      </c>
      <c r="N83" s="19">
        <f t="shared" ref="N83" si="292">IF(ISERROR(N11/N44),0,N11/N44)</f>
        <v>199.89071574642125</v>
      </c>
      <c r="P83" s="19">
        <f t="shared" ref="P83" si="293">IF(ISERROR(P11/P44),0,P11/P44)</f>
        <v>221.75866290018834</v>
      </c>
      <c r="R83" s="19">
        <f t="shared" ref="R83" si="294">IF(ISERROR(R11/R44),0,R11/R44)</f>
        <v>218.57422131147541</v>
      </c>
      <c r="T83" s="19">
        <f t="shared" ref="T83" si="295">IF(ISERROR(T11/T44),0,T11/T44)</f>
        <v>212.64438127090301</v>
      </c>
      <c r="V83" s="19">
        <f t="shared" ref="V83" si="296">IF(ISERROR(V11/V44),0,V11/V44)</f>
        <v>102.04786274509804</v>
      </c>
      <c r="X83" s="19">
        <f t="shared" ref="X83" si="297">IF(ISERROR(X11/X44),0,X11/X44)</f>
        <v>164.47087360594796</v>
      </c>
      <c r="Z83" s="19">
        <f t="shared" ref="Z83" si="298">IF(ISERROR(Z11/Z44),0,Z11/Z44)</f>
        <v>183.15488679245283</v>
      </c>
      <c r="AB83" s="19">
        <f t="shared" ref="AB83" si="299">IF(ISERROR(AB11/AB44),0,AB11/AB44)</f>
        <v>130.47217194570135</v>
      </c>
      <c r="AD83" s="19">
        <f t="shared" ref="AD83" si="300">IF(ISERROR(AD11/AD44),0,AD11/AD44)</f>
        <v>181.82224074074074</v>
      </c>
      <c r="AF83" s="19">
        <f t="shared" ref="AF83" si="301">IF(ISERROR(AF11/AF44),0,AF11/AF44)</f>
        <v>196.25702508960572</v>
      </c>
      <c r="AH83" s="19">
        <f t="shared" ref="AH83" si="302">IF(ISERROR(AH11/AH44),0,AH11/AH44)</f>
        <v>206.9879964850615</v>
      </c>
      <c r="AJ83" s="19">
        <f t="shared" ref="AJ83" si="303">IF(ISERROR(AJ11/AJ44),0,AJ11/AJ44)</f>
        <v>379.74816112084068</v>
      </c>
      <c r="AL83" s="19">
        <f t="shared" ref="AL83" si="304">IF(ISERROR(AL11/AL44),0,AL11/AL44)</f>
        <v>238.7775591985428</v>
      </c>
      <c r="AN83" s="19">
        <f t="shared" ref="AN83" si="305">IF(ISERROR(AN11/AN44),0,AN11/AN44)</f>
        <v>211.82267045454546</v>
      </c>
      <c r="AP83" s="19">
        <f t="shared" ref="AP83" si="306">IF(ISERROR(AP11/AP44),0,AP11/AP44)</f>
        <v>44.802867383512542</v>
      </c>
      <c r="AR83" s="19">
        <f t="shared" ref="AR83" si="307">IF(ISERROR(AR11/AR44),0,AR11/AR44)</f>
        <v>215.6822619047619</v>
      </c>
      <c r="AT83" s="19">
        <f t="shared" ref="AT83" si="308">IF(ISERROR(AT11/AT44),0,AT11/AT44)</f>
        <v>207.56684310018903</v>
      </c>
      <c r="AV83" s="19">
        <f t="shared" ref="AV83:AX83" si="309">IF(ISERROR(AV11/AV44),0,AV11/AV44)</f>
        <v>203.23886762360448</v>
      </c>
      <c r="AX83" s="19">
        <f t="shared" si="309"/>
        <v>204.78791164658637</v>
      </c>
      <c r="AZ83" s="19">
        <f t="shared" ref="AZ83:BB83" si="310">IF(ISERROR(AZ11/AZ44),0,AZ11/AZ44)</f>
        <v>197.29864168618269</v>
      </c>
      <c r="BB83" s="19">
        <f t="shared" si="310"/>
        <v>198.18629139072848</v>
      </c>
      <c r="BD83" s="19">
        <f t="shared" ref="BD83:BF83" si="311">IF(ISERROR(BD11/BD44),0,BD11/BD44)</f>
        <v>204.58579256360076</v>
      </c>
      <c r="BF83" s="19">
        <f t="shared" si="311"/>
        <v>209.65366788321168</v>
      </c>
      <c r="BH83" s="19">
        <f t="shared" ref="BH83:BJ83" si="312">IF(ISERROR(BH11/BH44),0,BH11/BH44)</f>
        <v>202.64161564625851</v>
      </c>
      <c r="BJ83" s="19">
        <f t="shared" si="312"/>
        <v>199.73225092250922</v>
      </c>
      <c r="BL83" s="19">
        <f t="shared" ref="BL83:BN83" si="313">IF(ISERROR(BL11/BL44),0,BL11/BL44)</f>
        <v>187.45734732824425</v>
      </c>
      <c r="BN83" s="19">
        <f t="shared" si="313"/>
        <v>210.40417657045839</v>
      </c>
      <c r="BO83"/>
      <c r="BP83"/>
      <c r="BQ83"/>
      <c r="BR83"/>
      <c r="BS83"/>
    </row>
    <row r="84" spans="2:71" x14ac:dyDescent="0.25">
      <c r="B84" s="9" t="s">
        <v>2</v>
      </c>
      <c r="C84" s="10"/>
      <c r="D84" s="10"/>
      <c r="E84" s="10"/>
      <c r="F84" s="10"/>
      <c r="G84" s="10"/>
      <c r="H84" s="10"/>
      <c r="I84" s="10"/>
      <c r="J84" s="39">
        <f t="shared" ref="J84" si="314">IF(ISERROR(J15/J45),0,J15/J45)</f>
        <v>229.01857142857142</v>
      </c>
      <c r="K84" s="10"/>
      <c r="L84" s="39">
        <f t="shared" ref="L84" si="315">IF(ISERROR(L15/L45),0,L15/L45)</f>
        <v>227.04775216138327</v>
      </c>
      <c r="M84" s="10"/>
      <c r="N84" s="39">
        <f t="shared" ref="N84" si="316">IF(ISERROR(N15/N45),0,N15/N45)</f>
        <v>218.36815032679741</v>
      </c>
      <c r="O84" s="10"/>
      <c r="P84" s="39">
        <f t="shared" ref="P84" si="317">IF(ISERROR(P15/P45),0,P15/P45)</f>
        <v>219.2416885007278</v>
      </c>
      <c r="Q84" s="10"/>
      <c r="R84" s="39">
        <f t="shared" ref="R84" si="318">IF(ISERROR(R15/R45),0,R15/R45)</f>
        <v>219.11390349156531</v>
      </c>
      <c r="S84" s="10"/>
      <c r="T84" s="39">
        <f t="shared" ref="T84" si="319">IF(ISERROR(T15/T45),0,T15/T45)</f>
        <v>217.88455036542737</v>
      </c>
      <c r="U84" s="10"/>
      <c r="V84" s="39">
        <f t="shared" ref="V84" si="320">IF(ISERROR(V15/V45),0,V15/V45)</f>
        <v>201.73013125512713</v>
      </c>
      <c r="W84" s="10"/>
      <c r="X84" s="39">
        <f t="shared" ref="X84" si="321">IF(ISERROR(X15/X45),0,X15/X45)</f>
        <v>196.95170917759236</v>
      </c>
      <c r="Y84" s="10"/>
      <c r="Z84" s="39">
        <f t="shared" ref="Z84" si="322">IF(ISERROR(Z15/Z45),0,Z15/Z45)</f>
        <v>195.40412910052908</v>
      </c>
      <c r="AA84" s="10"/>
      <c r="AB84" s="39">
        <f t="shared" ref="AB84" si="323">IF(ISERROR(AB15/AB45),0,AB15/AB45)</f>
        <v>189.84966324753239</v>
      </c>
      <c r="AC84" s="10"/>
      <c r="AD84" s="39">
        <f t="shared" ref="AD84" si="324">IF(ISERROR(AD15/AD45),0,AD15/AD45)</f>
        <v>189.09010338181176</v>
      </c>
      <c r="AE84" s="10"/>
      <c r="AF84" s="39">
        <f t="shared" ref="AF84" si="325">IF(ISERROR(AF15/AF45),0,AF15/AF45)</f>
        <v>189.72843415802069</v>
      </c>
      <c r="AG84" s="10"/>
      <c r="AH84" s="39">
        <f t="shared" ref="AH84" si="326">IF(ISERROR(AH15/AH45),0,AH15/AH45)</f>
        <v>187.78680427159702</v>
      </c>
      <c r="AI84" s="10"/>
      <c r="AJ84" s="39">
        <f t="shared" ref="AJ84" si="327">IF(ISERROR(AJ15/AJ45),0,AJ15/AJ45)</f>
        <v>202.21626335637961</v>
      </c>
      <c r="AK84" s="10"/>
      <c r="AL84" s="39">
        <f t="shared" ref="AL84" si="328">IF(ISERROR(AL15/AL45),0,AL15/AL45)</f>
        <v>205.51784246575343</v>
      </c>
      <c r="AM84" s="10"/>
      <c r="AN84" s="39">
        <f t="shared" ref="AN84" si="329">IF(ISERROR(AN15/AN45),0,AN15/AN45)</f>
        <v>204.6932160099673</v>
      </c>
      <c r="AO84" s="10"/>
      <c r="AP84" s="39">
        <f t="shared" ref="AP84" si="330">IF(ISERROR(AP15/AP45),0,AP15/AP45)</f>
        <v>189.90462486519803</v>
      </c>
      <c r="AQ84" s="10"/>
      <c r="AR84" s="39">
        <f t="shared" ref="AR84" si="331">IF(ISERROR(AR15/AR45),0,AR15/AR45)</f>
        <v>190.14515506866223</v>
      </c>
      <c r="AS84" s="10"/>
      <c r="AT84" s="39">
        <f t="shared" ref="AT84" si="332">IF(ISERROR(AT15/AT45),0,AT15/AT45)</f>
        <v>198.47526153846152</v>
      </c>
      <c r="AU84" s="10"/>
      <c r="AV84" s="39">
        <f t="shared" ref="AV84:AX84" si="333">IF(ISERROR(AV15/AV45),0,AV15/AV45)</f>
        <v>201.70505994839885</v>
      </c>
      <c r="AW84" s="10"/>
      <c r="AX84" s="39">
        <f t="shared" si="333"/>
        <v>203.43860454476135</v>
      </c>
      <c r="AY84" s="10"/>
      <c r="AZ84" s="39">
        <f t="shared" ref="AZ84:BB84" si="334">IF(ISERROR(AZ15/AZ45),0,AZ15/AZ45)</f>
        <v>207.96770865178846</v>
      </c>
      <c r="BA84" s="10"/>
      <c r="BB84" s="39">
        <f t="shared" si="334"/>
        <v>209.21060551014233</v>
      </c>
      <c r="BC84" s="10"/>
      <c r="BD84" s="39">
        <f t="shared" ref="BD84:BF84" si="335">IF(ISERROR(BD15/BD45),0,BD15/BD45)</f>
        <v>209.95230675407839</v>
      </c>
      <c r="BE84" s="10"/>
      <c r="BF84" s="39">
        <f t="shared" si="335"/>
        <v>210.18525848883451</v>
      </c>
      <c r="BG84" s="10"/>
      <c r="BH84" s="39">
        <f t="shared" ref="BH84:BJ84" si="336">IF(ISERROR(BH15/BH45),0,BH15/BH45)</f>
        <v>194.73810678871092</v>
      </c>
      <c r="BI84" s="10"/>
      <c r="BJ84" s="39">
        <f t="shared" si="336"/>
        <v>191.45911576053757</v>
      </c>
      <c r="BK84" s="10"/>
      <c r="BL84" s="39">
        <f t="shared" ref="BL84:BN84" si="337">IF(ISERROR(BL15/BL45),0,BL15/BL45)</f>
        <v>189.49565556234717</v>
      </c>
      <c r="BM84" s="10"/>
      <c r="BN84" s="40">
        <f t="shared" si="337"/>
        <v>203.64830874524714</v>
      </c>
      <c r="BO84"/>
      <c r="BP84"/>
      <c r="BQ84"/>
      <c r="BR84"/>
      <c r="BS84"/>
    </row>
    <row r="85" spans="2:71" ht="6" customHeight="1" x14ac:dyDescent="0.25">
      <c r="B85" s="7"/>
    </row>
    <row r="86" spans="2:71" x14ac:dyDescent="0.25">
      <c r="B86" s="7" t="s">
        <v>10</v>
      </c>
      <c r="J86" s="19">
        <f t="shared" ref="J86" si="338">IF(ISERROR(J12/J47),0,J12/J47)</f>
        <v>446.72103896103891</v>
      </c>
      <c r="L86" s="19">
        <f t="shared" ref="L86" si="339">IF(ISERROR(L12/L47),0,L12/L47)</f>
        <v>492.47230225988704</v>
      </c>
      <c r="N86" s="19">
        <f t="shared" ref="N86" si="340">IF(ISERROR(N12/N47),0,N12/N47)</f>
        <v>478.34519781718967</v>
      </c>
      <c r="P86" s="19">
        <f t="shared" ref="P86" si="341">IF(ISERROR(P12/P47),0,P12/P47)</f>
        <v>508.74339498018492</v>
      </c>
      <c r="R86" s="19">
        <f t="shared" ref="R86" si="342">IF(ISERROR(R12/R47),0,R12/R47)</f>
        <v>443.74850574712639</v>
      </c>
      <c r="T86" s="19">
        <f t="shared" ref="T86" si="343">IF(ISERROR(T12/T47),0,T12/T47)</f>
        <v>439.43503562945369</v>
      </c>
      <c r="V86" s="19">
        <f t="shared" ref="V86" si="344">IF(ISERROR(V12/V47),0,V12/V47)</f>
        <v>304.68048611111112</v>
      </c>
      <c r="X86" s="19">
        <f t="shared" ref="X86" si="345">IF(ISERROR(X12/X47),0,X12/X47)</f>
        <v>329.50063100137174</v>
      </c>
      <c r="Z86" s="19">
        <f t="shared" ref="Z86" si="346">IF(ISERROR(Z12/Z47),0,Z12/Z47)</f>
        <v>404.46573812580232</v>
      </c>
      <c r="AB86" s="19">
        <f t="shared" ref="AB86" si="347">IF(ISERROR(AB12/AB47),0,AB12/AB47)</f>
        <v>385.57983633387886</v>
      </c>
      <c r="AD86" s="19">
        <f t="shared" ref="AD86" si="348">IF(ISERROR(AD12/AD47),0,AD12/AD47)</f>
        <v>439.22322903629538</v>
      </c>
      <c r="AF86" s="19">
        <f t="shared" ref="AF86" si="349">IF(ISERROR(AF12/AF47),0,AF12/AF47)</f>
        <v>425.8211630847029</v>
      </c>
      <c r="AH86" s="19">
        <f t="shared" ref="AH86" si="350">IF(ISERROR(AH12/AH47),0,AH12/AH47)</f>
        <v>394.22883018867924</v>
      </c>
      <c r="AJ86" s="19">
        <f t="shared" ref="AJ86" si="351">IF(ISERROR(AJ12/AJ47),0,AJ12/AJ47)</f>
        <v>848.83790953545235</v>
      </c>
      <c r="AL86" s="19">
        <f t="shared" ref="AL86" si="352">IF(ISERROR(AL12/AL47),0,AL12/AL47)</f>
        <v>651.08420986093552</v>
      </c>
      <c r="AN86" s="19">
        <f t="shared" ref="AN86" si="353">IF(ISERROR(AN12/AN47),0,AN12/AN47)</f>
        <v>464.79858090185678</v>
      </c>
      <c r="AP86" s="19">
        <f t="shared" ref="AP86" si="354">IF(ISERROR(AP12/AP47),0,AP12/AP47)</f>
        <v>351.79805837563453</v>
      </c>
      <c r="AR86" s="19">
        <f t="shared" ref="AR86" si="355">IF(ISERROR(AR12/AR47),0,AR12/AR47)</f>
        <v>486.37031026252981</v>
      </c>
      <c r="AT86" s="19">
        <f t="shared" ref="AT86" si="356">IF(ISERROR(AT12/AT47),0,AT12/AT47)</f>
        <v>430.60079260237779</v>
      </c>
      <c r="AV86" s="19">
        <f t="shared" ref="AV86:AX86" si="357">IF(ISERROR(AV12/AV47),0,AV12/AV47)</f>
        <v>419.49810939357911</v>
      </c>
      <c r="AX86" s="19">
        <f t="shared" si="357"/>
        <v>459.10187755102044</v>
      </c>
      <c r="AZ86" s="19">
        <f t="shared" ref="AZ86:BB86" si="358">IF(ISERROR(AZ12/AZ47),0,AZ12/AZ47)</f>
        <v>454.61106750392463</v>
      </c>
      <c r="BB86" s="19">
        <f t="shared" si="358"/>
        <v>440.17952710495967</v>
      </c>
      <c r="BD86" s="19">
        <f t="shared" ref="BD86:BF86" si="359">IF(ISERROR(BD12/BD47),0,BD12/BD47)</f>
        <v>475.96177083333333</v>
      </c>
      <c r="BF86" s="19">
        <f t="shared" si="359"/>
        <v>459.55986369268896</v>
      </c>
      <c r="BH86" s="19">
        <f t="shared" ref="BH86:BJ86" si="360">IF(ISERROR(BH12/BH47),0,BH12/BH47)</f>
        <v>419.95485915492958</v>
      </c>
      <c r="BJ86" s="19">
        <f t="shared" si="360"/>
        <v>503.58507812499994</v>
      </c>
      <c r="BL86" s="19">
        <f t="shared" ref="BL86:BN86" si="361">IF(ISERROR(BL12/BL47),0,BL12/BL47)</f>
        <v>449.15952830188678</v>
      </c>
      <c r="BN86" s="19">
        <f t="shared" si="361"/>
        <v>451.16266826923072</v>
      </c>
    </row>
    <row r="87" spans="2:71" x14ac:dyDescent="0.25">
      <c r="B87" s="9" t="s">
        <v>2</v>
      </c>
      <c r="C87" s="10"/>
      <c r="D87" s="10"/>
      <c r="E87" s="10"/>
      <c r="F87" s="10"/>
      <c r="G87" s="10"/>
      <c r="H87" s="10"/>
      <c r="I87" s="10"/>
      <c r="J87" s="39">
        <f t="shared" ref="J87" si="362">IF(ISERROR(J16/J48),0,J16/J48)</f>
        <v>446.72103896103891</v>
      </c>
      <c r="K87" s="10"/>
      <c r="L87" s="39">
        <f t="shared" ref="L87" si="363">IF(ISERROR(L16/L48),0,L16/L48)</f>
        <v>468.63707036535857</v>
      </c>
      <c r="M87" s="10"/>
      <c r="N87" s="39">
        <f t="shared" ref="N87" si="364">IF(ISERROR(N16/N48),0,N16/N48)</f>
        <v>471.85554952510176</v>
      </c>
      <c r="O87" s="10"/>
      <c r="P87" s="39">
        <f t="shared" ref="P87" si="365">IF(ISERROR(P16/P48),0,P16/P48)</f>
        <v>481.26393867924531</v>
      </c>
      <c r="Q87" s="10"/>
      <c r="R87" s="39">
        <f t="shared" ref="R87" si="366">IF(ISERROR(R16/R48),0,R16/R48)</f>
        <v>474.13764465065503</v>
      </c>
      <c r="S87" s="10"/>
      <c r="T87" s="39">
        <f t="shared" ref="T87" si="367">IF(ISERROR(T16/T48),0,T16/T48)</f>
        <v>467.6530470483799</v>
      </c>
      <c r="U87" s="10"/>
      <c r="V87" s="39">
        <f t="shared" ref="V87" si="368">IF(ISERROR(V16/V48),0,V16/V48)</f>
        <v>445.19988136241869</v>
      </c>
      <c r="W87" s="10"/>
      <c r="X87" s="39">
        <f t="shared" ref="X87" si="369">IF(ISERROR(X16/X48),0,X16/X48)</f>
        <v>431.03619479429051</v>
      </c>
      <c r="Y87" s="10"/>
      <c r="Z87" s="39">
        <f t="shared" ref="Z87" si="370">IF(ISERROR(Z16/Z48),0,Z16/Z48)</f>
        <v>427.96248143748147</v>
      </c>
      <c r="AA87" s="10"/>
      <c r="AB87" s="39">
        <f t="shared" ref="AB87" si="371">IF(ISERROR(AB16/AB48),0,AB16/AB48)</f>
        <v>424.43684547311096</v>
      </c>
      <c r="AC87" s="10"/>
      <c r="AD87" s="39">
        <f t="shared" ref="AD87" si="372">IF(ISERROR(AD16/AD48),0,AD16/AD48)</f>
        <v>425.88752333005891</v>
      </c>
      <c r="AE87" s="10"/>
      <c r="AF87" s="39">
        <f t="shared" ref="AF87" si="373">IF(ISERROR(AF16/AF48),0,AF16/AF48)</f>
        <v>425.88164857302741</v>
      </c>
      <c r="AG87" s="10"/>
      <c r="AH87" s="39">
        <f t="shared" ref="AH87" si="374">IF(ISERROR(AH16/AH48),0,AH16/AH48)</f>
        <v>421.2822823660714</v>
      </c>
      <c r="AI87" s="10"/>
      <c r="AJ87" s="39">
        <f t="shared" ref="AJ87" si="375">IF(ISERROR(AJ16/AJ48),0,AJ16/AJ48)</f>
        <v>454.28536604189634</v>
      </c>
      <c r="AK87" s="10"/>
      <c r="AL87" s="39">
        <f t="shared" ref="AL87" si="376">IF(ISERROR(AL16/AL48),0,AL16/AL48)</f>
        <v>469.40719215600348</v>
      </c>
      <c r="AM87" s="10"/>
      <c r="AN87" s="39">
        <f t="shared" ref="AN87" si="377">IF(ISERROR(AN16/AN48),0,AN16/AN48)</f>
        <v>465.7630936986302</v>
      </c>
      <c r="AO87" s="10"/>
      <c r="AP87" s="39">
        <f t="shared" ref="AP87" si="378">IF(ISERROR(AP16/AP48),0,AP16/AP48)</f>
        <v>457.68212433546711</v>
      </c>
      <c r="AQ87" s="10"/>
      <c r="AR87" s="39">
        <f t="shared" ref="AR87" si="379">IF(ISERROR(AR16/AR48),0,AR16/AR48)</f>
        <v>461.95920547053078</v>
      </c>
      <c r="AS87" s="10"/>
      <c r="AT87" s="39">
        <f t="shared" ref="AT87" si="380">IF(ISERROR(AT16/AT48),0,AT16/AT48)</f>
        <v>471.63513621621621</v>
      </c>
      <c r="AU87" s="10"/>
      <c r="AV87" s="39">
        <f t="shared" ref="AV87:AX87" si="381">IF(ISERROR(AV16/AV48),0,AV16/AV48)</f>
        <v>478.0193292031617</v>
      </c>
      <c r="AW87" s="10"/>
      <c r="AX87" s="39">
        <f t="shared" si="381"/>
        <v>482.67632861128999</v>
      </c>
      <c r="AY87" s="10"/>
      <c r="AZ87" s="39">
        <f t="shared" ref="AZ87:BB87" si="382">IF(ISERROR(AZ16/AZ48),0,AZ16/AZ48)</f>
        <v>487.11215753424659</v>
      </c>
      <c r="BA87" s="10"/>
      <c r="BB87" s="39">
        <f t="shared" si="382"/>
        <v>486.85425945601349</v>
      </c>
      <c r="BC87" s="10"/>
      <c r="BD87" s="39">
        <f t="shared" ref="BD87:BF87" si="383">IF(ISERROR(BD16/BD48),0,BD16/BD48)</f>
        <v>491.10516455426551</v>
      </c>
      <c r="BE87" s="10"/>
      <c r="BF87" s="39">
        <f t="shared" si="383"/>
        <v>496.58964790979678</v>
      </c>
      <c r="BG87" s="10"/>
      <c r="BH87" s="39">
        <f t="shared" ref="BH87:BJ87" si="384">IF(ISERROR(BH16/BH48),0,BH16/BH48)</f>
        <v>459.12998516163225</v>
      </c>
      <c r="BI87" s="10"/>
      <c r="BJ87" s="39">
        <f t="shared" si="384"/>
        <v>446.62528049298766</v>
      </c>
      <c r="BK87" s="10"/>
      <c r="BL87" s="39">
        <f t="shared" ref="BL87:BN87" si="385">IF(ISERROR(BL16/BL48),0,BL16/BL48)</f>
        <v>445.36759361702133</v>
      </c>
      <c r="BM87" s="10"/>
      <c r="BN87" s="40">
        <f t="shared" si="385"/>
        <v>453.68549872935193</v>
      </c>
    </row>
    <row r="89" spans="2:71" x14ac:dyDescent="0.25">
      <c r="B89" s="7" t="s">
        <v>27</v>
      </c>
    </row>
    <row r="90" spans="2:71" x14ac:dyDescent="0.25">
      <c r="B90" s="7" t="str">
        <f>B65</f>
        <v>Dr. Davis Perry</v>
      </c>
    </row>
    <row r="91" spans="2:71" x14ac:dyDescent="0.25">
      <c r="B91" s="4" t="s">
        <v>26</v>
      </c>
      <c r="J91" s="46">
        <v>96724.45</v>
      </c>
      <c r="K91" s="47"/>
      <c r="L91" s="46">
        <v>85363.43</v>
      </c>
      <c r="M91" s="47"/>
      <c r="N91" s="46">
        <v>73767.179999999993</v>
      </c>
      <c r="O91" s="47"/>
      <c r="P91" s="46">
        <v>77709.039999999994</v>
      </c>
      <c r="Q91" s="47"/>
      <c r="R91" s="46">
        <v>52412.53</v>
      </c>
      <c r="S91" s="47"/>
      <c r="T91" s="46">
        <v>116911.02</v>
      </c>
      <c r="U91" s="47"/>
      <c r="V91" s="46">
        <v>125045.65</v>
      </c>
      <c r="W91" s="47"/>
      <c r="X91" s="46">
        <v>125939.33</v>
      </c>
      <c r="Y91" s="47"/>
      <c r="Z91" s="46">
        <v>179222.33</v>
      </c>
      <c r="AA91" s="47"/>
      <c r="AB91" s="46">
        <v>54023.12</v>
      </c>
      <c r="AC91" s="47"/>
      <c r="AD91" s="46">
        <v>167279.67999999999</v>
      </c>
      <c r="AE91" s="47"/>
      <c r="AF91" s="46">
        <v>164802.04999999999</v>
      </c>
      <c r="AG91" s="47"/>
      <c r="AH91" s="46">
        <v>129470.92</v>
      </c>
      <c r="AI91" s="47"/>
      <c r="AJ91" s="46">
        <v>247367.27</v>
      </c>
      <c r="AK91" s="47"/>
      <c r="AL91" s="46">
        <v>171617.15</v>
      </c>
      <c r="AM91" s="47"/>
      <c r="AN91" s="46">
        <v>83030.399999999994</v>
      </c>
      <c r="AO91" s="47"/>
      <c r="AP91" s="46">
        <v>136780.68</v>
      </c>
      <c r="AQ91" s="47"/>
      <c r="AR91" s="46">
        <v>210703.03</v>
      </c>
      <c r="AS91" s="47"/>
      <c r="AT91" s="46">
        <v>207526.92</v>
      </c>
      <c r="AU91" s="47"/>
      <c r="AV91" s="46">
        <v>179131.04</v>
      </c>
      <c r="AW91" s="47"/>
      <c r="AX91" s="46">
        <v>218392.28</v>
      </c>
      <c r="AY91" s="47"/>
      <c r="AZ91" s="46">
        <v>100191.06</v>
      </c>
      <c r="BA91" s="47"/>
      <c r="BB91" s="46">
        <v>255582.9</v>
      </c>
      <c r="BC91" s="47"/>
      <c r="BD91" s="46">
        <v>259120.8</v>
      </c>
      <c r="BE91" s="47"/>
      <c r="BF91" s="46">
        <v>106391.75</v>
      </c>
      <c r="BG91" s="47"/>
      <c r="BH91" s="46">
        <v>212570.64</v>
      </c>
      <c r="BI91" s="47"/>
      <c r="BJ91" s="46">
        <v>177620.15</v>
      </c>
      <c r="BK91" s="47"/>
      <c r="BL91" s="46">
        <v>111183.25</v>
      </c>
      <c r="BM91" s="47"/>
      <c r="BN91" s="46">
        <v>189037.79</v>
      </c>
    </row>
    <row r="92" spans="2:71" x14ac:dyDescent="0.25">
      <c r="B92" s="9" t="s">
        <v>20</v>
      </c>
      <c r="C92" s="10"/>
      <c r="D92" s="10"/>
      <c r="E92" s="10"/>
      <c r="F92" s="10"/>
      <c r="G92" s="10"/>
      <c r="H92" s="10"/>
      <c r="I92" s="10"/>
      <c r="J92" s="11">
        <f>SUM($J91:J91)</f>
        <v>96724.45</v>
      </c>
      <c r="K92" s="10"/>
      <c r="L92" s="11">
        <f>SUM($J91:L91)</f>
        <v>182087.88</v>
      </c>
      <c r="M92" s="10"/>
      <c r="N92" s="11">
        <f>SUM(J91:N91)</f>
        <v>255855.06</v>
      </c>
      <c r="O92" s="10"/>
      <c r="P92" s="11">
        <f>SUM(J91:P91)</f>
        <v>333564.09999999998</v>
      </c>
      <c r="Q92" s="10"/>
      <c r="R92" s="11">
        <f>SUM(J91:R91)</f>
        <v>385976.63</v>
      </c>
      <c r="S92" s="10"/>
      <c r="T92" s="11">
        <f>SUM(J91:T91)</f>
        <v>502887.65</v>
      </c>
      <c r="U92" s="10"/>
      <c r="V92" s="11">
        <f>SUM(J91:V91)</f>
        <v>627933.30000000005</v>
      </c>
      <c r="W92" s="10"/>
      <c r="X92" s="11">
        <f>SUM(J91:X91)</f>
        <v>753872.63</v>
      </c>
      <c r="Y92" s="10"/>
      <c r="Z92" s="11">
        <f>SUM(J91:Z91)</f>
        <v>933094.96</v>
      </c>
      <c r="AA92" s="10"/>
      <c r="AB92" s="11">
        <f>SUM(J91:AB91)</f>
        <v>987118.07999999996</v>
      </c>
      <c r="AC92" s="10"/>
      <c r="AD92" s="11">
        <f>SUM(J91:AD91)</f>
        <v>1154397.76</v>
      </c>
      <c r="AE92" s="10"/>
      <c r="AF92" s="11">
        <f>SUM(J91:AF91)</f>
        <v>1319199.81</v>
      </c>
      <c r="AG92" s="10"/>
      <c r="AH92" s="11">
        <f>SUM(L91:AH91)</f>
        <v>1351946.2799999998</v>
      </c>
      <c r="AI92" s="10"/>
      <c r="AJ92" s="11">
        <f>SUM(N91:AJ91)</f>
        <v>1513950.1199999999</v>
      </c>
      <c r="AK92" s="10"/>
      <c r="AL92" s="11">
        <f>SUM(P91:AL91)</f>
        <v>1611800.0899999999</v>
      </c>
      <c r="AM92" s="10"/>
      <c r="AN92" s="11">
        <f>SUM(R91:AN91)</f>
        <v>1617121.4499999997</v>
      </c>
      <c r="AO92" s="10"/>
      <c r="AP92" s="11">
        <f>SUM(T91:AP91)</f>
        <v>1701489.5999999996</v>
      </c>
      <c r="AQ92" s="10"/>
      <c r="AR92" s="11">
        <f>SUM(V91:AR91)</f>
        <v>1795281.6099999996</v>
      </c>
      <c r="AS92" s="10"/>
      <c r="AT92" s="11">
        <f>SUM(X91:AT91)</f>
        <v>1877762.8799999997</v>
      </c>
      <c r="AU92" s="10"/>
      <c r="AV92" s="11">
        <f>SUM(Z91:AV91)</f>
        <v>1930954.5899999999</v>
      </c>
      <c r="AW92" s="10"/>
      <c r="AX92" s="11">
        <f>SUM(AB91:AX91)</f>
        <v>1970124.54</v>
      </c>
      <c r="AY92" s="10"/>
      <c r="AZ92" s="11">
        <f>SUM(AD91:AZ91)</f>
        <v>2016292.48</v>
      </c>
      <c r="BA92" s="10"/>
      <c r="BB92" s="11">
        <f>SUM(AF91:BB91)</f>
        <v>2104595.7000000002</v>
      </c>
      <c r="BC92" s="10"/>
      <c r="BD92" s="11">
        <f>SUM(AH91:BD91)</f>
        <v>2198914.4499999997</v>
      </c>
      <c r="BE92" s="10"/>
      <c r="BF92" s="11">
        <f>SUM(AJ91:BF91)</f>
        <v>2175835.2800000003</v>
      </c>
      <c r="BG92" s="10"/>
      <c r="BH92" s="11">
        <f>SUM(AL91:BH91)</f>
        <v>2141038.65</v>
      </c>
      <c r="BI92" s="10"/>
      <c r="BJ92" s="11">
        <f>SUM(AN91:BJ91)</f>
        <v>2147041.65</v>
      </c>
      <c r="BK92" s="10"/>
      <c r="BL92" s="11">
        <f>SUM(AP91:BL91)</f>
        <v>2175194.5</v>
      </c>
      <c r="BM92" s="10"/>
      <c r="BN92" s="13">
        <f>SUM(AR91:BN91)</f>
        <v>2227451.61</v>
      </c>
    </row>
    <row r="93" spans="2:71" x14ac:dyDescent="0.25">
      <c r="B93" s="50" t="s">
        <v>40</v>
      </c>
      <c r="C93" s="51"/>
      <c r="D93" s="51"/>
      <c r="E93" s="51"/>
      <c r="F93" s="51"/>
      <c r="G93" s="51"/>
      <c r="H93" s="51"/>
      <c r="I93" s="51"/>
      <c r="J93" s="53">
        <f>IF(ISERROR(J92/J29),0,J92/J29)</f>
        <v>681.15809859154922</v>
      </c>
      <c r="K93" s="51"/>
      <c r="L93" s="53">
        <f>IF(ISERROR(L92/L29),0,L92/L29)</f>
        <v>666.98857142857139</v>
      </c>
      <c r="M93" s="51"/>
      <c r="N93" s="53">
        <f t="shared" ref="N93" si="386">IF(ISERROR(N92/N29),0,N92/N29)</f>
        <v>631.74088888888889</v>
      </c>
      <c r="O93" s="51"/>
      <c r="P93" s="53">
        <f t="shared" ref="P93" si="387">IF(ISERROR(P92/P29),0,P92/P29)</f>
        <v>636.57270992366409</v>
      </c>
      <c r="Q93" s="51"/>
      <c r="R93" s="53">
        <f t="shared" ref="R93" si="388">IF(ISERROR(R92/R29),0,R92/R29)</f>
        <v>621.54046698872787</v>
      </c>
      <c r="S93" s="51"/>
      <c r="T93" s="53">
        <f t="shared" ref="T93" si="389">IF(ISERROR(T92/T29),0,T92/T29)</f>
        <v>663.4401715039578</v>
      </c>
      <c r="U93" s="51"/>
      <c r="V93" s="53">
        <f t="shared" ref="V93" si="390">IF(ISERROR(V92/V29),0,V92/V29)</f>
        <v>706.33667041619799</v>
      </c>
      <c r="W93" s="51"/>
      <c r="X93" s="53">
        <f t="shared" ref="X93" si="391">IF(ISERROR(X92/X29),0,X92/X29)</f>
        <v>763.02897773279358</v>
      </c>
      <c r="Y93" s="51"/>
      <c r="Z93" s="53">
        <f t="shared" ref="Z93" si="392">IF(ISERROR(Z92/Z29),0,Z92/Z29)</f>
        <v>844.42982805429858</v>
      </c>
      <c r="AA93" s="51"/>
      <c r="AB93" s="53">
        <f t="shared" ref="AB93" si="393">IF(ISERROR(AB92/AB29),0,AB92/AB29)</f>
        <v>845.85953727506421</v>
      </c>
      <c r="AC93" s="51"/>
      <c r="AD93" s="53">
        <f t="shared" ref="AD93" si="394">IF(ISERROR(AD92/AD29),0,AD92/AD29)</f>
        <v>888.6818783679754</v>
      </c>
      <c r="AE93" s="51"/>
      <c r="AF93" s="53">
        <f t="shared" ref="AF93" si="395">IF(ISERROR(AF92/AF29),0,AF92/AF29)</f>
        <v>930.98081157374736</v>
      </c>
      <c r="AG93" s="51"/>
      <c r="AH93" s="53">
        <f t="shared" ref="AH93" si="396">IF(ISERROR(AH92/AH29),0,AH92/AH29)</f>
        <v>994.80962472406168</v>
      </c>
      <c r="AI93" s="51"/>
      <c r="AJ93" s="53">
        <f t="shared" ref="AJ93" si="397">IF(ISERROR(AJ92/AJ29),0,AJ92/AJ29)</f>
        <v>1123.9421826280623</v>
      </c>
      <c r="AK93" s="51"/>
      <c r="AL93" s="53">
        <f t="shared" ref="AL93" si="398">IF(ISERROR(AL92/AL29),0,AL92/AL29)</f>
        <v>1205.5348466716528</v>
      </c>
      <c r="AM93" s="51"/>
      <c r="AN93" s="53">
        <f t="shared" ref="AN93" si="399">IF(ISERROR(AN92/AN29),0,AN92/AN29)</f>
        <v>1216.7956734386755</v>
      </c>
      <c r="AO93" s="51"/>
      <c r="AP93" s="53">
        <f t="shared" ref="AP93" si="400">IF(ISERROR(AP92/AP29),0,AP92/AP29)</f>
        <v>1275.4794602698648</v>
      </c>
      <c r="AQ93" s="51"/>
      <c r="AR93" s="53">
        <f t="shared" ref="AR93" si="401">IF(ISERROR(AR92/AR29),0,AR92/AR29)</f>
        <v>1351.8686822289153</v>
      </c>
      <c r="AS93" s="51"/>
      <c r="AT93" s="53">
        <f t="shared" ref="AT93" si="402">IF(ISERROR(AT92/AT29),0,AT92/AT29)</f>
        <v>1438.8987586206895</v>
      </c>
      <c r="AU93" s="51"/>
      <c r="AV93" s="53">
        <f t="shared" ref="AV93:AX93" si="403">IF(ISERROR(AV92/AV29),0,AV92/AV29)</f>
        <v>1484.2079861644888</v>
      </c>
      <c r="AW93" s="51"/>
      <c r="AX93" s="53">
        <f t="shared" si="403"/>
        <v>1500.475658796649</v>
      </c>
      <c r="AY93" s="51"/>
      <c r="AZ93" s="53">
        <f t="shared" ref="AZ93:BB93" si="404">IF(ISERROR(AZ92/AZ29),0,AZ92/AZ29)</f>
        <v>1491.3405917159764</v>
      </c>
      <c r="BA93" s="51"/>
      <c r="BB93" s="53">
        <f t="shared" si="404"/>
        <v>1560.1154188287621</v>
      </c>
      <c r="BC93" s="51"/>
      <c r="BD93" s="53">
        <f t="shared" ref="BD93:BF93" si="405">IF(ISERROR(BD92/BD29),0,BD92/BD29)</f>
        <v>1631.2421735905043</v>
      </c>
      <c r="BE93" s="51"/>
      <c r="BF93" s="53">
        <f t="shared" si="405"/>
        <v>1576.6922318840582</v>
      </c>
      <c r="BG93" s="51"/>
      <c r="BH93" s="53">
        <f t="shared" ref="BH93:BJ93" si="406">IF(ISERROR(BH92/BH29),0,BH92/BH29)</f>
        <v>1532.5974588403722</v>
      </c>
      <c r="BI93" s="51"/>
      <c r="BJ93" s="53">
        <f t="shared" si="406"/>
        <v>1551.3306719653178</v>
      </c>
      <c r="BK93" s="51"/>
      <c r="BL93" s="53">
        <f t="shared" ref="BL93:BN93" si="407">IF(ISERROR(BL92/BL29),0,BL92/BL29)</f>
        <v>1578.5156023222062</v>
      </c>
      <c r="BM93" s="51"/>
      <c r="BN93" s="54">
        <f t="shared" si="407"/>
        <v>1607.1079437229437</v>
      </c>
    </row>
    <row r="94" spans="2:71" x14ac:dyDescent="0.25">
      <c r="B94" s="4" t="s">
        <v>28</v>
      </c>
      <c r="J94" s="46">
        <v>64285.55</v>
      </c>
      <c r="K94" s="47"/>
      <c r="L94" s="46">
        <v>47309.599999999999</v>
      </c>
      <c r="M94" s="47"/>
      <c r="N94" s="46">
        <v>55332.39</v>
      </c>
      <c r="O94" s="47"/>
      <c r="P94" s="46">
        <v>59564.89</v>
      </c>
      <c r="Q94" s="47"/>
      <c r="R94" s="46">
        <v>42733.760000000002</v>
      </c>
      <c r="S94" s="47"/>
      <c r="T94" s="46">
        <v>60002.91</v>
      </c>
      <c r="U94" s="47"/>
      <c r="V94" s="46">
        <v>31689.93</v>
      </c>
      <c r="W94" s="47"/>
      <c r="X94" s="46">
        <v>41004.519999999997</v>
      </c>
      <c r="Y94" s="47"/>
      <c r="Z94" s="46">
        <v>39892.19</v>
      </c>
      <c r="AA94" s="47"/>
      <c r="AB94" s="46">
        <v>25857.27</v>
      </c>
      <c r="AC94" s="47"/>
      <c r="AD94" s="46">
        <v>54729.36</v>
      </c>
      <c r="AE94" s="47"/>
      <c r="AF94" s="46">
        <v>57040.66</v>
      </c>
      <c r="AG94" s="47"/>
      <c r="AH94" s="46">
        <v>30668.34</v>
      </c>
      <c r="AI94" s="47"/>
      <c r="AJ94" s="46">
        <v>46950.83</v>
      </c>
      <c r="AK94" s="47"/>
      <c r="AL94" s="46">
        <v>44165.45</v>
      </c>
      <c r="AM94" s="47"/>
      <c r="AN94" s="46">
        <v>45551.65</v>
      </c>
      <c r="AO94" s="47"/>
      <c r="AP94" s="46">
        <v>42803.55</v>
      </c>
      <c r="AQ94" s="47"/>
      <c r="AR94" s="46">
        <v>72644.460000000006</v>
      </c>
      <c r="AS94" s="47"/>
      <c r="AT94" s="46">
        <v>87608.12</v>
      </c>
      <c r="AU94" s="47"/>
      <c r="AV94" s="46">
        <v>54870.84</v>
      </c>
      <c r="AW94" s="47"/>
      <c r="AX94" s="46">
        <v>80680.960000000006</v>
      </c>
      <c r="AY94" s="47"/>
      <c r="AZ94" s="46">
        <v>45282.06</v>
      </c>
      <c r="BA94" s="47"/>
      <c r="BB94" s="46">
        <v>62974.05</v>
      </c>
      <c r="BC94" s="47"/>
      <c r="BD94" s="46">
        <v>77347.95</v>
      </c>
      <c r="BE94" s="47"/>
      <c r="BF94" s="46">
        <v>43343.05</v>
      </c>
      <c r="BG94" s="47"/>
      <c r="BH94" s="46">
        <v>20544.29</v>
      </c>
      <c r="BI94" s="47"/>
      <c r="BJ94" s="46">
        <v>29261.3</v>
      </c>
      <c r="BK94" s="47"/>
      <c r="BL94" s="46">
        <v>33456.1</v>
      </c>
      <c r="BM94" s="47"/>
      <c r="BN94" s="46">
        <v>32287.040000000001</v>
      </c>
    </row>
    <row r="95" spans="2:71" x14ac:dyDescent="0.25">
      <c r="B95" s="9" t="s">
        <v>20</v>
      </c>
      <c r="C95" s="10"/>
      <c r="D95" s="10"/>
      <c r="E95" s="10"/>
      <c r="F95" s="10"/>
      <c r="G95" s="10"/>
      <c r="H95" s="10"/>
      <c r="I95" s="10"/>
      <c r="J95" s="11">
        <f>SUM($J94:J94)</f>
        <v>64285.55</v>
      </c>
      <c r="K95" s="10"/>
      <c r="L95" s="11">
        <f>SUM($J94:L94)</f>
        <v>111595.15</v>
      </c>
      <c r="M95" s="10"/>
      <c r="N95" s="11">
        <f>SUM(J94:N94)</f>
        <v>166927.53999999998</v>
      </c>
      <c r="O95" s="10"/>
      <c r="P95" s="11">
        <f>SUM(J94:P94)</f>
        <v>226492.43</v>
      </c>
      <c r="Q95" s="10"/>
      <c r="R95" s="11">
        <f>SUM(J94:R94)</f>
        <v>269226.19</v>
      </c>
      <c r="S95" s="10"/>
      <c r="T95" s="11">
        <f>SUM(J94:T94)</f>
        <v>329229.09999999998</v>
      </c>
      <c r="U95" s="10"/>
      <c r="V95" s="11">
        <f>SUM(J94:V94)</f>
        <v>360919.02999999997</v>
      </c>
      <c r="W95" s="10"/>
      <c r="X95" s="11">
        <f>SUM(J94:X94)</f>
        <v>401923.55</v>
      </c>
      <c r="Y95" s="10"/>
      <c r="Z95" s="11">
        <f>SUM(J94:Z94)</f>
        <v>441815.74</v>
      </c>
      <c r="AA95" s="10"/>
      <c r="AB95" s="11">
        <f>SUM(J94:AB94)</f>
        <v>467673.01</v>
      </c>
      <c r="AC95" s="10"/>
      <c r="AD95" s="11">
        <f>SUM(J94:AD94)</f>
        <v>522402.37</v>
      </c>
      <c r="AE95" s="10"/>
      <c r="AF95" s="11">
        <f>SUM(J94:AF94)</f>
        <v>579443.03</v>
      </c>
      <c r="AG95" s="10"/>
      <c r="AH95" s="11">
        <f>SUM(L94:AH94)</f>
        <v>545825.82000000007</v>
      </c>
      <c r="AI95" s="10"/>
      <c r="AJ95" s="11">
        <f>SUM(N94:AJ94)</f>
        <v>545467.05000000005</v>
      </c>
      <c r="AK95" s="10"/>
      <c r="AL95" s="11">
        <f>SUM(P94:AL94)</f>
        <v>534300.11</v>
      </c>
      <c r="AM95" s="10"/>
      <c r="AN95" s="11">
        <f>SUM(R94:AN94)</f>
        <v>520286.87000000005</v>
      </c>
      <c r="AO95" s="10"/>
      <c r="AP95" s="11">
        <f>SUM(T94:AP94)</f>
        <v>520356.66000000003</v>
      </c>
      <c r="AQ95" s="10"/>
      <c r="AR95" s="11">
        <f>SUM(V94:AR94)</f>
        <v>532998.21000000008</v>
      </c>
      <c r="AS95" s="10"/>
      <c r="AT95" s="11">
        <f>SUM(X94:AT94)</f>
        <v>588916.4</v>
      </c>
      <c r="AU95" s="10"/>
      <c r="AV95" s="11">
        <f>SUM(Z94:AV94)</f>
        <v>602782.72000000009</v>
      </c>
      <c r="AW95" s="10"/>
      <c r="AX95" s="11">
        <f>SUM(AB94:AX94)</f>
        <v>643571.49</v>
      </c>
      <c r="AY95" s="10"/>
      <c r="AZ95" s="11">
        <f>SUM(AD94:AZ94)</f>
        <v>662996.28</v>
      </c>
      <c r="BA95" s="10"/>
      <c r="BB95" s="11">
        <f>SUM(AF94:BB94)</f>
        <v>671240.97</v>
      </c>
      <c r="BC95" s="10"/>
      <c r="BD95" s="11">
        <f>SUM(AH94:BD94)</f>
        <v>691548.26</v>
      </c>
      <c r="BE95" s="10"/>
      <c r="BF95" s="11">
        <f>SUM(AJ94:BF94)</f>
        <v>704222.97000000009</v>
      </c>
      <c r="BG95" s="10"/>
      <c r="BH95" s="11">
        <f>SUM(AL94:BH94)</f>
        <v>677816.43000000017</v>
      </c>
      <c r="BI95" s="10"/>
      <c r="BJ95" s="11">
        <f>SUM(AN94:BJ94)</f>
        <v>662912.28000000014</v>
      </c>
      <c r="BK95" s="10"/>
      <c r="BL95" s="11">
        <f>SUM(AP94:BL94)</f>
        <v>650816.7300000001</v>
      </c>
      <c r="BM95" s="10"/>
      <c r="BN95" s="13">
        <f>SUM(AR94:BN94)</f>
        <v>640300.22000000009</v>
      </c>
    </row>
    <row r="96" spans="2:71" x14ac:dyDescent="0.25">
      <c r="B96" s="4" t="s">
        <v>29</v>
      </c>
      <c r="J96" s="15">
        <f>IF(ISERROR(J94/J91),0,J94/J91)</f>
        <v>0.66462564532545809</v>
      </c>
      <c r="L96" s="15">
        <f>IF(ISERROR(L94/L91),0,L94/L91)</f>
        <v>0.55421390635310697</v>
      </c>
      <c r="N96" s="15">
        <f>IF(ISERROR(N94/N91),0,N94/N91)</f>
        <v>0.75009496092977945</v>
      </c>
      <c r="P96" s="15">
        <f>IF(ISERROR(P94/P91),0,P94/P91)</f>
        <v>0.76651172115882538</v>
      </c>
      <c r="R96" s="15">
        <f>IF(ISERROR(R94/R91),0,R94/R91)</f>
        <v>0.81533480639076195</v>
      </c>
      <c r="T96" s="15">
        <f>IF(ISERROR(T94/T91),0,T94/T91)</f>
        <v>0.51323570695046539</v>
      </c>
      <c r="V96" s="15">
        <f>IF(ISERROR(V94/V91),0,V94/V91)</f>
        <v>0.25342688850031969</v>
      </c>
      <c r="X96" s="15">
        <f>IF(ISERROR(X94/X91),0,X94/X91)</f>
        <v>0.32558947232766761</v>
      </c>
      <c r="Z96" s="15">
        <f>IF(ISERROR(Z94/Z91),0,Z94/Z91)</f>
        <v>0.22258493124154788</v>
      </c>
      <c r="AB96" s="15">
        <f>IF(ISERROR(AB94/AB91),0,AB94/AB91)</f>
        <v>0.47863340732634468</v>
      </c>
      <c r="AD96" s="15">
        <f>IF(ISERROR(AD94/AD91),0,AD94/AD91)</f>
        <v>0.32717279229611151</v>
      </c>
      <c r="AF96" s="15">
        <f>IF(ISERROR(AF94/AF91),0,AF94/AF91)</f>
        <v>0.34611620425838152</v>
      </c>
      <c r="AH96" s="15">
        <f>IF(ISERROR(AH94/AH91),0,AH94/AH91)</f>
        <v>0.23687434985400582</v>
      </c>
      <c r="AJ96" s="15">
        <f>IF(ISERROR(AJ94/AJ91),0,AJ94/AJ91)</f>
        <v>0.18980211084514134</v>
      </c>
      <c r="AL96" s="15">
        <f>IF(ISERROR(AL94/AL91),0,AL94/AL91)</f>
        <v>0.25734869737668992</v>
      </c>
      <c r="AN96" s="15">
        <f>IF(ISERROR(AN94/AN91),0,AN94/AN91)</f>
        <v>0.54861412205649984</v>
      </c>
      <c r="AP96" s="15">
        <f>IF(ISERROR(AP94/AP91),0,AP94/AP91)</f>
        <v>0.31293564266532381</v>
      </c>
      <c r="AR96" s="15">
        <f>IF(ISERROR(AR94/AR91),0,AR94/AR91)</f>
        <v>0.34477178614849541</v>
      </c>
      <c r="AT96" s="15">
        <f>IF(ISERROR(AT94/AT91),0,AT94/AT91)</f>
        <v>0.42215303922980202</v>
      </c>
      <c r="AV96" s="15">
        <f>IF(ISERROR(AV94/AV91),0,AV94/AV91)</f>
        <v>0.30631676118220491</v>
      </c>
      <c r="AX96" s="15">
        <f>IF(ISERROR(AX94/AX91),0,AX94/AX91)</f>
        <v>0.36943137367309875</v>
      </c>
      <c r="AZ96" s="15">
        <f>IF(ISERROR(AZ94/AZ91),0,AZ94/AZ91)</f>
        <v>0.45195709078235125</v>
      </c>
      <c r="BB96" s="15">
        <f>IF(ISERROR(BB94/BB91),0,BB94/BB91)</f>
        <v>0.24639383151220212</v>
      </c>
      <c r="BD96" s="15">
        <f>IF(ISERROR(BD94/BD91),0,BD94/BD91)</f>
        <v>0.29850150972056277</v>
      </c>
      <c r="BF96" s="15">
        <f>IF(ISERROR(BF94/BF91),0,BF94/BF91)</f>
        <v>0.40739108060540413</v>
      </c>
      <c r="BH96" s="15">
        <f>IF(ISERROR(BH94/BH91),0,BH94/BH91)</f>
        <v>9.6646884066397876E-2</v>
      </c>
      <c r="BJ96" s="15">
        <f>IF(ISERROR(BJ94/BJ91),0,BJ94/BJ91)</f>
        <v>0.16474088103179735</v>
      </c>
      <c r="BL96" s="15">
        <f>IF(ISERROR(BL94/BL91),0,BL94/BL91)</f>
        <v>0.30090953448473579</v>
      </c>
      <c r="BN96" s="15">
        <f>IF(ISERROR(BN94/BN91),0,BN94/BN91)</f>
        <v>0.17079674915793291</v>
      </c>
    </row>
    <row r="97" spans="2:66" x14ac:dyDescent="0.25">
      <c r="B97" s="9" t="s">
        <v>2</v>
      </c>
      <c r="C97" s="10"/>
      <c r="D97" s="10"/>
      <c r="E97" s="10"/>
      <c r="F97" s="10"/>
      <c r="G97" s="10"/>
      <c r="H97" s="10"/>
      <c r="I97" s="10"/>
      <c r="J97" s="41">
        <f>IF(ISERROR(J95/J92),0,J95/J92)</f>
        <v>0.66462564532545809</v>
      </c>
      <c r="K97" s="10"/>
      <c r="L97" s="41">
        <f>IF(ISERROR(L95/L92),0,L95/L92)</f>
        <v>0.61286423895978137</v>
      </c>
      <c r="M97" s="10"/>
      <c r="N97" s="41">
        <f>IF(ISERROR(N95/N92),0,N95/N92)</f>
        <v>0.65243009069275382</v>
      </c>
      <c r="O97" s="10"/>
      <c r="P97" s="41">
        <f>P95/P92</f>
        <v>0.67900721330622815</v>
      </c>
      <c r="Q97" s="10"/>
      <c r="R97" s="41">
        <f>R95/R92</f>
        <v>0.69751940680968172</v>
      </c>
      <c r="S97" s="10"/>
      <c r="T97" s="41">
        <f>T95/T92</f>
        <v>0.6546772425212668</v>
      </c>
      <c r="U97" s="10"/>
      <c r="V97" s="41">
        <f>V95/V92</f>
        <v>0.57477287794738696</v>
      </c>
      <c r="W97" s="10"/>
      <c r="X97" s="41">
        <f>X95/X92</f>
        <v>0.53314516803720546</v>
      </c>
      <c r="Y97" s="10"/>
      <c r="Z97" s="41">
        <f>Z95/Z92</f>
        <v>0.47349493774995849</v>
      </c>
      <c r="AA97" s="10"/>
      <c r="AB97" s="41">
        <f>AB95/AB92</f>
        <v>0.47377615654654004</v>
      </c>
      <c r="AC97" s="10"/>
      <c r="AD97" s="41">
        <f>AD95/AD92</f>
        <v>0.45253238363872084</v>
      </c>
      <c r="AE97" s="10"/>
      <c r="AF97" s="41">
        <f>AF95/AF92</f>
        <v>0.43923826065438865</v>
      </c>
      <c r="AG97" s="10"/>
      <c r="AH97" s="41">
        <f>AH95/AH92</f>
        <v>0.40373336431681306</v>
      </c>
      <c r="AI97" s="10"/>
      <c r="AJ97" s="41">
        <f>AJ95/AJ92</f>
        <v>0.36029393755720307</v>
      </c>
      <c r="AK97" s="10"/>
      <c r="AL97" s="41">
        <f>AL95/AL92</f>
        <v>0.33149279077159005</v>
      </c>
      <c r="AM97" s="10"/>
      <c r="AN97" s="41">
        <f>AN95/AN92</f>
        <v>0.32173642245608713</v>
      </c>
      <c r="AO97" s="10"/>
      <c r="AP97" s="41">
        <f>AP95/AP92</f>
        <v>0.30582417900174069</v>
      </c>
      <c r="AQ97" s="10"/>
      <c r="AR97" s="41">
        <f>AR95/AR92</f>
        <v>0.29688835836735394</v>
      </c>
      <c r="AS97" s="10"/>
      <c r="AT97" s="41">
        <f>AT95/AT92</f>
        <v>0.31362660657132607</v>
      </c>
      <c r="AU97" s="10"/>
      <c r="AV97" s="41">
        <f>AV95/AV92</f>
        <v>0.3121682524911164</v>
      </c>
      <c r="AW97" s="10"/>
      <c r="AX97" s="41">
        <f>AX95/AX92</f>
        <v>0.32666538431118675</v>
      </c>
      <c r="AY97" s="10"/>
      <c r="AZ97" s="41">
        <f>AZ95/AZ92</f>
        <v>0.32881949745703559</v>
      </c>
      <c r="BA97" s="10"/>
      <c r="BB97" s="41">
        <f>BB95/BB92</f>
        <v>0.318940578468349</v>
      </c>
      <c r="BC97" s="10"/>
      <c r="BD97" s="41">
        <f>BD95/BD92</f>
        <v>0.31449530016959054</v>
      </c>
      <c r="BE97" s="10"/>
      <c r="BF97" s="41">
        <f>BF95/BF92</f>
        <v>0.323656379907582</v>
      </c>
      <c r="BG97" s="10"/>
      <c r="BH97" s="41">
        <f>BH95/BH92</f>
        <v>0.3165829958277494</v>
      </c>
      <c r="BI97" s="10"/>
      <c r="BJ97" s="41">
        <f>BJ95/BJ92</f>
        <v>0.308756134283655</v>
      </c>
      <c r="BK97" s="10"/>
      <c r="BL97" s="41">
        <f>BL95/BL92</f>
        <v>0.29919932677284727</v>
      </c>
      <c r="BM97" s="10"/>
      <c r="BN97" s="42">
        <f>BN95/BN92</f>
        <v>0.28745864427555406</v>
      </c>
    </row>
    <row r="98" spans="2:66" x14ac:dyDescent="0.25">
      <c r="J98" s="15"/>
      <c r="L98" s="15"/>
      <c r="N98" s="15"/>
      <c r="P98" s="15"/>
      <c r="R98" s="15"/>
      <c r="T98" s="15"/>
      <c r="V98" s="15"/>
      <c r="X98" s="15"/>
      <c r="Z98" s="15"/>
      <c r="AB98" s="15"/>
      <c r="AD98" s="15"/>
      <c r="AF98" s="15"/>
      <c r="AH98" s="15"/>
      <c r="AJ98" s="15"/>
      <c r="AL98" s="15"/>
      <c r="AN98" s="15"/>
      <c r="AP98" s="15"/>
      <c r="AR98" s="15"/>
      <c r="AT98" s="15"/>
      <c r="AV98" s="15"/>
      <c r="AX98" s="15"/>
      <c r="AZ98" s="15"/>
      <c r="BB98" s="15"/>
      <c r="BD98" s="15"/>
      <c r="BF98" s="15"/>
      <c r="BH98" s="15"/>
      <c r="BJ98" s="15"/>
      <c r="BL98" s="15"/>
      <c r="BN98" s="15"/>
    </row>
    <row r="99" spans="2:66" x14ac:dyDescent="0.25">
      <c r="B99" s="7" t="str">
        <f>$B$30</f>
        <v>Dr. Daniel Perry</v>
      </c>
    </row>
    <row r="100" spans="2:66" x14ac:dyDescent="0.25">
      <c r="B100" s="4" t="s">
        <v>26</v>
      </c>
      <c r="J100" s="46">
        <v>76748.350000000006</v>
      </c>
      <c r="K100" s="47"/>
      <c r="L100" s="46">
        <v>71051.16</v>
      </c>
      <c r="M100" s="47"/>
      <c r="N100" s="46">
        <v>90273.94</v>
      </c>
      <c r="O100" s="47"/>
      <c r="P100" s="46">
        <v>52344.25</v>
      </c>
      <c r="Q100" s="47"/>
      <c r="R100" s="46">
        <v>81237.33</v>
      </c>
      <c r="S100" s="47"/>
      <c r="T100" s="46">
        <v>157363.12</v>
      </c>
      <c r="U100" s="47"/>
      <c r="V100" s="46">
        <v>78887.600000000006</v>
      </c>
      <c r="W100" s="47"/>
      <c r="X100" s="46">
        <v>201064.09</v>
      </c>
      <c r="Y100" s="47"/>
      <c r="Z100" s="46">
        <v>144360.68</v>
      </c>
      <c r="AA100" s="47"/>
      <c r="AB100" s="46">
        <v>72554.039999999994</v>
      </c>
      <c r="AC100" s="47"/>
      <c r="AD100" s="46">
        <v>123703.55</v>
      </c>
      <c r="AE100" s="47"/>
      <c r="AF100" s="46">
        <v>167179.6</v>
      </c>
      <c r="AG100" s="47"/>
      <c r="AH100" s="46">
        <v>207579.42</v>
      </c>
      <c r="AI100" s="47"/>
      <c r="AJ100" s="46">
        <v>154711.45000000001</v>
      </c>
      <c r="AK100" s="47"/>
      <c r="AL100" s="46">
        <v>150355.46</v>
      </c>
      <c r="AM100" s="47"/>
      <c r="AN100" s="46">
        <v>115714.97</v>
      </c>
      <c r="AO100" s="47"/>
      <c r="AP100" s="46">
        <v>209981.5</v>
      </c>
      <c r="AQ100" s="47"/>
      <c r="AR100" s="46">
        <v>219898.31</v>
      </c>
      <c r="AS100" s="47"/>
      <c r="AT100" s="46">
        <v>152238.35999999999</v>
      </c>
      <c r="AU100" s="47"/>
      <c r="AV100" s="46">
        <v>93917.15</v>
      </c>
      <c r="AW100" s="47"/>
      <c r="AX100" s="46">
        <v>110363.35</v>
      </c>
      <c r="AY100" s="47"/>
      <c r="AZ100" s="46">
        <v>100338.72</v>
      </c>
      <c r="BA100" s="47"/>
      <c r="BB100" s="46">
        <v>137267.35</v>
      </c>
      <c r="BC100" s="47"/>
      <c r="BD100" s="46">
        <v>182687.3</v>
      </c>
      <c r="BE100" s="47"/>
      <c r="BF100" s="46">
        <v>198078.45</v>
      </c>
      <c r="BG100" s="47"/>
      <c r="BH100" s="46">
        <v>157764.20000000001</v>
      </c>
      <c r="BI100" s="47"/>
      <c r="BJ100" s="46">
        <v>124406.45</v>
      </c>
      <c r="BK100" s="47"/>
      <c r="BL100" s="46">
        <v>211553.45</v>
      </c>
      <c r="BM100" s="47"/>
      <c r="BN100" s="46">
        <v>136782.65</v>
      </c>
    </row>
    <row r="101" spans="2:66" x14ac:dyDescent="0.25">
      <c r="B101" s="9" t="s">
        <v>20</v>
      </c>
      <c r="C101" s="10"/>
      <c r="D101" s="10"/>
      <c r="E101" s="10"/>
      <c r="F101" s="10"/>
      <c r="G101" s="10"/>
      <c r="H101" s="10"/>
      <c r="I101" s="10"/>
      <c r="J101" s="11">
        <f>SUM(J100:J100)</f>
        <v>76748.350000000006</v>
      </c>
      <c r="K101" s="10"/>
      <c r="L101" s="11">
        <f>SUM(J100:L100)</f>
        <v>147799.51</v>
      </c>
      <c r="M101" s="10"/>
      <c r="N101" s="11">
        <f>SUM(J100:N100)</f>
        <v>238073.45</v>
      </c>
      <c r="O101" s="10"/>
      <c r="P101" s="11">
        <f>SUM(J100:P100)</f>
        <v>290417.7</v>
      </c>
      <c r="Q101" s="10"/>
      <c r="R101" s="11">
        <f>SUM(J100:R100)</f>
        <v>371655.03</v>
      </c>
      <c r="S101" s="10"/>
      <c r="T101" s="11">
        <f>SUM(J100:T100)</f>
        <v>529018.15</v>
      </c>
      <c r="U101" s="10"/>
      <c r="V101" s="11">
        <f>SUM(J100:V100)</f>
        <v>607905.75</v>
      </c>
      <c r="W101" s="10"/>
      <c r="X101" s="11">
        <f>SUM(J100:X100)</f>
        <v>808969.84</v>
      </c>
      <c r="Y101" s="10"/>
      <c r="Z101" s="11">
        <f>SUM(J100:Z100)</f>
        <v>953330.52</v>
      </c>
      <c r="AA101" s="10"/>
      <c r="AB101" s="11">
        <f>SUM(J100:AB100)</f>
        <v>1025884.56</v>
      </c>
      <c r="AC101" s="10"/>
      <c r="AD101" s="11">
        <f>SUM(J100:AD100)</f>
        <v>1149588.1100000001</v>
      </c>
      <c r="AE101" s="10"/>
      <c r="AF101" s="11">
        <f>SUM(J100:AF100)</f>
        <v>1316767.7100000002</v>
      </c>
      <c r="AG101" s="10"/>
      <c r="AH101" s="11">
        <f>SUM(L100:AH100)</f>
        <v>1447598.78</v>
      </c>
      <c r="AI101" s="10"/>
      <c r="AJ101" s="11">
        <f>SUM(N100:AJ100)</f>
        <v>1531259.07</v>
      </c>
      <c r="AK101" s="10"/>
      <c r="AL101" s="11">
        <f>SUM(P100:AL100)</f>
        <v>1591340.59</v>
      </c>
      <c r="AM101" s="10"/>
      <c r="AN101" s="11">
        <f>SUM(R100:AN100)</f>
        <v>1654711.31</v>
      </c>
      <c r="AO101" s="10"/>
      <c r="AP101" s="11">
        <f>SUM(T100:AP100)</f>
        <v>1783455.48</v>
      </c>
      <c r="AQ101" s="10"/>
      <c r="AR101" s="11">
        <f>SUM(V100:AR100)</f>
        <v>1845990.67</v>
      </c>
      <c r="AS101" s="10"/>
      <c r="AT101" s="11">
        <f>SUM(X100:AT100)</f>
        <v>1919341.4300000002</v>
      </c>
      <c r="AU101" s="10"/>
      <c r="AV101" s="11">
        <f>SUM(Z100:AV100)</f>
        <v>1812194.4899999998</v>
      </c>
      <c r="AW101" s="10"/>
      <c r="AX101" s="11">
        <f>SUM(AB100:AX100)</f>
        <v>1778197.1600000001</v>
      </c>
      <c r="AY101" s="10"/>
      <c r="AZ101" s="11">
        <f>SUM(AD100:AZ100)</f>
        <v>1805981.84</v>
      </c>
      <c r="BA101" s="10"/>
      <c r="BB101" s="11">
        <f>SUM(AF100:BB100)</f>
        <v>1819545.64</v>
      </c>
      <c r="BC101" s="10"/>
      <c r="BD101" s="11">
        <f>SUM(AH100:BD100)</f>
        <v>1835053.3399999999</v>
      </c>
      <c r="BE101" s="10"/>
      <c r="BF101" s="11">
        <f>SUM(AJ100:BF100)</f>
        <v>1825552.37</v>
      </c>
      <c r="BG101" s="10"/>
      <c r="BH101" s="11">
        <f>SUM(AL100:BH100)</f>
        <v>1828605.12</v>
      </c>
      <c r="BI101" s="10"/>
      <c r="BJ101" s="11">
        <f>SUM(AN100:BJ100)</f>
        <v>1802656.1099999999</v>
      </c>
      <c r="BK101" s="10"/>
      <c r="BL101" s="11">
        <f>SUM(AP100:BL100)</f>
        <v>1898494.5899999996</v>
      </c>
      <c r="BM101" s="10"/>
      <c r="BN101" s="13">
        <f>SUM(AR100:BN100)</f>
        <v>1825295.7399999995</v>
      </c>
    </row>
    <row r="102" spans="2:66" x14ac:dyDescent="0.25">
      <c r="B102" s="50" t="s">
        <v>40</v>
      </c>
      <c r="C102" s="51"/>
      <c r="D102" s="51"/>
      <c r="E102" s="51"/>
      <c r="F102" s="51"/>
      <c r="G102" s="51"/>
      <c r="H102" s="51"/>
      <c r="I102" s="51"/>
      <c r="J102" s="53">
        <f t="shared" ref="J102" si="408">IF(ISERROR(J101/J31),0,J101/J31)</f>
        <v>1128.652205882353</v>
      </c>
      <c r="K102" s="51"/>
      <c r="L102" s="53">
        <f t="shared" ref="L102" si="409">IF(ISERROR(L101/L31),0,L101/L31)</f>
        <v>929.55666666666673</v>
      </c>
      <c r="M102" s="51"/>
      <c r="N102" s="53">
        <f t="shared" ref="N102" si="410">IF(ISERROR(N101/N31),0,N101/N31)</f>
        <v>941.00177865612648</v>
      </c>
      <c r="O102" s="51"/>
      <c r="P102" s="53">
        <f t="shared" ref="P102" si="411">IF(ISERROR(P101/P31),0,P101/P31)</f>
        <v>844.23750000000007</v>
      </c>
      <c r="Q102" s="51"/>
      <c r="R102" s="53">
        <f t="shared" ref="R102" si="412">IF(ISERROR(R101/R31),0,R101/R31)</f>
        <v>860.31256944444453</v>
      </c>
      <c r="S102" s="51"/>
      <c r="T102" s="53">
        <f t="shared" ref="T102" si="413">IF(ISERROR(T101/T31),0,T101/T31)</f>
        <v>1007.6536190476191</v>
      </c>
      <c r="U102" s="51"/>
      <c r="V102" s="53">
        <f t="shared" ref="V102" si="414">IF(ISERROR(V101/V31),0,V101/V31)</f>
        <v>1059.0692508710802</v>
      </c>
      <c r="W102" s="51"/>
      <c r="X102" s="53">
        <f t="shared" ref="X102" si="415">IF(ISERROR(X101/X31),0,X101/X31)</f>
        <v>1252.275294117647</v>
      </c>
      <c r="Y102" s="51"/>
      <c r="Z102" s="53">
        <f t="shared" ref="Z102" si="416">IF(ISERROR(Z101/Z31),0,Z101/Z31)</f>
        <v>1283.082799461642</v>
      </c>
      <c r="AA102" s="51"/>
      <c r="AB102" s="53">
        <f t="shared" ref="AB102" si="417">IF(ISERROR(AB101/AB31),0,AB101/AB31)</f>
        <v>1269.6591089108911</v>
      </c>
      <c r="AC102" s="51"/>
      <c r="AD102" s="53">
        <f t="shared" ref="AD102" si="418">IF(ISERROR(AD101/AD31),0,AD101/AD31)</f>
        <v>1280.1649331848553</v>
      </c>
      <c r="AE102" s="51"/>
      <c r="AF102" s="53">
        <f t="shared" ref="AF102" si="419">IF(ISERROR(AF101/AF31),0,AF101/AF31)</f>
        <v>1354.6992901234571</v>
      </c>
      <c r="AG102" s="51"/>
      <c r="AH102" s="53">
        <f t="shared" ref="AH102" si="420">IF(ISERROR(AH101/AH31),0,AH101/AH31)</f>
        <v>1478.6504392236977</v>
      </c>
      <c r="AI102" s="51"/>
      <c r="AJ102" s="53">
        <f t="shared" ref="AJ102" si="421">IF(ISERROR(AJ101/AJ31),0,AJ101/AJ31)</f>
        <v>1588.4430186721993</v>
      </c>
      <c r="AK102" s="51"/>
      <c r="AL102" s="53">
        <f t="shared" ref="AL102" si="422">IF(ISERROR(AL101/AL31),0,AL101/AL31)</f>
        <v>1678.6293143459916</v>
      </c>
      <c r="AM102" s="51"/>
      <c r="AN102" s="53">
        <f t="shared" ref="AN102" si="423">IF(ISERROR(AN101/AN31),0,AN101/AN31)</f>
        <v>1788.877091891892</v>
      </c>
      <c r="AO102" s="51"/>
      <c r="AP102" s="53">
        <f t="shared" ref="AP102" si="424">IF(ISERROR(AP101/AP31),0,AP101/AP31)</f>
        <v>1925.977840172786</v>
      </c>
      <c r="AQ102" s="51"/>
      <c r="AR102" s="53">
        <f t="shared" ref="AR102" si="425">IF(ISERROR(AR101/AR31),0,AR101/AR31)</f>
        <v>2010.8830827886709</v>
      </c>
      <c r="AS102" s="51"/>
      <c r="AT102" s="53">
        <f t="shared" ref="AT102" si="426">IF(ISERROR(AT101/AT31),0,AT101/AT31)</f>
        <v>2035.3567656415696</v>
      </c>
      <c r="AU102" s="51"/>
      <c r="AV102" s="53">
        <f t="shared" ref="AV102:AX102" si="427">IF(ISERROR(AV101/AV31),0,AV101/AV31)</f>
        <v>1963.3743120260019</v>
      </c>
      <c r="AW102" s="51"/>
      <c r="AX102" s="53">
        <f t="shared" si="427"/>
        <v>2009.2623276836159</v>
      </c>
      <c r="AY102" s="51"/>
      <c r="AZ102" s="53">
        <f t="shared" ref="AZ102:BB102" si="428">IF(ISERROR(AZ101/AZ31),0,AZ101/AZ31)</f>
        <v>2078.2299654775607</v>
      </c>
      <c r="BA102" s="51"/>
      <c r="BB102" s="53">
        <f t="shared" si="428"/>
        <v>2168.7075566150179</v>
      </c>
      <c r="BC102" s="51"/>
      <c r="BD102" s="53">
        <f t="shared" ref="BD102:BF102" si="429">IF(ISERROR(BD101/BD31),0,BD101/BD31)</f>
        <v>2210.9076385542166</v>
      </c>
      <c r="BE102" s="51"/>
      <c r="BF102" s="53">
        <f t="shared" si="429"/>
        <v>2212.7907515151514</v>
      </c>
      <c r="BG102" s="51"/>
      <c r="BH102" s="53">
        <f t="shared" ref="BH102:BJ102" si="430">IF(ISERROR(BH101/BH31),0,BH101/BH31)</f>
        <v>2240.9376470588236</v>
      </c>
      <c r="BI102" s="51"/>
      <c r="BJ102" s="53">
        <f t="shared" si="430"/>
        <v>2273.2107313997476</v>
      </c>
      <c r="BK102" s="51"/>
      <c r="BL102" s="53">
        <f t="shared" ref="BL102:BN102" si="431">IF(ISERROR(BL101/BL31),0,BL101/BL31)</f>
        <v>2424.6418773946357</v>
      </c>
      <c r="BM102" s="51"/>
      <c r="BN102" s="54">
        <f t="shared" si="431"/>
        <v>2408.0418733509227</v>
      </c>
    </row>
    <row r="103" spans="2:66" x14ac:dyDescent="0.25">
      <c r="B103" s="4" t="s">
        <v>28</v>
      </c>
      <c r="J103" s="46">
        <v>62390.78</v>
      </c>
      <c r="K103" s="47"/>
      <c r="L103" s="46">
        <v>40078.870000000003</v>
      </c>
      <c r="M103" s="47"/>
      <c r="N103" s="46">
        <v>42637.95</v>
      </c>
      <c r="O103" s="47"/>
      <c r="P103" s="46">
        <v>27924.11</v>
      </c>
      <c r="Q103" s="47"/>
      <c r="R103" s="46">
        <v>46208.26</v>
      </c>
      <c r="S103" s="47"/>
      <c r="T103" s="46">
        <v>46683.45</v>
      </c>
      <c r="U103" s="47"/>
      <c r="V103" s="46">
        <v>35303.86</v>
      </c>
      <c r="W103" s="47"/>
      <c r="X103" s="46">
        <v>43648.89</v>
      </c>
      <c r="Y103" s="47"/>
      <c r="Z103" s="46">
        <v>38699.18</v>
      </c>
      <c r="AA103" s="47"/>
      <c r="AB103" s="46">
        <v>29152.41</v>
      </c>
      <c r="AC103" s="47"/>
      <c r="AD103" s="46">
        <v>31181.96</v>
      </c>
      <c r="AE103" s="47"/>
      <c r="AF103" s="46">
        <v>35150.21</v>
      </c>
      <c r="AG103" s="47"/>
      <c r="AH103" s="46">
        <v>47455.13</v>
      </c>
      <c r="AI103" s="47"/>
      <c r="AJ103" s="46">
        <v>28044.19</v>
      </c>
      <c r="AK103" s="47"/>
      <c r="AL103" s="46">
        <v>48935.040000000001</v>
      </c>
      <c r="AM103" s="47"/>
      <c r="AN103" s="46">
        <v>42096.46</v>
      </c>
      <c r="AO103" s="47"/>
      <c r="AP103" s="46">
        <v>52255.86</v>
      </c>
      <c r="AQ103" s="47"/>
      <c r="AR103" s="46">
        <v>50415.86</v>
      </c>
      <c r="AS103" s="47"/>
      <c r="AT103" s="46">
        <v>31228.36</v>
      </c>
      <c r="AU103" s="47"/>
      <c r="AV103" s="46">
        <v>27081.3</v>
      </c>
      <c r="AW103" s="47"/>
      <c r="AX103" s="46">
        <v>35607.35</v>
      </c>
      <c r="AY103" s="47"/>
      <c r="AZ103" s="46">
        <v>33657.97</v>
      </c>
      <c r="BA103" s="47"/>
      <c r="BB103" s="46">
        <v>54906.85</v>
      </c>
      <c r="BC103" s="47"/>
      <c r="BD103" s="46">
        <v>25672.05</v>
      </c>
      <c r="BE103" s="47"/>
      <c r="BF103" s="46">
        <v>53757.45</v>
      </c>
      <c r="BG103" s="47"/>
      <c r="BH103" s="46">
        <v>12352.5</v>
      </c>
      <c r="BI103" s="47"/>
      <c r="BJ103" s="46">
        <v>9836.75</v>
      </c>
      <c r="BK103" s="47"/>
      <c r="BL103" s="46">
        <v>14409.45</v>
      </c>
      <c r="BM103" s="47"/>
      <c r="BN103" s="46">
        <v>13258.1</v>
      </c>
    </row>
    <row r="104" spans="2:66" x14ac:dyDescent="0.25">
      <c r="B104" s="9" t="s">
        <v>20</v>
      </c>
      <c r="C104" s="10"/>
      <c r="D104" s="10"/>
      <c r="E104" s="10"/>
      <c r="F104" s="10"/>
      <c r="G104" s="10"/>
      <c r="H104" s="10"/>
      <c r="I104" s="10"/>
      <c r="J104" s="11">
        <f>SUM(J103:J103)</f>
        <v>62390.78</v>
      </c>
      <c r="K104" s="10"/>
      <c r="L104" s="11">
        <f>SUM(J103:L103)</f>
        <v>102469.65</v>
      </c>
      <c r="M104" s="10"/>
      <c r="N104" s="11">
        <f>SUM(J103:N103)</f>
        <v>145107.59999999998</v>
      </c>
      <c r="O104" s="10"/>
      <c r="P104" s="11">
        <f>SUM(J103:P103)</f>
        <v>173031.70999999996</v>
      </c>
      <c r="Q104" s="10"/>
      <c r="R104" s="11">
        <f>SUM(J103:R103)</f>
        <v>219239.96999999997</v>
      </c>
      <c r="S104" s="10"/>
      <c r="T104" s="11">
        <f>SUM(J103:T103)</f>
        <v>265923.42</v>
      </c>
      <c r="U104" s="10"/>
      <c r="V104" s="11">
        <f>SUM(J103:V103)</f>
        <v>301227.27999999997</v>
      </c>
      <c r="W104" s="10"/>
      <c r="X104" s="11">
        <f>SUM(J103:X103)</f>
        <v>344876.17</v>
      </c>
      <c r="Y104" s="10"/>
      <c r="Z104" s="11">
        <f>SUM(J103:Z103)</f>
        <v>383575.35</v>
      </c>
      <c r="AA104" s="10"/>
      <c r="AB104" s="11">
        <f>SUM(J103:AB103)</f>
        <v>412727.75999999995</v>
      </c>
      <c r="AC104" s="10"/>
      <c r="AD104" s="11">
        <f>SUM(J103:AD103)</f>
        <v>443909.72</v>
      </c>
      <c r="AE104" s="10"/>
      <c r="AF104" s="11">
        <f>SUM(J103:AF103)</f>
        <v>479059.93</v>
      </c>
      <c r="AG104" s="10"/>
      <c r="AH104" s="11">
        <f>SUM(L103:AH103)</f>
        <v>464124.28</v>
      </c>
      <c r="AI104" s="10"/>
      <c r="AJ104" s="11">
        <f>SUM(N103:AJ103)</f>
        <v>452089.60000000003</v>
      </c>
      <c r="AK104" s="10"/>
      <c r="AL104" s="11">
        <f>SUM(P103:AL103)</f>
        <v>458386.69</v>
      </c>
      <c r="AM104" s="10"/>
      <c r="AN104" s="11">
        <f>SUM(R103:AN103)</f>
        <v>472559.04000000004</v>
      </c>
      <c r="AO104" s="10"/>
      <c r="AP104" s="11">
        <f>SUM(T103:AP103)</f>
        <v>478606.63999999996</v>
      </c>
      <c r="AQ104" s="10"/>
      <c r="AR104" s="11">
        <f>SUM(V103:AR103)</f>
        <v>482339.04999999993</v>
      </c>
      <c r="AS104" s="10"/>
      <c r="AT104" s="11">
        <f>SUM(X103:AT103)</f>
        <v>478263.55</v>
      </c>
      <c r="AU104" s="10"/>
      <c r="AV104" s="11">
        <f>SUM(Z103:AV103)</f>
        <v>461695.95999999996</v>
      </c>
      <c r="AW104" s="10"/>
      <c r="AX104" s="11">
        <f>SUM(AB103:AX103)</f>
        <v>458604.12999999995</v>
      </c>
      <c r="AY104" s="10"/>
      <c r="AZ104" s="11">
        <f>SUM(AD103:AZ103)</f>
        <v>463109.68999999994</v>
      </c>
      <c r="BA104" s="10"/>
      <c r="BB104" s="11">
        <f>SUM(AF103:BB103)</f>
        <v>486834.57999999996</v>
      </c>
      <c r="BC104" s="10"/>
      <c r="BD104" s="11">
        <f>SUM(AH103:BD103)</f>
        <v>477356.41999999987</v>
      </c>
      <c r="BE104" s="10"/>
      <c r="BF104" s="11">
        <f>SUM(AJ103:BF103)</f>
        <v>483658.73999999987</v>
      </c>
      <c r="BG104" s="10"/>
      <c r="BH104" s="11">
        <f>SUM(AL103:BH103)</f>
        <v>467967.04999999993</v>
      </c>
      <c r="BI104" s="10"/>
      <c r="BJ104" s="11">
        <f>SUM(AN103:BJ103)</f>
        <v>428868.75999999995</v>
      </c>
      <c r="BK104" s="10"/>
      <c r="BL104" s="11">
        <f>SUM(AP103:BL103)</f>
        <v>401181.75</v>
      </c>
      <c r="BM104" s="10"/>
      <c r="BN104" s="13">
        <f>SUM(AR103:BN103)</f>
        <v>362183.99</v>
      </c>
    </row>
    <row r="105" spans="2:66" x14ac:dyDescent="0.25">
      <c r="B105" s="4" t="s">
        <v>29</v>
      </c>
      <c r="J105" s="15">
        <f t="shared" ref="J105:J106" si="432">IF(ISERROR(J103/J100),0,J103/J100)</f>
        <v>0.81292666226700627</v>
      </c>
      <c r="L105" s="15">
        <f t="shared" ref="L105:L106" si="433">IF(ISERROR(L103/L100),0,L103/L100)</f>
        <v>0.56408466800542034</v>
      </c>
      <c r="N105" s="15">
        <f t="shared" ref="N105:N106" si="434">IF(ISERROR(N103/N100),0,N103/N100)</f>
        <v>0.47231737088244952</v>
      </c>
      <c r="P105" s="15">
        <f t="shared" ref="P105:P106" si="435">IF(ISERROR(P103/P100),0,P103/P100)</f>
        <v>0.5334704384913338</v>
      </c>
      <c r="R105" s="15">
        <f t="shared" ref="R105:R106" si="436">IF(ISERROR(R103/R100),0,R103/R100)</f>
        <v>0.56880574484661184</v>
      </c>
      <c r="T105" s="15">
        <f t="shared" ref="T105:T106" si="437">IF(ISERROR(T103/T100),0,T103/T100)</f>
        <v>0.29666067881724761</v>
      </c>
      <c r="V105" s="15">
        <f t="shared" ref="V105:V106" si="438">IF(ISERROR(V103/V100),0,V103/V100)</f>
        <v>0.44752102992105219</v>
      </c>
      <c r="X105" s="15">
        <f t="shared" ref="X105:X106" si="439">IF(ISERROR(X103/X100),0,X103/X100)</f>
        <v>0.21708943650753348</v>
      </c>
      <c r="Z105" s="15">
        <f t="shared" ref="Z105:Z106" si="440">IF(ISERROR(Z103/Z100),0,Z103/Z100)</f>
        <v>0.26807285751217025</v>
      </c>
      <c r="AB105" s="15">
        <f t="shared" ref="AB105:AB106" si="441">IF(ISERROR(AB103/AB100),0,AB103/AB100)</f>
        <v>0.4018027114685826</v>
      </c>
      <c r="AD105" s="15">
        <f t="shared" ref="AD105:AD106" si="442">IF(ISERROR(AD103/AD100),0,AD103/AD100)</f>
        <v>0.25207004972775637</v>
      </c>
      <c r="AF105" s="15">
        <f t="shared" ref="AF105:AF106" si="443">IF(ISERROR(AF103/AF100),0,AF103/AF100)</f>
        <v>0.2102541817303068</v>
      </c>
      <c r="AH105" s="15">
        <f t="shared" ref="AH105:AH106" si="444">IF(ISERROR(AH103/AH100),0,AH103/AH100)</f>
        <v>0.22861192116251214</v>
      </c>
      <c r="AJ105" s="15">
        <f t="shared" ref="AJ105:AJ106" si="445">IF(ISERROR(AJ103/AJ100),0,AJ103/AJ100)</f>
        <v>0.18126770836935466</v>
      </c>
      <c r="AL105" s="15">
        <f t="shared" ref="AL105:AL106" si="446">IF(ISERROR(AL103/AL100),0,AL103/AL100)</f>
        <v>0.32546234104168881</v>
      </c>
      <c r="AN105" s="15">
        <f t="shared" ref="AN105:AN106" si="447">IF(ISERROR(AN103/AN100),0,AN103/AN100)</f>
        <v>0.36379441657375877</v>
      </c>
      <c r="AP105" s="15">
        <f t="shared" ref="AP105:AP106" si="448">IF(ISERROR(AP103/AP100),0,AP103/AP100)</f>
        <v>0.24885935189528602</v>
      </c>
      <c r="AR105" s="15">
        <f t="shared" ref="AR105:AR106" si="449">IF(ISERROR(AR103/AR100),0,AR103/AR100)</f>
        <v>0.22926897437274529</v>
      </c>
      <c r="AT105" s="15">
        <f t="shared" ref="AT105:AT106" si="450">IF(ISERROR(AT103/AT100),0,AT103/AT100)</f>
        <v>0.20512806364966099</v>
      </c>
      <c r="AV105" s="15">
        <f t="shared" ref="AV105:AX106" si="451">IF(ISERROR(AV103/AV100),0,AV103/AV100)</f>
        <v>0.28835308567178625</v>
      </c>
      <c r="AX105" s="15">
        <f t="shared" si="451"/>
        <v>0.32263745165401375</v>
      </c>
      <c r="AZ105" s="15">
        <f t="shared" ref="AZ105:BB105" si="452">IF(ISERROR(AZ103/AZ100),0,AZ103/AZ100)</f>
        <v>0.3354434858248142</v>
      </c>
      <c r="BB105" s="15">
        <f t="shared" si="452"/>
        <v>0.39999934434517748</v>
      </c>
      <c r="BD105" s="15">
        <f t="shared" ref="BD105:BF105" si="453">IF(ISERROR(BD103/BD100),0,BD103/BD100)</f>
        <v>0.1405245465886244</v>
      </c>
      <c r="BF105" s="15">
        <f t="shared" si="453"/>
        <v>0.27139474284052606</v>
      </c>
      <c r="BH105" s="15">
        <f t="shared" ref="BH105:BJ105" si="454">IF(ISERROR(BH103/BH100),0,BH103/BH100)</f>
        <v>7.8297230930718123E-2</v>
      </c>
      <c r="BJ105" s="15">
        <f t="shared" si="454"/>
        <v>7.90694533924889E-2</v>
      </c>
      <c r="BL105" s="15">
        <f t="shared" ref="BL105:BN105" si="455">IF(ISERROR(BL103/BL100),0,BL103/BL100)</f>
        <v>6.811257391453554E-2</v>
      </c>
      <c r="BN105" s="15">
        <f t="shared" si="455"/>
        <v>9.6928228836040256E-2</v>
      </c>
    </row>
    <row r="106" spans="2:66" x14ac:dyDescent="0.25">
      <c r="B106" s="9" t="s">
        <v>2</v>
      </c>
      <c r="C106" s="10"/>
      <c r="D106" s="10"/>
      <c r="E106" s="10"/>
      <c r="F106" s="10"/>
      <c r="G106" s="10"/>
      <c r="H106" s="10"/>
      <c r="I106" s="10"/>
      <c r="J106" s="41">
        <f t="shared" si="432"/>
        <v>0.81292666226700627</v>
      </c>
      <c r="K106" s="10"/>
      <c r="L106" s="41">
        <f t="shared" si="433"/>
        <v>0.69330168956581784</v>
      </c>
      <c r="M106" s="10"/>
      <c r="N106" s="41">
        <f t="shared" si="434"/>
        <v>0.60950769604926536</v>
      </c>
      <c r="O106" s="10"/>
      <c r="P106" s="41">
        <f t="shared" si="435"/>
        <v>0.595802907329684</v>
      </c>
      <c r="Q106" s="10"/>
      <c r="R106" s="41">
        <f t="shared" si="436"/>
        <v>0.58990179683562993</v>
      </c>
      <c r="S106" s="10"/>
      <c r="T106" s="41">
        <f t="shared" si="437"/>
        <v>0.50267352830900036</v>
      </c>
      <c r="U106" s="10"/>
      <c r="V106" s="41">
        <f t="shared" si="438"/>
        <v>0.49551641845795991</v>
      </c>
      <c r="W106" s="10"/>
      <c r="X106" s="41">
        <f t="shared" si="439"/>
        <v>0.42631523815523209</v>
      </c>
      <c r="Y106" s="10"/>
      <c r="Z106" s="41">
        <f t="shared" si="440"/>
        <v>0.40235295309752589</v>
      </c>
      <c r="AA106" s="10"/>
      <c r="AB106" s="41">
        <f t="shared" si="441"/>
        <v>0.4023140381408995</v>
      </c>
      <c r="AC106" s="10"/>
      <c r="AD106" s="41">
        <f t="shared" si="442"/>
        <v>0.38614675651090363</v>
      </c>
      <c r="AE106" s="10"/>
      <c r="AF106" s="41">
        <f t="shared" si="443"/>
        <v>0.36381506499730309</v>
      </c>
      <c r="AG106" s="10"/>
      <c r="AH106" s="41">
        <f t="shared" si="444"/>
        <v>0.32061665594937849</v>
      </c>
      <c r="AI106" s="10"/>
      <c r="AJ106" s="41">
        <f t="shared" si="445"/>
        <v>0.29524043896765295</v>
      </c>
      <c r="AK106" s="10"/>
      <c r="AL106" s="41">
        <f t="shared" si="446"/>
        <v>0.28805064916995549</v>
      </c>
      <c r="AM106" s="10"/>
      <c r="AN106" s="41">
        <f t="shared" si="447"/>
        <v>0.28558397899631205</v>
      </c>
      <c r="AO106" s="10"/>
      <c r="AP106" s="41">
        <f t="shared" si="448"/>
        <v>0.26835917429236861</v>
      </c>
      <c r="AQ106" s="10"/>
      <c r="AR106" s="41">
        <f t="shared" si="449"/>
        <v>0.26129008008474924</v>
      </c>
      <c r="AS106" s="10"/>
      <c r="AT106" s="41">
        <f t="shared" si="450"/>
        <v>0.24918106936294288</v>
      </c>
      <c r="AU106" s="10"/>
      <c r="AV106" s="41">
        <f t="shared" si="451"/>
        <v>0.25477174914045791</v>
      </c>
      <c r="AW106" s="10"/>
      <c r="AX106" s="41">
        <f t="shared" si="451"/>
        <v>0.25790398293066663</v>
      </c>
      <c r="AY106" s="10"/>
      <c r="AZ106" s="41">
        <f t="shared" ref="AZ106:BB106" si="456">IF(ISERROR(AZ104/AZ101),0,AZ104/AZ101)</f>
        <v>0.2564309782871349</v>
      </c>
      <c r="BA106" s="10"/>
      <c r="BB106" s="41">
        <f t="shared" si="456"/>
        <v>0.26755832296682591</v>
      </c>
      <c r="BC106" s="10"/>
      <c r="BD106" s="41">
        <f t="shared" ref="BD106:BF106" si="457">IF(ISERROR(BD104/BD101),0,BD104/BD101)</f>
        <v>0.26013217686631379</v>
      </c>
      <c r="BE106" s="10"/>
      <c r="BF106" s="41">
        <f t="shared" si="457"/>
        <v>0.26493829919543738</v>
      </c>
      <c r="BG106" s="10"/>
      <c r="BH106" s="41">
        <f t="shared" ref="BH106:BJ106" si="458">IF(ISERROR(BH104/BH101),0,BH104/BH101)</f>
        <v>0.25591476523920043</v>
      </c>
      <c r="BI106" s="10"/>
      <c r="BJ106" s="41">
        <f t="shared" si="458"/>
        <v>0.23790935920662093</v>
      </c>
      <c r="BK106" s="10"/>
      <c r="BL106" s="41">
        <f t="shared" ref="BL106:BN106" si="459">IF(ISERROR(BL104/BL101),0,BL104/BL101)</f>
        <v>0.21131571936689061</v>
      </c>
      <c r="BM106" s="10"/>
      <c r="BN106" s="42">
        <f t="shared" si="459"/>
        <v>0.19842482621473717</v>
      </c>
    </row>
    <row r="107" spans="2:66" x14ac:dyDescent="0.25">
      <c r="J107" s="14"/>
      <c r="L107" s="14"/>
      <c r="N107" s="14"/>
      <c r="P107" s="14"/>
      <c r="R107" s="14"/>
      <c r="T107" s="14"/>
      <c r="V107" s="14"/>
      <c r="X107" s="14"/>
      <c r="Z107" s="14"/>
      <c r="AB107" s="14"/>
      <c r="AD107" s="14"/>
      <c r="AF107" s="14"/>
      <c r="AH107" s="14"/>
      <c r="AJ107" s="14"/>
      <c r="AL107" s="14"/>
      <c r="AN107" s="14"/>
      <c r="AP107" s="14"/>
      <c r="AR107" s="14"/>
      <c r="AT107" s="14"/>
      <c r="AV107" s="14"/>
      <c r="AX107" s="14"/>
      <c r="AZ107" s="14"/>
      <c r="BB107" s="14"/>
      <c r="BD107" s="14"/>
      <c r="BF107" s="14"/>
      <c r="BH107" s="14"/>
      <c r="BJ107" s="14"/>
      <c r="BL107" s="14"/>
      <c r="BN107" s="14"/>
    </row>
    <row r="108" spans="2:66" x14ac:dyDescent="0.25">
      <c r="B108" s="7" t="str">
        <f>$B$32</f>
        <v>Dr. Anderson</v>
      </c>
    </row>
    <row r="109" spans="2:66" x14ac:dyDescent="0.25">
      <c r="B109" s="4" t="s">
        <v>26</v>
      </c>
      <c r="J109" s="46">
        <v>0</v>
      </c>
      <c r="K109" s="47"/>
      <c r="L109" s="46">
        <v>5956.8</v>
      </c>
      <c r="M109" s="47"/>
      <c r="N109" s="46">
        <v>6911.38</v>
      </c>
      <c r="O109" s="47"/>
      <c r="P109" s="46">
        <v>10203.23</v>
      </c>
      <c r="Q109" s="47"/>
      <c r="R109" s="46">
        <v>18081.66</v>
      </c>
      <c r="S109" s="47"/>
      <c r="T109" s="46">
        <v>35217.89</v>
      </c>
      <c r="U109" s="47"/>
      <c r="V109" s="46">
        <v>43966.25</v>
      </c>
      <c r="W109" s="47"/>
      <c r="X109" s="46">
        <v>47193.07</v>
      </c>
      <c r="Y109" s="47"/>
      <c r="Z109" s="46">
        <v>46132.54</v>
      </c>
      <c r="AA109" s="47"/>
      <c r="AB109" s="46">
        <v>90562.93</v>
      </c>
      <c r="AC109" s="47"/>
      <c r="AD109" s="46">
        <v>125318.92</v>
      </c>
      <c r="AE109" s="47"/>
      <c r="AF109" s="46">
        <v>149730.56</v>
      </c>
      <c r="AG109" s="47"/>
      <c r="AH109" s="46">
        <v>138240.71</v>
      </c>
      <c r="AI109" s="47"/>
      <c r="AJ109" s="46">
        <v>75434.490000000005</v>
      </c>
      <c r="AK109" s="47"/>
      <c r="AL109" s="46">
        <v>61946.12</v>
      </c>
      <c r="AM109" s="47"/>
      <c r="AN109" s="46">
        <v>94718.37</v>
      </c>
      <c r="AO109" s="47"/>
      <c r="AP109" s="46">
        <v>72064.92</v>
      </c>
      <c r="AQ109" s="47"/>
      <c r="AR109" s="46">
        <v>61495.4</v>
      </c>
      <c r="AS109" s="47"/>
      <c r="AT109" s="46">
        <v>204455.4</v>
      </c>
      <c r="AU109" s="47"/>
      <c r="AV109" s="46">
        <v>115775.9</v>
      </c>
      <c r="AW109" s="47"/>
      <c r="AX109" s="46">
        <v>123974.39999999999</v>
      </c>
      <c r="AY109" s="47"/>
      <c r="AZ109" s="46">
        <v>103455.8</v>
      </c>
      <c r="BA109" s="47"/>
      <c r="BB109" s="46">
        <v>192959</v>
      </c>
      <c r="BC109" s="47"/>
      <c r="BD109" s="46">
        <v>141586.9</v>
      </c>
      <c r="BE109" s="47"/>
      <c r="BF109" s="46">
        <v>191989.45</v>
      </c>
      <c r="BG109" s="47"/>
      <c r="BH109" s="46">
        <v>177340</v>
      </c>
      <c r="BI109" s="47"/>
      <c r="BJ109" s="46">
        <v>77371.05</v>
      </c>
      <c r="BK109" s="47"/>
      <c r="BL109" s="46">
        <v>63213.75</v>
      </c>
      <c r="BM109" s="47"/>
      <c r="BN109" s="46">
        <v>105615.6</v>
      </c>
    </row>
    <row r="110" spans="2:66" x14ac:dyDescent="0.25">
      <c r="B110" s="9" t="s">
        <v>20</v>
      </c>
      <c r="C110" s="10"/>
      <c r="D110" s="10"/>
      <c r="E110" s="10"/>
      <c r="F110" s="10"/>
      <c r="G110" s="10"/>
      <c r="H110" s="10"/>
      <c r="I110" s="10"/>
      <c r="J110" s="11">
        <f>SUM(J109:J109)</f>
        <v>0</v>
      </c>
      <c r="K110" s="10"/>
      <c r="L110" s="11">
        <f>SUM(J109:L109)</f>
        <v>5956.8</v>
      </c>
      <c r="M110" s="10"/>
      <c r="N110" s="11">
        <f>SUM(J109:N109)</f>
        <v>12868.18</v>
      </c>
      <c r="O110" s="10"/>
      <c r="P110" s="11">
        <f>SUM(J109:P109)</f>
        <v>23071.41</v>
      </c>
      <c r="Q110" s="10"/>
      <c r="R110" s="11">
        <f>SUM(J109:R109)</f>
        <v>41153.07</v>
      </c>
      <c r="S110" s="10"/>
      <c r="T110" s="11">
        <f>SUM(J109:T109)</f>
        <v>76370.959999999992</v>
      </c>
      <c r="U110" s="10"/>
      <c r="V110" s="11">
        <f>SUM(J109:V109)</f>
        <v>120337.20999999999</v>
      </c>
      <c r="W110" s="10"/>
      <c r="X110" s="11">
        <f>SUM(J109:X109)</f>
        <v>167530.28</v>
      </c>
      <c r="Y110" s="10"/>
      <c r="Z110" s="11">
        <f>SUM(J109:Z109)</f>
        <v>213662.82</v>
      </c>
      <c r="AA110" s="10"/>
      <c r="AB110" s="11">
        <f>SUM(J109:AB109)</f>
        <v>304225.75</v>
      </c>
      <c r="AC110" s="10"/>
      <c r="AD110" s="11">
        <f>SUM(J109:AD109)</f>
        <v>429544.67</v>
      </c>
      <c r="AE110" s="10"/>
      <c r="AF110" s="11">
        <f>SUM(J109:AF109)</f>
        <v>579275.23</v>
      </c>
      <c r="AG110" s="10"/>
      <c r="AH110" s="11">
        <f>SUM(L109:AH109)</f>
        <v>717515.94</v>
      </c>
      <c r="AI110" s="10"/>
      <c r="AJ110" s="11">
        <f>SUM(N109:AJ109)</f>
        <v>786993.62999999989</v>
      </c>
      <c r="AK110" s="10"/>
      <c r="AL110" s="11">
        <f>SUM(P109:AL109)</f>
        <v>842028.37</v>
      </c>
      <c r="AM110" s="10"/>
      <c r="AN110" s="11">
        <f>SUM(R109:AN109)</f>
        <v>926543.50999999989</v>
      </c>
      <c r="AO110" s="10"/>
      <c r="AP110" s="11">
        <f>SUM(T109:AP109)</f>
        <v>980526.7699999999</v>
      </c>
      <c r="AQ110" s="10"/>
      <c r="AR110" s="11">
        <f>SUM(V109:AR109)</f>
        <v>1006804.28</v>
      </c>
      <c r="AS110" s="10"/>
      <c r="AT110" s="11">
        <f>SUM(X109:AT109)</f>
        <v>1167293.43</v>
      </c>
      <c r="AU110" s="10"/>
      <c r="AV110" s="11">
        <f>SUM(Z109:AV109)</f>
        <v>1235876.26</v>
      </c>
      <c r="AW110" s="10"/>
      <c r="AX110" s="11">
        <f>SUM(AB109:AX109)</f>
        <v>1313718.1199999999</v>
      </c>
      <c r="AY110" s="10"/>
      <c r="AZ110" s="11">
        <f>SUM(AD109:AZ109)</f>
        <v>1326610.99</v>
      </c>
      <c r="BA110" s="10"/>
      <c r="BB110" s="11">
        <f>SUM(AF109:BB109)</f>
        <v>1394251.07</v>
      </c>
      <c r="BC110" s="10"/>
      <c r="BD110" s="11">
        <f>SUM(AH109:BD109)</f>
        <v>1386107.41</v>
      </c>
      <c r="BE110" s="10"/>
      <c r="BF110" s="11">
        <f>SUM(AJ109:BF109)</f>
        <v>1439856.1500000001</v>
      </c>
      <c r="BG110" s="10"/>
      <c r="BH110" s="11">
        <f>SUM(AL109:BH109)</f>
        <v>1541761.66</v>
      </c>
      <c r="BI110" s="10"/>
      <c r="BJ110" s="11">
        <f>SUM(AN109:BJ109)</f>
        <v>1557186.59</v>
      </c>
      <c r="BK110" s="10"/>
      <c r="BL110" s="11">
        <f>SUM(AP109:BL109)</f>
        <v>1525681.9700000002</v>
      </c>
      <c r="BM110" s="10"/>
      <c r="BN110" s="13">
        <f>SUM(AR109:BN109)</f>
        <v>1559232.6500000001</v>
      </c>
    </row>
    <row r="111" spans="2:66" x14ac:dyDescent="0.25">
      <c r="B111" s="50" t="s">
        <v>40</v>
      </c>
      <c r="C111" s="51"/>
      <c r="D111" s="51"/>
      <c r="E111" s="51"/>
      <c r="F111" s="51"/>
      <c r="G111" s="51"/>
      <c r="H111" s="51"/>
      <c r="I111" s="51"/>
      <c r="J111" s="53">
        <f t="shared" ref="J111" si="460">IF(ISERROR(J110/J33),0,J110/J33)</f>
        <v>0</v>
      </c>
      <c r="K111" s="51"/>
      <c r="L111" s="53">
        <f t="shared" ref="L111" si="461">IF(ISERROR(L110/L33),0,L110/L33)</f>
        <v>1191.3600000000001</v>
      </c>
      <c r="M111" s="51"/>
      <c r="N111" s="53">
        <f t="shared" ref="N111" si="462">IF(ISERROR(N110/N33),0,N110/N33)</f>
        <v>559.48608695652172</v>
      </c>
      <c r="O111" s="51"/>
      <c r="P111" s="53">
        <f t="shared" ref="P111" si="463">IF(ISERROR(P110/P33),0,P110/P33)</f>
        <v>591.57461538461541</v>
      </c>
      <c r="Q111" s="51"/>
      <c r="R111" s="53">
        <f t="shared" ref="R111" si="464">IF(ISERROR(R110/R33),0,R110/R33)</f>
        <v>663.75919354838709</v>
      </c>
      <c r="S111" s="51"/>
      <c r="T111" s="53">
        <f t="shared" ref="T111" si="465">IF(ISERROR(T110/T33),0,T110/T33)</f>
        <v>1004.8810526315789</v>
      </c>
      <c r="U111" s="51"/>
      <c r="V111" s="53">
        <f t="shared" ref="V111" si="466">IF(ISERROR(V110/V33),0,V110/V33)</f>
        <v>1135.2566981132074</v>
      </c>
      <c r="W111" s="51"/>
      <c r="X111" s="53">
        <f t="shared" ref="X111" si="467">IF(ISERROR(X110/X33),0,X110/X33)</f>
        <v>1329.6053968253968</v>
      </c>
      <c r="Y111" s="51"/>
      <c r="Z111" s="53">
        <f t="shared" ref="Z111" si="468">IF(ISERROR(Z110/Z33),0,Z110/Z33)</f>
        <v>1327.0982608695654</v>
      </c>
      <c r="AA111" s="51"/>
      <c r="AB111" s="53">
        <f t="shared" ref="AB111" si="469">IF(ISERROR(AB110/AB33),0,AB110/AB33)</f>
        <v>1498.6490147783252</v>
      </c>
      <c r="AC111" s="51"/>
      <c r="AD111" s="53">
        <f t="shared" ref="AD111" si="470">IF(ISERROR(AD110/AD33),0,AD110/AD33)</f>
        <v>1789.7694583333332</v>
      </c>
      <c r="AE111" s="51"/>
      <c r="AF111" s="53">
        <f t="shared" ref="AF111" si="471">IF(ISERROR(AF110/AF33),0,AF110/AF33)</f>
        <v>2061.4776868327403</v>
      </c>
      <c r="AG111" s="51"/>
      <c r="AH111" s="53">
        <f t="shared" ref="AH111" si="472">IF(ISERROR(AH110/AH33),0,AH110/AH33)</f>
        <v>2061.8274137931035</v>
      </c>
      <c r="AI111" s="51"/>
      <c r="AJ111" s="53">
        <f t="shared" ref="AJ111" si="473">IF(ISERROR(AJ110/AJ33),0,AJ110/AJ33)</f>
        <v>1992.3889367088605</v>
      </c>
      <c r="AK111" s="51"/>
      <c r="AL111" s="53">
        <f t="shared" ref="AL111" si="474">IF(ISERROR(AL110/AL33),0,AL110/AL33)</f>
        <v>2009.6142482100238</v>
      </c>
      <c r="AM111" s="51"/>
      <c r="AN111" s="53">
        <f t="shared" ref="AN111" si="475">IF(ISERROR(AN110/AN33),0,AN110/AN33)</f>
        <v>2058.9855777777775</v>
      </c>
      <c r="AO111" s="51"/>
      <c r="AP111" s="53">
        <f t="shared" ref="AP111" si="476">IF(ISERROR(AP110/AP33),0,AP110/AP33)</f>
        <v>2104.1346995708154</v>
      </c>
      <c r="AQ111" s="51"/>
      <c r="AR111" s="53">
        <f t="shared" ref="AR111" si="477">IF(ISERROR(AR110/AR33),0,AR110/AR33)</f>
        <v>2071.6137448559671</v>
      </c>
      <c r="AS111" s="51"/>
      <c r="AT111" s="53">
        <f t="shared" ref="AT111" si="478">IF(ISERROR(AT110/AT33),0,AT110/AT33)</f>
        <v>2325.285717131474</v>
      </c>
      <c r="AU111" s="51"/>
      <c r="AV111" s="53">
        <f t="shared" ref="AV111:AX111" si="479">IF(ISERROR(AV110/AV33),0,AV110/AV33)</f>
        <v>2284.4293160813309</v>
      </c>
      <c r="AW111" s="51"/>
      <c r="AX111" s="53">
        <f t="shared" si="479"/>
        <v>2392.9291803278688</v>
      </c>
      <c r="AY111" s="51"/>
      <c r="AZ111" s="53">
        <f t="shared" ref="AZ111:BB111" si="480">IF(ISERROR(AZ110/AZ33),0,AZ110/AZ33)</f>
        <v>2364.7254723707665</v>
      </c>
      <c r="BA111" s="51"/>
      <c r="BB111" s="53">
        <f t="shared" si="480"/>
        <v>2383.3351623931626</v>
      </c>
      <c r="BC111" s="51"/>
      <c r="BD111" s="53">
        <f t="shared" ref="BD111:BF111" si="481">IF(ISERROR(BD110/BD33),0,BD110/BD33)</f>
        <v>2268.5882324058916</v>
      </c>
      <c r="BE111" s="51"/>
      <c r="BF111" s="53">
        <f t="shared" si="481"/>
        <v>2383.8677980132452</v>
      </c>
      <c r="BG111" s="51"/>
      <c r="BH111" s="53">
        <f t="shared" ref="BH111:BJ111" si="482">IF(ISERROR(BH110/BH33),0,BH110/BH33)</f>
        <v>2573.8925876460767</v>
      </c>
      <c r="BI111" s="51"/>
      <c r="BJ111" s="53">
        <f t="shared" si="482"/>
        <v>2578.1234933774836</v>
      </c>
      <c r="BK111" s="51"/>
      <c r="BL111" s="53">
        <f t="shared" ref="BL111:BN111" si="483">IF(ISERROR(BL110/BL33),0,BL110/BL33)</f>
        <v>2517.6270132013206</v>
      </c>
      <c r="BM111" s="51"/>
      <c r="BN111" s="54">
        <f t="shared" si="483"/>
        <v>2478.9072337042926</v>
      </c>
    </row>
    <row r="112" spans="2:66" x14ac:dyDescent="0.25">
      <c r="B112" s="4" t="s">
        <v>28</v>
      </c>
      <c r="J112" s="46">
        <v>0</v>
      </c>
      <c r="K112" s="47"/>
      <c r="L112" s="46">
        <v>4369.57</v>
      </c>
      <c r="M112" s="47"/>
      <c r="N112" s="46">
        <v>5436.38</v>
      </c>
      <c r="O112" s="47"/>
      <c r="P112" s="46">
        <v>5035.33</v>
      </c>
      <c r="Q112" s="47"/>
      <c r="R112" s="46">
        <v>12039.68</v>
      </c>
      <c r="S112" s="47"/>
      <c r="T112" s="46">
        <v>10357.26</v>
      </c>
      <c r="U112" s="47"/>
      <c r="V112" s="46">
        <v>15539.04</v>
      </c>
      <c r="W112" s="47"/>
      <c r="X112" s="46">
        <v>11605.92</v>
      </c>
      <c r="Y112" s="47"/>
      <c r="Z112" s="46">
        <v>15710.32</v>
      </c>
      <c r="AA112" s="47"/>
      <c r="AB112" s="46">
        <v>19980.95</v>
      </c>
      <c r="AC112" s="47"/>
      <c r="AD112" s="46">
        <v>22811.07</v>
      </c>
      <c r="AE112" s="47"/>
      <c r="AF112" s="46">
        <v>13179.39</v>
      </c>
      <c r="AG112" s="47"/>
      <c r="AH112" s="46">
        <v>31249.06</v>
      </c>
      <c r="AI112" s="47"/>
      <c r="AJ112" s="46">
        <v>11855.62</v>
      </c>
      <c r="AK112" s="47"/>
      <c r="AL112" s="46">
        <v>22655.68</v>
      </c>
      <c r="AM112" s="47"/>
      <c r="AN112" s="46">
        <v>30592.89</v>
      </c>
      <c r="AO112" s="47"/>
      <c r="AP112" s="46">
        <v>12616.81</v>
      </c>
      <c r="AQ112" s="47"/>
      <c r="AR112" s="46">
        <v>9045</v>
      </c>
      <c r="AS112" s="47"/>
      <c r="AT112" s="46">
        <v>17220.400000000001</v>
      </c>
      <c r="AU112" s="47"/>
      <c r="AV112" s="46">
        <v>31614</v>
      </c>
      <c r="AW112" s="47"/>
      <c r="AX112" s="46">
        <v>24406.400000000001</v>
      </c>
      <c r="AY112" s="47"/>
      <c r="AZ112" s="46">
        <v>31646.85</v>
      </c>
      <c r="BA112" s="47"/>
      <c r="BB112" s="46">
        <v>38560</v>
      </c>
      <c r="BC112" s="47"/>
      <c r="BD112" s="46">
        <v>51187.9</v>
      </c>
      <c r="BE112" s="47"/>
      <c r="BF112" s="46">
        <v>47976.45</v>
      </c>
      <c r="BG112" s="47"/>
      <c r="BH112" s="46">
        <v>7800</v>
      </c>
      <c r="BI112" s="47"/>
      <c r="BJ112" s="46">
        <v>24652.05</v>
      </c>
      <c r="BK112" s="47"/>
      <c r="BL112" s="46">
        <v>6148</v>
      </c>
      <c r="BM112" s="47"/>
      <c r="BN112" s="46">
        <v>34583.599999999999</v>
      </c>
    </row>
    <row r="113" spans="2:66" x14ac:dyDescent="0.25">
      <c r="B113" s="9" t="s">
        <v>20</v>
      </c>
      <c r="C113" s="10"/>
      <c r="D113" s="10"/>
      <c r="E113" s="10"/>
      <c r="F113" s="10"/>
      <c r="G113" s="10"/>
      <c r="H113" s="10"/>
      <c r="I113" s="10"/>
      <c r="J113" s="11">
        <f>SUM(J112:J112)</f>
        <v>0</v>
      </c>
      <c r="K113" s="10"/>
      <c r="L113" s="11">
        <f>SUM(J112:L112)</f>
        <v>4369.57</v>
      </c>
      <c r="M113" s="10"/>
      <c r="N113" s="11">
        <f>SUM(J112:N112)</f>
        <v>9805.9500000000007</v>
      </c>
      <c r="O113" s="10"/>
      <c r="P113" s="11">
        <f>SUM(J112:P112)</f>
        <v>14841.28</v>
      </c>
      <c r="Q113" s="10"/>
      <c r="R113" s="11">
        <f>SUM(J112:R112)</f>
        <v>26880.959999999999</v>
      </c>
      <c r="S113" s="10"/>
      <c r="T113" s="11">
        <f>SUM(J112:T112)</f>
        <v>37238.22</v>
      </c>
      <c r="U113" s="10"/>
      <c r="V113" s="11">
        <f>SUM(J112:V112)</f>
        <v>52777.26</v>
      </c>
      <c r="W113" s="10"/>
      <c r="X113" s="11">
        <f>SUM(J112:X112)</f>
        <v>64383.18</v>
      </c>
      <c r="Y113" s="10"/>
      <c r="Z113" s="11">
        <f>SUM(J112:Z112)</f>
        <v>80093.5</v>
      </c>
      <c r="AA113" s="10"/>
      <c r="AB113" s="11">
        <f>SUM(J112:AB112)</f>
        <v>100074.45</v>
      </c>
      <c r="AC113" s="10"/>
      <c r="AD113" s="11">
        <f>SUM(J112:AD112)</f>
        <v>122885.51999999999</v>
      </c>
      <c r="AE113" s="10"/>
      <c r="AF113" s="11">
        <f>SUM(J112:AF112)</f>
        <v>136064.90999999997</v>
      </c>
      <c r="AG113" s="10"/>
      <c r="AH113" s="11">
        <f>SUM(L112:AH112)</f>
        <v>167313.96999999997</v>
      </c>
      <c r="AI113" s="10"/>
      <c r="AJ113" s="11">
        <f>SUM(N112:AJ112)</f>
        <v>174800.01999999996</v>
      </c>
      <c r="AK113" s="10"/>
      <c r="AL113" s="11">
        <f>SUM(P112:AL112)</f>
        <v>192019.32</v>
      </c>
      <c r="AM113" s="10"/>
      <c r="AN113" s="11">
        <f>SUM(R112:AN112)</f>
        <v>217576.88</v>
      </c>
      <c r="AO113" s="10"/>
      <c r="AP113" s="11">
        <f>SUM(T112:AP112)</f>
        <v>218154.01</v>
      </c>
      <c r="AQ113" s="10"/>
      <c r="AR113" s="11">
        <f>SUM(V112:AR112)</f>
        <v>216841.75</v>
      </c>
      <c r="AS113" s="10"/>
      <c r="AT113" s="11">
        <f>SUM(X112:AT112)</f>
        <v>218523.11000000002</v>
      </c>
      <c r="AU113" s="10"/>
      <c r="AV113" s="11">
        <f>SUM(Z112:AV112)</f>
        <v>238531.18999999997</v>
      </c>
      <c r="AW113" s="10"/>
      <c r="AX113" s="11">
        <f>SUM(AB112:AX112)</f>
        <v>247227.26999999996</v>
      </c>
      <c r="AY113" s="10"/>
      <c r="AZ113" s="11">
        <f>SUM(AD112:AZ112)</f>
        <v>258893.17</v>
      </c>
      <c r="BA113" s="10"/>
      <c r="BB113" s="11">
        <f>SUM(AF112:BB112)</f>
        <v>274642.09999999998</v>
      </c>
      <c r="BC113" s="10"/>
      <c r="BD113" s="11">
        <f>SUM(AH112:BD112)</f>
        <v>312650.61</v>
      </c>
      <c r="BE113" s="10"/>
      <c r="BF113" s="11">
        <f>SUM(AJ112:BF112)</f>
        <v>329378</v>
      </c>
      <c r="BG113" s="10"/>
      <c r="BH113" s="11">
        <f>SUM(AL112:BH112)</f>
        <v>325322.38</v>
      </c>
      <c r="BI113" s="10"/>
      <c r="BJ113" s="11">
        <f>SUM(AN112:BJ112)</f>
        <v>327318.75</v>
      </c>
      <c r="BK113" s="10"/>
      <c r="BL113" s="11">
        <f>SUM(AP112:BL112)</f>
        <v>302873.86</v>
      </c>
      <c r="BM113" s="10"/>
      <c r="BN113" s="13">
        <f>SUM(AR112:BN112)</f>
        <v>324840.64999999997</v>
      </c>
    </row>
    <row r="114" spans="2:66" x14ac:dyDescent="0.25">
      <c r="B114" s="4" t="s">
        <v>29</v>
      </c>
      <c r="J114" s="15">
        <f t="shared" ref="J114:J115" si="484">IF(ISERROR(J112/J109),0,J112/J109)</f>
        <v>0</v>
      </c>
      <c r="L114" s="15">
        <f t="shared" ref="L114:L115" si="485">IF(ISERROR(L112/L109),0,L112/L109)</f>
        <v>0.73354317754499054</v>
      </c>
      <c r="N114" s="15">
        <f t="shared" ref="N114:N115" si="486">IF(ISERROR(N112/N109),0,N112/N109)</f>
        <v>0.78658386602964969</v>
      </c>
      <c r="P114" s="15">
        <f t="shared" ref="P114:P115" si="487">IF(ISERROR(P112/P109),0,P112/P109)</f>
        <v>0.49350352780443058</v>
      </c>
      <c r="R114" s="15">
        <f t="shared" ref="R114:R115" si="488">IF(ISERROR(R112/R109),0,R112/R109)</f>
        <v>0.66585036993284907</v>
      </c>
      <c r="T114" s="15">
        <f t="shared" ref="T114:T115" si="489">IF(ISERROR(T112/T109),0,T112/T109)</f>
        <v>0.29409087256505145</v>
      </c>
      <c r="V114" s="15">
        <f t="shared" ref="V114:V115" si="490">IF(ISERROR(V112/V109),0,V112/V109)</f>
        <v>0.35343109771699888</v>
      </c>
      <c r="X114" s="15">
        <f t="shared" ref="X114:X115" si="491">IF(ISERROR(X112/X109),0,X112/X109)</f>
        <v>0.24592424269071708</v>
      </c>
      <c r="Z114" s="15">
        <f t="shared" ref="Z114:Z115" si="492">IF(ISERROR(Z112/Z109),0,Z112/Z109)</f>
        <v>0.34054747473258573</v>
      </c>
      <c r="AB114" s="15">
        <f t="shared" ref="AB114:AB115" si="493">IF(ISERROR(AB112/AB109),0,AB112/AB109)</f>
        <v>0.22063056042908508</v>
      </c>
      <c r="AD114" s="15">
        <f t="shared" ref="AD114:AD115" si="494">IF(ISERROR(AD112/AD109),0,AD112/AD109)</f>
        <v>0.18202415086245557</v>
      </c>
      <c r="AF114" s="15">
        <f t="shared" ref="AF114:AF115" si="495">IF(ISERROR(AF112/AF109),0,AF112/AF109)</f>
        <v>8.8020708664951222E-2</v>
      </c>
      <c r="AH114" s="15">
        <f t="shared" ref="AH114:AH115" si="496">IF(ISERROR(AH112/AH109),0,AH112/AH109)</f>
        <v>0.22604817350836814</v>
      </c>
      <c r="AJ114" s="15">
        <f t="shared" ref="AJ114:AJ115" si="497">IF(ISERROR(AJ112/AJ109),0,AJ112/AJ109)</f>
        <v>0.15716444825172146</v>
      </c>
      <c r="AL114" s="15">
        <f t="shared" ref="AL114:AL115" si="498">IF(ISERROR(AL112/AL109),0,AL112/AL109)</f>
        <v>0.3657320264772031</v>
      </c>
      <c r="AN114" s="15">
        <f t="shared" ref="AN114:AN115" si="499">IF(ISERROR(AN112/AN109),0,AN112/AN109)</f>
        <v>0.3229879272626841</v>
      </c>
      <c r="AP114" s="15">
        <f t="shared" ref="AP114:AP115" si="500">IF(ISERROR(AP112/AP109),0,AP112/AP109)</f>
        <v>0.17507561237839436</v>
      </c>
      <c r="AR114" s="15">
        <f t="shared" ref="AR114:AR115" si="501">IF(ISERROR(AR112/AR109),0,AR112/AR109)</f>
        <v>0.1470841721494616</v>
      </c>
      <c r="AT114" s="15">
        <f t="shared" ref="AT114:AT115" si="502">IF(ISERROR(AT112/AT109),0,AT112/AT109)</f>
        <v>8.4225703992166515E-2</v>
      </c>
      <c r="AV114" s="15">
        <f t="shared" ref="AV114:AX115" si="503">IF(ISERROR(AV112/AV109),0,AV112/AV109)</f>
        <v>0.27306201031475463</v>
      </c>
      <c r="AX114" s="15">
        <f t="shared" si="503"/>
        <v>0.19686644984771051</v>
      </c>
      <c r="AZ114" s="15">
        <f t="shared" ref="AZ114:BB114" si="504">IF(ISERROR(AZ112/AZ109),0,AZ112/AZ109)</f>
        <v>0.30589730106963553</v>
      </c>
      <c r="BB114" s="15">
        <f t="shared" si="504"/>
        <v>0.19983519815090253</v>
      </c>
      <c r="BD114" s="15">
        <f t="shared" ref="BD114:BF114" si="505">IF(ISERROR(BD112/BD109),0,BD112/BD109)</f>
        <v>0.36152991555009684</v>
      </c>
      <c r="BF114" s="15">
        <f t="shared" si="505"/>
        <v>0.24989107474395075</v>
      </c>
      <c r="BH114" s="15">
        <f t="shared" ref="BH114:BJ114" si="506">IF(ISERROR(BH112/BH109),0,BH112/BH109)</f>
        <v>4.3983308898161724E-2</v>
      </c>
      <c r="BJ114" s="15">
        <f t="shared" si="506"/>
        <v>0.31862111216016842</v>
      </c>
      <c r="BL114" s="15">
        <f t="shared" ref="BL114:BN114" si="507">IF(ISERROR(BL112/BL109),0,BL112/BL109)</f>
        <v>9.7257321389729298E-2</v>
      </c>
      <c r="BN114" s="15">
        <f t="shared" si="507"/>
        <v>0.32744783914497477</v>
      </c>
    </row>
    <row r="115" spans="2:66" x14ac:dyDescent="0.25">
      <c r="B115" s="9" t="s">
        <v>2</v>
      </c>
      <c r="C115" s="10"/>
      <c r="D115" s="10"/>
      <c r="E115" s="10"/>
      <c r="F115" s="10"/>
      <c r="G115" s="10"/>
      <c r="H115" s="10"/>
      <c r="I115" s="10"/>
      <c r="J115" s="41">
        <f t="shared" si="484"/>
        <v>0</v>
      </c>
      <c r="K115" s="10"/>
      <c r="L115" s="41">
        <f t="shared" si="485"/>
        <v>0.73354317754499054</v>
      </c>
      <c r="M115" s="10"/>
      <c r="N115" s="41">
        <f t="shared" si="486"/>
        <v>0.76203083885988543</v>
      </c>
      <c r="O115" s="10"/>
      <c r="P115" s="41">
        <f t="shared" si="487"/>
        <v>0.64327581192480221</v>
      </c>
      <c r="Q115" s="10"/>
      <c r="R115" s="41">
        <f t="shared" si="488"/>
        <v>0.65319452473412065</v>
      </c>
      <c r="S115" s="10"/>
      <c r="T115" s="41">
        <f t="shared" si="489"/>
        <v>0.48759659430757457</v>
      </c>
      <c r="U115" s="10"/>
      <c r="V115" s="41">
        <f t="shared" si="490"/>
        <v>0.43857805910574132</v>
      </c>
      <c r="W115" s="10"/>
      <c r="X115" s="41">
        <f t="shared" si="491"/>
        <v>0.3843077203715054</v>
      </c>
      <c r="Y115" s="10"/>
      <c r="Z115" s="41">
        <f t="shared" si="492"/>
        <v>0.37485932274038131</v>
      </c>
      <c r="AA115" s="10"/>
      <c r="AB115" s="41">
        <f t="shared" si="493"/>
        <v>0.32894799338977715</v>
      </c>
      <c r="AC115" s="10"/>
      <c r="AD115" s="41">
        <f t="shared" si="494"/>
        <v>0.28608321458161728</v>
      </c>
      <c r="AE115" s="10"/>
      <c r="AF115" s="41">
        <f t="shared" si="495"/>
        <v>0.23488818950535822</v>
      </c>
      <c r="AG115" s="10"/>
      <c r="AH115" s="41">
        <f t="shared" si="496"/>
        <v>0.2331850216456515</v>
      </c>
      <c r="AI115" s="10"/>
      <c r="AJ115" s="41">
        <f t="shared" si="497"/>
        <v>0.22211109891702679</v>
      </c>
      <c r="AK115" s="10"/>
      <c r="AL115" s="41">
        <f t="shared" si="498"/>
        <v>0.22804376531873863</v>
      </c>
      <c r="AM115" s="10"/>
      <c r="AN115" s="41">
        <f t="shared" si="499"/>
        <v>0.23482640334936891</v>
      </c>
      <c r="AO115" s="10"/>
      <c r="AP115" s="41">
        <f t="shared" si="500"/>
        <v>0.22248654159641151</v>
      </c>
      <c r="AQ115" s="10"/>
      <c r="AR115" s="41">
        <f t="shared" si="501"/>
        <v>0.21537626955658154</v>
      </c>
      <c r="AS115" s="10"/>
      <c r="AT115" s="41">
        <f t="shared" si="502"/>
        <v>0.18720495154333219</v>
      </c>
      <c r="AU115" s="10"/>
      <c r="AV115" s="41">
        <f t="shared" si="503"/>
        <v>0.19300572211007594</v>
      </c>
      <c r="AW115" s="10"/>
      <c r="AX115" s="41">
        <f t="shared" si="503"/>
        <v>0.18818897770855134</v>
      </c>
      <c r="AY115" s="10"/>
      <c r="AZ115" s="41">
        <f t="shared" ref="AZ115:BB115" si="508">IF(ISERROR(AZ113/AZ110),0,AZ113/AZ110)</f>
        <v>0.19515379561268373</v>
      </c>
      <c r="BA115" s="10"/>
      <c r="BB115" s="41">
        <f t="shared" si="508"/>
        <v>0.19698181045684976</v>
      </c>
      <c r="BC115" s="10"/>
      <c r="BD115" s="41">
        <f t="shared" ref="BD115:BF115" si="509">IF(ISERROR(BD113/BD110),0,BD113/BD110)</f>
        <v>0.22556016059390377</v>
      </c>
      <c r="BE115" s="10"/>
      <c r="BF115" s="41">
        <f t="shared" si="509"/>
        <v>0.22875757415072329</v>
      </c>
      <c r="BG115" s="10"/>
      <c r="BH115" s="41">
        <f t="shared" ref="BH115:BJ115" si="510">IF(ISERROR(BH113/BH110),0,BH113/BH110)</f>
        <v>0.2110069204860108</v>
      </c>
      <c r="BI115" s="10"/>
      <c r="BJ115" s="41">
        <f t="shared" si="510"/>
        <v>0.21019879833411614</v>
      </c>
      <c r="BK115" s="10"/>
      <c r="BL115" s="41">
        <f t="shared" ref="BL115:BN115" si="511">IF(ISERROR(BL113/BL110),0,BL113/BL110)</f>
        <v>0.19851703432006865</v>
      </c>
      <c r="BM115" s="10"/>
      <c r="BN115" s="42">
        <f t="shared" si="511"/>
        <v>0.20833366335677997</v>
      </c>
    </row>
    <row r="116" spans="2:66" x14ac:dyDescent="0.25">
      <c r="J116" s="15"/>
      <c r="L116" s="15"/>
      <c r="N116" s="15"/>
      <c r="P116" s="15"/>
      <c r="R116" s="15"/>
      <c r="T116" s="15"/>
      <c r="V116" s="15"/>
      <c r="X116" s="15"/>
      <c r="Z116" s="15"/>
      <c r="AB116" s="15"/>
      <c r="AD116" s="15"/>
      <c r="AF116" s="15"/>
      <c r="AH116" s="15"/>
      <c r="AJ116" s="15"/>
      <c r="AL116" s="15"/>
      <c r="AN116" s="15"/>
      <c r="AP116" s="15"/>
      <c r="AR116" s="15"/>
      <c r="AT116" s="15"/>
      <c r="AV116" s="15"/>
      <c r="AX116" s="15"/>
      <c r="AZ116" s="15"/>
      <c r="BB116" s="15"/>
      <c r="BD116" s="15"/>
      <c r="BF116" s="15"/>
      <c r="BH116" s="15"/>
      <c r="BJ116" s="15"/>
      <c r="BL116" s="15"/>
      <c r="BN116" s="15"/>
    </row>
    <row r="117" spans="2:66" x14ac:dyDescent="0.25">
      <c r="B117" s="7" t="str">
        <f>$B$34</f>
        <v>Dr. Bloch</v>
      </c>
    </row>
    <row r="118" spans="2:66" x14ac:dyDescent="0.25">
      <c r="B118" s="4" t="s">
        <v>26</v>
      </c>
      <c r="J118" s="46">
        <v>0</v>
      </c>
      <c r="K118" s="47"/>
      <c r="L118" s="46">
        <v>0</v>
      </c>
      <c r="M118" s="47"/>
      <c r="N118" s="46">
        <v>0</v>
      </c>
      <c r="O118" s="47"/>
      <c r="P118" s="46">
        <v>0</v>
      </c>
      <c r="Q118" s="47"/>
      <c r="R118" s="46">
        <v>0</v>
      </c>
      <c r="S118" s="47"/>
      <c r="T118" s="46">
        <v>0</v>
      </c>
      <c r="U118" s="47"/>
      <c r="V118" s="46">
        <v>0</v>
      </c>
      <c r="W118" s="47"/>
      <c r="X118" s="46">
        <v>0</v>
      </c>
      <c r="Y118" s="47"/>
      <c r="Z118" s="46">
        <v>0</v>
      </c>
      <c r="AA118" s="47"/>
      <c r="AB118" s="46">
        <v>0</v>
      </c>
      <c r="AC118" s="47"/>
      <c r="AD118" s="46">
        <v>0</v>
      </c>
      <c r="AE118" s="47"/>
      <c r="AF118" s="46">
        <v>0</v>
      </c>
      <c r="AG118" s="47"/>
      <c r="AH118" s="46">
        <v>0</v>
      </c>
      <c r="AI118" s="47"/>
      <c r="AJ118" s="46">
        <v>0</v>
      </c>
      <c r="AK118" s="47"/>
      <c r="AL118" s="46">
        <v>0</v>
      </c>
      <c r="AM118" s="47"/>
      <c r="AN118" s="46">
        <v>0</v>
      </c>
      <c r="AO118" s="47"/>
      <c r="AP118" s="46">
        <v>0</v>
      </c>
      <c r="AQ118" s="47"/>
      <c r="AR118" s="46">
        <v>0</v>
      </c>
      <c r="AS118" s="47"/>
      <c r="AT118" s="46">
        <v>0</v>
      </c>
      <c r="AU118" s="47"/>
      <c r="AV118" s="46">
        <v>0</v>
      </c>
      <c r="AW118" s="47"/>
      <c r="AX118" s="46">
        <v>0</v>
      </c>
      <c r="AY118" s="47"/>
      <c r="AZ118" s="46">
        <v>0</v>
      </c>
      <c r="BA118" s="47"/>
      <c r="BB118" s="46">
        <v>0</v>
      </c>
      <c r="BC118" s="47"/>
      <c r="BD118" s="46">
        <v>0</v>
      </c>
      <c r="BE118" s="47"/>
      <c r="BF118" s="46">
        <v>0</v>
      </c>
      <c r="BG118" s="47"/>
      <c r="BH118" s="46">
        <v>0</v>
      </c>
      <c r="BI118" s="47"/>
      <c r="BJ118" s="46">
        <v>60652</v>
      </c>
      <c r="BK118" s="47"/>
      <c r="BL118" s="46">
        <v>25318</v>
      </c>
      <c r="BM118" s="47"/>
      <c r="BN118" s="46">
        <v>82644</v>
      </c>
    </row>
    <row r="119" spans="2:66" x14ac:dyDescent="0.25">
      <c r="B119" s="9" t="s">
        <v>20</v>
      </c>
      <c r="C119" s="10"/>
      <c r="D119" s="10"/>
      <c r="E119" s="10"/>
      <c r="F119" s="10"/>
      <c r="G119" s="10"/>
      <c r="H119" s="10"/>
      <c r="I119" s="10"/>
      <c r="J119" s="11">
        <f>SUM(J118:J118)</f>
        <v>0</v>
      </c>
      <c r="K119" s="10"/>
      <c r="L119" s="11">
        <f>SUM(J118:L118)</f>
        <v>0</v>
      </c>
      <c r="M119" s="10"/>
      <c r="N119" s="11">
        <f>SUM(J118:N118)</f>
        <v>0</v>
      </c>
      <c r="O119" s="10"/>
      <c r="P119" s="11">
        <f>SUM(J118:P118)</f>
        <v>0</v>
      </c>
      <c r="Q119" s="10"/>
      <c r="R119" s="11">
        <f>SUM(J118:R118)</f>
        <v>0</v>
      </c>
      <c r="S119" s="10"/>
      <c r="T119" s="11">
        <f>SUM(J118:T118)</f>
        <v>0</v>
      </c>
      <c r="U119" s="10"/>
      <c r="V119" s="11">
        <f>SUM(J118:V118)</f>
        <v>0</v>
      </c>
      <c r="W119" s="10"/>
      <c r="X119" s="11">
        <f>SUM(J118:X118)</f>
        <v>0</v>
      </c>
      <c r="Y119" s="10"/>
      <c r="Z119" s="11">
        <f>SUM(J118:Z118)</f>
        <v>0</v>
      </c>
      <c r="AA119" s="10"/>
      <c r="AB119" s="11">
        <f>SUM(J118:AB118)</f>
        <v>0</v>
      </c>
      <c r="AC119" s="10"/>
      <c r="AD119" s="11">
        <f>SUM(J118:AD118)</f>
        <v>0</v>
      </c>
      <c r="AE119" s="10"/>
      <c r="AF119" s="11">
        <f>SUM(J118:AF118)</f>
        <v>0</v>
      </c>
      <c r="AG119" s="10"/>
      <c r="AH119" s="11">
        <f>SUM(L118:AH118)</f>
        <v>0</v>
      </c>
      <c r="AI119" s="10"/>
      <c r="AJ119" s="11">
        <f>SUM(N118:AJ118)</f>
        <v>0</v>
      </c>
      <c r="AK119" s="10"/>
      <c r="AL119" s="11">
        <f>SUM(P118:AL118)</f>
        <v>0</v>
      </c>
      <c r="AM119" s="10"/>
      <c r="AN119" s="11">
        <f>SUM(R118:AN118)</f>
        <v>0</v>
      </c>
      <c r="AO119" s="10"/>
      <c r="AP119" s="11">
        <f>SUM(T118:AP118)</f>
        <v>0</v>
      </c>
      <c r="AQ119" s="10"/>
      <c r="AR119" s="11">
        <f>SUM(V118:AR118)</f>
        <v>0</v>
      </c>
      <c r="AS119" s="10"/>
      <c r="AT119" s="11">
        <f>SUM(X118:AT118)</f>
        <v>0</v>
      </c>
      <c r="AU119" s="10"/>
      <c r="AV119" s="11">
        <f>SUM(Z118:AV118)</f>
        <v>0</v>
      </c>
      <c r="AW119" s="10"/>
      <c r="AX119" s="11">
        <f>SUM(AB118:AX118)</f>
        <v>0</v>
      </c>
      <c r="AY119" s="10"/>
      <c r="AZ119" s="11">
        <f>SUM(AD118:AZ118)</f>
        <v>0</v>
      </c>
      <c r="BA119" s="10"/>
      <c r="BB119" s="11">
        <f>SUM(AF118:BB118)</f>
        <v>0</v>
      </c>
      <c r="BC119" s="10"/>
      <c r="BD119" s="11">
        <f>SUM(AH118:BD118)</f>
        <v>0</v>
      </c>
      <c r="BE119" s="10"/>
      <c r="BF119" s="11">
        <f>SUM(AJ118:BF118)</f>
        <v>0</v>
      </c>
      <c r="BG119" s="10"/>
      <c r="BH119" s="11">
        <f>SUM(AL118:BH118)</f>
        <v>0</v>
      </c>
      <c r="BI119" s="10"/>
      <c r="BJ119" s="11">
        <f>SUM(AN118:BJ118)</f>
        <v>60652</v>
      </c>
      <c r="BK119" s="10"/>
      <c r="BL119" s="11">
        <f>SUM(AP118:BL118)</f>
        <v>85970</v>
      </c>
      <c r="BM119" s="10"/>
      <c r="BN119" s="13">
        <f>SUM(AR118:BN118)</f>
        <v>168614</v>
      </c>
    </row>
    <row r="120" spans="2:66" x14ac:dyDescent="0.25">
      <c r="B120" s="50" t="s">
        <v>40</v>
      </c>
      <c r="C120" s="51"/>
      <c r="D120" s="51"/>
      <c r="E120" s="51"/>
      <c r="F120" s="51"/>
      <c r="G120" s="51"/>
      <c r="H120" s="51"/>
      <c r="I120" s="51"/>
      <c r="J120" s="53">
        <f t="shared" ref="J120" si="512">IF(ISERROR(J119/J35),0,J119/J35)</f>
        <v>0</v>
      </c>
      <c r="K120" s="51"/>
      <c r="L120" s="53">
        <f t="shared" ref="L120" si="513">IF(ISERROR(L119/L35),0,L119/L35)</f>
        <v>0</v>
      </c>
      <c r="M120" s="51"/>
      <c r="N120" s="53">
        <f t="shared" ref="N120" si="514">IF(ISERROR(N119/N35),0,N119/N35)</f>
        <v>0</v>
      </c>
      <c r="O120" s="51"/>
      <c r="P120" s="53">
        <f t="shared" ref="P120" si="515">IF(ISERROR(P119/P35),0,P119/P35)</f>
        <v>0</v>
      </c>
      <c r="Q120" s="51"/>
      <c r="R120" s="53">
        <f t="shared" ref="R120" si="516">IF(ISERROR(R119/R35),0,R119/R35)</f>
        <v>0</v>
      </c>
      <c r="S120" s="51"/>
      <c r="T120" s="53">
        <f t="shared" ref="T120" si="517">IF(ISERROR(T119/T35),0,T119/T35)</f>
        <v>0</v>
      </c>
      <c r="U120" s="51"/>
      <c r="V120" s="53">
        <f t="shared" ref="V120" si="518">IF(ISERROR(V119/V35),0,V119/V35)</f>
        <v>0</v>
      </c>
      <c r="W120" s="51"/>
      <c r="X120" s="53">
        <f t="shared" ref="X120" si="519">IF(ISERROR(X119/X35),0,X119/X35)</f>
        <v>0</v>
      </c>
      <c r="Y120" s="51"/>
      <c r="Z120" s="53">
        <f t="shared" ref="Z120" si="520">IF(ISERROR(Z119/Z35),0,Z119/Z35)</f>
        <v>0</v>
      </c>
      <c r="AA120" s="51"/>
      <c r="AB120" s="53">
        <f t="shared" ref="AB120" si="521">IF(ISERROR(AB119/AB35),0,AB119/AB35)</f>
        <v>0</v>
      </c>
      <c r="AC120" s="51"/>
      <c r="AD120" s="53">
        <f t="shared" ref="AD120" si="522">IF(ISERROR(AD119/AD35),0,AD119/AD35)</f>
        <v>0</v>
      </c>
      <c r="AE120" s="51"/>
      <c r="AF120" s="53">
        <f t="shared" ref="AF120" si="523">IF(ISERROR(AF119/AF35),0,AF119/AF35)</f>
        <v>0</v>
      </c>
      <c r="AG120" s="51"/>
      <c r="AH120" s="53">
        <f t="shared" ref="AH120" si="524">IF(ISERROR(AH119/AH35),0,AH119/AH35)</f>
        <v>0</v>
      </c>
      <c r="AI120" s="51"/>
      <c r="AJ120" s="53">
        <f t="shared" ref="AJ120" si="525">IF(ISERROR(AJ119/AJ35),0,AJ119/AJ35)</f>
        <v>0</v>
      </c>
      <c r="AK120" s="51"/>
      <c r="AL120" s="53">
        <f t="shared" ref="AL120" si="526">IF(ISERROR(AL119/AL35),0,AL119/AL35)</f>
        <v>0</v>
      </c>
      <c r="AM120" s="51"/>
      <c r="AN120" s="53">
        <f t="shared" ref="AN120" si="527">IF(ISERROR(AN119/AN35),0,AN119/AN35)</f>
        <v>0</v>
      </c>
      <c r="AO120" s="51"/>
      <c r="AP120" s="53">
        <f t="shared" ref="AP120" si="528">IF(ISERROR(AP119/AP35),0,AP119/AP35)</f>
        <v>0</v>
      </c>
      <c r="AQ120" s="51"/>
      <c r="AR120" s="53">
        <f t="shared" ref="AR120" si="529">IF(ISERROR(AR119/AR35),0,AR119/AR35)</f>
        <v>0</v>
      </c>
      <c r="AS120" s="51"/>
      <c r="AT120" s="53">
        <f t="shared" ref="AT120" si="530">IF(ISERROR(AT119/AT35),0,AT119/AT35)</f>
        <v>0</v>
      </c>
      <c r="AU120" s="51"/>
      <c r="AV120" s="53">
        <f t="shared" ref="AV120:AX120" si="531">IF(ISERROR(AV119/AV35),0,AV119/AV35)</f>
        <v>0</v>
      </c>
      <c r="AW120" s="51"/>
      <c r="AX120" s="53">
        <f t="shared" si="531"/>
        <v>0</v>
      </c>
      <c r="AY120" s="51"/>
      <c r="AZ120" s="53">
        <f t="shared" ref="AZ120:BB120" si="532">IF(ISERROR(AZ119/AZ35),0,AZ119/AZ35)</f>
        <v>0</v>
      </c>
      <c r="BA120" s="51"/>
      <c r="BB120" s="53">
        <f t="shared" si="532"/>
        <v>0</v>
      </c>
      <c r="BC120" s="51"/>
      <c r="BD120" s="53">
        <f t="shared" ref="BD120:BF120" si="533">IF(ISERROR(BD119/BD35),0,BD119/BD35)</f>
        <v>0</v>
      </c>
      <c r="BE120" s="51"/>
      <c r="BF120" s="53">
        <f t="shared" si="533"/>
        <v>0</v>
      </c>
      <c r="BG120" s="51"/>
      <c r="BH120" s="53">
        <f t="shared" ref="BH120:BJ120" si="534">IF(ISERROR(BH119/BH35),0,BH119/BH35)</f>
        <v>0</v>
      </c>
      <c r="BI120" s="51"/>
      <c r="BJ120" s="53">
        <f t="shared" si="534"/>
        <v>730.74698795180723</v>
      </c>
      <c r="BK120" s="51"/>
      <c r="BL120" s="53">
        <f t="shared" ref="BL120:BN120" si="535">IF(ISERROR(BL119/BL35),0,BL119/BL35)</f>
        <v>965.95505617977528</v>
      </c>
      <c r="BM120" s="51"/>
      <c r="BN120" s="54">
        <f t="shared" si="535"/>
        <v>1756.3958333333333</v>
      </c>
    </row>
    <row r="121" spans="2:66" x14ac:dyDescent="0.25">
      <c r="B121" s="4" t="s">
        <v>28</v>
      </c>
      <c r="J121" s="46">
        <v>0</v>
      </c>
      <c r="K121" s="47"/>
      <c r="L121" s="46">
        <v>0</v>
      </c>
      <c r="M121" s="47"/>
      <c r="N121" s="46">
        <v>0</v>
      </c>
      <c r="O121" s="47"/>
      <c r="P121" s="46">
        <v>0</v>
      </c>
      <c r="Q121" s="47"/>
      <c r="R121" s="46">
        <v>0</v>
      </c>
      <c r="S121" s="47"/>
      <c r="T121" s="46">
        <v>0</v>
      </c>
      <c r="U121" s="47"/>
      <c r="V121" s="46">
        <v>0</v>
      </c>
      <c r="W121" s="47"/>
      <c r="X121" s="46">
        <v>0</v>
      </c>
      <c r="Y121" s="47"/>
      <c r="Z121" s="46">
        <v>0</v>
      </c>
      <c r="AA121" s="47"/>
      <c r="AB121" s="46">
        <v>0</v>
      </c>
      <c r="AC121" s="47"/>
      <c r="AD121" s="46">
        <v>0</v>
      </c>
      <c r="AE121" s="47"/>
      <c r="AF121" s="46">
        <v>0</v>
      </c>
      <c r="AG121" s="47"/>
      <c r="AH121" s="46">
        <v>0</v>
      </c>
      <c r="AI121" s="47"/>
      <c r="AJ121" s="46">
        <v>0</v>
      </c>
      <c r="AK121" s="47"/>
      <c r="AL121" s="46">
        <v>0</v>
      </c>
      <c r="AM121" s="47"/>
      <c r="AN121" s="46">
        <v>0</v>
      </c>
      <c r="AO121" s="47"/>
      <c r="AP121" s="46">
        <v>0</v>
      </c>
      <c r="AQ121" s="47"/>
      <c r="AR121" s="46">
        <v>0</v>
      </c>
      <c r="AS121" s="47"/>
      <c r="AT121" s="46">
        <v>0</v>
      </c>
      <c r="AU121" s="47"/>
      <c r="AV121" s="46">
        <v>0</v>
      </c>
      <c r="AW121" s="47"/>
      <c r="AX121" s="46">
        <v>0</v>
      </c>
      <c r="AY121" s="47"/>
      <c r="AZ121" s="46">
        <v>0</v>
      </c>
      <c r="BA121" s="47"/>
      <c r="BB121" s="46">
        <v>0</v>
      </c>
      <c r="BC121" s="47"/>
      <c r="BD121" s="46">
        <v>0</v>
      </c>
      <c r="BE121" s="47"/>
      <c r="BF121" s="46">
        <v>0</v>
      </c>
      <c r="BG121" s="47"/>
      <c r="BH121" s="46">
        <v>0</v>
      </c>
      <c r="BI121" s="47"/>
      <c r="BJ121" s="46">
        <v>4367</v>
      </c>
      <c r="BK121" s="47"/>
      <c r="BL121" s="46">
        <v>1070</v>
      </c>
      <c r="BM121" s="47"/>
      <c r="BN121" s="46">
        <v>4367</v>
      </c>
    </row>
    <row r="122" spans="2:66" x14ac:dyDescent="0.25">
      <c r="B122" s="9" t="s">
        <v>20</v>
      </c>
      <c r="C122" s="10"/>
      <c r="D122" s="10"/>
      <c r="E122" s="10"/>
      <c r="F122" s="10"/>
      <c r="G122" s="10"/>
      <c r="H122" s="10"/>
      <c r="I122" s="10"/>
      <c r="J122" s="11">
        <f>SUM(J121:J121)</f>
        <v>0</v>
      </c>
      <c r="K122" s="10"/>
      <c r="L122" s="11">
        <f>SUM(J121:L121)</f>
        <v>0</v>
      </c>
      <c r="M122" s="10"/>
      <c r="N122" s="11">
        <f>SUM(J121:N121)</f>
        <v>0</v>
      </c>
      <c r="O122" s="10"/>
      <c r="P122" s="11">
        <f>SUM(J121:P121)</f>
        <v>0</v>
      </c>
      <c r="Q122" s="10"/>
      <c r="R122" s="11">
        <f>SUM(J121:R121)</f>
        <v>0</v>
      </c>
      <c r="S122" s="10"/>
      <c r="T122" s="11">
        <f>SUM(J121:T121)</f>
        <v>0</v>
      </c>
      <c r="U122" s="10"/>
      <c r="V122" s="11">
        <f>SUM(J121:V121)</f>
        <v>0</v>
      </c>
      <c r="W122" s="10"/>
      <c r="X122" s="11">
        <f>SUM(J121:X121)</f>
        <v>0</v>
      </c>
      <c r="Y122" s="10"/>
      <c r="Z122" s="11">
        <f>SUM(J121:Z121)</f>
        <v>0</v>
      </c>
      <c r="AA122" s="10"/>
      <c r="AB122" s="11">
        <f>SUM(J121:AB121)</f>
        <v>0</v>
      </c>
      <c r="AC122" s="10"/>
      <c r="AD122" s="11">
        <f>SUM(J121:AD121)</f>
        <v>0</v>
      </c>
      <c r="AE122" s="10"/>
      <c r="AF122" s="11">
        <f>SUM(J121:AF121)</f>
        <v>0</v>
      </c>
      <c r="AG122" s="10"/>
      <c r="AH122" s="11">
        <f>SUM(L121:AH121)</f>
        <v>0</v>
      </c>
      <c r="AI122" s="10"/>
      <c r="AJ122" s="11">
        <f>SUM(N121:AJ121)</f>
        <v>0</v>
      </c>
      <c r="AK122" s="10"/>
      <c r="AL122" s="11">
        <f>SUM(P121:AL121)</f>
        <v>0</v>
      </c>
      <c r="AM122" s="10"/>
      <c r="AN122" s="11">
        <f>SUM(R121:AN121)</f>
        <v>0</v>
      </c>
      <c r="AO122" s="10"/>
      <c r="AP122" s="11">
        <f>SUM(T121:AP121)</f>
        <v>0</v>
      </c>
      <c r="AQ122" s="10"/>
      <c r="AR122" s="11">
        <f>SUM(V121:AR121)</f>
        <v>0</v>
      </c>
      <c r="AS122" s="10"/>
      <c r="AT122" s="11">
        <f>SUM(X121:AT121)</f>
        <v>0</v>
      </c>
      <c r="AU122" s="10"/>
      <c r="AV122" s="11">
        <f>SUM(Z121:AV121)</f>
        <v>0</v>
      </c>
      <c r="AW122" s="10"/>
      <c r="AX122" s="11">
        <f>SUM(AB121:AX121)</f>
        <v>0</v>
      </c>
      <c r="AY122" s="10"/>
      <c r="AZ122" s="11">
        <f>SUM(AD121:AZ121)</f>
        <v>0</v>
      </c>
      <c r="BA122" s="10"/>
      <c r="BB122" s="11">
        <f>SUM(AF121:BB121)</f>
        <v>0</v>
      </c>
      <c r="BC122" s="10"/>
      <c r="BD122" s="11">
        <f>SUM(AH121:BD121)</f>
        <v>0</v>
      </c>
      <c r="BE122" s="10"/>
      <c r="BF122" s="11">
        <f>SUM(AJ121:BF121)</f>
        <v>0</v>
      </c>
      <c r="BG122" s="10"/>
      <c r="BH122" s="11">
        <f>SUM(AL121:BH121)</f>
        <v>0</v>
      </c>
      <c r="BI122" s="10"/>
      <c r="BJ122" s="11">
        <f>SUM(AN121:BJ121)</f>
        <v>4367</v>
      </c>
      <c r="BK122" s="10"/>
      <c r="BL122" s="11">
        <f>SUM(AP121:BL121)</f>
        <v>5437</v>
      </c>
      <c r="BM122" s="10"/>
      <c r="BN122" s="13">
        <f>SUM(AR121:BN121)</f>
        <v>9804</v>
      </c>
    </row>
    <row r="123" spans="2:66" x14ac:dyDescent="0.25">
      <c r="B123" s="4" t="s">
        <v>29</v>
      </c>
      <c r="J123" s="15">
        <f t="shared" ref="J123:J124" si="536">IF(ISERROR(J121/J118),0,J121/J118)</f>
        <v>0</v>
      </c>
      <c r="L123" s="15">
        <f t="shared" ref="L123:L124" si="537">IF(ISERROR(L121/L118),0,L121/L118)</f>
        <v>0</v>
      </c>
      <c r="N123" s="15">
        <f t="shared" ref="N123:N124" si="538">IF(ISERROR(N121/N118),0,N121/N118)</f>
        <v>0</v>
      </c>
      <c r="P123" s="15">
        <f t="shared" ref="P123:P124" si="539">IF(ISERROR(P121/P118),0,P121/P118)</f>
        <v>0</v>
      </c>
      <c r="R123" s="15">
        <f t="shared" ref="R123:R124" si="540">IF(ISERROR(R121/R118),0,R121/R118)</f>
        <v>0</v>
      </c>
      <c r="T123" s="15">
        <f t="shared" ref="T123:T124" si="541">IF(ISERROR(T121/T118),0,T121/T118)</f>
        <v>0</v>
      </c>
      <c r="V123" s="15">
        <f t="shared" ref="V123:V124" si="542">IF(ISERROR(V121/V118),0,V121/V118)</f>
        <v>0</v>
      </c>
      <c r="X123" s="15">
        <f t="shared" ref="X123:X124" si="543">IF(ISERROR(X121/X118),0,X121/X118)</f>
        <v>0</v>
      </c>
      <c r="Z123" s="15">
        <f t="shared" ref="Z123:Z124" si="544">IF(ISERROR(Z121/Z118),0,Z121/Z118)</f>
        <v>0</v>
      </c>
      <c r="AB123" s="15">
        <f t="shared" ref="AB123:AB124" si="545">IF(ISERROR(AB121/AB118),0,AB121/AB118)</f>
        <v>0</v>
      </c>
      <c r="AD123" s="15">
        <f t="shared" ref="AD123:AD124" si="546">IF(ISERROR(AD121/AD118),0,AD121/AD118)</f>
        <v>0</v>
      </c>
      <c r="AF123" s="15">
        <f t="shared" ref="AF123:AF124" si="547">IF(ISERROR(AF121/AF118),0,AF121/AF118)</f>
        <v>0</v>
      </c>
      <c r="AH123" s="15">
        <f t="shared" ref="AH123:AH124" si="548">IF(ISERROR(AH121/AH118),0,AH121/AH118)</f>
        <v>0</v>
      </c>
      <c r="AJ123" s="15">
        <f t="shared" ref="AJ123:AJ124" si="549">IF(ISERROR(AJ121/AJ118),0,AJ121/AJ118)</f>
        <v>0</v>
      </c>
      <c r="AL123" s="15">
        <f t="shared" ref="AL123:AL124" si="550">IF(ISERROR(AL121/AL118),0,AL121/AL118)</f>
        <v>0</v>
      </c>
      <c r="AN123" s="15">
        <f t="shared" ref="AN123:AN124" si="551">IF(ISERROR(AN121/AN118),0,AN121/AN118)</f>
        <v>0</v>
      </c>
      <c r="AP123" s="15">
        <f t="shared" ref="AP123:AP124" si="552">IF(ISERROR(AP121/AP118),0,AP121/AP118)</f>
        <v>0</v>
      </c>
      <c r="AR123" s="15">
        <f t="shared" ref="AR123:AR124" si="553">IF(ISERROR(AR121/AR118),0,AR121/AR118)</f>
        <v>0</v>
      </c>
      <c r="AT123" s="15">
        <f t="shared" ref="AT123:AT124" si="554">IF(ISERROR(AT121/AT118),0,AT121/AT118)</f>
        <v>0</v>
      </c>
      <c r="AV123" s="15">
        <f t="shared" ref="AV123:AX124" si="555">IF(ISERROR(AV121/AV118),0,AV121/AV118)</f>
        <v>0</v>
      </c>
      <c r="AX123" s="15">
        <f t="shared" si="555"/>
        <v>0</v>
      </c>
      <c r="AZ123" s="15">
        <f t="shared" ref="AZ123:BB123" si="556">IF(ISERROR(AZ121/AZ118),0,AZ121/AZ118)</f>
        <v>0</v>
      </c>
      <c r="BB123" s="15">
        <f t="shared" si="556"/>
        <v>0</v>
      </c>
      <c r="BD123" s="15">
        <f t="shared" ref="BD123:BF123" si="557">IF(ISERROR(BD121/BD118),0,BD121/BD118)</f>
        <v>0</v>
      </c>
      <c r="BF123" s="15">
        <f t="shared" si="557"/>
        <v>0</v>
      </c>
      <c r="BH123" s="15">
        <f t="shared" ref="BH123:BJ123" si="558">IF(ISERROR(BH121/BH118),0,BH121/BH118)</f>
        <v>0</v>
      </c>
      <c r="BJ123" s="15">
        <f t="shared" si="558"/>
        <v>7.2000923300138492E-2</v>
      </c>
      <c r="BL123" s="15">
        <f t="shared" ref="BL123:BN123" si="559">IF(ISERROR(BL121/BL118),0,BL121/BL118)</f>
        <v>4.2262421992258471E-2</v>
      </c>
      <c r="BN123" s="15">
        <f t="shared" si="559"/>
        <v>5.2841101592372104E-2</v>
      </c>
    </row>
    <row r="124" spans="2:66" x14ac:dyDescent="0.25">
      <c r="B124" s="9" t="s">
        <v>2</v>
      </c>
      <c r="C124" s="10"/>
      <c r="D124" s="10"/>
      <c r="E124" s="10"/>
      <c r="F124" s="10"/>
      <c r="G124" s="10"/>
      <c r="H124" s="10"/>
      <c r="I124" s="10"/>
      <c r="J124" s="41">
        <f t="shared" si="536"/>
        <v>0</v>
      </c>
      <c r="K124" s="10"/>
      <c r="L124" s="41">
        <f t="shared" si="537"/>
        <v>0</v>
      </c>
      <c r="M124" s="10"/>
      <c r="N124" s="41">
        <f t="shared" si="538"/>
        <v>0</v>
      </c>
      <c r="O124" s="10"/>
      <c r="P124" s="41">
        <f t="shared" si="539"/>
        <v>0</v>
      </c>
      <c r="Q124" s="10"/>
      <c r="R124" s="41">
        <f t="shared" si="540"/>
        <v>0</v>
      </c>
      <c r="S124" s="10"/>
      <c r="T124" s="41">
        <f t="shared" si="541"/>
        <v>0</v>
      </c>
      <c r="U124" s="10"/>
      <c r="V124" s="41">
        <f t="shared" si="542"/>
        <v>0</v>
      </c>
      <c r="W124" s="10"/>
      <c r="X124" s="41">
        <f t="shared" si="543"/>
        <v>0</v>
      </c>
      <c r="Y124" s="10"/>
      <c r="Z124" s="41">
        <f t="shared" si="544"/>
        <v>0</v>
      </c>
      <c r="AA124" s="10"/>
      <c r="AB124" s="41">
        <f t="shared" si="545"/>
        <v>0</v>
      </c>
      <c r="AC124" s="10"/>
      <c r="AD124" s="41">
        <f t="shared" si="546"/>
        <v>0</v>
      </c>
      <c r="AE124" s="10"/>
      <c r="AF124" s="41">
        <f t="shared" si="547"/>
        <v>0</v>
      </c>
      <c r="AG124" s="10"/>
      <c r="AH124" s="41">
        <f t="shared" si="548"/>
        <v>0</v>
      </c>
      <c r="AI124" s="10"/>
      <c r="AJ124" s="41">
        <f t="shared" si="549"/>
        <v>0</v>
      </c>
      <c r="AK124" s="10"/>
      <c r="AL124" s="41">
        <f t="shared" si="550"/>
        <v>0</v>
      </c>
      <c r="AM124" s="10"/>
      <c r="AN124" s="41">
        <f t="shared" si="551"/>
        <v>0</v>
      </c>
      <c r="AO124" s="10"/>
      <c r="AP124" s="41">
        <f t="shared" si="552"/>
        <v>0</v>
      </c>
      <c r="AQ124" s="10"/>
      <c r="AR124" s="41">
        <f t="shared" si="553"/>
        <v>0</v>
      </c>
      <c r="AS124" s="10"/>
      <c r="AT124" s="41">
        <f t="shared" si="554"/>
        <v>0</v>
      </c>
      <c r="AU124" s="10"/>
      <c r="AV124" s="41">
        <f t="shared" si="555"/>
        <v>0</v>
      </c>
      <c r="AW124" s="10"/>
      <c r="AX124" s="41">
        <f t="shared" si="555"/>
        <v>0</v>
      </c>
      <c r="AY124" s="10"/>
      <c r="AZ124" s="41">
        <f t="shared" ref="AZ124:BB124" si="560">IF(ISERROR(AZ122/AZ119),0,AZ122/AZ119)</f>
        <v>0</v>
      </c>
      <c r="BA124" s="10"/>
      <c r="BB124" s="41">
        <f t="shared" si="560"/>
        <v>0</v>
      </c>
      <c r="BC124" s="10"/>
      <c r="BD124" s="41">
        <f t="shared" ref="BD124:BF124" si="561">IF(ISERROR(BD122/BD119),0,BD122/BD119)</f>
        <v>0</v>
      </c>
      <c r="BE124" s="10"/>
      <c r="BF124" s="41">
        <f t="shared" si="561"/>
        <v>0</v>
      </c>
      <c r="BG124" s="10"/>
      <c r="BH124" s="41">
        <f t="shared" ref="BH124:BJ124" si="562">IF(ISERROR(BH122/BH119),0,BH122/BH119)</f>
        <v>0</v>
      </c>
      <c r="BI124" s="10"/>
      <c r="BJ124" s="41">
        <f t="shared" si="562"/>
        <v>7.2000923300138492E-2</v>
      </c>
      <c r="BK124" s="10"/>
      <c r="BL124" s="41">
        <f t="shared" ref="BL124:BN124" si="563">IF(ISERROR(BL122/BL119),0,BL122/BL119)</f>
        <v>6.3242991741305113E-2</v>
      </c>
      <c r="BM124" s="10"/>
      <c r="BN124" s="42">
        <f t="shared" si="563"/>
        <v>5.8144638049035073E-2</v>
      </c>
    </row>
    <row r="126" spans="2:66" x14ac:dyDescent="0.25">
      <c r="B126" s="7" t="str">
        <f>$B$36</f>
        <v>Other</v>
      </c>
    </row>
    <row r="127" spans="2:66" x14ac:dyDescent="0.25">
      <c r="B127" s="4" t="s">
        <v>26</v>
      </c>
      <c r="J127" s="46">
        <v>0</v>
      </c>
      <c r="K127" s="47"/>
      <c r="L127" s="46">
        <v>0</v>
      </c>
      <c r="M127" s="47"/>
      <c r="N127" s="46">
        <v>0</v>
      </c>
      <c r="O127" s="47"/>
      <c r="P127" s="46">
        <v>0</v>
      </c>
      <c r="Q127" s="47"/>
      <c r="R127" s="46">
        <v>0</v>
      </c>
      <c r="S127" s="47"/>
      <c r="T127" s="46">
        <v>0</v>
      </c>
      <c r="U127" s="47"/>
      <c r="V127" s="46">
        <v>0</v>
      </c>
      <c r="W127" s="47"/>
      <c r="X127" s="46">
        <v>0</v>
      </c>
      <c r="Y127" s="47"/>
      <c r="Z127" s="46">
        <v>0</v>
      </c>
      <c r="AA127" s="47"/>
      <c r="AB127" s="46">
        <v>0</v>
      </c>
      <c r="AC127" s="47"/>
      <c r="AD127" s="46">
        <v>0</v>
      </c>
      <c r="AE127" s="47"/>
      <c r="AF127" s="46">
        <v>0</v>
      </c>
      <c r="AG127" s="47"/>
      <c r="AH127" s="46">
        <v>0</v>
      </c>
      <c r="AI127" s="47"/>
      <c r="AJ127" s="46">
        <v>0</v>
      </c>
      <c r="AK127" s="47"/>
      <c r="AL127" s="46">
        <v>0</v>
      </c>
      <c r="AM127" s="47"/>
      <c r="AN127" s="46">
        <v>0</v>
      </c>
      <c r="AO127" s="47"/>
      <c r="AP127" s="46">
        <v>0</v>
      </c>
      <c r="AQ127" s="47"/>
      <c r="AR127" s="46">
        <v>0</v>
      </c>
      <c r="AS127" s="47"/>
      <c r="AT127" s="46">
        <v>0</v>
      </c>
      <c r="AU127" s="47"/>
      <c r="AV127" s="46">
        <v>0</v>
      </c>
      <c r="AW127" s="47"/>
      <c r="AX127" s="46">
        <v>0</v>
      </c>
      <c r="AY127" s="47"/>
      <c r="AZ127" s="46">
        <v>0</v>
      </c>
      <c r="BA127" s="47"/>
      <c r="BB127" s="46">
        <v>0</v>
      </c>
      <c r="BC127" s="47"/>
      <c r="BD127" s="46">
        <v>0</v>
      </c>
      <c r="BE127" s="47"/>
      <c r="BF127" s="46">
        <v>0</v>
      </c>
      <c r="BG127" s="47"/>
      <c r="BH127" s="46">
        <v>0</v>
      </c>
      <c r="BI127" s="47"/>
      <c r="BJ127" s="46">
        <v>0</v>
      </c>
      <c r="BK127" s="47"/>
      <c r="BL127" s="46">
        <v>0</v>
      </c>
      <c r="BM127" s="47"/>
      <c r="BN127" s="46">
        <v>0</v>
      </c>
    </row>
    <row r="128" spans="2:66" x14ac:dyDescent="0.25">
      <c r="B128" s="9" t="s">
        <v>20</v>
      </c>
      <c r="C128" s="10"/>
      <c r="D128" s="10"/>
      <c r="E128" s="10"/>
      <c r="F128" s="10"/>
      <c r="G128" s="10"/>
      <c r="H128" s="10"/>
      <c r="I128" s="10"/>
      <c r="J128" s="11">
        <f>SUM(J127:J127)</f>
        <v>0</v>
      </c>
      <c r="K128" s="10"/>
      <c r="L128" s="11">
        <f>SUM(J127:L127)</f>
        <v>0</v>
      </c>
      <c r="M128" s="10"/>
      <c r="N128" s="11">
        <f>SUM(J127:N127)</f>
        <v>0</v>
      </c>
      <c r="O128" s="10"/>
      <c r="P128" s="11">
        <f>SUM(J127:P127)</f>
        <v>0</v>
      </c>
      <c r="Q128" s="10"/>
      <c r="R128" s="11">
        <f>SUM(J127:R127)</f>
        <v>0</v>
      </c>
      <c r="S128" s="10"/>
      <c r="T128" s="11">
        <f>SUM(J127:T127)</f>
        <v>0</v>
      </c>
      <c r="U128" s="10"/>
      <c r="V128" s="11">
        <f>SUM(J127:V127)</f>
        <v>0</v>
      </c>
      <c r="W128" s="10"/>
      <c r="X128" s="11">
        <f>SUM(J127:X127)</f>
        <v>0</v>
      </c>
      <c r="Y128" s="10"/>
      <c r="Z128" s="11">
        <f>SUM(J127:Z127)</f>
        <v>0</v>
      </c>
      <c r="AA128" s="10"/>
      <c r="AB128" s="11">
        <f>SUM(J127:AB127)</f>
        <v>0</v>
      </c>
      <c r="AC128" s="10"/>
      <c r="AD128" s="11">
        <f>SUM(J127:AD127)</f>
        <v>0</v>
      </c>
      <c r="AE128" s="10"/>
      <c r="AF128" s="11">
        <f>SUM(J127:AF127)</f>
        <v>0</v>
      </c>
      <c r="AG128" s="10"/>
      <c r="AH128" s="11">
        <f>SUM(L127:AH127)</f>
        <v>0</v>
      </c>
      <c r="AI128" s="10"/>
      <c r="AJ128" s="11">
        <f>SUM(N127:AJ127)</f>
        <v>0</v>
      </c>
      <c r="AK128" s="10"/>
      <c r="AL128" s="11">
        <f>SUM(P127:AL127)</f>
        <v>0</v>
      </c>
      <c r="AM128" s="10"/>
      <c r="AN128" s="11">
        <f>SUM(R127:AN127)</f>
        <v>0</v>
      </c>
      <c r="AO128" s="10"/>
      <c r="AP128" s="11">
        <f>SUM(T127:AP127)</f>
        <v>0</v>
      </c>
      <c r="AQ128" s="10"/>
      <c r="AR128" s="11">
        <f>SUM(V127:AR127)</f>
        <v>0</v>
      </c>
      <c r="AS128" s="10"/>
      <c r="AT128" s="11">
        <f>SUM(X127:AT127)</f>
        <v>0</v>
      </c>
      <c r="AU128" s="10"/>
      <c r="AV128" s="11">
        <f>SUM(Z127:AV127)</f>
        <v>0</v>
      </c>
      <c r="AW128" s="10"/>
      <c r="AX128" s="11">
        <f>SUM(AB127:AX127)</f>
        <v>0</v>
      </c>
      <c r="AY128" s="10"/>
      <c r="AZ128" s="11">
        <f>SUM(AD127:AZ127)</f>
        <v>0</v>
      </c>
      <c r="BA128" s="10"/>
      <c r="BB128" s="11">
        <f>SUM(AF127:BB127)</f>
        <v>0</v>
      </c>
      <c r="BC128" s="10"/>
      <c r="BD128" s="11">
        <f>SUM(AH127:BD127)</f>
        <v>0</v>
      </c>
      <c r="BE128" s="10"/>
      <c r="BF128" s="11">
        <f>SUM(AJ127:BF127)</f>
        <v>0</v>
      </c>
      <c r="BG128" s="10"/>
      <c r="BH128" s="11">
        <f>SUM(AL127:BH127)</f>
        <v>0</v>
      </c>
      <c r="BI128" s="10"/>
      <c r="BJ128" s="11">
        <f>SUM(AN127:BJ127)</f>
        <v>0</v>
      </c>
      <c r="BK128" s="10"/>
      <c r="BL128" s="11">
        <f>SUM(AP127:BL127)</f>
        <v>0</v>
      </c>
      <c r="BM128" s="10"/>
      <c r="BN128" s="13">
        <f>SUM(AR127:BN127)</f>
        <v>0</v>
      </c>
    </row>
    <row r="129" spans="2:67" x14ac:dyDescent="0.25">
      <c r="B129" s="50" t="s">
        <v>40</v>
      </c>
      <c r="C129" s="51"/>
      <c r="D129" s="51"/>
      <c r="E129" s="51"/>
      <c r="F129" s="51"/>
      <c r="G129" s="51"/>
      <c r="H129" s="51"/>
      <c r="I129" s="51"/>
      <c r="J129" s="53">
        <f t="shared" ref="J129" si="564">IF(ISERROR(J128/J37),0,J128/J37)</f>
        <v>0</v>
      </c>
      <c r="K129" s="51"/>
      <c r="L129" s="53">
        <f t="shared" ref="L129" si="565">IF(ISERROR(L128/L37),0,L128/L37)</f>
        <v>0</v>
      </c>
      <c r="M129" s="51"/>
      <c r="N129" s="53">
        <f t="shared" ref="N129" si="566">IF(ISERROR(N128/N37),0,N128/N37)</f>
        <v>0</v>
      </c>
      <c r="O129" s="51"/>
      <c r="P129" s="53">
        <f t="shared" ref="P129" si="567">IF(ISERROR(P128/P37),0,P128/P37)</f>
        <v>0</v>
      </c>
      <c r="Q129" s="51"/>
      <c r="R129" s="53">
        <f t="shared" ref="R129" si="568">IF(ISERROR(R128/R37),0,R128/R37)</f>
        <v>0</v>
      </c>
      <c r="S129" s="51"/>
      <c r="T129" s="53">
        <f t="shared" ref="T129" si="569">IF(ISERROR(T128/T37),0,T128/T37)</f>
        <v>0</v>
      </c>
      <c r="U129" s="51"/>
      <c r="V129" s="53">
        <f t="shared" ref="V129" si="570">IF(ISERROR(V128/V37),0,V128/V37)</f>
        <v>0</v>
      </c>
      <c r="W129" s="51"/>
      <c r="X129" s="53">
        <f t="shared" ref="X129" si="571">IF(ISERROR(X128/X37),0,X128/X37)</f>
        <v>0</v>
      </c>
      <c r="Y129" s="51"/>
      <c r="Z129" s="53">
        <f t="shared" ref="Z129" si="572">IF(ISERROR(Z128/Z37),0,Z128/Z37)</f>
        <v>0</v>
      </c>
      <c r="AA129" s="51"/>
      <c r="AB129" s="53">
        <f t="shared" ref="AB129" si="573">IF(ISERROR(AB128/AB37),0,AB128/AB37)</f>
        <v>0</v>
      </c>
      <c r="AC129" s="51"/>
      <c r="AD129" s="53">
        <f t="shared" ref="AD129" si="574">IF(ISERROR(AD128/AD37),0,AD128/AD37)</f>
        <v>0</v>
      </c>
      <c r="AE129" s="51"/>
      <c r="AF129" s="53">
        <f t="shared" ref="AF129" si="575">IF(ISERROR(AF128/AF37),0,AF128/AF37)</f>
        <v>0</v>
      </c>
      <c r="AG129" s="51"/>
      <c r="AH129" s="53">
        <f t="shared" ref="AH129" si="576">IF(ISERROR(AH128/AH37),0,AH128/AH37)</f>
        <v>0</v>
      </c>
      <c r="AI129" s="51"/>
      <c r="AJ129" s="53">
        <f t="shared" ref="AJ129" si="577">IF(ISERROR(AJ128/AJ37),0,AJ128/AJ37)</f>
        <v>0</v>
      </c>
      <c r="AK129" s="51"/>
      <c r="AL129" s="53">
        <f t="shared" ref="AL129" si="578">IF(ISERROR(AL128/AL37),0,AL128/AL37)</f>
        <v>0</v>
      </c>
      <c r="AM129" s="51"/>
      <c r="AN129" s="53">
        <f t="shared" ref="AN129" si="579">IF(ISERROR(AN128/AN37),0,AN128/AN37)</f>
        <v>0</v>
      </c>
      <c r="AO129" s="51"/>
      <c r="AP129" s="53">
        <f t="shared" ref="AP129" si="580">IF(ISERROR(AP128/AP37),0,AP128/AP37)</f>
        <v>0</v>
      </c>
      <c r="AQ129" s="51"/>
      <c r="AR129" s="53">
        <f t="shared" ref="AR129" si="581">IF(ISERROR(AR128/AR37),0,AR128/AR37)</f>
        <v>0</v>
      </c>
      <c r="AS129" s="51"/>
      <c r="AT129" s="53">
        <f t="shared" ref="AT129" si="582">IF(ISERROR(AT128/AT37),0,AT128/AT37)</f>
        <v>0</v>
      </c>
      <c r="AU129" s="51"/>
      <c r="AV129" s="53">
        <f t="shared" ref="AV129:AX129" si="583">IF(ISERROR(AV128/AV37),0,AV128/AV37)</f>
        <v>0</v>
      </c>
      <c r="AW129" s="51"/>
      <c r="AX129" s="53">
        <f t="shared" si="583"/>
        <v>0</v>
      </c>
      <c r="AY129" s="51"/>
      <c r="AZ129" s="53">
        <f t="shared" ref="AZ129:BB129" si="584">IF(ISERROR(AZ128/AZ37),0,AZ128/AZ37)</f>
        <v>0</v>
      </c>
      <c r="BA129" s="51"/>
      <c r="BB129" s="53">
        <f t="shared" si="584"/>
        <v>0</v>
      </c>
      <c r="BC129" s="51"/>
      <c r="BD129" s="53">
        <f t="shared" ref="BD129:BF129" si="585">IF(ISERROR(BD128/BD37),0,BD128/BD37)</f>
        <v>0</v>
      </c>
      <c r="BE129" s="51"/>
      <c r="BF129" s="53">
        <f t="shared" si="585"/>
        <v>0</v>
      </c>
      <c r="BG129" s="51"/>
      <c r="BH129" s="53">
        <f t="shared" ref="BH129:BJ129" si="586">IF(ISERROR(BH128/BH37),0,BH128/BH37)</f>
        <v>0</v>
      </c>
      <c r="BI129" s="51"/>
      <c r="BJ129" s="53">
        <f t="shared" si="586"/>
        <v>0</v>
      </c>
      <c r="BK129" s="51"/>
      <c r="BL129" s="53">
        <f t="shared" ref="BL129:BN129" si="587">IF(ISERROR(BL128/BL37),0,BL128/BL37)</f>
        <v>0</v>
      </c>
      <c r="BM129" s="51"/>
      <c r="BN129" s="54">
        <f t="shared" si="587"/>
        <v>0</v>
      </c>
    </row>
    <row r="130" spans="2:67" x14ac:dyDescent="0.25">
      <c r="B130" s="4" t="s">
        <v>28</v>
      </c>
      <c r="J130" s="46">
        <v>0</v>
      </c>
      <c r="K130" s="47"/>
      <c r="L130" s="46">
        <v>0</v>
      </c>
      <c r="M130" s="47"/>
      <c r="N130" s="46">
        <v>0</v>
      </c>
      <c r="O130" s="47"/>
      <c r="P130" s="46">
        <v>0</v>
      </c>
      <c r="Q130" s="47"/>
      <c r="R130" s="46">
        <v>0</v>
      </c>
      <c r="S130" s="47"/>
      <c r="T130" s="46">
        <v>0</v>
      </c>
      <c r="U130" s="47"/>
      <c r="V130" s="46">
        <v>0</v>
      </c>
      <c r="W130" s="47"/>
      <c r="X130" s="46">
        <v>0</v>
      </c>
      <c r="Y130" s="47"/>
      <c r="Z130" s="46">
        <v>0</v>
      </c>
      <c r="AA130" s="47"/>
      <c r="AB130" s="46">
        <v>0</v>
      </c>
      <c r="AC130" s="47"/>
      <c r="AD130" s="46">
        <v>0</v>
      </c>
      <c r="AE130" s="47"/>
      <c r="AF130" s="46">
        <v>0</v>
      </c>
      <c r="AG130" s="47"/>
      <c r="AH130" s="46">
        <v>0</v>
      </c>
      <c r="AI130" s="47"/>
      <c r="AJ130" s="46">
        <v>0</v>
      </c>
      <c r="AK130" s="47"/>
      <c r="AL130" s="46">
        <v>0</v>
      </c>
      <c r="AM130" s="47"/>
      <c r="AN130" s="46">
        <v>0</v>
      </c>
      <c r="AO130" s="47"/>
      <c r="AP130" s="46">
        <v>0</v>
      </c>
      <c r="AQ130" s="47"/>
      <c r="AR130" s="46">
        <v>0</v>
      </c>
      <c r="AS130" s="47"/>
      <c r="AT130" s="46">
        <v>0</v>
      </c>
      <c r="AU130" s="47"/>
      <c r="AV130" s="46">
        <v>0</v>
      </c>
      <c r="AW130" s="47"/>
      <c r="AX130" s="46">
        <v>0</v>
      </c>
      <c r="AY130" s="47"/>
      <c r="AZ130" s="46">
        <v>0</v>
      </c>
      <c r="BA130" s="47"/>
      <c r="BB130" s="46">
        <v>0</v>
      </c>
      <c r="BC130" s="47"/>
      <c r="BD130" s="46">
        <v>0</v>
      </c>
      <c r="BE130" s="47"/>
      <c r="BF130" s="46">
        <v>0</v>
      </c>
      <c r="BG130" s="47"/>
      <c r="BH130" s="46">
        <v>0</v>
      </c>
      <c r="BI130" s="47"/>
      <c r="BJ130" s="46">
        <v>0</v>
      </c>
      <c r="BK130" s="47"/>
      <c r="BL130" s="46">
        <v>0</v>
      </c>
      <c r="BM130" s="47"/>
      <c r="BN130" s="46">
        <v>0</v>
      </c>
    </row>
    <row r="131" spans="2:67" x14ac:dyDescent="0.25">
      <c r="B131" s="9" t="s">
        <v>20</v>
      </c>
      <c r="C131" s="10"/>
      <c r="D131" s="10"/>
      <c r="E131" s="10"/>
      <c r="F131" s="10"/>
      <c r="G131" s="10"/>
      <c r="H131" s="10"/>
      <c r="I131" s="10"/>
      <c r="J131" s="11">
        <f>SUM(J130:J130)</f>
        <v>0</v>
      </c>
      <c r="K131" s="10"/>
      <c r="L131" s="11">
        <f>SUM(J130:L130)</f>
        <v>0</v>
      </c>
      <c r="M131" s="10"/>
      <c r="N131" s="11">
        <f>SUM(J130:N130)</f>
        <v>0</v>
      </c>
      <c r="O131" s="10"/>
      <c r="P131" s="11">
        <f>SUM(J130:P130)</f>
        <v>0</v>
      </c>
      <c r="Q131" s="10"/>
      <c r="R131" s="11">
        <f>SUM(J130:R130)</f>
        <v>0</v>
      </c>
      <c r="S131" s="10"/>
      <c r="T131" s="11">
        <f>SUM(J130:T130)</f>
        <v>0</v>
      </c>
      <c r="U131" s="10"/>
      <c r="V131" s="11">
        <f>SUM(J130:V130)</f>
        <v>0</v>
      </c>
      <c r="W131" s="10"/>
      <c r="X131" s="11">
        <f>SUM(J130:X130)</f>
        <v>0</v>
      </c>
      <c r="Y131" s="10"/>
      <c r="Z131" s="11">
        <f>SUM(J130:Z130)</f>
        <v>0</v>
      </c>
      <c r="AA131" s="10"/>
      <c r="AB131" s="11">
        <f>SUM(J130:AB130)</f>
        <v>0</v>
      </c>
      <c r="AC131" s="10"/>
      <c r="AD131" s="11">
        <f>SUM(J130:AD130)</f>
        <v>0</v>
      </c>
      <c r="AE131" s="10"/>
      <c r="AF131" s="11">
        <f>SUM(J130:AF130)</f>
        <v>0</v>
      </c>
      <c r="AG131" s="10"/>
      <c r="AH131" s="11">
        <f>SUM(L130:AH130)</f>
        <v>0</v>
      </c>
      <c r="AI131" s="10"/>
      <c r="AJ131" s="11">
        <f>SUM(N130:AJ130)</f>
        <v>0</v>
      </c>
      <c r="AK131" s="10"/>
      <c r="AL131" s="11">
        <f>SUM(P130:AL130)</f>
        <v>0</v>
      </c>
      <c r="AM131" s="10"/>
      <c r="AN131" s="11">
        <f>SUM(R130:AN130)</f>
        <v>0</v>
      </c>
      <c r="AO131" s="10"/>
      <c r="AP131" s="11">
        <f>SUM(T130:AP130)</f>
        <v>0</v>
      </c>
      <c r="AQ131" s="10"/>
      <c r="AR131" s="11">
        <f>SUM(V130:AR130)</f>
        <v>0</v>
      </c>
      <c r="AS131" s="10"/>
      <c r="AT131" s="11">
        <f>SUM(X130:AT130)</f>
        <v>0</v>
      </c>
      <c r="AU131" s="10"/>
      <c r="AV131" s="11">
        <f>SUM(Z130:AV130)</f>
        <v>0</v>
      </c>
      <c r="AW131" s="10"/>
      <c r="AX131" s="11">
        <f>SUM(AB130:AX130)</f>
        <v>0</v>
      </c>
      <c r="AY131" s="10"/>
      <c r="AZ131" s="11">
        <f>SUM(AD130:AZ130)</f>
        <v>0</v>
      </c>
      <c r="BA131" s="10"/>
      <c r="BB131" s="11">
        <f>SUM(AF130:BB130)</f>
        <v>0</v>
      </c>
      <c r="BC131" s="10"/>
      <c r="BD131" s="11">
        <f>SUM(AH130:BD130)</f>
        <v>0</v>
      </c>
      <c r="BE131" s="10"/>
      <c r="BF131" s="11">
        <f>SUM(AJ130:BF130)</f>
        <v>0</v>
      </c>
      <c r="BG131" s="10"/>
      <c r="BH131" s="11">
        <f>SUM(AL130:BH130)</f>
        <v>0</v>
      </c>
      <c r="BI131" s="10"/>
      <c r="BJ131" s="11">
        <f>SUM(AN130:BJ130)</f>
        <v>0</v>
      </c>
      <c r="BK131" s="10"/>
      <c r="BL131" s="11">
        <f>SUM(AP130:BL130)</f>
        <v>0</v>
      </c>
      <c r="BM131" s="10"/>
      <c r="BN131" s="13">
        <f>SUM(AR130:BN130)</f>
        <v>0</v>
      </c>
    </row>
    <row r="132" spans="2:67" x14ac:dyDescent="0.25">
      <c r="B132" s="4" t="s">
        <v>29</v>
      </c>
      <c r="J132" s="15">
        <f t="shared" ref="J132:J133" si="588">IF(ISERROR(J130/J127),0,J130/J127)</f>
        <v>0</v>
      </c>
      <c r="L132" s="15">
        <f t="shared" ref="L132:L133" si="589">IF(ISERROR(L130/L127),0,L130/L127)</f>
        <v>0</v>
      </c>
      <c r="N132" s="15">
        <f t="shared" ref="N132:N133" si="590">IF(ISERROR(N130/N127),0,N130/N127)</f>
        <v>0</v>
      </c>
      <c r="P132" s="15">
        <f t="shared" ref="P132:P133" si="591">IF(ISERROR(P130/P127),0,P130/P127)</f>
        <v>0</v>
      </c>
      <c r="R132" s="15">
        <f t="shared" ref="R132:R133" si="592">IF(ISERROR(R130/R127),0,R130/R127)</f>
        <v>0</v>
      </c>
      <c r="T132" s="15">
        <f t="shared" ref="T132:T133" si="593">IF(ISERROR(T130/T127),0,T130/T127)</f>
        <v>0</v>
      </c>
      <c r="V132" s="15">
        <f t="shared" ref="V132:V133" si="594">IF(ISERROR(V130/V127),0,V130/V127)</f>
        <v>0</v>
      </c>
      <c r="X132" s="15">
        <f t="shared" ref="X132:X133" si="595">IF(ISERROR(X130/X127),0,X130/X127)</f>
        <v>0</v>
      </c>
      <c r="Z132" s="15">
        <f t="shared" ref="Z132:Z133" si="596">IF(ISERROR(Z130/Z127),0,Z130/Z127)</f>
        <v>0</v>
      </c>
      <c r="AB132" s="15">
        <f t="shared" ref="AB132:AB133" si="597">IF(ISERROR(AB130/AB127),0,AB130/AB127)</f>
        <v>0</v>
      </c>
      <c r="AD132" s="15">
        <f t="shared" ref="AD132:AD133" si="598">IF(ISERROR(AD130/AD127),0,AD130/AD127)</f>
        <v>0</v>
      </c>
      <c r="AF132" s="15">
        <f t="shared" ref="AF132:AF133" si="599">IF(ISERROR(AF130/AF127),0,AF130/AF127)</f>
        <v>0</v>
      </c>
      <c r="AH132" s="15">
        <f t="shared" ref="AH132:AH133" si="600">IF(ISERROR(AH130/AH127),0,AH130/AH127)</f>
        <v>0</v>
      </c>
      <c r="AJ132" s="15">
        <f t="shared" ref="AJ132:AJ133" si="601">IF(ISERROR(AJ130/AJ127),0,AJ130/AJ127)</f>
        <v>0</v>
      </c>
      <c r="AL132" s="15">
        <f t="shared" ref="AL132:AL133" si="602">IF(ISERROR(AL130/AL127),0,AL130/AL127)</f>
        <v>0</v>
      </c>
      <c r="AN132" s="15">
        <f t="shared" ref="AN132:AN133" si="603">IF(ISERROR(AN130/AN127),0,AN130/AN127)</f>
        <v>0</v>
      </c>
      <c r="AP132" s="15">
        <f t="shared" ref="AP132:AP133" si="604">IF(ISERROR(AP130/AP127),0,AP130/AP127)</f>
        <v>0</v>
      </c>
      <c r="AR132" s="15">
        <f t="shared" ref="AR132:AR133" si="605">IF(ISERROR(AR130/AR127),0,AR130/AR127)</f>
        <v>0</v>
      </c>
      <c r="AT132" s="15">
        <f t="shared" ref="AT132:AT133" si="606">IF(ISERROR(AT130/AT127),0,AT130/AT127)</f>
        <v>0</v>
      </c>
      <c r="AV132" s="15">
        <f t="shared" ref="AV132:AX133" si="607">IF(ISERROR(AV130/AV127),0,AV130/AV127)</f>
        <v>0</v>
      </c>
      <c r="AX132" s="15">
        <f t="shared" si="607"/>
        <v>0</v>
      </c>
      <c r="AZ132" s="15">
        <f t="shared" ref="AZ132:BB132" si="608">IF(ISERROR(AZ130/AZ127),0,AZ130/AZ127)</f>
        <v>0</v>
      </c>
      <c r="BB132" s="15">
        <f t="shared" si="608"/>
        <v>0</v>
      </c>
      <c r="BD132" s="15">
        <f t="shared" ref="BD132:BF132" si="609">IF(ISERROR(BD130/BD127),0,BD130/BD127)</f>
        <v>0</v>
      </c>
      <c r="BF132" s="15">
        <f t="shared" si="609"/>
        <v>0</v>
      </c>
      <c r="BH132" s="15">
        <f t="shared" ref="BH132:BJ132" si="610">IF(ISERROR(BH130/BH127),0,BH130/BH127)</f>
        <v>0</v>
      </c>
      <c r="BJ132" s="15">
        <f t="shared" si="610"/>
        <v>0</v>
      </c>
      <c r="BL132" s="15">
        <f t="shared" ref="BL132:BN132" si="611">IF(ISERROR(BL130/BL127),0,BL130/BL127)</f>
        <v>0</v>
      </c>
      <c r="BN132" s="15">
        <f t="shared" si="611"/>
        <v>0</v>
      </c>
    </row>
    <row r="133" spans="2:67" x14ac:dyDescent="0.25">
      <c r="B133" s="9" t="s">
        <v>2</v>
      </c>
      <c r="C133" s="10"/>
      <c r="D133" s="10"/>
      <c r="E133" s="10"/>
      <c r="F133" s="10"/>
      <c r="G133" s="10"/>
      <c r="H133" s="10"/>
      <c r="I133" s="10"/>
      <c r="J133" s="41">
        <f t="shared" si="588"/>
        <v>0</v>
      </c>
      <c r="K133" s="10"/>
      <c r="L133" s="41">
        <f t="shared" si="589"/>
        <v>0</v>
      </c>
      <c r="M133" s="10"/>
      <c r="N133" s="41">
        <f t="shared" si="590"/>
        <v>0</v>
      </c>
      <c r="O133" s="10"/>
      <c r="P133" s="41">
        <f t="shared" si="591"/>
        <v>0</v>
      </c>
      <c r="Q133" s="10"/>
      <c r="R133" s="41">
        <f t="shared" si="592"/>
        <v>0</v>
      </c>
      <c r="S133" s="10"/>
      <c r="T133" s="41">
        <f t="shared" si="593"/>
        <v>0</v>
      </c>
      <c r="U133" s="10"/>
      <c r="V133" s="41">
        <f t="shared" si="594"/>
        <v>0</v>
      </c>
      <c r="W133" s="10"/>
      <c r="X133" s="41">
        <f t="shared" si="595"/>
        <v>0</v>
      </c>
      <c r="Y133" s="10"/>
      <c r="Z133" s="41">
        <f t="shared" si="596"/>
        <v>0</v>
      </c>
      <c r="AA133" s="10"/>
      <c r="AB133" s="41">
        <f t="shared" si="597"/>
        <v>0</v>
      </c>
      <c r="AC133" s="10"/>
      <c r="AD133" s="41">
        <f t="shared" si="598"/>
        <v>0</v>
      </c>
      <c r="AE133" s="10"/>
      <c r="AF133" s="41">
        <f t="shared" si="599"/>
        <v>0</v>
      </c>
      <c r="AG133" s="10"/>
      <c r="AH133" s="41">
        <f t="shared" si="600"/>
        <v>0</v>
      </c>
      <c r="AI133" s="10"/>
      <c r="AJ133" s="41">
        <f t="shared" si="601"/>
        <v>0</v>
      </c>
      <c r="AK133" s="10"/>
      <c r="AL133" s="41">
        <f t="shared" si="602"/>
        <v>0</v>
      </c>
      <c r="AM133" s="10"/>
      <c r="AN133" s="41">
        <f t="shared" si="603"/>
        <v>0</v>
      </c>
      <c r="AO133" s="10"/>
      <c r="AP133" s="41">
        <f t="shared" si="604"/>
        <v>0</v>
      </c>
      <c r="AQ133" s="10"/>
      <c r="AR133" s="41">
        <f t="shared" si="605"/>
        <v>0</v>
      </c>
      <c r="AS133" s="10"/>
      <c r="AT133" s="41">
        <f t="shared" si="606"/>
        <v>0</v>
      </c>
      <c r="AU133" s="10"/>
      <c r="AV133" s="41">
        <f t="shared" si="607"/>
        <v>0</v>
      </c>
      <c r="AW133" s="10"/>
      <c r="AX133" s="41">
        <f t="shared" si="607"/>
        <v>0</v>
      </c>
      <c r="AY133" s="10"/>
      <c r="AZ133" s="41">
        <f t="shared" ref="AZ133:BB133" si="612">IF(ISERROR(AZ131/AZ128),0,AZ131/AZ128)</f>
        <v>0</v>
      </c>
      <c r="BA133" s="10"/>
      <c r="BB133" s="41">
        <f t="shared" si="612"/>
        <v>0</v>
      </c>
      <c r="BC133" s="10"/>
      <c r="BD133" s="41">
        <f t="shared" ref="BD133:BF133" si="613">IF(ISERROR(BD131/BD128),0,BD131/BD128)</f>
        <v>0</v>
      </c>
      <c r="BE133" s="10"/>
      <c r="BF133" s="41">
        <f t="shared" si="613"/>
        <v>0</v>
      </c>
      <c r="BG133" s="10"/>
      <c r="BH133" s="41">
        <f t="shared" ref="BH133:BJ133" si="614">IF(ISERROR(BH131/BH128),0,BH131/BH128)</f>
        <v>0</v>
      </c>
      <c r="BI133" s="10"/>
      <c r="BJ133" s="41">
        <f t="shared" si="614"/>
        <v>0</v>
      </c>
      <c r="BK133" s="10"/>
      <c r="BL133" s="41">
        <f t="shared" ref="BL133:BN133" si="615">IF(ISERROR(BL131/BL128),0,BL131/BL128)</f>
        <v>0</v>
      </c>
      <c r="BM133" s="10"/>
      <c r="BN133" s="42">
        <f t="shared" si="615"/>
        <v>0</v>
      </c>
    </row>
    <row r="135" spans="2:67" x14ac:dyDescent="0.25">
      <c r="B135" s="6" t="s">
        <v>25</v>
      </c>
    </row>
    <row r="136" spans="2:67" x14ac:dyDescent="0.25">
      <c r="B136" s="4" t="s">
        <v>10</v>
      </c>
      <c r="J136" s="47">
        <v>62</v>
      </c>
      <c r="L136" s="47">
        <v>59</v>
      </c>
      <c r="N136" s="47">
        <v>69</v>
      </c>
      <c r="P136" s="47">
        <v>65</v>
      </c>
      <c r="R136" s="47">
        <v>54</v>
      </c>
      <c r="T136" s="47">
        <v>90</v>
      </c>
      <c r="V136" s="47">
        <v>56</v>
      </c>
      <c r="X136" s="47">
        <v>73</v>
      </c>
      <c r="Z136" s="47">
        <v>82</v>
      </c>
      <c r="AB136" s="47">
        <v>54</v>
      </c>
      <c r="AD136" s="47">
        <v>71</v>
      </c>
      <c r="AF136" s="47">
        <v>87</v>
      </c>
      <c r="AH136" s="47">
        <v>83</v>
      </c>
      <c r="AJ136" s="47">
        <v>82</v>
      </c>
      <c r="AL136" s="47">
        <v>74</v>
      </c>
      <c r="AN136" s="47">
        <v>71</v>
      </c>
      <c r="AP136" s="47">
        <v>73</v>
      </c>
      <c r="AR136" s="47">
        <v>64</v>
      </c>
      <c r="AT136" s="47">
        <v>79</v>
      </c>
      <c r="AV136" s="47">
        <v>69</v>
      </c>
      <c r="AX136" s="47">
        <v>62</v>
      </c>
      <c r="AZ136" s="47">
        <v>43</v>
      </c>
      <c r="BB136" s="47">
        <v>91</v>
      </c>
      <c r="BD136" s="47">
        <v>69</v>
      </c>
      <c r="BF136" s="47">
        <v>75</v>
      </c>
      <c r="BH136" s="47">
        <v>63</v>
      </c>
      <c r="BJ136" s="47">
        <v>72</v>
      </c>
      <c r="BL136" s="47">
        <v>56</v>
      </c>
      <c r="BN136" s="47">
        <v>69</v>
      </c>
    </row>
    <row r="137" spans="2:67" x14ac:dyDescent="0.25">
      <c r="B137" s="4" t="s">
        <v>13</v>
      </c>
      <c r="J137" s="21">
        <v>0.56000000000000005</v>
      </c>
      <c r="L137" s="21">
        <v>0.51</v>
      </c>
      <c r="N137" s="21">
        <v>0.56999999999999995</v>
      </c>
      <c r="P137" s="21">
        <v>0.65</v>
      </c>
      <c r="R137" s="21">
        <v>0.46</v>
      </c>
      <c r="T137" s="21">
        <v>0.48</v>
      </c>
      <c r="V137" s="21">
        <v>0.46</v>
      </c>
      <c r="X137" s="21">
        <v>0.64</v>
      </c>
      <c r="Z137" s="21">
        <v>0.59</v>
      </c>
      <c r="AB137" s="21">
        <v>0.41</v>
      </c>
      <c r="AD137" s="21">
        <v>0.59</v>
      </c>
      <c r="AF137" s="21">
        <v>0.55000000000000004</v>
      </c>
      <c r="AH137" s="21">
        <v>0.47</v>
      </c>
      <c r="AJ137" s="21">
        <v>0.49</v>
      </c>
      <c r="AL137" s="21">
        <v>0.5</v>
      </c>
      <c r="AN137" s="21">
        <v>0.68</v>
      </c>
      <c r="AP137" s="21">
        <v>0.47</v>
      </c>
      <c r="AR137" s="21">
        <v>0.53</v>
      </c>
      <c r="AT137" s="21">
        <v>0.47</v>
      </c>
      <c r="AV137" s="21">
        <v>0.59</v>
      </c>
      <c r="AX137" s="21">
        <v>0.61</v>
      </c>
      <c r="AZ137" s="21">
        <v>0.42</v>
      </c>
      <c r="BB137" s="21">
        <v>0.4</v>
      </c>
      <c r="BD137" s="21">
        <v>0.46</v>
      </c>
      <c r="BF137" s="21">
        <v>0.51</v>
      </c>
      <c r="BH137" s="21">
        <v>0.6</v>
      </c>
      <c r="BJ137" s="21">
        <v>0.5</v>
      </c>
      <c r="BL137" s="21">
        <v>0.45</v>
      </c>
      <c r="BN137" s="21">
        <v>0.39</v>
      </c>
    </row>
    <row r="139" spans="2:67" x14ac:dyDescent="0.25">
      <c r="B139" s="6" t="s">
        <v>12</v>
      </c>
    </row>
    <row r="140" spans="2:67" x14ac:dyDescent="0.25">
      <c r="B140" s="7" t="s">
        <v>33</v>
      </c>
    </row>
    <row r="141" spans="2:67" x14ac:dyDescent="0.25">
      <c r="B141" s="4" t="s">
        <v>30</v>
      </c>
      <c r="J141" s="4">
        <f>J44</f>
        <v>560</v>
      </c>
      <c r="L141" s="4">
        <f>L44</f>
        <v>481</v>
      </c>
      <c r="N141" s="4">
        <f>N44</f>
        <v>489</v>
      </c>
      <c r="P141" s="4">
        <f>P44</f>
        <v>531</v>
      </c>
      <c r="R141" s="4">
        <f>R44</f>
        <v>488</v>
      </c>
      <c r="T141" s="4">
        <f>T44</f>
        <v>598</v>
      </c>
      <c r="V141" s="4">
        <f>V44</f>
        <v>510</v>
      </c>
      <c r="X141" s="4">
        <f>X44</f>
        <v>538</v>
      </c>
      <c r="Z141" s="4">
        <f>Z44</f>
        <v>530</v>
      </c>
      <c r="AB141" s="4">
        <f>AB44</f>
        <v>442</v>
      </c>
      <c r="AD141" s="4">
        <f>AD44</f>
        <v>540</v>
      </c>
      <c r="AF141" s="4">
        <f>AF44</f>
        <v>558</v>
      </c>
      <c r="AH141" s="4">
        <f>AH44</f>
        <v>569</v>
      </c>
      <c r="AJ141" s="4">
        <f>AJ44</f>
        <v>571</v>
      </c>
      <c r="AL141" s="4">
        <f>AL44</f>
        <v>549</v>
      </c>
      <c r="AN141" s="4">
        <f>AN44</f>
        <v>528</v>
      </c>
      <c r="AP141" s="4">
        <f>AP44</f>
        <v>558</v>
      </c>
      <c r="AR141" s="4">
        <f>AR44</f>
        <v>588</v>
      </c>
      <c r="AT141" s="4">
        <f>AT44</f>
        <v>529</v>
      </c>
      <c r="AV141" s="4">
        <f>AV44</f>
        <v>627</v>
      </c>
      <c r="AX141" s="4">
        <f>AX44</f>
        <v>498</v>
      </c>
      <c r="AZ141" s="4">
        <f>AZ44</f>
        <v>427</v>
      </c>
      <c r="BB141" s="4">
        <f>BB44</f>
        <v>604</v>
      </c>
      <c r="BD141" s="4">
        <f>BD44</f>
        <v>511</v>
      </c>
      <c r="BF141" s="4">
        <f>BF44</f>
        <v>548</v>
      </c>
      <c r="BH141" s="4">
        <f>BH44</f>
        <v>588</v>
      </c>
      <c r="BJ141" s="4">
        <f>BJ44</f>
        <v>542</v>
      </c>
      <c r="BL141" s="4">
        <f>BL44</f>
        <v>524</v>
      </c>
      <c r="BN141" s="4">
        <f>BN44</f>
        <v>589</v>
      </c>
    </row>
    <row r="142" spans="2:67" x14ac:dyDescent="0.25">
      <c r="B142" s="4" t="s">
        <v>32</v>
      </c>
      <c r="J142" s="16">
        <v>188</v>
      </c>
      <c r="K142" s="17"/>
      <c r="L142" s="16">
        <v>188</v>
      </c>
      <c r="M142" s="17"/>
      <c r="N142" s="16">
        <v>188</v>
      </c>
      <c r="O142" s="17"/>
      <c r="P142" s="16">
        <v>188</v>
      </c>
      <c r="Q142" s="17"/>
      <c r="R142" s="16">
        <v>188</v>
      </c>
      <c r="S142" s="17"/>
      <c r="T142" s="16">
        <v>188</v>
      </c>
      <c r="U142" s="17"/>
      <c r="V142" s="16">
        <v>188</v>
      </c>
      <c r="W142" s="17"/>
      <c r="X142" s="16">
        <v>188</v>
      </c>
      <c r="Y142" s="17"/>
      <c r="Z142" s="16">
        <v>188</v>
      </c>
      <c r="AA142" s="17"/>
      <c r="AB142" s="16">
        <v>188</v>
      </c>
      <c r="AC142" s="17"/>
      <c r="AD142" s="16">
        <v>188</v>
      </c>
      <c r="AE142" s="17"/>
      <c r="AF142" s="16">
        <v>188</v>
      </c>
      <c r="AG142" s="17"/>
      <c r="AH142" s="16">
        <v>188</v>
      </c>
      <c r="AI142" s="17"/>
      <c r="AJ142" s="16">
        <v>188</v>
      </c>
      <c r="AK142" s="17"/>
      <c r="AL142" s="16">
        <v>188</v>
      </c>
      <c r="AM142" s="17"/>
      <c r="AN142" s="16">
        <v>188</v>
      </c>
      <c r="AO142" s="17"/>
      <c r="AP142" s="16">
        <v>188</v>
      </c>
      <c r="AQ142" s="17"/>
      <c r="AR142" s="16">
        <v>188</v>
      </c>
      <c r="AS142" s="17"/>
      <c r="AT142" s="16">
        <v>188</v>
      </c>
      <c r="AU142" s="17"/>
      <c r="AV142" s="16">
        <v>188</v>
      </c>
      <c r="AW142" s="17"/>
      <c r="AX142" s="16">
        <v>188</v>
      </c>
      <c r="AY142" s="17"/>
      <c r="AZ142" s="16">
        <v>188</v>
      </c>
      <c r="BA142" s="17"/>
      <c r="BB142" s="16">
        <v>188</v>
      </c>
      <c r="BC142" s="17"/>
      <c r="BD142" s="16">
        <v>188</v>
      </c>
      <c r="BE142" s="17"/>
      <c r="BF142" s="16">
        <v>188</v>
      </c>
      <c r="BG142" s="17"/>
      <c r="BH142" s="16">
        <v>188</v>
      </c>
      <c r="BI142" s="17"/>
      <c r="BJ142" s="16">
        <v>188</v>
      </c>
      <c r="BK142" s="17"/>
      <c r="BL142" s="16">
        <v>188</v>
      </c>
      <c r="BM142" s="17"/>
      <c r="BN142" s="16">
        <v>188</v>
      </c>
      <c r="BO142" s="17"/>
    </row>
    <row r="143" spans="2:67" x14ac:dyDescent="0.25">
      <c r="B143" s="4" t="s">
        <v>31</v>
      </c>
      <c r="J143" s="43">
        <f>J141/J142</f>
        <v>2.978723404255319</v>
      </c>
      <c r="L143" s="43">
        <f>L141/L142</f>
        <v>2.5585106382978724</v>
      </c>
      <c r="N143" s="43">
        <f>N141/N142</f>
        <v>2.6010638297872339</v>
      </c>
      <c r="P143" s="43">
        <f>P141/P142</f>
        <v>2.8244680851063828</v>
      </c>
      <c r="R143" s="43">
        <f>R141/R142</f>
        <v>2.5957446808510638</v>
      </c>
      <c r="T143" s="43">
        <f>T141/T142</f>
        <v>3.1808510638297873</v>
      </c>
      <c r="V143" s="43">
        <f>V141/V142</f>
        <v>2.7127659574468086</v>
      </c>
      <c r="X143" s="43">
        <f>X141/X142</f>
        <v>2.8617021276595747</v>
      </c>
      <c r="Z143" s="43">
        <f>Z141/Z142</f>
        <v>2.8191489361702127</v>
      </c>
      <c r="AB143" s="43">
        <f>AB141/AB142</f>
        <v>2.3510638297872339</v>
      </c>
      <c r="AD143" s="43">
        <f>AD141/AD142</f>
        <v>2.8723404255319149</v>
      </c>
      <c r="AF143" s="43">
        <f>AF141/AF142</f>
        <v>2.9680851063829787</v>
      </c>
      <c r="AH143" s="43">
        <f>AH141/AH142</f>
        <v>3.0265957446808511</v>
      </c>
      <c r="AJ143" s="43">
        <f>AJ141/AJ142</f>
        <v>3.0372340425531914</v>
      </c>
      <c r="AL143" s="43">
        <f>AL141/AL142</f>
        <v>2.9202127659574466</v>
      </c>
      <c r="AN143" s="43">
        <f>AN141/AN142</f>
        <v>2.8085106382978724</v>
      </c>
      <c r="AP143" s="43">
        <f>AP141/AP142</f>
        <v>2.9680851063829787</v>
      </c>
      <c r="AR143" s="43">
        <f>AR141/AR142</f>
        <v>3.1276595744680851</v>
      </c>
      <c r="AT143" s="43">
        <f>AT141/AT142</f>
        <v>2.8138297872340425</v>
      </c>
      <c r="AV143" s="43">
        <f>AV141/AV142</f>
        <v>3.3351063829787235</v>
      </c>
      <c r="AX143" s="43">
        <f>AX141/AX142</f>
        <v>2.6489361702127661</v>
      </c>
      <c r="AZ143" s="43">
        <f>AZ141/AZ142</f>
        <v>2.271276595744681</v>
      </c>
      <c r="BB143" s="43">
        <f>BB141/BB142</f>
        <v>3.2127659574468086</v>
      </c>
      <c r="BD143" s="43">
        <f>BD141/BD142</f>
        <v>2.7180851063829787</v>
      </c>
      <c r="BF143" s="43">
        <f>BF141/BF142</f>
        <v>2.9148936170212765</v>
      </c>
      <c r="BH143" s="43">
        <f>BH141/BH142</f>
        <v>3.1276595744680851</v>
      </c>
      <c r="BJ143" s="43">
        <f>BJ141/BJ142</f>
        <v>2.8829787234042552</v>
      </c>
      <c r="BL143" s="43">
        <f>BL141/BL142</f>
        <v>2.7872340425531914</v>
      </c>
      <c r="BN143" s="43">
        <f>BN141/BN142</f>
        <v>3.1329787234042552</v>
      </c>
    </row>
    <row r="144" spans="2:67" ht="6" customHeight="1" x14ac:dyDescent="0.25">
      <c r="J144" s="43"/>
      <c r="L144" s="43"/>
      <c r="N144" s="43"/>
      <c r="P144" s="43"/>
      <c r="R144" s="43"/>
      <c r="T144" s="43"/>
      <c r="V144" s="43"/>
      <c r="X144" s="43"/>
      <c r="Z144" s="43"/>
      <c r="AB144" s="43"/>
      <c r="AD144" s="43"/>
      <c r="AF144" s="43"/>
      <c r="AH144" s="43"/>
      <c r="AJ144" s="43"/>
      <c r="AL144" s="43"/>
      <c r="AN144" s="43"/>
      <c r="AP144" s="43"/>
      <c r="AR144" s="43"/>
      <c r="AT144" s="43"/>
      <c r="AV144" s="43"/>
      <c r="AX144" s="43"/>
      <c r="AZ144" s="43"/>
      <c r="BB144" s="43"/>
      <c r="BD144" s="43"/>
      <c r="BF144" s="43"/>
      <c r="BH144" s="43"/>
      <c r="BJ144" s="43"/>
      <c r="BL144" s="43"/>
      <c r="BN144" s="43"/>
    </row>
    <row r="145" spans="2:67" x14ac:dyDescent="0.25">
      <c r="B145" s="7" t="s">
        <v>13</v>
      </c>
      <c r="J145" s="21">
        <v>0.85</v>
      </c>
      <c r="L145" s="21">
        <v>0.87</v>
      </c>
      <c r="N145" s="21">
        <v>0.83</v>
      </c>
      <c r="P145" s="21">
        <v>0.83</v>
      </c>
      <c r="R145" s="21">
        <v>0.8</v>
      </c>
      <c r="T145" s="21">
        <v>0.83</v>
      </c>
      <c r="V145" s="21">
        <v>0.86</v>
      </c>
      <c r="X145" s="21">
        <v>0.85</v>
      </c>
      <c r="Z145" s="21">
        <v>0.83</v>
      </c>
      <c r="AB145" s="21">
        <v>0.82</v>
      </c>
      <c r="AD145" s="21">
        <v>0.85</v>
      </c>
      <c r="AF145" s="21">
        <v>0.82</v>
      </c>
      <c r="AH145" s="21">
        <v>0.86</v>
      </c>
      <c r="AJ145" s="21">
        <v>0.83</v>
      </c>
      <c r="AL145" s="21">
        <v>0.82</v>
      </c>
      <c r="AN145" s="21">
        <v>0.82</v>
      </c>
      <c r="AP145" s="21">
        <v>0.78</v>
      </c>
      <c r="AR145" s="21">
        <v>0.85</v>
      </c>
      <c r="AT145" s="21">
        <v>0.85</v>
      </c>
      <c r="AV145" s="21">
        <v>0.86</v>
      </c>
      <c r="AX145" s="21">
        <v>0.88</v>
      </c>
      <c r="AZ145" s="21">
        <v>0.85</v>
      </c>
      <c r="BB145" s="21">
        <v>0.81</v>
      </c>
      <c r="BD145" s="21">
        <v>0.87</v>
      </c>
      <c r="BF145" s="21">
        <v>0.82</v>
      </c>
      <c r="BH145" s="21">
        <v>0.87</v>
      </c>
      <c r="BJ145" s="21">
        <v>0.83</v>
      </c>
      <c r="BL145" s="21">
        <v>0.88</v>
      </c>
      <c r="BN145" s="21">
        <v>0.82</v>
      </c>
    </row>
    <row r="146" spans="2:67" ht="6" customHeight="1" x14ac:dyDescent="0.25"/>
    <row r="147" spans="2:67" x14ac:dyDescent="0.25">
      <c r="B147" s="7" t="s">
        <v>34</v>
      </c>
    </row>
    <row r="148" spans="2:67" x14ac:dyDescent="0.25">
      <c r="B148" s="4" t="s">
        <v>37</v>
      </c>
      <c r="J148" s="19">
        <f>J11</f>
        <v>128250.4</v>
      </c>
      <c r="L148" s="19">
        <f>L11</f>
        <v>108106.31</v>
      </c>
      <c r="N148" s="19">
        <f>N11</f>
        <v>97746.559999999998</v>
      </c>
      <c r="P148" s="19">
        <f>P11</f>
        <v>117753.85</v>
      </c>
      <c r="R148" s="19">
        <f>R11</f>
        <v>106664.22</v>
      </c>
      <c r="T148" s="19">
        <f>T11</f>
        <v>127161.34</v>
      </c>
      <c r="V148" s="19">
        <f>V11</f>
        <v>52044.41</v>
      </c>
      <c r="X148" s="19">
        <f>X11</f>
        <v>88485.33</v>
      </c>
      <c r="Z148" s="19">
        <f>Z11</f>
        <v>97072.09</v>
      </c>
      <c r="AB148" s="19">
        <f>AB11</f>
        <v>57668.7</v>
      </c>
      <c r="AD148" s="19">
        <f>AD11</f>
        <v>98184.01</v>
      </c>
      <c r="AF148" s="19">
        <f>AF11</f>
        <v>109511.42</v>
      </c>
      <c r="AH148" s="19">
        <f>AH11</f>
        <v>117776.17</v>
      </c>
      <c r="AJ148" s="19">
        <f>AJ11</f>
        <v>216836.2</v>
      </c>
      <c r="AL148" s="19">
        <f>AL11</f>
        <v>131088.88</v>
      </c>
      <c r="AN148" s="19">
        <f>AN11</f>
        <v>111842.37</v>
      </c>
      <c r="AP148" s="19">
        <f>AP11</f>
        <v>25000</v>
      </c>
      <c r="AR148" s="19">
        <f>AR11</f>
        <v>126821.17</v>
      </c>
      <c r="AT148" s="19">
        <f>AT11</f>
        <v>109802.86</v>
      </c>
      <c r="AV148" s="19">
        <f>AV11</f>
        <v>127430.77</v>
      </c>
      <c r="AX148" s="19">
        <f>AX11</f>
        <v>101984.38</v>
      </c>
      <c r="AZ148" s="19">
        <f>AZ11</f>
        <v>84246.52</v>
      </c>
      <c r="BB148" s="19">
        <f>BB11</f>
        <v>119704.52</v>
      </c>
      <c r="BD148" s="19">
        <f>BD11</f>
        <v>104543.34</v>
      </c>
      <c r="BF148" s="19">
        <f>BF11</f>
        <v>114890.21</v>
      </c>
      <c r="BH148" s="19">
        <f>BH11</f>
        <v>119153.27</v>
      </c>
      <c r="BJ148" s="19">
        <f>BJ11</f>
        <v>108254.88</v>
      </c>
      <c r="BL148" s="19">
        <f>BL11</f>
        <v>98227.65</v>
      </c>
      <c r="BN148" s="19">
        <f>BN11</f>
        <v>123928.06</v>
      </c>
    </row>
    <row r="149" spans="2:67" x14ac:dyDescent="0.25">
      <c r="B149" s="4" t="s">
        <v>35</v>
      </c>
      <c r="J149" s="8">
        <v>28123.07</v>
      </c>
      <c r="K149" s="16"/>
      <c r="L149" s="8">
        <v>32182.76</v>
      </c>
      <c r="M149" s="16"/>
      <c r="N149" s="8">
        <v>31435.65</v>
      </c>
      <c r="O149" s="16"/>
      <c r="P149" s="8">
        <v>30250.47</v>
      </c>
      <c r="Q149" s="16"/>
      <c r="R149" s="8">
        <v>33376.67</v>
      </c>
      <c r="S149" s="16"/>
      <c r="T149" s="8">
        <v>32148.68</v>
      </c>
      <c r="U149" s="16"/>
      <c r="V149" s="8">
        <v>30106.39</v>
      </c>
      <c r="W149" s="16"/>
      <c r="X149" s="8">
        <v>42483.28</v>
      </c>
      <c r="Y149" s="16"/>
      <c r="Z149" s="8">
        <v>26302.97</v>
      </c>
      <c r="AA149" s="16"/>
      <c r="AB149" s="8">
        <v>34512.92</v>
      </c>
      <c r="AC149" s="16"/>
      <c r="AD149" s="8">
        <v>30574.799999999999</v>
      </c>
      <c r="AE149" s="16"/>
      <c r="AF149" s="8">
        <v>26389.58</v>
      </c>
      <c r="AG149" s="16"/>
      <c r="AH149" s="8">
        <v>31875.46</v>
      </c>
      <c r="AI149" s="16"/>
      <c r="AJ149" s="8">
        <v>26619.87</v>
      </c>
      <c r="AK149" s="16"/>
      <c r="AL149" s="8">
        <v>29068.6</v>
      </c>
      <c r="AM149" s="16"/>
      <c r="AN149" s="8">
        <v>29794.37</v>
      </c>
      <c r="AO149" s="16"/>
      <c r="AP149" s="8">
        <v>29162.86</v>
      </c>
      <c r="AQ149" s="16"/>
      <c r="AR149" s="8">
        <v>31749.89</v>
      </c>
      <c r="AS149" s="16"/>
      <c r="AT149" s="8">
        <v>29905.54</v>
      </c>
      <c r="AU149" s="16"/>
      <c r="AV149" s="8">
        <v>31030.38</v>
      </c>
      <c r="AW149" s="16"/>
      <c r="AX149" s="8">
        <v>25984.74</v>
      </c>
      <c r="AY149" s="16"/>
      <c r="AZ149" s="8">
        <v>25740.39</v>
      </c>
      <c r="BA149" s="16"/>
      <c r="BB149" s="8">
        <v>25874.36</v>
      </c>
      <c r="BC149" s="16"/>
      <c r="BD149" s="8">
        <v>31979.54</v>
      </c>
      <c r="BE149" s="16"/>
      <c r="BF149" s="8">
        <v>31279.85</v>
      </c>
      <c r="BG149" s="16"/>
      <c r="BH149" s="8">
        <v>30730.17</v>
      </c>
      <c r="BI149" s="16"/>
      <c r="BJ149" s="8">
        <v>28053.31</v>
      </c>
      <c r="BK149" s="16"/>
      <c r="BL149" s="8">
        <v>28317.53</v>
      </c>
      <c r="BM149" s="16"/>
      <c r="BN149" s="8">
        <v>37382.26</v>
      </c>
      <c r="BO149" s="16"/>
    </row>
    <row r="150" spans="2:67" x14ac:dyDescent="0.25">
      <c r="B150" s="4" t="s">
        <v>36</v>
      </c>
      <c r="J150" s="44">
        <f>J148/J149</f>
        <v>4.5603271620061392</v>
      </c>
      <c r="L150" s="44">
        <f>L148/L149</f>
        <v>3.3591373145124908</v>
      </c>
      <c r="N150" s="44">
        <f>N148/N149</f>
        <v>3.1094174925601981</v>
      </c>
      <c r="P150" s="44">
        <f>P148/P149</f>
        <v>3.8926287756851381</v>
      </c>
      <c r="R150" s="44">
        <f>R148/R149</f>
        <v>3.1957717771125762</v>
      </c>
      <c r="T150" s="44">
        <f>T148/T149</f>
        <v>3.9554140325512588</v>
      </c>
      <c r="V150" s="44">
        <f>V148/V149</f>
        <v>1.7286831798830748</v>
      </c>
      <c r="X150" s="44">
        <f>X148/X149</f>
        <v>2.082827173419755</v>
      </c>
      <c r="Z150" s="44">
        <f>Z148/Z149</f>
        <v>3.6905372283053963</v>
      </c>
      <c r="AB150" s="44">
        <f>AB148/AB149</f>
        <v>1.6709307702738569</v>
      </c>
      <c r="AD150" s="44">
        <f>AD148/AD149</f>
        <v>3.2112723550113165</v>
      </c>
      <c r="AF150" s="44">
        <f>AF148/AF149</f>
        <v>4.1497977610860044</v>
      </c>
      <c r="AH150" s="44">
        <f>AH148/AH149</f>
        <v>3.6948853443997356</v>
      </c>
      <c r="AJ150" s="44">
        <f>AJ148/AJ149</f>
        <v>8.145652101231148</v>
      </c>
      <c r="AL150" s="44">
        <f>AL148/AL149</f>
        <v>4.5096385790853368</v>
      </c>
      <c r="AN150" s="44">
        <f>AN148/AN149</f>
        <v>3.7538088571767081</v>
      </c>
      <c r="AP150" s="44">
        <f>AP148/AP149</f>
        <v>0.85725474113307132</v>
      </c>
      <c r="AR150" s="44">
        <f>AR148/AR149</f>
        <v>3.9943813978568117</v>
      </c>
      <c r="AT150" s="44">
        <f>AT148/AT149</f>
        <v>3.6716561546790327</v>
      </c>
      <c r="AV150" s="44">
        <f>AV148/AV149</f>
        <v>4.1066454874223259</v>
      </c>
      <c r="AX150" s="44">
        <f>AX148/AX149</f>
        <v>3.9247796976225278</v>
      </c>
      <c r="AZ150" s="44">
        <f>AZ148/AZ149</f>
        <v>3.2729309851171644</v>
      </c>
      <c r="BB150" s="44">
        <f>BB148/BB149</f>
        <v>4.626376072683537</v>
      </c>
      <c r="BD150" s="44">
        <f>BD148/BD149</f>
        <v>3.2690695363347939</v>
      </c>
      <c r="BF150" s="44">
        <f>BF148/BF149</f>
        <v>3.6729782911363071</v>
      </c>
      <c r="BH150" s="44">
        <f>BH148/BH149</f>
        <v>3.8774035418613049</v>
      </c>
      <c r="BJ150" s="44">
        <f>BJ148/BJ149</f>
        <v>3.858898646897639</v>
      </c>
      <c r="BL150" s="44">
        <f>BL148/BL149</f>
        <v>3.4687930056046556</v>
      </c>
      <c r="BN150" s="44">
        <f>BN148/BN149</f>
        <v>3.3151569755279642</v>
      </c>
    </row>
  </sheetData>
  <pageMargins left="0.45" right="0.45" top="0.5" bottom="0.5" header="0.3" footer="0.3"/>
  <pageSetup scale="26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0737-0FEA-48AC-AC38-BCCC976A66C3}">
  <dimension ref="A1:BP165"/>
  <sheetViews>
    <sheetView showGridLines="0" view="pageBreakPreview" zoomScaleNormal="100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AV12" sqref="AV12"/>
    </sheetView>
  </sheetViews>
  <sheetFormatPr defaultColWidth="8.85546875" defaultRowHeight="15" outlineLevelCol="1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1.28515625" style="4" hidden="1" customWidth="1" outlineLevel="1"/>
    <col min="11" max="11" width="1.85546875" style="4" hidden="1" customWidth="1" outlineLevel="1"/>
    <col min="12" max="12" width="11.28515625" style="4" hidden="1" customWidth="1" outlineLevel="1"/>
    <col min="13" max="13" width="1.85546875" style="4" hidden="1" customWidth="1" outlineLevel="1" collapsed="1"/>
    <col min="14" max="14" width="11.28515625" style="4" hidden="1" customWidth="1" outlineLevel="1"/>
    <col min="15" max="15" width="1.85546875" style="4" hidden="1" customWidth="1" outlineLevel="1"/>
    <col min="16" max="16" width="11.28515625" style="4" hidden="1" customWidth="1" outlineLevel="1"/>
    <col min="17" max="17" width="1.85546875" style="4" hidden="1" customWidth="1" outlineLevel="1"/>
    <col min="18" max="18" width="11.28515625" style="4" hidden="1" customWidth="1" outlineLevel="1"/>
    <col min="19" max="19" width="1.85546875" style="4" hidden="1" customWidth="1" outlineLevel="1"/>
    <col min="20" max="20" width="11.28515625" style="4" hidden="1" customWidth="1" outlineLevel="1"/>
    <col min="21" max="21" width="1.85546875" style="4" hidden="1" customWidth="1" outlineLevel="1"/>
    <col min="22" max="22" width="11.28515625" style="4" hidden="1" customWidth="1" outlineLevel="1"/>
    <col min="23" max="23" width="1.85546875" style="4" hidden="1" customWidth="1" outlineLevel="1"/>
    <col min="24" max="24" width="11.28515625" style="4" hidden="1" customWidth="1" outlineLevel="1"/>
    <col min="25" max="25" width="1.85546875" style="4" hidden="1" customWidth="1" outlineLevel="1"/>
    <col min="26" max="26" width="11.28515625" style="4" hidden="1" customWidth="1" outlineLevel="1"/>
    <col min="27" max="27" width="1.85546875" style="4" hidden="1" customWidth="1" outlineLevel="1"/>
    <col min="28" max="28" width="11.28515625" style="4" hidden="1" customWidth="1" outlineLevel="1"/>
    <col min="29" max="29" width="1.85546875" style="4" hidden="1" customWidth="1" outlineLevel="1"/>
    <col min="30" max="30" width="11.28515625" style="4" hidden="1" customWidth="1" outlineLevel="1"/>
    <col min="31" max="31" width="1.85546875" style="4" hidden="1" customWidth="1" outlineLevel="1"/>
    <col min="32" max="32" width="11.28515625" style="4" hidden="1" customWidth="1" outlineLevel="1"/>
    <col min="33" max="33" width="1.85546875" style="4" hidden="1" customWidth="1" outlineLevel="1"/>
    <col min="34" max="34" width="11.28515625" style="4" hidden="1" customWidth="1" outlineLevel="1"/>
    <col min="35" max="35" width="1.85546875" style="4" hidden="1" customWidth="1" outlineLevel="1"/>
    <col min="36" max="36" width="11.28515625" style="4" hidden="1" customWidth="1" outlineLevel="1"/>
    <col min="37" max="37" width="1.85546875" style="4" customWidth="1" collapsed="1"/>
    <col min="38" max="38" width="11.28515625" style="4" bestFit="1" customWidth="1"/>
    <col min="39" max="39" width="1.85546875" style="4" customWidth="1"/>
    <col min="40" max="40" width="11.28515625" style="4" bestFit="1" customWidth="1"/>
    <col min="41" max="41" width="1.85546875" style="4" customWidth="1"/>
    <col min="42" max="42" width="11.28515625" style="4" bestFit="1" customWidth="1"/>
    <col min="43" max="43" width="1.85546875" style="4" customWidth="1"/>
    <col min="44" max="44" width="11.28515625" style="4" bestFit="1" customWidth="1"/>
    <col min="45" max="45" width="1.85546875" style="4" customWidth="1"/>
    <col min="46" max="46" width="11.28515625" style="4" bestFit="1" customWidth="1"/>
    <col min="47" max="47" width="1.85546875" style="4" customWidth="1"/>
    <col min="48" max="48" width="11.28515625" style="4" bestFit="1" customWidth="1"/>
    <col min="49" max="49" width="1.85546875" style="4" customWidth="1"/>
    <col min="50" max="50" width="11.28515625" style="4" customWidth="1"/>
    <col min="51" max="51" width="1.85546875" style="4" customWidth="1"/>
    <col min="52" max="52" width="8.85546875" style="4"/>
    <col min="53" max="53" width="9.85546875" style="4" bestFit="1" customWidth="1"/>
    <col min="54" max="16384" width="8.85546875" style="4"/>
  </cols>
  <sheetData>
    <row r="1" spans="1:68" x14ac:dyDescent="0.25">
      <c r="AP1"/>
      <c r="AQ1"/>
      <c r="AR1"/>
    </row>
    <row r="2" spans="1:68" x14ac:dyDescent="0.25">
      <c r="AP2"/>
      <c r="AQ2"/>
      <c r="AR2"/>
    </row>
    <row r="3" spans="1:68" customFormat="1" ht="34.5" thickBot="1" x14ac:dyDescent="0.55000000000000004">
      <c r="A3" s="1" t="s">
        <v>104</v>
      </c>
      <c r="B3" s="2"/>
      <c r="C3" s="2"/>
      <c r="D3" s="2"/>
      <c r="E3" s="2"/>
      <c r="F3" s="2"/>
      <c r="G3" s="2"/>
      <c r="H3" s="2"/>
      <c r="I3" s="4"/>
    </row>
    <row r="4" spans="1:68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68" customFormat="1" x14ac:dyDescent="0.25">
      <c r="A5" s="4"/>
      <c r="B5" s="4"/>
      <c r="C5" s="4"/>
      <c r="D5" s="4"/>
      <c r="E5" s="4"/>
      <c r="F5" s="4"/>
      <c r="G5" s="4"/>
      <c r="H5" s="4"/>
      <c r="I5" s="4"/>
      <c r="BA5" s="65" t="s">
        <v>45</v>
      </c>
      <c r="BB5" s="64"/>
      <c r="BC5" s="64"/>
    </row>
    <row r="6" spans="1:68" x14ac:dyDescent="0.25">
      <c r="J6" s="5">
        <v>45245</v>
      </c>
      <c r="L6" s="5">
        <v>45275</v>
      </c>
      <c r="N6" s="5">
        <v>45306</v>
      </c>
      <c r="P6" s="5">
        <v>45337</v>
      </c>
      <c r="R6" s="5">
        <v>45366</v>
      </c>
      <c r="T6" s="5">
        <v>45397</v>
      </c>
      <c r="V6" s="5">
        <v>45427</v>
      </c>
      <c r="X6" s="5">
        <v>45458</v>
      </c>
      <c r="Z6" s="5">
        <v>45488</v>
      </c>
      <c r="AB6" s="5">
        <v>45519</v>
      </c>
      <c r="AD6" s="5">
        <v>45550</v>
      </c>
      <c r="AF6" s="5">
        <v>45580</v>
      </c>
      <c r="AH6" s="5">
        <v>45611</v>
      </c>
      <c r="AJ6" s="5">
        <v>45641</v>
      </c>
      <c r="AL6" s="5">
        <v>45672</v>
      </c>
      <c r="AN6" s="5">
        <v>45703</v>
      </c>
      <c r="AP6" s="5">
        <v>45731</v>
      </c>
      <c r="AR6" s="5">
        <v>45762</v>
      </c>
      <c r="AT6" s="5">
        <v>45792</v>
      </c>
      <c r="AV6" s="5">
        <v>45823</v>
      </c>
      <c r="AX6" s="5">
        <v>45853</v>
      </c>
      <c r="BA6" s="55" t="s">
        <v>7</v>
      </c>
      <c r="BB6" s="56"/>
      <c r="BC6" s="57"/>
      <c r="BD6"/>
      <c r="BE6"/>
    </row>
    <row r="7" spans="1:68" x14ac:dyDescent="0.25">
      <c r="B7" s="6" t="s">
        <v>0</v>
      </c>
      <c r="BA7" s="58" t="s">
        <v>108</v>
      </c>
      <c r="BB7"/>
      <c r="BC7" s="72" t="s">
        <v>117</v>
      </c>
      <c r="BD7"/>
      <c r="BE7"/>
    </row>
    <row r="8" spans="1:68" x14ac:dyDescent="0.25">
      <c r="B8" s="7" t="s">
        <v>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 s="58" t="s">
        <v>107</v>
      </c>
      <c r="BB8"/>
      <c r="BC8" s="72"/>
      <c r="BD8"/>
      <c r="BE8"/>
      <c r="BF8"/>
      <c r="BG8"/>
      <c r="BH8"/>
      <c r="BI8"/>
      <c r="BJ8"/>
      <c r="BK8"/>
      <c r="BL8"/>
      <c r="BM8"/>
      <c r="BN8"/>
      <c r="BO8"/>
      <c r="BP8"/>
    </row>
    <row r="9" spans="1:68" x14ac:dyDescent="0.25">
      <c r="B9" s="4" t="s">
        <v>17</v>
      </c>
      <c r="J9" s="45">
        <v>59174.239999999998</v>
      </c>
      <c r="K9" s="47"/>
      <c r="L9" s="45">
        <v>43076.99</v>
      </c>
      <c r="M9" s="47"/>
      <c r="N9" s="45">
        <f>47175.18-N10</f>
        <v>43618.18</v>
      </c>
      <c r="O9" s="47"/>
      <c r="P9" s="45">
        <f>43586.31-P10</f>
        <v>42289.56</v>
      </c>
      <c r="Q9" s="47"/>
      <c r="R9" s="45">
        <f>43569.24-R10</f>
        <v>37427.119999999995</v>
      </c>
      <c r="S9" s="47"/>
      <c r="T9" s="45">
        <f>42411.24-T10</f>
        <v>39648.239999999998</v>
      </c>
      <c r="U9" s="47"/>
      <c r="V9" s="45">
        <f>51441.2-V10</f>
        <v>48195.299999999996</v>
      </c>
      <c r="W9" s="47"/>
      <c r="X9" s="45">
        <f>59249.25-X10</f>
        <v>52099.25</v>
      </c>
      <c r="Y9" s="47"/>
      <c r="Z9" s="45">
        <f>41432.99-Z10</f>
        <v>37656.99</v>
      </c>
      <c r="AA9" s="47"/>
      <c r="AB9" s="45">
        <f>62822.7-AB10</f>
        <v>59172.7</v>
      </c>
      <c r="AC9" s="47"/>
      <c r="AD9" s="45">
        <f>44605.8-AD10</f>
        <v>38180.800000000003</v>
      </c>
      <c r="AE9" s="47"/>
      <c r="AF9" s="45">
        <f>49572.35-AF10</f>
        <v>44664.35</v>
      </c>
      <c r="AG9" s="47"/>
      <c r="AH9" s="45">
        <f>26223.5-AH10</f>
        <v>19008.5</v>
      </c>
      <c r="AI9" s="47"/>
      <c r="AJ9" s="45">
        <f>22202.15-AJ10</f>
        <v>13391.150000000001</v>
      </c>
      <c r="AK9" s="47"/>
      <c r="AL9" s="45">
        <f>114236.88-AL10</f>
        <v>114071.88</v>
      </c>
      <c r="AM9" s="47"/>
      <c r="AN9" s="45">
        <v>84744.71</v>
      </c>
      <c r="AO9" s="47"/>
      <c r="AP9" s="45">
        <v>116797.69</v>
      </c>
      <c r="AQ9" s="47"/>
      <c r="AR9" s="45">
        <v>73083.8</v>
      </c>
      <c r="AS9" s="47"/>
      <c r="AT9" s="45">
        <v>75694.09</v>
      </c>
      <c r="AU9" s="47"/>
      <c r="AV9" s="45">
        <v>60005.46</v>
      </c>
      <c r="AW9" s="47"/>
      <c r="AX9" s="45">
        <v>73832.899999999994</v>
      </c>
      <c r="AY9" s="16"/>
      <c r="AZ9" s="16"/>
      <c r="BA9" s="58" t="s">
        <v>105</v>
      </c>
      <c r="BC9" s="59"/>
      <c r="BD9" s="71"/>
      <c r="BE9" s="71"/>
      <c r="BF9" s="16"/>
      <c r="BG9" s="16"/>
      <c r="BH9" s="16"/>
      <c r="BI9" s="16"/>
    </row>
    <row r="10" spans="1:68" x14ac:dyDescent="0.25">
      <c r="B10" s="4" t="s">
        <v>18</v>
      </c>
      <c r="J10" s="45">
        <v>0</v>
      </c>
      <c r="K10" s="47"/>
      <c r="L10" s="45">
        <v>0</v>
      </c>
      <c r="M10" s="47"/>
      <c r="N10" s="45">
        <v>3557</v>
      </c>
      <c r="O10" s="47"/>
      <c r="P10" s="45">
        <v>1296.75</v>
      </c>
      <c r="Q10" s="47"/>
      <c r="R10" s="45">
        <v>6142.12</v>
      </c>
      <c r="S10" s="47"/>
      <c r="T10" s="45">
        <v>2763</v>
      </c>
      <c r="U10" s="47"/>
      <c r="V10" s="45">
        <v>3245.9</v>
      </c>
      <c r="W10" s="47"/>
      <c r="X10" s="45">
        <v>7150</v>
      </c>
      <c r="Y10" s="47"/>
      <c r="Z10" s="45">
        <v>3776</v>
      </c>
      <c r="AA10" s="47"/>
      <c r="AB10" s="45">
        <v>3650</v>
      </c>
      <c r="AC10" s="47"/>
      <c r="AD10" s="45">
        <v>6425</v>
      </c>
      <c r="AE10" s="47"/>
      <c r="AF10" s="45">
        <v>4908</v>
      </c>
      <c r="AG10" s="47"/>
      <c r="AH10" s="45">
        <v>7215</v>
      </c>
      <c r="AI10" s="47"/>
      <c r="AJ10" s="45">
        <v>8811</v>
      </c>
      <c r="AK10" s="47"/>
      <c r="AL10" s="45">
        <v>165</v>
      </c>
      <c r="AM10" s="47"/>
      <c r="AN10" s="45">
        <v>4713</v>
      </c>
      <c r="AO10" s="47"/>
      <c r="AP10" s="45">
        <v>5897</v>
      </c>
      <c r="AQ10" s="47"/>
      <c r="AR10" s="45">
        <v>4794</v>
      </c>
      <c r="AS10" s="47"/>
      <c r="AT10" s="45">
        <v>7555.05</v>
      </c>
      <c r="AU10" s="47"/>
      <c r="AV10" s="45">
        <v>7537</v>
      </c>
      <c r="AW10" s="47"/>
      <c r="AX10" s="45">
        <v>4948</v>
      </c>
      <c r="AY10" s="16"/>
      <c r="AZ10" s="16"/>
      <c r="BA10" s="58"/>
      <c r="BC10" s="59"/>
      <c r="BD10" s="71"/>
      <c r="BE10" s="71"/>
      <c r="BF10" s="16"/>
      <c r="BG10" s="16"/>
      <c r="BH10" s="16"/>
      <c r="BI10" s="16"/>
    </row>
    <row r="11" spans="1:68" x14ac:dyDescent="0.25">
      <c r="B11" s="4" t="s">
        <v>19</v>
      </c>
      <c r="J11" s="46">
        <v>1073</v>
      </c>
      <c r="K11" s="47"/>
      <c r="L11" s="46">
        <v>4683</v>
      </c>
      <c r="M11" s="47"/>
      <c r="N11" s="46">
        <v>8358.26</v>
      </c>
      <c r="O11" s="47"/>
      <c r="P11" s="46">
        <v>9794.3700000000008</v>
      </c>
      <c r="Q11" s="47"/>
      <c r="R11" s="46">
        <v>11252.1</v>
      </c>
      <c r="S11" s="47"/>
      <c r="T11" s="46">
        <v>11447.81</v>
      </c>
      <c r="U11" s="47"/>
      <c r="V11" s="46">
        <v>11317.45</v>
      </c>
      <c r="W11" s="47"/>
      <c r="X11" s="46">
        <v>19681.599999999999</v>
      </c>
      <c r="Y11" s="47"/>
      <c r="Z11" s="46">
        <v>16158.9</v>
      </c>
      <c r="AA11" s="47"/>
      <c r="AB11" s="46">
        <v>14434.4</v>
      </c>
      <c r="AC11" s="47"/>
      <c r="AD11" s="46">
        <v>12847.05</v>
      </c>
      <c r="AE11" s="47"/>
      <c r="AF11" s="46">
        <v>11210.1</v>
      </c>
      <c r="AG11" s="47"/>
      <c r="AH11" s="46">
        <v>6614.2</v>
      </c>
      <c r="AI11" s="47"/>
      <c r="AJ11" s="46">
        <v>8079.3</v>
      </c>
      <c r="AK11" s="47"/>
      <c r="AL11" s="46">
        <v>33563.86</v>
      </c>
      <c r="AM11" s="47"/>
      <c r="AN11" s="46">
        <v>37716.1</v>
      </c>
      <c r="AO11" s="47"/>
      <c r="AP11" s="46">
        <v>35788.36</v>
      </c>
      <c r="AQ11" s="47"/>
      <c r="AR11" s="46">
        <v>68970.94</v>
      </c>
      <c r="AS11" s="47"/>
      <c r="AT11" s="46">
        <v>48483.9</v>
      </c>
      <c r="AU11" s="47"/>
      <c r="AV11" s="46">
        <v>37310.17</v>
      </c>
      <c r="AW11" s="47"/>
      <c r="AX11" s="46">
        <v>33577.75</v>
      </c>
      <c r="AY11" s="16"/>
      <c r="AZ11" s="16"/>
      <c r="BA11" s="61" t="s">
        <v>8</v>
      </c>
      <c r="BC11" s="59"/>
      <c r="BD11" s="71"/>
      <c r="BE11" s="71"/>
      <c r="BF11" s="16"/>
      <c r="BG11" s="16"/>
      <c r="BH11" s="16"/>
      <c r="BI11" s="16"/>
    </row>
    <row r="12" spans="1:68" x14ac:dyDescent="0.25">
      <c r="B12" s="4" t="s">
        <v>10</v>
      </c>
      <c r="J12" s="14">
        <f>SUM(J9:J11)</f>
        <v>60247.24</v>
      </c>
      <c r="L12" s="14">
        <f>SUM(L9:L11)</f>
        <v>47759.99</v>
      </c>
      <c r="N12" s="14">
        <f>SUM(N9:N11)</f>
        <v>55533.440000000002</v>
      </c>
      <c r="P12" s="14">
        <f>SUM(P9:P11)</f>
        <v>53380.68</v>
      </c>
      <c r="R12" s="14">
        <f>SUM(R9:R11)</f>
        <v>54821.34</v>
      </c>
      <c r="T12" s="14">
        <f>SUM(T9:T11)</f>
        <v>53859.049999999996</v>
      </c>
      <c r="V12" s="14">
        <f>SUM(V9:V11)</f>
        <v>62758.649999999994</v>
      </c>
      <c r="X12" s="14">
        <f>SUM(X9:X11)</f>
        <v>78930.850000000006</v>
      </c>
      <c r="Z12" s="14">
        <f>SUM(Z9:Z11)</f>
        <v>57591.89</v>
      </c>
      <c r="AB12" s="14">
        <f>SUM(AB9:AB11)</f>
        <v>77257.099999999991</v>
      </c>
      <c r="AD12" s="14">
        <f>SUM(AD9:AD11)</f>
        <v>57452.850000000006</v>
      </c>
      <c r="AF12" s="14">
        <f>SUM(AF9:AF11)</f>
        <v>60782.45</v>
      </c>
      <c r="AH12" s="14">
        <f>SUM(AH9:AH11)</f>
        <v>32837.699999999997</v>
      </c>
      <c r="AJ12" s="14">
        <f>SUM(AJ9:AJ11)</f>
        <v>30281.45</v>
      </c>
      <c r="AL12" s="14">
        <f>SUM(AL9:AL11)</f>
        <v>147800.74</v>
      </c>
      <c r="AN12" s="14">
        <f>SUM(AN9:AN11)</f>
        <v>127173.81</v>
      </c>
      <c r="AP12" s="14">
        <f>SUM(AP9:AP11)</f>
        <v>158483.04999999999</v>
      </c>
      <c r="AR12" s="14">
        <f>SUM(AR9:AR11)</f>
        <v>146848.74</v>
      </c>
      <c r="AT12" s="14">
        <f>SUM(AT9:AT11)</f>
        <v>131733.04</v>
      </c>
      <c r="AV12" s="14">
        <f>SUM(AV9:AV11)</f>
        <v>104852.62999999999</v>
      </c>
      <c r="AX12" s="14">
        <f>SUM(AX9:AX11)</f>
        <v>112358.65</v>
      </c>
      <c r="BA12" s="58" t="s">
        <v>126</v>
      </c>
      <c r="BC12" s="59"/>
      <c r="BD12"/>
      <c r="BE12"/>
    </row>
    <row r="13" spans="1:68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7">
        <f>SUM(J9:J9)</f>
        <v>59174.239999999998</v>
      </c>
      <c r="K13" s="25"/>
      <c r="L13" s="27">
        <f>SUM(J9:L9)</f>
        <v>102251.23</v>
      </c>
      <c r="M13" s="25"/>
      <c r="N13" s="27">
        <f>SUM(J9:N9)</f>
        <v>145869.41</v>
      </c>
      <c r="O13" s="25"/>
      <c r="P13" s="27">
        <f>SUM(J9:P9)</f>
        <v>188158.97</v>
      </c>
      <c r="Q13" s="25"/>
      <c r="R13" s="27">
        <f>SUM(J9:R9)</f>
        <v>225586.09</v>
      </c>
      <c r="S13" s="25"/>
      <c r="T13" s="27">
        <f>SUM(J9:T9)</f>
        <v>265234.33</v>
      </c>
      <c r="U13" s="25"/>
      <c r="V13" s="27">
        <f>SUM(J9:V9)</f>
        <v>313429.63</v>
      </c>
      <c r="W13" s="25"/>
      <c r="X13" s="27">
        <f>SUM(J9:X9)</f>
        <v>365528.88</v>
      </c>
      <c r="Y13" s="25"/>
      <c r="Z13" s="27">
        <f>SUM(J9:Z9)</f>
        <v>403185.87</v>
      </c>
      <c r="AA13" s="25"/>
      <c r="AB13" s="27">
        <f>SUM(J9:AB9)</f>
        <v>462358.57</v>
      </c>
      <c r="AC13" s="25"/>
      <c r="AD13" s="27">
        <f>SUM(J9:AD9)</f>
        <v>500539.37</v>
      </c>
      <c r="AE13" s="25"/>
      <c r="AF13" s="27">
        <f>SUM(J9:AF9)</f>
        <v>545203.72</v>
      </c>
      <c r="AG13" s="25"/>
      <c r="AH13" s="27">
        <f>SUM(L9:AH9)</f>
        <v>505037.97999999992</v>
      </c>
      <c r="AI13" s="25"/>
      <c r="AJ13" s="27">
        <f>SUM(N9:AJ9)</f>
        <v>475352.13999999996</v>
      </c>
      <c r="AK13" s="25"/>
      <c r="AL13" s="27">
        <f>SUM(P9:AL9)</f>
        <v>545805.84</v>
      </c>
      <c r="AM13" s="25"/>
      <c r="AN13" s="27">
        <f>SUM(R9:AN9)</f>
        <v>588260.99</v>
      </c>
      <c r="AO13" s="25"/>
      <c r="AP13" s="27">
        <f>SUM(T9:AP9)</f>
        <v>667631.56000000006</v>
      </c>
      <c r="AQ13" s="25"/>
      <c r="AR13" s="27">
        <f>SUM(V9:AR9)</f>
        <v>701067.12000000011</v>
      </c>
      <c r="AS13" s="25"/>
      <c r="AT13" s="27">
        <f>SUM(X9:AT9)</f>
        <v>728565.91</v>
      </c>
      <c r="AU13" s="25"/>
      <c r="AV13" s="27">
        <f>SUM(Z9:AV9)</f>
        <v>736472.12</v>
      </c>
      <c r="AW13" s="25"/>
      <c r="AX13" s="28">
        <f>SUM(AB9:AX9)</f>
        <v>772648.03</v>
      </c>
      <c r="BA13" s="58" t="s">
        <v>127</v>
      </c>
      <c r="BC13" s="59"/>
      <c r="BD13"/>
      <c r="BE13"/>
    </row>
    <row r="14" spans="1:68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82">
        <f>SUM(J10:J10)</f>
        <v>0</v>
      </c>
      <c r="K14" s="22"/>
      <c r="L14" s="82">
        <f>SUM(J10:L10)</f>
        <v>0</v>
      </c>
      <c r="M14" s="22"/>
      <c r="N14" s="82">
        <f>SUM(J10:N10)</f>
        <v>3557</v>
      </c>
      <c r="O14" s="22"/>
      <c r="P14" s="82">
        <f>SUM(J10:P10)</f>
        <v>4853.75</v>
      </c>
      <c r="Q14" s="22"/>
      <c r="R14" s="82">
        <f>SUM(J10:R10)</f>
        <v>10995.869999999999</v>
      </c>
      <c r="S14" s="22"/>
      <c r="T14" s="82">
        <f>SUM(J10:T10)</f>
        <v>13758.869999999999</v>
      </c>
      <c r="U14" s="22"/>
      <c r="V14" s="82">
        <f>SUM(J10:V10)</f>
        <v>17004.77</v>
      </c>
      <c r="W14" s="22"/>
      <c r="X14" s="82">
        <f>SUM(J10:X10)</f>
        <v>24154.77</v>
      </c>
      <c r="Y14" s="22"/>
      <c r="Z14" s="82">
        <f>SUM(J10:Z10)</f>
        <v>27930.77</v>
      </c>
      <c r="AA14" s="22"/>
      <c r="AB14" s="82">
        <f>SUM(J10:AB10)</f>
        <v>31580.77</v>
      </c>
      <c r="AC14" s="22"/>
      <c r="AD14" s="82">
        <f>SUM(J10:AD10)</f>
        <v>38005.770000000004</v>
      </c>
      <c r="AE14" s="22"/>
      <c r="AF14" s="82">
        <f t="shared" ref="AF14:AF15" si="0">SUM(J10:AF10)</f>
        <v>42913.770000000004</v>
      </c>
      <c r="AG14" s="22"/>
      <c r="AH14" s="82">
        <f t="shared" ref="AH14:AH15" si="1">SUM(L10:AH10)</f>
        <v>50128.770000000004</v>
      </c>
      <c r="AI14" s="22"/>
      <c r="AJ14" s="82">
        <f t="shared" ref="AJ14:AJ15" si="2">SUM(N10:AJ10)</f>
        <v>58939.770000000004</v>
      </c>
      <c r="AK14" s="22"/>
      <c r="AL14" s="82">
        <f t="shared" ref="AL14:AL15" si="3">SUM(P10:AL10)</f>
        <v>55547.77</v>
      </c>
      <c r="AM14" s="22"/>
      <c r="AN14" s="82">
        <f t="shared" ref="AN14:AN15" si="4">SUM(R10:AN10)</f>
        <v>58964.02</v>
      </c>
      <c r="AO14" s="22"/>
      <c r="AP14" s="82">
        <f t="shared" ref="AP14:AP15" si="5">SUM(T10:AP10)</f>
        <v>58718.9</v>
      </c>
      <c r="AQ14" s="22"/>
      <c r="AR14" s="82">
        <f t="shared" ref="AR14:AR15" si="6">SUM(V10:AR10)</f>
        <v>60749.9</v>
      </c>
      <c r="AS14" s="22"/>
      <c r="AT14" s="82">
        <f t="shared" ref="AT14:AT15" si="7">SUM(X10:AT10)</f>
        <v>65059.05</v>
      </c>
      <c r="AU14" s="22"/>
      <c r="AV14" s="82">
        <f t="shared" ref="AV14:AV15" si="8">SUM(Z10:AV10)</f>
        <v>65446.05</v>
      </c>
      <c r="AW14" s="22"/>
      <c r="AX14" s="114">
        <f t="shared" ref="AX14:AX15" si="9">SUM(AB10:AX10)</f>
        <v>66618.05</v>
      </c>
      <c r="BA14" s="61" t="s">
        <v>9</v>
      </c>
      <c r="BC14" s="59"/>
      <c r="BD14"/>
      <c r="BE14"/>
    </row>
    <row r="15" spans="1:68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35">
        <f>SUM(J11:J11)</f>
        <v>1073</v>
      </c>
      <c r="K15" s="22"/>
      <c r="L15" s="35">
        <f>SUM(J11:L11)</f>
        <v>5756</v>
      </c>
      <c r="M15" s="22"/>
      <c r="N15" s="35">
        <f>SUM(J11:N11)</f>
        <v>14114.26</v>
      </c>
      <c r="O15" s="22"/>
      <c r="P15" s="35">
        <f>SUM(J11:P11)</f>
        <v>23908.63</v>
      </c>
      <c r="Q15" s="22"/>
      <c r="R15" s="35">
        <f>SUM(J11:R11)</f>
        <v>35160.730000000003</v>
      </c>
      <c r="S15" s="22"/>
      <c r="T15" s="35">
        <f>SUM(J11:T11)</f>
        <v>46608.54</v>
      </c>
      <c r="U15" s="22"/>
      <c r="V15" s="35">
        <f>SUM(J11:V11)</f>
        <v>57925.990000000005</v>
      </c>
      <c r="W15" s="22"/>
      <c r="X15" s="35">
        <f>SUM(J11:X11)</f>
        <v>77607.59</v>
      </c>
      <c r="Y15" s="22"/>
      <c r="Z15" s="35">
        <f>SUM(J11:Z11)</f>
        <v>93766.489999999991</v>
      </c>
      <c r="AA15" s="22"/>
      <c r="AB15" s="35">
        <f>SUM(J11:AB11)</f>
        <v>108200.88999999998</v>
      </c>
      <c r="AC15" s="22"/>
      <c r="AD15" s="35">
        <f>SUM(J11:AD11)</f>
        <v>121047.93999999999</v>
      </c>
      <c r="AE15" s="22"/>
      <c r="AF15" s="35">
        <f t="shared" si="0"/>
        <v>132258.03999999998</v>
      </c>
      <c r="AG15" s="22"/>
      <c r="AH15" s="35">
        <f t="shared" si="1"/>
        <v>137799.24</v>
      </c>
      <c r="AI15" s="22"/>
      <c r="AJ15" s="35">
        <f t="shared" si="2"/>
        <v>141195.53999999998</v>
      </c>
      <c r="AK15" s="22"/>
      <c r="AL15" s="35">
        <f t="shared" si="3"/>
        <v>166401.14000000001</v>
      </c>
      <c r="AM15" s="22"/>
      <c r="AN15" s="35">
        <f t="shared" si="4"/>
        <v>194322.87000000002</v>
      </c>
      <c r="AO15" s="22"/>
      <c r="AP15" s="35">
        <f t="shared" si="5"/>
        <v>218859.13</v>
      </c>
      <c r="AQ15" s="22"/>
      <c r="AR15" s="35">
        <f t="shared" si="6"/>
        <v>276382.26</v>
      </c>
      <c r="AS15" s="22"/>
      <c r="AT15" s="35">
        <f t="shared" si="7"/>
        <v>313548.71000000002</v>
      </c>
      <c r="AU15" s="22"/>
      <c r="AV15" s="35">
        <f t="shared" si="8"/>
        <v>331177.28000000003</v>
      </c>
      <c r="AW15" s="22"/>
      <c r="AX15" s="36">
        <f t="shared" si="9"/>
        <v>348596.13</v>
      </c>
      <c r="BA15" s="58"/>
      <c r="BC15" s="59"/>
      <c r="BD15"/>
      <c r="BE15"/>
    </row>
    <row r="16" spans="1:68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5">
        <f>SUM(J13:J15)</f>
        <v>60247.24</v>
      </c>
      <c r="K16" s="33"/>
      <c r="L16" s="35">
        <f>SUM(L13:L15)</f>
        <v>108007.23</v>
      </c>
      <c r="M16" s="33"/>
      <c r="N16" s="35">
        <f>SUM(N13:N15)</f>
        <v>163540.67000000001</v>
      </c>
      <c r="O16" s="33"/>
      <c r="P16" s="35">
        <f>SUM(P13:P15)</f>
        <v>216921.35</v>
      </c>
      <c r="Q16" s="33"/>
      <c r="R16" s="35">
        <f>SUM(R13:R15)</f>
        <v>271742.69</v>
      </c>
      <c r="S16" s="33"/>
      <c r="T16" s="35">
        <f>SUM(T13:T15)</f>
        <v>325601.74</v>
      </c>
      <c r="U16" s="33"/>
      <c r="V16" s="35">
        <f>SUM(V13:V15)</f>
        <v>388360.39</v>
      </c>
      <c r="W16" s="33"/>
      <c r="X16" s="35">
        <f>SUM(X13:X15)</f>
        <v>467291.24</v>
      </c>
      <c r="Y16" s="33"/>
      <c r="Z16" s="35">
        <f>SUM(Z13:Z15)</f>
        <v>524883.13</v>
      </c>
      <c r="AA16" s="33"/>
      <c r="AB16" s="35">
        <f>SUM(AB13:AB15)</f>
        <v>602140.23</v>
      </c>
      <c r="AC16" s="33"/>
      <c r="AD16" s="35">
        <f>SUM(AD13:AD15)</f>
        <v>659593.07999999996</v>
      </c>
      <c r="AE16" s="33"/>
      <c r="AF16" s="35">
        <f>SUM(AF13:AF15)</f>
        <v>720375.53</v>
      </c>
      <c r="AG16" s="33"/>
      <c r="AH16" s="35">
        <f>SUM(AH13:AH15)</f>
        <v>692965.98999999987</v>
      </c>
      <c r="AI16" s="33"/>
      <c r="AJ16" s="35">
        <f>SUM(AJ13:AJ15)</f>
        <v>675487.45</v>
      </c>
      <c r="AK16" s="33"/>
      <c r="AL16" s="35">
        <f>SUM(AL13:AL15)</f>
        <v>767754.75</v>
      </c>
      <c r="AM16" s="33"/>
      <c r="AN16" s="35">
        <f>SUM(AN13:AN15)</f>
        <v>841547.88</v>
      </c>
      <c r="AO16" s="33"/>
      <c r="AP16" s="35">
        <f>SUM(AP13:AP15)</f>
        <v>945209.59000000008</v>
      </c>
      <c r="AQ16" s="33"/>
      <c r="AR16" s="35">
        <f>SUM(AR13:AR15)</f>
        <v>1038199.2800000001</v>
      </c>
      <c r="AS16" s="33"/>
      <c r="AT16" s="35">
        <f>SUM(AT13:AT15)</f>
        <v>1107173.6700000002</v>
      </c>
      <c r="AU16" s="33"/>
      <c r="AV16" s="35">
        <f>SUM(AV13:AV15)</f>
        <v>1133095.4500000002</v>
      </c>
      <c r="AW16" s="33"/>
      <c r="AX16" s="36">
        <f>SUM(AX13:AX15)</f>
        <v>1187862.21</v>
      </c>
      <c r="BA16" s="62"/>
      <c r="BB16" s="18"/>
      <c r="BC16" s="63"/>
      <c r="BD16"/>
      <c r="BE16"/>
    </row>
    <row r="17" spans="2:63" ht="6" customHeight="1" x14ac:dyDescent="0.25">
      <c r="B17" s="7"/>
      <c r="BD17"/>
      <c r="BE17"/>
    </row>
    <row r="18" spans="2:63" x14ac:dyDescent="0.25">
      <c r="B18" s="7" t="s">
        <v>3</v>
      </c>
      <c r="J18" s="45">
        <v>13241</v>
      </c>
      <c r="K18" s="47"/>
      <c r="L18" s="45">
        <v>44642.43</v>
      </c>
      <c r="M18" s="47"/>
      <c r="N18" s="45">
        <v>64764.78</v>
      </c>
      <c r="O18" s="47"/>
      <c r="P18" s="45">
        <v>51203.59</v>
      </c>
      <c r="Q18" s="47"/>
      <c r="R18" s="45">
        <v>48915.34</v>
      </c>
      <c r="S18" s="47"/>
      <c r="T18" s="45">
        <v>44595.38</v>
      </c>
      <c r="U18" s="47"/>
      <c r="V18" s="45">
        <v>75590.259999999995</v>
      </c>
      <c r="W18" s="47"/>
      <c r="X18" s="45">
        <v>67328.84</v>
      </c>
      <c r="Y18" s="47"/>
      <c r="Z18" s="45">
        <v>48419.14</v>
      </c>
      <c r="AA18" s="47"/>
      <c r="AB18" s="45">
        <v>71666.350000000006</v>
      </c>
      <c r="AC18" s="47"/>
      <c r="AD18" s="45">
        <v>62920.62</v>
      </c>
      <c r="AE18" s="47"/>
      <c r="AF18" s="45">
        <v>54833.97</v>
      </c>
      <c r="AG18" s="47"/>
      <c r="AH18" s="45">
        <v>32578.27</v>
      </c>
      <c r="AI18" s="47"/>
      <c r="AJ18" s="45">
        <v>105394.14</v>
      </c>
      <c r="AK18" s="47"/>
      <c r="AL18" s="45">
        <v>84760.11</v>
      </c>
      <c r="AM18" s="47"/>
      <c r="AN18" s="45">
        <v>122499.77</v>
      </c>
      <c r="AO18" s="47"/>
      <c r="AP18" s="45">
        <v>157704.54</v>
      </c>
      <c r="AQ18" s="47"/>
      <c r="AR18" s="45">
        <v>144180.13</v>
      </c>
      <c r="AS18" s="47"/>
      <c r="AT18" s="45">
        <v>131932.17000000001</v>
      </c>
      <c r="AU18" s="47"/>
      <c r="AV18" s="45">
        <v>147348.01999999999</v>
      </c>
      <c r="AW18" s="47"/>
      <c r="AX18" s="45">
        <v>119248.6</v>
      </c>
      <c r="AY18" s="47"/>
      <c r="AZ18" s="47"/>
      <c r="BA18" s="124"/>
      <c r="BB18" s="124"/>
      <c r="BC18" s="124"/>
      <c r="BD18" s="124"/>
      <c r="BE18" s="124"/>
      <c r="BF18" s="47"/>
      <c r="BG18" s="47"/>
      <c r="BH18" s="47"/>
      <c r="BI18" s="16"/>
      <c r="BJ18" s="16"/>
      <c r="BK18" s="16"/>
    </row>
    <row r="19" spans="2:63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1">
        <f>SUM(J18:J18)</f>
        <v>13241</v>
      </c>
      <c r="K19" s="10"/>
      <c r="L19" s="11">
        <f>SUM(J18:L18)</f>
        <v>57883.43</v>
      </c>
      <c r="M19" s="10"/>
      <c r="N19" s="11">
        <f>SUM(J18:N18)</f>
        <v>122648.20999999999</v>
      </c>
      <c r="O19" s="10"/>
      <c r="P19" s="11">
        <f>SUM(J18:P18)</f>
        <v>173851.8</v>
      </c>
      <c r="Q19" s="10"/>
      <c r="R19" s="11">
        <f>SUM(J18:R18)</f>
        <v>222767.13999999998</v>
      </c>
      <c r="S19" s="10"/>
      <c r="T19" s="11">
        <f>SUM(J18:T18)</f>
        <v>267362.51999999996</v>
      </c>
      <c r="U19" s="10"/>
      <c r="V19" s="11">
        <f>SUM(J18:V18)</f>
        <v>342952.77999999997</v>
      </c>
      <c r="W19" s="10"/>
      <c r="X19" s="11">
        <f>SUM(J18:X18)</f>
        <v>410281.62</v>
      </c>
      <c r="Y19" s="10"/>
      <c r="Z19" s="11">
        <f>SUM(J18:Z18)</f>
        <v>458700.76</v>
      </c>
      <c r="AA19" s="10"/>
      <c r="AB19" s="11">
        <f>SUM(J18:AB18)</f>
        <v>530367.11</v>
      </c>
      <c r="AC19" s="10"/>
      <c r="AD19" s="11">
        <f>SUM(J18:AD18)</f>
        <v>593287.73</v>
      </c>
      <c r="AE19" s="10"/>
      <c r="AF19" s="11">
        <f>SUM(J18:AF18)</f>
        <v>648121.69999999995</v>
      </c>
      <c r="AG19" s="10"/>
      <c r="AH19" s="11">
        <f>SUM(L18:AH18)</f>
        <v>667458.97</v>
      </c>
      <c r="AI19" s="10"/>
      <c r="AJ19" s="11">
        <f>SUM(N18:AJ18)</f>
        <v>728210.67999999993</v>
      </c>
      <c r="AK19" s="10"/>
      <c r="AL19" s="11">
        <f>SUM(P18:AL18)</f>
        <v>748206.01</v>
      </c>
      <c r="AM19" s="10"/>
      <c r="AN19" s="11">
        <f>SUM(R18:AN18)</f>
        <v>819502.19</v>
      </c>
      <c r="AO19" s="10"/>
      <c r="AP19" s="11">
        <f>SUM(T18:AP18)</f>
        <v>928291.39</v>
      </c>
      <c r="AQ19" s="10"/>
      <c r="AR19" s="11">
        <f>SUM(V18:AR18)</f>
        <v>1027876.14</v>
      </c>
      <c r="AS19" s="10"/>
      <c r="AT19" s="11">
        <f>SUM(X18:AT18)</f>
        <v>1084218.05</v>
      </c>
      <c r="AU19" s="10"/>
      <c r="AV19" s="11">
        <f>SUM(Z18:AV18)</f>
        <v>1164237.23</v>
      </c>
      <c r="AW19" s="10"/>
      <c r="AX19" s="13">
        <f>SUM(AB18:AX18)</f>
        <v>1235066.6900000002</v>
      </c>
    </row>
    <row r="20" spans="2:63" x14ac:dyDescent="0.25">
      <c r="B20" s="4" t="s">
        <v>4</v>
      </c>
      <c r="J20" s="15">
        <f>J19/J16</f>
        <v>0.21977770267982402</v>
      </c>
      <c r="L20" s="15">
        <f>L19/L16</f>
        <v>0.53592180819746982</v>
      </c>
      <c r="N20" s="15">
        <f>N19/N16</f>
        <v>0.74995540864544574</v>
      </c>
      <c r="P20" s="15">
        <f>P19/P16</f>
        <v>0.80145084842962666</v>
      </c>
      <c r="R20" s="15">
        <f>R19/R16</f>
        <v>0.81977233683820527</v>
      </c>
      <c r="T20" s="15">
        <f>T19/T16</f>
        <v>0.82113357256628905</v>
      </c>
      <c r="V20" s="15">
        <f>V19/V16</f>
        <v>0.88307867854391631</v>
      </c>
      <c r="X20" s="15">
        <f>X19/X16</f>
        <v>0.87799981013981776</v>
      </c>
      <c r="Z20" s="15">
        <f>Z19/Z16</f>
        <v>0.87391027408329924</v>
      </c>
      <c r="AB20" s="15">
        <f>AB19/AB16</f>
        <v>0.88080331387258415</v>
      </c>
      <c r="AD20" s="15">
        <f>AD19/AD16</f>
        <v>0.89947537048144899</v>
      </c>
      <c r="AF20" s="15">
        <f>AF19/AF16</f>
        <v>0.89969977186759786</v>
      </c>
      <c r="AH20" s="15">
        <f>AH19/AH16</f>
        <v>0.96319152690307364</v>
      </c>
      <c r="AJ20" s="15">
        <f>AJ19/AJ16</f>
        <v>1.0780521236923055</v>
      </c>
      <c r="AL20" s="15">
        <f>AL19/AL16</f>
        <v>0.97453778045658457</v>
      </c>
      <c r="AN20" s="15">
        <f>AN19/AN16</f>
        <v>0.97380340379444597</v>
      </c>
      <c r="AP20" s="15">
        <f>AP19/AP16</f>
        <v>0.98210111262201638</v>
      </c>
      <c r="AR20" s="15">
        <f>AR19/AR16</f>
        <v>0.99005668738279218</v>
      </c>
      <c r="AT20" s="15">
        <f>AT19/AT16</f>
        <v>0.97926646864714539</v>
      </c>
      <c r="AV20" s="15">
        <f>AV19/AV16</f>
        <v>1.0274838099473436</v>
      </c>
      <c r="AX20" s="15">
        <f>AX19/AX16</f>
        <v>1.0397390198986127</v>
      </c>
    </row>
    <row r="21" spans="2:63" ht="6" customHeight="1" x14ac:dyDescent="0.25">
      <c r="B21" s="7"/>
    </row>
    <row r="22" spans="2:63" ht="14.45" customHeight="1" x14ac:dyDescent="0.25">
      <c r="B22" s="7" t="s">
        <v>5</v>
      </c>
      <c r="J22" s="45">
        <v>63389</v>
      </c>
      <c r="K22" s="47"/>
      <c r="L22" s="45">
        <v>44150</v>
      </c>
      <c r="M22" s="47"/>
      <c r="N22" s="45">
        <v>44653</v>
      </c>
      <c r="O22" s="47"/>
      <c r="P22" s="45">
        <v>54744</v>
      </c>
      <c r="Q22" s="47"/>
      <c r="R22" s="45">
        <v>47580</v>
      </c>
      <c r="S22" s="47"/>
      <c r="T22" s="45">
        <v>67082</v>
      </c>
      <c r="U22" s="47"/>
      <c r="V22" s="45">
        <v>64666</v>
      </c>
      <c r="W22" s="47"/>
      <c r="X22" s="45">
        <v>131084</v>
      </c>
      <c r="Y22" s="47"/>
      <c r="Z22" s="45">
        <v>-1796</v>
      </c>
      <c r="AA22" s="47"/>
      <c r="AB22" s="45">
        <v>65337</v>
      </c>
      <c r="AC22" s="47"/>
      <c r="AD22" s="45">
        <v>61593</v>
      </c>
      <c r="AE22" s="47"/>
      <c r="AF22" s="45">
        <v>57532</v>
      </c>
      <c r="AG22" s="47"/>
      <c r="AH22" s="45">
        <v>35801</v>
      </c>
      <c r="AI22" s="47"/>
      <c r="AJ22" s="45">
        <v>33644</v>
      </c>
      <c r="AK22" s="47"/>
      <c r="AL22" s="45">
        <v>134918</v>
      </c>
      <c r="AM22" s="47"/>
      <c r="AN22" s="45">
        <v>103916</v>
      </c>
      <c r="AO22" s="47"/>
      <c r="AP22" s="45">
        <v>112458</v>
      </c>
      <c r="AQ22" s="47"/>
      <c r="AR22" s="45">
        <v>114302</v>
      </c>
      <c r="AS22" s="47"/>
      <c r="AT22" s="45">
        <v>118446</v>
      </c>
      <c r="AU22" s="47"/>
      <c r="AV22" s="45">
        <v>159439.39000000001</v>
      </c>
      <c r="AW22" s="47"/>
      <c r="AX22" s="45">
        <v>120251</v>
      </c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16"/>
      <c r="BJ22" s="16"/>
    </row>
    <row r="23" spans="2:63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1">
        <f>SUM(J22:J22)</f>
        <v>63389</v>
      </c>
      <c r="K23" s="10"/>
      <c r="L23" s="11">
        <f>SUM(J22:L22)</f>
        <v>107539</v>
      </c>
      <c r="M23" s="10"/>
      <c r="N23" s="11">
        <f>SUM(J22:N22)</f>
        <v>152192</v>
      </c>
      <c r="O23" s="10"/>
      <c r="P23" s="11">
        <f>SUM(J22:P22)</f>
        <v>206936</v>
      </c>
      <c r="Q23" s="10"/>
      <c r="R23" s="11">
        <f>SUM(J22:R22)</f>
        <v>254516</v>
      </c>
      <c r="S23" s="10"/>
      <c r="T23" s="11">
        <f>SUM(J22:T22)</f>
        <v>321598</v>
      </c>
      <c r="U23" s="10"/>
      <c r="V23" s="11">
        <f>SUM(J22:V22)</f>
        <v>386264</v>
      </c>
      <c r="W23" s="10"/>
      <c r="X23" s="11">
        <f>SUM(J22:X22)</f>
        <v>517348</v>
      </c>
      <c r="Y23" s="10"/>
      <c r="Z23" s="11">
        <f>SUM(J22:Z22)</f>
        <v>515552</v>
      </c>
      <c r="AA23" s="10"/>
      <c r="AB23" s="11">
        <f>SUM(J22:AB22)</f>
        <v>580889</v>
      </c>
      <c r="AC23" s="10"/>
      <c r="AD23" s="11">
        <f>SUM(J22:AD22)</f>
        <v>642482</v>
      </c>
      <c r="AE23" s="10"/>
      <c r="AF23" s="11">
        <f>SUM(J22:AF22)</f>
        <v>700014</v>
      </c>
      <c r="AG23" s="10"/>
      <c r="AH23" s="11">
        <f>SUM(L22:AH22)</f>
        <v>672426</v>
      </c>
      <c r="AI23" s="10"/>
      <c r="AJ23" s="11">
        <f>SUM(N22:AJ22)</f>
        <v>661920</v>
      </c>
      <c r="AK23" s="10"/>
      <c r="AL23" s="11">
        <f>SUM(P22:AL22)</f>
        <v>752185</v>
      </c>
      <c r="AM23" s="10"/>
      <c r="AN23" s="11">
        <f>SUM(R22:AN22)</f>
        <v>801357</v>
      </c>
      <c r="AO23" s="10"/>
      <c r="AP23" s="11">
        <f>SUM(T22:AP22)</f>
        <v>866235</v>
      </c>
      <c r="AQ23" s="10"/>
      <c r="AR23" s="11">
        <f>SUM(V22:AR22)</f>
        <v>913455</v>
      </c>
      <c r="AS23" s="10"/>
      <c r="AT23" s="11">
        <f>SUM(X22:AT22)</f>
        <v>967235</v>
      </c>
      <c r="AU23" s="10"/>
      <c r="AV23" s="11">
        <f>SUM(Z22:AV22)</f>
        <v>995590.39</v>
      </c>
      <c r="AW23" s="10"/>
      <c r="AX23" s="13">
        <f>SUM(AB22:AX22)</f>
        <v>1117637.3900000001</v>
      </c>
    </row>
    <row r="24" spans="2:63" x14ac:dyDescent="0.25">
      <c r="B24" s="4" t="s">
        <v>6</v>
      </c>
      <c r="J24" s="15">
        <f>J23/J19</f>
        <v>4.7873272411449284</v>
      </c>
      <c r="L24" s="15">
        <f>L23/L19</f>
        <v>1.8578546571963686</v>
      </c>
      <c r="N24" s="15">
        <f>N23/N19</f>
        <v>1.2408823577612751</v>
      </c>
      <c r="P24" s="15">
        <f>P23/P19</f>
        <v>1.1903011645550983</v>
      </c>
      <c r="R24" s="15">
        <f>R23/R19</f>
        <v>1.1425203914724587</v>
      </c>
      <c r="T24" s="15">
        <f>T23/T19</f>
        <v>1.2028537133776269</v>
      </c>
      <c r="V24" s="15">
        <f>V23/V19</f>
        <v>1.1262891643566793</v>
      </c>
      <c r="X24" s="15">
        <f>X23/X19</f>
        <v>1.2609582656907712</v>
      </c>
      <c r="Z24" s="15">
        <f>Z23/Z19</f>
        <v>1.1239397118068868</v>
      </c>
      <c r="AB24" s="15">
        <f>AB23/AB19</f>
        <v>1.0952583390776249</v>
      </c>
      <c r="AD24" s="15">
        <f>AD23/AD19</f>
        <v>1.0829180640563729</v>
      </c>
      <c r="AF24" s="15">
        <f>AF23/AF19</f>
        <v>1.0800656728512563</v>
      </c>
      <c r="AH24" s="15">
        <f>AH23/AH19</f>
        <v>1.0074417008733885</v>
      </c>
      <c r="AJ24" s="15">
        <f>AJ23/AJ19</f>
        <v>0.90896771796865172</v>
      </c>
      <c r="AL24" s="15">
        <f>AL23/AL19</f>
        <v>1.0053180406824052</v>
      </c>
      <c r="AN24" s="15">
        <f>AN23/AN19</f>
        <v>0.97785827759654931</v>
      </c>
      <c r="AP24" s="15">
        <f>AP23/AP19</f>
        <v>0.93314988087953721</v>
      </c>
      <c r="AR24" s="15">
        <f>AR23/AR19</f>
        <v>0.88868197679926686</v>
      </c>
      <c r="AT24" s="15">
        <f>AT23/AT19</f>
        <v>0.89210376086249432</v>
      </c>
      <c r="AV24" s="15">
        <f>AV23/AV19</f>
        <v>0.85514392114053939</v>
      </c>
      <c r="AX24" s="15">
        <f>AX23/AX19</f>
        <v>0.904920680841939</v>
      </c>
    </row>
    <row r="25" spans="2:63" ht="6" customHeight="1" x14ac:dyDescent="0.25"/>
    <row r="26" spans="2:63" x14ac:dyDescent="0.25">
      <c r="B26" s="6" t="s">
        <v>38</v>
      </c>
    </row>
    <row r="27" spans="2:63" x14ac:dyDescent="0.25">
      <c r="B27" s="7" t="s">
        <v>7</v>
      </c>
    </row>
    <row r="28" spans="2:63" x14ac:dyDescent="0.25">
      <c r="B28" s="16" t="s">
        <v>108</v>
      </c>
      <c r="J28" s="47">
        <v>0</v>
      </c>
      <c r="K28" s="47"/>
      <c r="L28" s="47">
        <v>0</v>
      </c>
      <c r="M28" s="47"/>
      <c r="N28" s="47">
        <v>0</v>
      </c>
      <c r="O28" s="47"/>
      <c r="P28" s="47">
        <v>0</v>
      </c>
      <c r="Q28" s="47"/>
      <c r="R28" s="47">
        <v>0</v>
      </c>
      <c r="S28" s="47"/>
      <c r="T28" s="47">
        <v>0</v>
      </c>
      <c r="U28" s="47"/>
      <c r="V28" s="47">
        <v>0</v>
      </c>
      <c r="W28" s="47"/>
      <c r="X28" s="47">
        <v>0</v>
      </c>
      <c r="Y28" s="47"/>
      <c r="Z28" s="47">
        <v>0</v>
      </c>
      <c r="AA28" s="47"/>
      <c r="AB28" s="47">
        <v>0</v>
      </c>
      <c r="AC28" s="47"/>
      <c r="AD28" s="47">
        <v>0</v>
      </c>
      <c r="AE28" s="47"/>
      <c r="AF28" s="47">
        <v>0</v>
      </c>
      <c r="AG28" s="47"/>
      <c r="AH28" s="47">
        <v>0</v>
      </c>
      <c r="AI28" s="47"/>
      <c r="AJ28" s="47">
        <v>5</v>
      </c>
      <c r="AK28" s="47"/>
      <c r="AL28" s="47">
        <v>76</v>
      </c>
      <c r="AM28" s="47"/>
      <c r="AN28" s="47">
        <v>96</v>
      </c>
      <c r="AO28" s="47"/>
      <c r="AP28" s="47">
        <v>131</v>
      </c>
      <c r="AQ28" s="47"/>
      <c r="AR28" s="47">
        <v>107</v>
      </c>
      <c r="AS28" s="47"/>
      <c r="AT28" s="47">
        <v>94</v>
      </c>
      <c r="AU28" s="47"/>
      <c r="AV28" s="47">
        <v>88</v>
      </c>
      <c r="AW28" s="47"/>
      <c r="AX28" s="47">
        <v>80</v>
      </c>
    </row>
    <row r="29" spans="2:63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37">
        <f>SUM(J28:J28)</f>
        <v>0</v>
      </c>
      <c r="K29" s="10"/>
      <c r="L29" s="37">
        <f>SUM(J28:L28)</f>
        <v>0</v>
      </c>
      <c r="M29" s="10"/>
      <c r="N29" s="37">
        <f>SUM(J28:N28)</f>
        <v>0</v>
      </c>
      <c r="O29" s="10"/>
      <c r="P29" s="37">
        <f>SUM(J28:P28)</f>
        <v>0</v>
      </c>
      <c r="Q29" s="10"/>
      <c r="R29" s="37">
        <f>SUM(J28:R28)</f>
        <v>0</v>
      </c>
      <c r="S29" s="10"/>
      <c r="T29" s="37">
        <f>SUM(J28:T28)</f>
        <v>0</v>
      </c>
      <c r="U29" s="10"/>
      <c r="V29" s="37">
        <f>SUM(J28:V28)</f>
        <v>0</v>
      </c>
      <c r="W29" s="10"/>
      <c r="X29" s="37">
        <f>SUM(J28:X28)</f>
        <v>0</v>
      </c>
      <c r="Y29" s="10"/>
      <c r="Z29" s="37">
        <f>SUM(J28:Z28)</f>
        <v>0</v>
      </c>
      <c r="AA29" s="10"/>
      <c r="AB29" s="37">
        <f>SUM(J28:AB28)</f>
        <v>0</v>
      </c>
      <c r="AC29" s="10"/>
      <c r="AD29" s="37">
        <f>SUM(J28:AD28)</f>
        <v>0</v>
      </c>
      <c r="AE29" s="10"/>
      <c r="AF29" s="37">
        <f t="shared" ref="AF29" si="10">SUM(J28:AF28)</f>
        <v>0</v>
      </c>
      <c r="AG29" s="10"/>
      <c r="AH29" s="37">
        <f t="shared" ref="AH29" si="11">SUM(L28:AH28)</f>
        <v>0</v>
      </c>
      <c r="AI29" s="10"/>
      <c r="AJ29" s="37">
        <f t="shared" ref="AJ29" si="12">SUM(N28:AJ28)</f>
        <v>5</v>
      </c>
      <c r="AK29" s="10"/>
      <c r="AL29" s="37">
        <f t="shared" ref="AL29" si="13">SUM(P28:AL28)</f>
        <v>81</v>
      </c>
      <c r="AM29" s="10"/>
      <c r="AN29" s="37">
        <f t="shared" ref="AN29" si="14">SUM(R28:AN28)</f>
        <v>177</v>
      </c>
      <c r="AO29" s="10"/>
      <c r="AP29" s="37">
        <f t="shared" ref="AP29" si="15">SUM(T28:AP28)</f>
        <v>308</v>
      </c>
      <c r="AQ29" s="10"/>
      <c r="AR29" s="37">
        <f t="shared" ref="AR29" si="16">SUM(V28:AR28)</f>
        <v>415</v>
      </c>
      <c r="AS29" s="10"/>
      <c r="AT29" s="37">
        <f t="shared" ref="AT29" si="17">SUM(X28:AT28)</f>
        <v>509</v>
      </c>
      <c r="AU29" s="10"/>
      <c r="AV29" s="37">
        <f t="shared" ref="AV29" si="18">SUM(Z28:AV28)</f>
        <v>597</v>
      </c>
      <c r="AW29" s="10"/>
      <c r="AX29" s="38">
        <f t="shared" ref="AX29" si="19">SUM(AB28:AX28)</f>
        <v>677</v>
      </c>
    </row>
    <row r="30" spans="2:63" x14ac:dyDescent="0.25">
      <c r="B30" s="16" t="s">
        <v>107</v>
      </c>
      <c r="J30" s="47">
        <v>0</v>
      </c>
      <c r="K30" s="47"/>
      <c r="L30" s="47">
        <v>0</v>
      </c>
      <c r="M30" s="47"/>
      <c r="N30" s="47">
        <v>0</v>
      </c>
      <c r="O30" s="47"/>
      <c r="P30" s="47">
        <v>0</v>
      </c>
      <c r="Q30" s="47"/>
      <c r="R30" s="47">
        <v>0</v>
      </c>
      <c r="S30" s="47"/>
      <c r="T30" s="47">
        <v>43</v>
      </c>
      <c r="U30" s="47"/>
      <c r="V30" s="47">
        <v>75</v>
      </c>
      <c r="W30" s="47"/>
      <c r="X30" s="47">
        <v>69</v>
      </c>
      <c r="Y30" s="47"/>
      <c r="Z30" s="47">
        <v>54</v>
      </c>
      <c r="AA30" s="47"/>
      <c r="AB30" s="47">
        <v>72</v>
      </c>
      <c r="AC30" s="47"/>
      <c r="AD30" s="47">
        <v>63</v>
      </c>
      <c r="AE30" s="47"/>
      <c r="AF30" s="47">
        <v>71</v>
      </c>
      <c r="AG30" s="47"/>
      <c r="AH30" s="47">
        <v>33</v>
      </c>
      <c r="AI30" s="47"/>
      <c r="AJ30" s="47">
        <v>21</v>
      </c>
      <c r="AK30" s="47"/>
      <c r="AL30" s="47">
        <v>3</v>
      </c>
      <c r="AM30" s="47"/>
      <c r="AN30" s="47">
        <v>3</v>
      </c>
      <c r="AO30" s="47"/>
      <c r="AP30" s="47">
        <v>1</v>
      </c>
      <c r="AQ30" s="47"/>
      <c r="AR30" s="47">
        <v>0</v>
      </c>
      <c r="AS30" s="47"/>
      <c r="AT30" s="47">
        <v>1</v>
      </c>
      <c r="AU30" s="47"/>
      <c r="AV30" s="47">
        <v>0</v>
      </c>
      <c r="AW30" s="47"/>
      <c r="AX30" s="47">
        <v>0</v>
      </c>
    </row>
    <row r="31" spans="2:63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37">
        <f>SUM(J30:J30)</f>
        <v>0</v>
      </c>
      <c r="K31" s="10"/>
      <c r="L31" s="37">
        <f>SUM(J30:L30)</f>
        <v>0</v>
      </c>
      <c r="M31" s="10"/>
      <c r="N31" s="37">
        <f>SUM(J30:N30)</f>
        <v>0</v>
      </c>
      <c r="O31" s="10"/>
      <c r="P31" s="37">
        <f>SUM(J30:P30)</f>
        <v>0</v>
      </c>
      <c r="Q31" s="10"/>
      <c r="R31" s="37">
        <f>SUM(J30:R30)</f>
        <v>0</v>
      </c>
      <c r="S31" s="10"/>
      <c r="T31" s="37">
        <f>SUM(J30:T30)</f>
        <v>43</v>
      </c>
      <c r="U31" s="10"/>
      <c r="V31" s="37">
        <f>SUM(J30:V30)</f>
        <v>118</v>
      </c>
      <c r="W31" s="10"/>
      <c r="X31" s="37">
        <f>SUM(J30:X30)</f>
        <v>187</v>
      </c>
      <c r="Y31" s="10"/>
      <c r="Z31" s="37">
        <f>SUM(J30:Z30)</f>
        <v>241</v>
      </c>
      <c r="AA31" s="10"/>
      <c r="AB31" s="37">
        <f>SUM(J30:AB30)</f>
        <v>313</v>
      </c>
      <c r="AC31" s="10"/>
      <c r="AD31" s="37">
        <f>SUM(J30:AD30)</f>
        <v>376</v>
      </c>
      <c r="AE31" s="10"/>
      <c r="AF31" s="37">
        <f t="shared" ref="AF31" si="20">SUM(J30:AF30)</f>
        <v>447</v>
      </c>
      <c r="AG31" s="10"/>
      <c r="AH31" s="37">
        <f t="shared" ref="AH31" si="21">SUM(L30:AH30)</f>
        <v>480</v>
      </c>
      <c r="AI31" s="10"/>
      <c r="AJ31" s="37">
        <f t="shared" ref="AJ31" si="22">SUM(N30:AJ30)</f>
        <v>501</v>
      </c>
      <c r="AK31" s="10"/>
      <c r="AL31" s="37">
        <f t="shared" ref="AL31" si="23">SUM(P30:AL30)</f>
        <v>504</v>
      </c>
      <c r="AM31" s="10"/>
      <c r="AN31" s="37">
        <f t="shared" ref="AN31" si="24">SUM(R30:AN30)</f>
        <v>507</v>
      </c>
      <c r="AO31" s="10"/>
      <c r="AP31" s="37">
        <f t="shared" ref="AP31" si="25">SUM(T30:AP30)</f>
        <v>508</v>
      </c>
      <c r="AQ31" s="10"/>
      <c r="AR31" s="37">
        <f t="shared" ref="AR31" si="26">SUM(V30:AR30)</f>
        <v>465</v>
      </c>
      <c r="AS31" s="10"/>
      <c r="AT31" s="37">
        <f t="shared" ref="AT31" si="27">SUM(X30:AT30)</f>
        <v>391</v>
      </c>
      <c r="AU31" s="10"/>
      <c r="AV31" s="37">
        <f t="shared" ref="AV31" si="28">SUM(Z30:AV30)</f>
        <v>322</v>
      </c>
      <c r="AW31" s="10"/>
      <c r="AX31" s="38">
        <f t="shared" ref="AX31" si="29">SUM(AB30:AX30)</f>
        <v>268</v>
      </c>
    </row>
    <row r="32" spans="2:63" x14ac:dyDescent="0.25">
      <c r="B32" s="16" t="s">
        <v>105</v>
      </c>
      <c r="J32" s="47">
        <v>201</v>
      </c>
      <c r="K32" s="47"/>
      <c r="L32" s="47">
        <v>129</v>
      </c>
      <c r="M32" s="47"/>
      <c r="N32" s="47">
        <v>183</v>
      </c>
      <c r="O32" s="47"/>
      <c r="P32" s="47">
        <v>115</v>
      </c>
      <c r="Q32" s="47"/>
      <c r="R32" s="47">
        <v>49</v>
      </c>
      <c r="S32" s="47"/>
      <c r="T32" s="47">
        <v>2</v>
      </c>
      <c r="U32" s="47"/>
      <c r="V32" s="47">
        <v>0</v>
      </c>
      <c r="W32" s="47"/>
      <c r="X32" s="47">
        <v>3</v>
      </c>
      <c r="Y32" s="47"/>
      <c r="Z32" s="47">
        <v>1</v>
      </c>
      <c r="AA32" s="47"/>
      <c r="AB32" s="47">
        <v>0</v>
      </c>
      <c r="AC32" s="47"/>
      <c r="AD32" s="47">
        <v>0</v>
      </c>
      <c r="AE32" s="47"/>
      <c r="AF32" s="47">
        <v>0</v>
      </c>
      <c r="AG32" s="47"/>
      <c r="AH32" s="47">
        <v>0</v>
      </c>
      <c r="AI32" s="47"/>
      <c r="AJ32" s="47">
        <v>0</v>
      </c>
      <c r="AK32" s="47"/>
      <c r="AL32" s="47">
        <v>0</v>
      </c>
      <c r="AM32" s="47"/>
      <c r="AN32" s="47">
        <v>0</v>
      </c>
      <c r="AO32" s="47"/>
      <c r="AP32" s="47">
        <v>1</v>
      </c>
      <c r="AQ32" s="47"/>
      <c r="AR32" s="47">
        <v>0</v>
      </c>
      <c r="AS32" s="47"/>
      <c r="AT32" s="47">
        <v>1</v>
      </c>
      <c r="AU32" s="47"/>
      <c r="AV32" s="47">
        <v>0</v>
      </c>
      <c r="AW32" s="47"/>
      <c r="AX32" s="47">
        <v>0</v>
      </c>
    </row>
    <row r="33" spans="2:57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37">
        <f>SUM(J32:J32)</f>
        <v>201</v>
      </c>
      <c r="K33" s="10"/>
      <c r="L33" s="37">
        <f>SUM(J32:L32)</f>
        <v>330</v>
      </c>
      <c r="M33" s="10"/>
      <c r="N33" s="37">
        <f>SUM(J32:N32)</f>
        <v>513</v>
      </c>
      <c r="O33" s="10"/>
      <c r="P33" s="37">
        <f>SUM(J32:P32)</f>
        <v>628</v>
      </c>
      <c r="Q33" s="10"/>
      <c r="R33" s="37">
        <f>SUM(J32:R32)</f>
        <v>677</v>
      </c>
      <c r="S33" s="10"/>
      <c r="T33" s="37">
        <f>SUM(J32:T32)</f>
        <v>679</v>
      </c>
      <c r="U33" s="10"/>
      <c r="V33" s="37">
        <f>SUM(J32:V32)</f>
        <v>679</v>
      </c>
      <c r="W33" s="10"/>
      <c r="X33" s="37">
        <f>SUM(J32:X32)</f>
        <v>682</v>
      </c>
      <c r="Y33" s="10"/>
      <c r="Z33" s="37">
        <f>SUM(J32:Z32)</f>
        <v>683</v>
      </c>
      <c r="AA33" s="10"/>
      <c r="AB33" s="37">
        <f>SUM(J32:AB32)</f>
        <v>683</v>
      </c>
      <c r="AC33" s="10"/>
      <c r="AD33" s="37">
        <f>SUM(J32:AD32)</f>
        <v>683</v>
      </c>
      <c r="AE33" s="10"/>
      <c r="AF33" s="37">
        <f t="shared" ref="AF33" si="30">SUM(J32:AF32)</f>
        <v>683</v>
      </c>
      <c r="AG33" s="10"/>
      <c r="AH33" s="37">
        <f t="shared" ref="AH33" si="31">SUM(L32:AH32)</f>
        <v>482</v>
      </c>
      <c r="AI33" s="10"/>
      <c r="AJ33" s="37">
        <f t="shared" ref="AJ33" si="32">SUM(N32:AJ32)</f>
        <v>353</v>
      </c>
      <c r="AK33" s="10"/>
      <c r="AL33" s="37">
        <f t="shared" ref="AL33" si="33">SUM(P32:AL32)</f>
        <v>170</v>
      </c>
      <c r="AM33" s="10"/>
      <c r="AN33" s="37">
        <f t="shared" ref="AN33" si="34">SUM(R32:AN32)</f>
        <v>55</v>
      </c>
      <c r="AO33" s="10"/>
      <c r="AP33" s="37">
        <f t="shared" ref="AP33" si="35">SUM(T32:AP32)</f>
        <v>7</v>
      </c>
      <c r="AQ33" s="10"/>
      <c r="AR33" s="37">
        <f t="shared" ref="AR33" si="36">SUM(V32:AR32)</f>
        <v>5</v>
      </c>
      <c r="AS33" s="10"/>
      <c r="AT33" s="37">
        <f t="shared" ref="AT33" si="37">SUM(X32:AT32)</f>
        <v>6</v>
      </c>
      <c r="AU33" s="10"/>
      <c r="AV33" s="37">
        <f t="shared" ref="AV33" si="38">SUM(Z32:AV32)</f>
        <v>3</v>
      </c>
      <c r="AW33" s="10"/>
      <c r="AX33" s="38">
        <f t="shared" ref="AX33" si="39">SUM(AB32:AX32)</f>
        <v>2</v>
      </c>
    </row>
    <row r="34" spans="2:57" x14ac:dyDescent="0.25">
      <c r="B34" s="16" t="s">
        <v>117</v>
      </c>
      <c r="J34" s="47">
        <v>0</v>
      </c>
      <c r="K34" s="47"/>
      <c r="L34" s="47">
        <v>0</v>
      </c>
      <c r="M34" s="47"/>
      <c r="N34" s="47">
        <v>0</v>
      </c>
      <c r="O34" s="47"/>
      <c r="P34" s="47">
        <v>0</v>
      </c>
      <c r="Q34" s="47"/>
      <c r="R34" s="47">
        <v>0</v>
      </c>
      <c r="S34" s="47"/>
      <c r="T34" s="47">
        <v>0</v>
      </c>
      <c r="U34" s="47"/>
      <c r="V34" s="47">
        <v>0</v>
      </c>
      <c r="W34" s="47"/>
      <c r="X34" s="47">
        <v>0</v>
      </c>
      <c r="Y34" s="47"/>
      <c r="Z34" s="47">
        <v>0</v>
      </c>
      <c r="AA34" s="47"/>
      <c r="AB34" s="47">
        <v>0</v>
      </c>
      <c r="AC34" s="47"/>
      <c r="AD34" s="47">
        <v>0</v>
      </c>
      <c r="AE34" s="47"/>
      <c r="AF34" s="47">
        <v>0</v>
      </c>
      <c r="AG34" s="47"/>
      <c r="AH34" s="47">
        <v>0</v>
      </c>
      <c r="AI34" s="47"/>
      <c r="AJ34" s="47">
        <v>0</v>
      </c>
      <c r="AK34" s="47"/>
      <c r="AL34" s="47">
        <v>62</v>
      </c>
      <c r="AM34" s="47"/>
      <c r="AN34" s="47">
        <v>27</v>
      </c>
      <c r="AO34" s="47"/>
      <c r="AP34" s="47">
        <v>10</v>
      </c>
      <c r="AQ34" s="47"/>
      <c r="AR34" s="47">
        <v>0</v>
      </c>
      <c r="AS34" s="47"/>
      <c r="AT34" s="47">
        <v>0</v>
      </c>
      <c r="AU34" s="47"/>
      <c r="AV34" s="47">
        <v>0</v>
      </c>
      <c r="AW34" s="47"/>
      <c r="AX34" s="47">
        <v>0</v>
      </c>
    </row>
    <row r="35" spans="2:57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37">
        <f>SUM(J34:J34)</f>
        <v>0</v>
      </c>
      <c r="K35" s="10"/>
      <c r="L35" s="37">
        <f>SUM(J34:L34)</f>
        <v>0</v>
      </c>
      <c r="M35" s="10"/>
      <c r="N35" s="37">
        <f>SUM(J34:N34)</f>
        <v>0</v>
      </c>
      <c r="O35" s="10"/>
      <c r="P35" s="37">
        <f>SUM(J34:P34)</f>
        <v>0</v>
      </c>
      <c r="Q35" s="10"/>
      <c r="R35" s="37">
        <f>SUM(J34:R34)</f>
        <v>0</v>
      </c>
      <c r="S35" s="10"/>
      <c r="T35" s="37">
        <f>SUM(J34:T34)</f>
        <v>0</v>
      </c>
      <c r="U35" s="10"/>
      <c r="V35" s="37">
        <f>SUM(J34:V34)</f>
        <v>0</v>
      </c>
      <c r="W35" s="10"/>
      <c r="X35" s="37">
        <f>SUM(J34:X34)</f>
        <v>0</v>
      </c>
      <c r="Y35" s="10"/>
      <c r="Z35" s="37">
        <f>SUM(J34:Z34)</f>
        <v>0</v>
      </c>
      <c r="AA35" s="10"/>
      <c r="AB35" s="37">
        <f>SUM(J34:AB34)</f>
        <v>0</v>
      </c>
      <c r="AC35" s="10"/>
      <c r="AD35" s="37">
        <f>SUM(J34:AD34)</f>
        <v>0</v>
      </c>
      <c r="AE35" s="10"/>
      <c r="AF35" s="37">
        <f t="shared" ref="AF35" si="40">SUM(J34:AF34)</f>
        <v>0</v>
      </c>
      <c r="AG35" s="10"/>
      <c r="AH35" s="37">
        <f t="shared" ref="AH35" si="41">SUM(L34:AH34)</f>
        <v>0</v>
      </c>
      <c r="AI35" s="10"/>
      <c r="AJ35" s="37">
        <f t="shared" ref="AJ35" si="42">SUM(N34:AJ34)</f>
        <v>0</v>
      </c>
      <c r="AK35" s="10"/>
      <c r="AL35" s="37">
        <f t="shared" ref="AL35" si="43">SUM(P34:AL34)</f>
        <v>62</v>
      </c>
      <c r="AM35" s="10"/>
      <c r="AN35" s="37">
        <f t="shared" ref="AN35" si="44">SUM(R34:AN34)</f>
        <v>89</v>
      </c>
      <c r="AO35" s="10"/>
      <c r="AP35" s="37">
        <f t="shared" ref="AP35" si="45">SUM(T34:AP34)</f>
        <v>99</v>
      </c>
      <c r="AQ35" s="10"/>
      <c r="AR35" s="37">
        <f t="shared" ref="AR35" si="46">SUM(V34:AR34)</f>
        <v>99</v>
      </c>
      <c r="AS35" s="10"/>
      <c r="AT35" s="37">
        <f t="shared" ref="AT35" si="47">SUM(X34:AT34)</f>
        <v>99</v>
      </c>
      <c r="AU35" s="10"/>
      <c r="AV35" s="37">
        <f t="shared" ref="AV35" si="48">SUM(Z34:AV34)</f>
        <v>99</v>
      </c>
      <c r="AW35" s="10"/>
      <c r="AX35" s="38">
        <f t="shared" ref="AX35" si="49">SUM(AB34:AX34)</f>
        <v>99</v>
      </c>
    </row>
    <row r="36" spans="2:57" x14ac:dyDescent="0.25">
      <c r="B36" s="16" t="s">
        <v>106</v>
      </c>
      <c r="J36" s="47">
        <v>89</v>
      </c>
      <c r="K36" s="47"/>
      <c r="L36" s="47">
        <v>68</v>
      </c>
      <c r="M36" s="47"/>
      <c r="N36" s="47">
        <v>21</v>
      </c>
      <c r="O36" s="47"/>
      <c r="P36" s="47">
        <v>0</v>
      </c>
      <c r="Q36" s="47"/>
      <c r="R36" s="47">
        <v>0</v>
      </c>
      <c r="S36" s="47"/>
      <c r="T36" s="47">
        <v>0</v>
      </c>
      <c r="U36" s="47"/>
      <c r="V36" s="47">
        <v>0</v>
      </c>
      <c r="W36" s="47"/>
      <c r="X36" s="47">
        <v>0</v>
      </c>
      <c r="Y36" s="47"/>
      <c r="Z36" s="47">
        <v>0</v>
      </c>
      <c r="AA36" s="47"/>
      <c r="AB36" s="47">
        <v>0</v>
      </c>
      <c r="AC36" s="47"/>
      <c r="AD36" s="47">
        <v>0</v>
      </c>
      <c r="AE36" s="47"/>
      <c r="AF36" s="47">
        <v>0</v>
      </c>
      <c r="AG36" s="47"/>
      <c r="AH36" s="47">
        <v>0</v>
      </c>
      <c r="AI36" s="47"/>
      <c r="AJ36" s="47">
        <v>0</v>
      </c>
      <c r="AK36" s="47"/>
      <c r="AL36" s="47">
        <v>0</v>
      </c>
      <c r="AM36" s="47"/>
      <c r="AN36" s="47">
        <v>0</v>
      </c>
      <c r="AO36" s="47"/>
      <c r="AP36" s="47">
        <v>0</v>
      </c>
      <c r="AQ36" s="47"/>
      <c r="AR36" s="47">
        <v>0</v>
      </c>
      <c r="AS36" s="47"/>
      <c r="AT36" s="47">
        <v>0</v>
      </c>
      <c r="AU36" s="47"/>
      <c r="AV36" s="47">
        <v>0</v>
      </c>
      <c r="AW36" s="47"/>
      <c r="AX36" s="47">
        <v>0</v>
      </c>
    </row>
    <row r="37" spans="2:57" x14ac:dyDescent="0.25">
      <c r="B37" s="9" t="s">
        <v>2</v>
      </c>
      <c r="C37" s="10"/>
      <c r="D37" s="10"/>
      <c r="E37" s="10"/>
      <c r="F37" s="10"/>
      <c r="G37" s="10"/>
      <c r="H37" s="10"/>
      <c r="I37" s="10"/>
      <c r="J37" s="37">
        <f>SUM(J36:J36)</f>
        <v>89</v>
      </c>
      <c r="K37" s="10"/>
      <c r="L37" s="37">
        <f>SUM(J36:L36)</f>
        <v>157</v>
      </c>
      <c r="M37" s="10"/>
      <c r="N37" s="37">
        <f>SUM(J36:N36)</f>
        <v>178</v>
      </c>
      <c r="O37" s="10"/>
      <c r="P37" s="37">
        <f>SUM(J36:P36)</f>
        <v>178</v>
      </c>
      <c r="Q37" s="10"/>
      <c r="R37" s="37">
        <f>SUM(J36:R36)</f>
        <v>178</v>
      </c>
      <c r="S37" s="10"/>
      <c r="T37" s="37">
        <f>SUM(J36:T36)</f>
        <v>178</v>
      </c>
      <c r="U37" s="10"/>
      <c r="V37" s="37">
        <f>SUM(J36:V36)</f>
        <v>178</v>
      </c>
      <c r="W37" s="10"/>
      <c r="X37" s="37">
        <f>SUM(J36:X36)</f>
        <v>178</v>
      </c>
      <c r="Y37" s="10"/>
      <c r="Z37" s="37">
        <f>SUM(J36:Z36)</f>
        <v>178</v>
      </c>
      <c r="AA37" s="10"/>
      <c r="AB37" s="37">
        <f>SUM(J36:AB36)</f>
        <v>178</v>
      </c>
      <c r="AC37" s="10"/>
      <c r="AD37" s="37">
        <f>SUM(J36:AD36)</f>
        <v>178</v>
      </c>
      <c r="AE37" s="10"/>
      <c r="AF37" s="37">
        <f t="shared" ref="AF37" si="50">SUM(J36:AF36)</f>
        <v>178</v>
      </c>
      <c r="AG37" s="10"/>
      <c r="AH37" s="37">
        <f t="shared" ref="AH37" si="51">SUM(L36:AH36)</f>
        <v>89</v>
      </c>
      <c r="AI37" s="10"/>
      <c r="AJ37" s="37">
        <f t="shared" ref="AJ37" si="52">SUM(N36:AJ36)</f>
        <v>21</v>
      </c>
      <c r="AK37" s="10"/>
      <c r="AL37" s="37">
        <f t="shared" ref="AL37" si="53">SUM(P36:AL36)</f>
        <v>0</v>
      </c>
      <c r="AM37" s="10"/>
      <c r="AN37" s="37">
        <f t="shared" ref="AN37" si="54">SUM(R36:AN36)</f>
        <v>0</v>
      </c>
      <c r="AO37" s="10"/>
      <c r="AP37" s="37">
        <f t="shared" ref="AP37" si="55">SUM(T36:AP36)</f>
        <v>0</v>
      </c>
      <c r="AQ37" s="10"/>
      <c r="AR37" s="37">
        <f t="shared" ref="AR37" si="56">SUM(V36:AR36)</f>
        <v>0</v>
      </c>
      <c r="AS37" s="10"/>
      <c r="AT37" s="37">
        <f t="shared" ref="AT37" si="57">SUM(X36:AT36)</f>
        <v>0</v>
      </c>
      <c r="AU37" s="10"/>
      <c r="AV37" s="37">
        <f t="shared" ref="AV37" si="58">SUM(Z36:AV36)</f>
        <v>0</v>
      </c>
      <c r="AW37" s="10"/>
      <c r="AX37" s="38">
        <f t="shared" ref="AX37" si="59">SUM(AB36:AX36)</f>
        <v>0</v>
      </c>
    </row>
    <row r="38" spans="2:57" x14ac:dyDescent="0.25">
      <c r="B38" s="16" t="s">
        <v>97</v>
      </c>
      <c r="J38" s="47">
        <v>0</v>
      </c>
      <c r="K38" s="47"/>
      <c r="L38" s="47">
        <v>0</v>
      </c>
      <c r="M38" s="47"/>
      <c r="N38" s="47">
        <v>11</v>
      </c>
      <c r="O38" s="47"/>
      <c r="P38" s="47">
        <v>33</v>
      </c>
      <c r="Q38" s="47"/>
      <c r="R38" s="47">
        <v>67</v>
      </c>
      <c r="S38" s="47"/>
      <c r="T38" s="47">
        <v>53</v>
      </c>
      <c r="U38" s="47"/>
      <c r="V38" s="47">
        <v>27</v>
      </c>
      <c r="W38" s="47"/>
      <c r="X38" s="47">
        <v>23</v>
      </c>
      <c r="Y38" s="47"/>
      <c r="Z38" s="47">
        <v>30</v>
      </c>
      <c r="AA38" s="47"/>
      <c r="AB38" s="47">
        <v>15</v>
      </c>
      <c r="AC38" s="47"/>
      <c r="AD38" s="47">
        <v>7</v>
      </c>
      <c r="AE38" s="47"/>
      <c r="AF38" s="47">
        <v>4</v>
      </c>
      <c r="AG38" s="47"/>
      <c r="AH38" s="47">
        <v>11</v>
      </c>
      <c r="AI38" s="47"/>
      <c r="AJ38" s="47">
        <v>10</v>
      </c>
      <c r="AK38" s="47"/>
      <c r="AL38" s="47">
        <v>6</v>
      </c>
      <c r="AM38" s="47"/>
      <c r="AN38" s="47">
        <v>0</v>
      </c>
      <c r="AO38" s="47"/>
      <c r="AP38" s="47">
        <v>0</v>
      </c>
      <c r="AQ38" s="47"/>
      <c r="AR38" s="47">
        <v>0</v>
      </c>
      <c r="AS38" s="47"/>
      <c r="AT38" s="47">
        <v>0</v>
      </c>
      <c r="AU38" s="47"/>
      <c r="AV38" s="47">
        <v>0</v>
      </c>
      <c r="AW38" s="47"/>
      <c r="AX38" s="47">
        <v>0</v>
      </c>
    </row>
    <row r="39" spans="2:57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37">
        <f>SUM(J38:J38)</f>
        <v>0</v>
      </c>
      <c r="K39" s="10"/>
      <c r="L39" s="37">
        <f>SUM(J38:L38)</f>
        <v>0</v>
      </c>
      <c r="M39" s="10"/>
      <c r="N39" s="37">
        <f>SUM(J38:N38)</f>
        <v>11</v>
      </c>
      <c r="O39" s="10"/>
      <c r="P39" s="37">
        <f>SUM(J38:P38)</f>
        <v>44</v>
      </c>
      <c r="Q39" s="10"/>
      <c r="R39" s="37">
        <f>SUM(J38:R38)</f>
        <v>111</v>
      </c>
      <c r="S39" s="10"/>
      <c r="T39" s="37">
        <f>SUM(J38:T38)</f>
        <v>164</v>
      </c>
      <c r="U39" s="10"/>
      <c r="V39" s="37">
        <f>SUM(J38:V38)</f>
        <v>191</v>
      </c>
      <c r="W39" s="10"/>
      <c r="X39" s="37">
        <f>SUM(J38:X38)</f>
        <v>214</v>
      </c>
      <c r="Y39" s="10"/>
      <c r="Z39" s="37">
        <f>SUM(J38:Z38)</f>
        <v>244</v>
      </c>
      <c r="AA39" s="10"/>
      <c r="AB39" s="37">
        <f>SUM(J38:AB38)</f>
        <v>259</v>
      </c>
      <c r="AC39" s="10"/>
      <c r="AD39" s="37">
        <f>SUM(J38:AD38)</f>
        <v>266</v>
      </c>
      <c r="AE39" s="10"/>
      <c r="AF39" s="37">
        <f t="shared" ref="AF39" si="60">SUM(J38:AF38)</f>
        <v>270</v>
      </c>
      <c r="AG39" s="10"/>
      <c r="AH39" s="37">
        <f t="shared" ref="AH39" si="61">SUM(L38:AH38)</f>
        <v>281</v>
      </c>
      <c r="AI39" s="10"/>
      <c r="AJ39" s="37">
        <f t="shared" ref="AJ39" si="62">SUM(N38:AJ38)</f>
        <v>291</v>
      </c>
      <c r="AK39" s="10"/>
      <c r="AL39" s="37">
        <f t="shared" ref="AL39" si="63">SUM(P38:AL38)</f>
        <v>286</v>
      </c>
      <c r="AM39" s="10"/>
      <c r="AN39" s="37">
        <f t="shared" ref="AN39" si="64">SUM(R38:AN38)</f>
        <v>253</v>
      </c>
      <c r="AO39" s="10"/>
      <c r="AP39" s="37">
        <f t="shared" ref="AP39" si="65">SUM(T38:AP38)</f>
        <v>186</v>
      </c>
      <c r="AQ39" s="10"/>
      <c r="AR39" s="37">
        <f t="shared" ref="AR39" si="66">SUM(V38:AR38)</f>
        <v>133</v>
      </c>
      <c r="AS39" s="10"/>
      <c r="AT39" s="37">
        <f t="shared" ref="AT39" si="67">SUM(X38:AT38)</f>
        <v>106</v>
      </c>
      <c r="AU39" s="10"/>
      <c r="AV39" s="37">
        <f t="shared" ref="AV39" si="68">SUM(Z38:AV38)</f>
        <v>83</v>
      </c>
      <c r="AW39" s="10"/>
      <c r="AX39" s="38">
        <f t="shared" ref="AX39" si="69">SUM(AB38:AX38)</f>
        <v>53</v>
      </c>
    </row>
    <row r="40" spans="2:57" x14ac:dyDescent="0.25">
      <c r="B40" s="4" t="s">
        <v>10</v>
      </c>
      <c r="J40" s="17">
        <f t="shared" ref="J40" si="70">J28+J30+J32+J36+J38</f>
        <v>290</v>
      </c>
      <c r="L40" s="17">
        <f t="shared" ref="L40" si="71">L28+L30+L32+L36+L38</f>
        <v>197</v>
      </c>
      <c r="N40" s="17">
        <f t="shared" ref="N40" si="72">N28+N30+N32+N36+N38</f>
        <v>215</v>
      </c>
      <c r="P40" s="17">
        <f t="shared" ref="P40" si="73">P28+P30+P32+P36+P38</f>
        <v>148</v>
      </c>
      <c r="R40" s="17">
        <f t="shared" ref="R40" si="74">R28+R30+R32+R36+R38</f>
        <v>116</v>
      </c>
      <c r="T40" s="17">
        <f t="shared" ref="T40" si="75">T28+T30+T32+T36+T38</f>
        <v>98</v>
      </c>
      <c r="V40" s="17">
        <f t="shared" ref="V40" si="76">V28+V30+V32+V36+V38</f>
        <v>102</v>
      </c>
      <c r="X40" s="17">
        <f t="shared" ref="X40" si="77">X28+X30+X32+X36+X38</f>
        <v>95</v>
      </c>
      <c r="Z40" s="17">
        <f t="shared" ref="Z40" si="78">Z28+Z30+Z32+Z36+Z38</f>
        <v>85</v>
      </c>
      <c r="AB40" s="17">
        <f t="shared" ref="AB40" si="79">AB28+AB30+AB32+AB36+AB38</f>
        <v>87</v>
      </c>
      <c r="AD40" s="17">
        <f t="shared" ref="AD40" si="80">AD28+AD30+AD32+AD36+AD38</f>
        <v>70</v>
      </c>
      <c r="AF40" s="17">
        <f t="shared" ref="AF40:AH40" si="81">AF28+AF30+AF32+AF36+AF38</f>
        <v>75</v>
      </c>
      <c r="AH40" s="17">
        <f t="shared" si="81"/>
        <v>44</v>
      </c>
      <c r="AJ40" s="17">
        <f t="shared" ref="AJ40:AL40" si="82">AJ28+AJ30+AJ32+AJ36+AJ38</f>
        <v>36</v>
      </c>
      <c r="AL40" s="17">
        <f t="shared" si="82"/>
        <v>85</v>
      </c>
      <c r="AN40" s="17">
        <f t="shared" ref="AN40:AP40" si="83">AN28+AN30+AN32+AN36+AN38</f>
        <v>99</v>
      </c>
      <c r="AP40" s="17">
        <f t="shared" si="83"/>
        <v>133</v>
      </c>
      <c r="AR40" s="17">
        <f t="shared" ref="AR40:AT40" si="84">AR28+AR30+AR32+AR36+AR38</f>
        <v>107</v>
      </c>
      <c r="AT40" s="17">
        <f t="shared" si="84"/>
        <v>96</v>
      </c>
      <c r="AV40" s="17">
        <f t="shared" ref="AV40:AX40" si="85">AV28+AV30+AV32+AV36+AV38</f>
        <v>88</v>
      </c>
      <c r="AX40" s="17">
        <f t="shared" si="85"/>
        <v>80</v>
      </c>
    </row>
    <row r="41" spans="2:57" x14ac:dyDescent="0.25">
      <c r="B41" s="9" t="s">
        <v>2</v>
      </c>
      <c r="C41" s="10"/>
      <c r="D41" s="10"/>
      <c r="E41" s="10"/>
      <c r="F41" s="10"/>
      <c r="G41" s="10"/>
      <c r="H41" s="10"/>
      <c r="I41" s="10"/>
      <c r="J41" s="37">
        <f>SUM(J40:J40)</f>
        <v>290</v>
      </c>
      <c r="K41" s="10"/>
      <c r="L41" s="37">
        <f>SUM(J40:L40)</f>
        <v>487</v>
      </c>
      <c r="M41" s="10"/>
      <c r="N41" s="37">
        <f>SUM(J40:N40)</f>
        <v>702</v>
      </c>
      <c r="O41" s="10"/>
      <c r="P41" s="37">
        <f>SUM(J40:P40)</f>
        <v>850</v>
      </c>
      <c r="Q41" s="10"/>
      <c r="R41" s="37">
        <f>SUM(J40:R40)</f>
        <v>966</v>
      </c>
      <c r="S41" s="10"/>
      <c r="T41" s="37">
        <f>SUM(J40:T40)</f>
        <v>1064</v>
      </c>
      <c r="U41" s="10"/>
      <c r="V41" s="37">
        <f>SUM(J40:V40)</f>
        <v>1166</v>
      </c>
      <c r="W41" s="10"/>
      <c r="X41" s="37">
        <f>SUM(J40:X40)</f>
        <v>1261</v>
      </c>
      <c r="Y41" s="10"/>
      <c r="Z41" s="37">
        <f>SUM(J40:Z40)</f>
        <v>1346</v>
      </c>
      <c r="AA41" s="10"/>
      <c r="AB41" s="37">
        <f>SUM(J40:AB40)</f>
        <v>1433</v>
      </c>
      <c r="AC41" s="10"/>
      <c r="AD41" s="37">
        <f>SUM(J40:AD40)</f>
        <v>1503</v>
      </c>
      <c r="AE41" s="10"/>
      <c r="AF41" s="37">
        <f t="shared" ref="AF41" si="86">SUM(J40:AF40)</f>
        <v>1578</v>
      </c>
      <c r="AG41" s="10"/>
      <c r="AH41" s="37">
        <f t="shared" ref="AH41" si="87">SUM(L40:AH40)</f>
        <v>1332</v>
      </c>
      <c r="AI41" s="10"/>
      <c r="AJ41" s="37">
        <f t="shared" ref="AJ41" si="88">SUM(N40:AJ40)</f>
        <v>1171</v>
      </c>
      <c r="AK41" s="10"/>
      <c r="AL41" s="37">
        <f t="shared" ref="AL41" si="89">SUM(P40:AL40)</f>
        <v>1041</v>
      </c>
      <c r="AM41" s="10"/>
      <c r="AN41" s="37">
        <f t="shared" ref="AN41" si="90">SUM(R40:AN40)</f>
        <v>992</v>
      </c>
      <c r="AO41" s="10"/>
      <c r="AP41" s="37">
        <f t="shared" ref="AP41" si="91">SUM(T40:AP40)</f>
        <v>1009</v>
      </c>
      <c r="AQ41" s="10"/>
      <c r="AR41" s="37">
        <f t="shared" ref="AR41" si="92">SUM(V40:AR40)</f>
        <v>1018</v>
      </c>
      <c r="AS41" s="10"/>
      <c r="AT41" s="37">
        <f t="shared" ref="AT41" si="93">SUM(X40:AT40)</f>
        <v>1012</v>
      </c>
      <c r="AU41" s="10"/>
      <c r="AV41" s="37">
        <f t="shared" ref="AV41" si="94">SUM(Z40:AV40)</f>
        <v>1005</v>
      </c>
      <c r="AW41" s="10"/>
      <c r="AX41" s="38">
        <f t="shared" ref="AX41" si="95">SUM(AB40:AX40)</f>
        <v>1000</v>
      </c>
    </row>
    <row r="42" spans="2:57" ht="6" customHeight="1" x14ac:dyDescent="0.25"/>
    <row r="43" spans="2:57" x14ac:dyDescent="0.25">
      <c r="B43" s="7" t="s">
        <v>8</v>
      </c>
      <c r="J43" s="47">
        <v>0</v>
      </c>
      <c r="K43" s="47"/>
      <c r="L43" s="47">
        <v>0</v>
      </c>
      <c r="M43" s="47"/>
      <c r="N43" s="47">
        <v>0</v>
      </c>
      <c r="O43" s="47"/>
      <c r="P43" s="47">
        <v>0</v>
      </c>
      <c r="Q43" s="47"/>
      <c r="R43" s="47">
        <v>0</v>
      </c>
      <c r="S43" s="47"/>
      <c r="T43" s="47">
        <v>0</v>
      </c>
      <c r="U43" s="47"/>
      <c r="V43" s="47">
        <v>0</v>
      </c>
      <c r="W43" s="47"/>
      <c r="X43" s="47">
        <v>0</v>
      </c>
      <c r="Y43" s="47"/>
      <c r="Z43" s="47">
        <v>0</v>
      </c>
      <c r="AA43" s="47"/>
      <c r="AB43" s="47">
        <v>0</v>
      </c>
      <c r="AC43" s="47"/>
      <c r="AD43" s="47">
        <v>0</v>
      </c>
      <c r="AE43" s="47"/>
      <c r="AF43" s="47">
        <v>0</v>
      </c>
      <c r="AG43" s="47"/>
      <c r="AH43" s="47">
        <v>0</v>
      </c>
      <c r="AI43" s="47"/>
      <c r="AJ43" s="47">
        <v>0</v>
      </c>
      <c r="AK43" s="47"/>
      <c r="AL43" s="47">
        <v>0</v>
      </c>
      <c r="AM43" s="47"/>
      <c r="AN43" s="47">
        <v>0</v>
      </c>
      <c r="AO43" s="47"/>
      <c r="AP43" s="47">
        <v>0</v>
      </c>
      <c r="AQ43" s="47"/>
      <c r="AR43" s="47">
        <v>0</v>
      </c>
      <c r="AS43" s="47"/>
      <c r="AT43" s="47">
        <v>0</v>
      </c>
      <c r="AU43" s="47"/>
      <c r="AV43" s="47">
        <v>33</v>
      </c>
      <c r="AW43" s="47"/>
      <c r="AX43" s="47">
        <v>9</v>
      </c>
    </row>
    <row r="44" spans="2:57" x14ac:dyDescent="0.25">
      <c r="B44" s="9" t="s">
        <v>2</v>
      </c>
      <c r="C44" s="10"/>
      <c r="D44" s="10"/>
      <c r="E44" s="10"/>
      <c r="F44" s="10"/>
      <c r="G44" s="10"/>
      <c r="H44" s="10"/>
      <c r="I44" s="10"/>
      <c r="J44" s="76">
        <f>SUM(J43:J43)</f>
        <v>0</v>
      </c>
      <c r="K44" s="10"/>
      <c r="L44" s="76">
        <f>SUM(J43:L43)</f>
        <v>0</v>
      </c>
      <c r="M44" s="10"/>
      <c r="N44" s="76">
        <f>SUM(J43:N43)</f>
        <v>0</v>
      </c>
      <c r="O44" s="10"/>
      <c r="P44" s="76">
        <f>SUM(J43:P43)</f>
        <v>0</v>
      </c>
      <c r="Q44" s="10"/>
      <c r="R44" s="76">
        <f>SUM(J43:R43)</f>
        <v>0</v>
      </c>
      <c r="S44" s="10"/>
      <c r="T44" s="76">
        <f>SUM(J43:T43)</f>
        <v>0</v>
      </c>
      <c r="U44" s="10"/>
      <c r="V44" s="76">
        <f>SUM(J43:V43)</f>
        <v>0</v>
      </c>
      <c r="W44" s="10"/>
      <c r="X44" s="76">
        <f>SUM(J43:X43)</f>
        <v>0</v>
      </c>
      <c r="Y44" s="10"/>
      <c r="Z44" s="76">
        <f>SUM(J43:Z43)</f>
        <v>0</v>
      </c>
      <c r="AA44" s="10"/>
      <c r="AB44" s="76">
        <f>SUM(J43:AB43)</f>
        <v>0</v>
      </c>
      <c r="AC44" s="10"/>
      <c r="AD44" s="76">
        <f>SUM(J43:AD43)</f>
        <v>0</v>
      </c>
      <c r="AE44" s="10"/>
      <c r="AF44" s="76">
        <f>SUM(J43:AF43)</f>
        <v>0</v>
      </c>
      <c r="AG44" s="10"/>
      <c r="AH44" s="76">
        <f>SUM(L43:AH43)</f>
        <v>0</v>
      </c>
      <c r="AI44" s="10"/>
      <c r="AJ44" s="76">
        <f>SUM(N43:AJ43)</f>
        <v>0</v>
      </c>
      <c r="AK44" s="10"/>
      <c r="AL44" s="76">
        <f>SUM(P43:AL43)</f>
        <v>0</v>
      </c>
      <c r="AM44" s="10"/>
      <c r="AN44" s="76">
        <f>SUM(R43:AN43)</f>
        <v>0</v>
      </c>
      <c r="AO44" s="10"/>
      <c r="AP44" s="76">
        <f>SUM(T43:AP43)</f>
        <v>0</v>
      </c>
      <c r="AQ44" s="10"/>
      <c r="AR44" s="76">
        <f>SUM(V43:AR43)</f>
        <v>0</v>
      </c>
      <c r="AS44" s="10"/>
      <c r="AT44" s="76">
        <f>SUM(X43:AT43)</f>
        <v>0</v>
      </c>
      <c r="AU44" s="10"/>
      <c r="AV44" s="76">
        <f>SUM(Z43:AV43)</f>
        <v>33</v>
      </c>
      <c r="AW44" s="10"/>
      <c r="AX44" s="77">
        <f>SUM(AB43:AX43)</f>
        <v>42</v>
      </c>
    </row>
    <row r="45" spans="2:57" ht="6" customHeight="1" x14ac:dyDescent="0.25"/>
    <row r="46" spans="2:57" x14ac:dyDescent="0.25">
      <c r="B46" s="7" t="s">
        <v>9</v>
      </c>
      <c r="J46" s="47">
        <v>14</v>
      </c>
      <c r="K46" s="47"/>
      <c r="L46" s="47">
        <v>58</v>
      </c>
      <c r="M46" s="47"/>
      <c r="N46" s="47">
        <v>75</v>
      </c>
      <c r="O46" s="47"/>
      <c r="P46" s="47">
        <v>85</v>
      </c>
      <c r="Q46" s="47"/>
      <c r="R46" s="47">
        <v>96</v>
      </c>
      <c r="S46" s="47"/>
      <c r="T46" s="47">
        <v>118</v>
      </c>
      <c r="U46" s="47"/>
      <c r="V46" s="47">
        <v>94</v>
      </c>
      <c r="W46" s="47"/>
      <c r="X46" s="47">
        <v>101</v>
      </c>
      <c r="Y46" s="47"/>
      <c r="Z46" s="47">
        <v>106</v>
      </c>
      <c r="AA46" s="47"/>
      <c r="AB46" s="47">
        <v>91</v>
      </c>
      <c r="AC46" s="47"/>
      <c r="AD46" s="47">
        <v>75</v>
      </c>
      <c r="AE46" s="47"/>
      <c r="AF46" s="47">
        <v>63</v>
      </c>
      <c r="AG46" s="47"/>
      <c r="AH46" s="47">
        <v>44</v>
      </c>
      <c r="AI46" s="47"/>
      <c r="AJ46" s="47">
        <v>60</v>
      </c>
      <c r="AK46" s="47"/>
      <c r="AL46" s="47">
        <v>170</v>
      </c>
      <c r="AM46" s="47"/>
      <c r="AN46" s="47">
        <v>168</v>
      </c>
      <c r="AO46" s="47"/>
      <c r="AP46" s="47">
        <v>197</v>
      </c>
      <c r="AQ46" s="47"/>
      <c r="AR46" s="47">
        <v>217</v>
      </c>
      <c r="AS46" s="47"/>
      <c r="AT46" s="47">
        <v>192</v>
      </c>
      <c r="AU46" s="47"/>
      <c r="AV46" s="47">
        <v>182</v>
      </c>
      <c r="AW46" s="47"/>
      <c r="AX46" s="47">
        <v>175</v>
      </c>
      <c r="AY46" s="47"/>
      <c r="AZ46" s="47"/>
      <c r="BA46" s="47"/>
      <c r="BB46" s="47"/>
      <c r="BC46" s="47"/>
      <c r="BD46" s="47"/>
      <c r="BE46" s="47"/>
    </row>
    <row r="47" spans="2:57" x14ac:dyDescent="0.25">
      <c r="B47" s="9" t="s">
        <v>2</v>
      </c>
      <c r="C47" s="10"/>
      <c r="D47" s="10"/>
      <c r="E47" s="10"/>
      <c r="F47" s="10"/>
      <c r="G47" s="10"/>
      <c r="H47" s="10"/>
      <c r="I47" s="10"/>
      <c r="J47" s="37">
        <f>SUM(J46:J46)</f>
        <v>14</v>
      </c>
      <c r="K47" s="10"/>
      <c r="L47" s="37">
        <f>SUM(J46:L46)</f>
        <v>72</v>
      </c>
      <c r="M47" s="10"/>
      <c r="N47" s="37">
        <f>SUM(J46:N46)</f>
        <v>147</v>
      </c>
      <c r="O47" s="10"/>
      <c r="P47" s="37">
        <f>SUM(J46:P46)</f>
        <v>232</v>
      </c>
      <c r="Q47" s="10"/>
      <c r="R47" s="37">
        <f>SUM(J46:R46)</f>
        <v>328</v>
      </c>
      <c r="S47" s="10"/>
      <c r="T47" s="37">
        <f>SUM(J46:T46)</f>
        <v>446</v>
      </c>
      <c r="U47" s="10"/>
      <c r="V47" s="37">
        <f>SUM(J46:V46)</f>
        <v>540</v>
      </c>
      <c r="W47" s="10"/>
      <c r="X47" s="37">
        <f>SUM(J46:X46)</f>
        <v>641</v>
      </c>
      <c r="Y47" s="10"/>
      <c r="Z47" s="37">
        <f>SUM(J46:Z46)</f>
        <v>747</v>
      </c>
      <c r="AA47" s="10"/>
      <c r="AB47" s="37">
        <f>SUM(J46:AB46)</f>
        <v>838</v>
      </c>
      <c r="AC47" s="10"/>
      <c r="AD47" s="37">
        <f>SUM(J46:AD46)</f>
        <v>913</v>
      </c>
      <c r="AE47" s="10"/>
      <c r="AF47" s="37">
        <f>SUM(J46:AF46)</f>
        <v>976</v>
      </c>
      <c r="AG47" s="10"/>
      <c r="AH47" s="37">
        <f>SUM(L46:AH46)</f>
        <v>1006</v>
      </c>
      <c r="AI47" s="10"/>
      <c r="AJ47" s="37">
        <f>SUM(N46:AJ46)</f>
        <v>1008</v>
      </c>
      <c r="AK47" s="10"/>
      <c r="AL47" s="37">
        <f>SUM(P46:AL46)</f>
        <v>1103</v>
      </c>
      <c r="AM47" s="10"/>
      <c r="AN47" s="37">
        <f>SUM(R46:AN46)</f>
        <v>1186</v>
      </c>
      <c r="AO47" s="10"/>
      <c r="AP47" s="37">
        <f>SUM(T46:AP46)</f>
        <v>1287</v>
      </c>
      <c r="AQ47" s="10"/>
      <c r="AR47" s="37">
        <f>SUM(V46:AR46)</f>
        <v>1386</v>
      </c>
      <c r="AS47" s="10"/>
      <c r="AT47" s="37">
        <f>SUM(X46:AT46)</f>
        <v>1484</v>
      </c>
      <c r="AU47" s="10"/>
      <c r="AV47" s="37">
        <f>SUM(Z46:AV46)</f>
        <v>1565</v>
      </c>
      <c r="AW47" s="10"/>
      <c r="AX47" s="38">
        <f>SUM(AB46:AX46)</f>
        <v>1634</v>
      </c>
    </row>
    <row r="48" spans="2:57" ht="6" customHeight="1" x14ac:dyDescent="0.25">
      <c r="J48" s="18"/>
      <c r="L48" s="18"/>
      <c r="N48" s="18"/>
      <c r="P48" s="18"/>
      <c r="R48" s="18"/>
      <c r="T48" s="18"/>
      <c r="V48" s="18"/>
      <c r="X48" s="18"/>
      <c r="Z48" s="18"/>
      <c r="AB48" s="18"/>
      <c r="AD48" s="18"/>
      <c r="AF48" s="18"/>
      <c r="AH48" s="18"/>
      <c r="AJ48" s="18"/>
      <c r="AL48" s="18"/>
      <c r="AN48" s="18"/>
      <c r="AP48" s="18"/>
      <c r="AR48" s="18"/>
      <c r="AT48" s="18"/>
      <c r="AV48" s="18"/>
      <c r="AX48" s="18"/>
    </row>
    <row r="49" spans="2:59" x14ac:dyDescent="0.25">
      <c r="B49" s="7" t="s">
        <v>10</v>
      </c>
      <c r="J49" s="17">
        <f>J40+J43+J46</f>
        <v>304</v>
      </c>
      <c r="L49" s="17">
        <f>L40+L43+L46</f>
        <v>255</v>
      </c>
      <c r="N49" s="17">
        <f>N40+N43+N46</f>
        <v>290</v>
      </c>
      <c r="P49" s="17">
        <f>P40+P43+P46</f>
        <v>233</v>
      </c>
      <c r="R49" s="17">
        <f>R40+R43+R46</f>
        <v>212</v>
      </c>
      <c r="T49" s="17">
        <f>T40+T43+T46</f>
        <v>216</v>
      </c>
      <c r="V49" s="17">
        <f>V40+V43+V46</f>
        <v>196</v>
      </c>
      <c r="X49" s="17">
        <f>X40+X43+X46</f>
        <v>196</v>
      </c>
      <c r="Z49" s="17">
        <f>Z40+Z43+Z46</f>
        <v>191</v>
      </c>
      <c r="AB49" s="17">
        <f>AB40+AB43+AB46</f>
        <v>178</v>
      </c>
      <c r="AD49" s="17">
        <f>AD40+AD43+AD46</f>
        <v>145</v>
      </c>
      <c r="AF49" s="17">
        <f>AF40+AF43+AF46</f>
        <v>138</v>
      </c>
      <c r="AH49" s="17">
        <f>AH40+AH43+AH46</f>
        <v>88</v>
      </c>
      <c r="AJ49" s="17">
        <f>AJ40+AJ43+AJ46</f>
        <v>96</v>
      </c>
      <c r="AL49" s="17">
        <f>AL40+AL43+AL46</f>
        <v>255</v>
      </c>
      <c r="AN49" s="17">
        <f>AN40+AN43+AN46</f>
        <v>267</v>
      </c>
      <c r="AP49" s="17">
        <f>AP40+AP43+AP46</f>
        <v>330</v>
      </c>
      <c r="AR49" s="17">
        <f>AR40+AR43+AR46</f>
        <v>324</v>
      </c>
      <c r="AT49" s="17">
        <f>AT40+AT43+AT46</f>
        <v>288</v>
      </c>
      <c r="AV49" s="17">
        <f>AV40+AV43+AV46</f>
        <v>303</v>
      </c>
      <c r="AX49" s="17">
        <f>AX40+AX43+AX46</f>
        <v>264</v>
      </c>
    </row>
    <row r="50" spans="2:59" x14ac:dyDescent="0.25">
      <c r="B50" s="9" t="s">
        <v>2</v>
      </c>
      <c r="C50" s="10"/>
      <c r="D50" s="10"/>
      <c r="E50" s="10"/>
      <c r="F50" s="10"/>
      <c r="G50" s="10"/>
      <c r="H50" s="10"/>
      <c r="I50" s="10"/>
      <c r="J50" s="37">
        <f>SUM(J49:J49)</f>
        <v>304</v>
      </c>
      <c r="K50" s="10"/>
      <c r="L50" s="37">
        <f>SUM(J49:L49)</f>
        <v>559</v>
      </c>
      <c r="M50" s="10"/>
      <c r="N50" s="37">
        <f>SUM(J49:N49)</f>
        <v>849</v>
      </c>
      <c r="O50" s="10"/>
      <c r="P50" s="37">
        <f>SUM(J49:P49)</f>
        <v>1082</v>
      </c>
      <c r="Q50" s="10"/>
      <c r="R50" s="37">
        <f>SUM(J49:R49)</f>
        <v>1294</v>
      </c>
      <c r="S50" s="10"/>
      <c r="T50" s="37">
        <f>SUM(J49:T49)</f>
        <v>1510</v>
      </c>
      <c r="U50" s="10"/>
      <c r="V50" s="37">
        <f>SUM(J49:V49)</f>
        <v>1706</v>
      </c>
      <c r="W50" s="10"/>
      <c r="X50" s="37">
        <f>SUM(J49:X49)</f>
        <v>1902</v>
      </c>
      <c r="Y50" s="10"/>
      <c r="Z50" s="37">
        <f>SUM(J49:Z49)</f>
        <v>2093</v>
      </c>
      <c r="AA50" s="10"/>
      <c r="AB50" s="37">
        <f>SUM(J49:AB49)</f>
        <v>2271</v>
      </c>
      <c r="AC50" s="10"/>
      <c r="AD50" s="37">
        <f>SUM(J49:AD49)</f>
        <v>2416</v>
      </c>
      <c r="AE50" s="10"/>
      <c r="AF50" s="37">
        <f>SUM(J49:AF49)</f>
        <v>2554</v>
      </c>
      <c r="AG50" s="10"/>
      <c r="AH50" s="37">
        <f>SUM(L49:AH49)</f>
        <v>2338</v>
      </c>
      <c r="AI50" s="10"/>
      <c r="AJ50" s="37">
        <f>SUM(N49:AJ49)</f>
        <v>2179</v>
      </c>
      <c r="AK50" s="10"/>
      <c r="AL50" s="37">
        <f>SUM(P49:AL49)</f>
        <v>2144</v>
      </c>
      <c r="AM50" s="10"/>
      <c r="AN50" s="37">
        <f>SUM(R49:AN49)</f>
        <v>2178</v>
      </c>
      <c r="AO50" s="10"/>
      <c r="AP50" s="37">
        <f>SUM(T49:AP49)</f>
        <v>2296</v>
      </c>
      <c r="AQ50" s="10"/>
      <c r="AR50" s="37">
        <f>SUM(V49:AR49)</f>
        <v>2404</v>
      </c>
      <c r="AS50" s="10"/>
      <c r="AT50" s="37">
        <f>SUM(X49:AT49)</f>
        <v>2496</v>
      </c>
      <c r="AU50" s="10"/>
      <c r="AV50" s="37">
        <f>SUM(Z49:AV49)</f>
        <v>2603</v>
      </c>
      <c r="AW50" s="10"/>
      <c r="AX50" s="38">
        <f>SUM(AB49:AX49)</f>
        <v>2676</v>
      </c>
    </row>
    <row r="52" spans="2:59" x14ac:dyDescent="0.25">
      <c r="B52" s="6" t="s">
        <v>11</v>
      </c>
    </row>
    <row r="53" spans="2:59" x14ac:dyDescent="0.25">
      <c r="B53" s="7" t="s">
        <v>7</v>
      </c>
    </row>
    <row r="54" spans="2:59" x14ac:dyDescent="0.25">
      <c r="B54" s="4" t="str">
        <f>$B$28</f>
        <v>Dr. Kluss</v>
      </c>
      <c r="J54" s="45">
        <v>0</v>
      </c>
      <c r="K54" s="47"/>
      <c r="L54" s="45">
        <v>0</v>
      </c>
      <c r="M54" s="47"/>
      <c r="N54" s="45">
        <v>0</v>
      </c>
      <c r="O54" s="47"/>
      <c r="P54" s="45">
        <v>0</v>
      </c>
      <c r="Q54" s="47"/>
      <c r="R54" s="45">
        <v>0</v>
      </c>
      <c r="S54" s="47"/>
      <c r="T54" s="45">
        <v>0</v>
      </c>
      <c r="U54" s="47"/>
      <c r="V54" s="45">
        <v>0</v>
      </c>
      <c r="W54" s="47"/>
      <c r="X54" s="45">
        <v>0</v>
      </c>
      <c r="Y54" s="47"/>
      <c r="Z54" s="45">
        <v>0</v>
      </c>
      <c r="AA54" s="47"/>
      <c r="AB54" s="45">
        <v>0</v>
      </c>
      <c r="AC54" s="47"/>
      <c r="AD54" s="45">
        <v>0</v>
      </c>
      <c r="AE54" s="47"/>
      <c r="AF54" s="45">
        <v>0</v>
      </c>
      <c r="AG54" s="47"/>
      <c r="AH54" s="45">
        <v>0</v>
      </c>
      <c r="AI54" s="47"/>
      <c r="AJ54" s="45">
        <v>1773</v>
      </c>
      <c r="AK54" s="47"/>
      <c r="AL54" s="45">
        <v>55639.44</v>
      </c>
      <c r="AM54" s="47"/>
      <c r="AN54" s="45">
        <v>55457.1</v>
      </c>
      <c r="AO54" s="47"/>
      <c r="AP54" s="45">
        <v>107093.83</v>
      </c>
      <c r="AQ54" s="47"/>
      <c r="AR54" s="45">
        <v>71944.160000000003</v>
      </c>
      <c r="AS54" s="47"/>
      <c r="AT54" s="45">
        <v>74125</v>
      </c>
      <c r="AU54" s="47"/>
      <c r="AV54" s="45">
        <v>54972.87</v>
      </c>
      <c r="AW54" s="47"/>
      <c r="AX54" s="45">
        <v>60958.22</v>
      </c>
      <c r="AY54" s="47"/>
      <c r="AZ54" s="47"/>
      <c r="BA54" s="47"/>
      <c r="BB54" s="47"/>
      <c r="BC54" s="47"/>
      <c r="BD54" s="47"/>
      <c r="BE54" s="47"/>
      <c r="BF54" s="47"/>
      <c r="BG54" s="47"/>
    </row>
    <row r="55" spans="2:59" x14ac:dyDescent="0.25">
      <c r="B55" s="9" t="s">
        <v>2</v>
      </c>
      <c r="C55" s="10"/>
      <c r="D55" s="10"/>
      <c r="E55" s="10"/>
      <c r="F55" s="10"/>
      <c r="G55" s="10"/>
      <c r="H55" s="10"/>
      <c r="I55" s="10"/>
      <c r="J55" s="11">
        <f>SUM(J54:J54)</f>
        <v>0</v>
      </c>
      <c r="K55" s="10"/>
      <c r="L55" s="11">
        <f>SUM(J54:L54)</f>
        <v>0</v>
      </c>
      <c r="M55" s="10"/>
      <c r="N55" s="11">
        <f>SUM(J54:N54)</f>
        <v>0</v>
      </c>
      <c r="O55" s="10"/>
      <c r="P55" s="11">
        <f>SUM(J54:P54)</f>
        <v>0</v>
      </c>
      <c r="Q55" s="10"/>
      <c r="R55" s="11">
        <f>SUM(J54:R54)</f>
        <v>0</v>
      </c>
      <c r="S55" s="10"/>
      <c r="T55" s="11">
        <f>SUM(J54:T54)</f>
        <v>0</v>
      </c>
      <c r="U55" s="10"/>
      <c r="V55" s="11">
        <f>SUM(J54:V54)</f>
        <v>0</v>
      </c>
      <c r="W55" s="10"/>
      <c r="X55" s="11">
        <f>SUM(J54:X54)</f>
        <v>0</v>
      </c>
      <c r="Y55" s="10"/>
      <c r="Z55" s="11">
        <f>SUM(J54:Z54)</f>
        <v>0</v>
      </c>
      <c r="AA55" s="10"/>
      <c r="AB55" s="11">
        <f>SUM(J54:AB54)</f>
        <v>0</v>
      </c>
      <c r="AC55" s="10"/>
      <c r="AD55" s="11">
        <f>SUM(J54:AD54)</f>
        <v>0</v>
      </c>
      <c r="AE55" s="10"/>
      <c r="AF55" s="11">
        <f>SUM(J54:AF54)</f>
        <v>0</v>
      </c>
      <c r="AG55" s="10"/>
      <c r="AH55" s="11">
        <f>SUM(L54:AH54)</f>
        <v>0</v>
      </c>
      <c r="AI55" s="10"/>
      <c r="AJ55" s="11">
        <f>SUM(N54:AJ54)</f>
        <v>1773</v>
      </c>
      <c r="AK55" s="10"/>
      <c r="AL55" s="11">
        <f>SUM(P54:AL54)</f>
        <v>57412.44</v>
      </c>
      <c r="AM55" s="10"/>
      <c r="AN55" s="11">
        <f>SUM(R54:AN54)</f>
        <v>112869.54000000001</v>
      </c>
      <c r="AO55" s="10"/>
      <c r="AP55" s="11">
        <f>SUM(T54:AP54)</f>
        <v>219963.37</v>
      </c>
      <c r="AQ55" s="10"/>
      <c r="AR55" s="11">
        <f>SUM(V54:AR54)</f>
        <v>291907.53000000003</v>
      </c>
      <c r="AS55" s="10"/>
      <c r="AT55" s="11">
        <f>SUM(X54:AT54)</f>
        <v>366032.53</v>
      </c>
      <c r="AU55" s="10"/>
      <c r="AV55" s="11">
        <f>SUM(Z54:AV54)</f>
        <v>421005.4</v>
      </c>
      <c r="AW55" s="10"/>
      <c r="AX55" s="13">
        <f>SUM(AB54:AX54)</f>
        <v>481963.62</v>
      </c>
    </row>
    <row r="56" spans="2:59" x14ac:dyDescent="0.25">
      <c r="B56" s="4" t="str">
        <f>$B$30</f>
        <v>Dr. Kosari</v>
      </c>
      <c r="J56" s="45">
        <v>0</v>
      </c>
      <c r="K56" s="47"/>
      <c r="L56" s="45">
        <v>0</v>
      </c>
      <c r="M56" s="47"/>
      <c r="N56" s="45">
        <v>0</v>
      </c>
      <c r="O56" s="47"/>
      <c r="P56" s="45">
        <v>0</v>
      </c>
      <c r="Q56" s="47"/>
      <c r="R56" s="45">
        <v>0</v>
      </c>
      <c r="S56" s="47"/>
      <c r="T56" s="45">
        <v>26474</v>
      </c>
      <c r="U56" s="47"/>
      <c r="V56" s="45">
        <v>43158.6</v>
      </c>
      <c r="W56" s="47"/>
      <c r="X56" s="45">
        <v>42728.15</v>
      </c>
      <c r="Y56" s="47"/>
      <c r="Z56" s="45">
        <v>22494.6</v>
      </c>
      <c r="AA56" s="47"/>
      <c r="AB56" s="45">
        <v>57695.7</v>
      </c>
      <c r="AC56" s="47"/>
      <c r="AD56" s="45">
        <v>41753.800000000003</v>
      </c>
      <c r="AE56" s="47"/>
      <c r="AF56" s="45">
        <v>33839.35</v>
      </c>
      <c r="AG56" s="47"/>
      <c r="AH56" s="45">
        <v>16227</v>
      </c>
      <c r="AI56" s="47"/>
      <c r="AJ56" s="45">
        <v>10238.15</v>
      </c>
      <c r="AK56" s="47"/>
      <c r="AL56" s="45">
        <v>-152.72</v>
      </c>
      <c r="AM56" s="47"/>
      <c r="AN56" s="45">
        <v>1258.1600000000001</v>
      </c>
      <c r="AO56" s="47"/>
      <c r="AP56" s="45">
        <v>1314</v>
      </c>
      <c r="AQ56" s="47"/>
      <c r="AR56" s="45">
        <v>611.69000000000005</v>
      </c>
      <c r="AS56" s="47"/>
      <c r="AT56" s="45">
        <v>953.9</v>
      </c>
      <c r="AU56" s="47"/>
      <c r="AV56" s="45">
        <v>434.11</v>
      </c>
      <c r="AW56" s="47"/>
      <c r="AX56" s="45">
        <v>415.5</v>
      </c>
      <c r="AY56" s="47"/>
      <c r="AZ56" s="47"/>
      <c r="BA56" s="47"/>
      <c r="BB56" s="47"/>
      <c r="BC56" s="47"/>
      <c r="BD56" s="47"/>
      <c r="BE56" s="47"/>
      <c r="BF56" s="47"/>
      <c r="BG56" s="47"/>
    </row>
    <row r="57" spans="2:59" x14ac:dyDescent="0.25">
      <c r="B57" s="9" t="s">
        <v>20</v>
      </c>
      <c r="C57" s="10"/>
      <c r="D57" s="10"/>
      <c r="E57" s="10"/>
      <c r="F57" s="10"/>
      <c r="G57" s="10"/>
      <c r="H57" s="10"/>
      <c r="I57" s="10"/>
      <c r="J57" s="11">
        <f>SUM(J56:J56)</f>
        <v>0</v>
      </c>
      <c r="K57" s="10"/>
      <c r="L57" s="11">
        <f>SUM(J56:L56)</f>
        <v>0</v>
      </c>
      <c r="M57" s="10"/>
      <c r="N57" s="11">
        <f>SUM(J56:N56)</f>
        <v>0</v>
      </c>
      <c r="O57" s="10"/>
      <c r="P57" s="11">
        <f>SUM(J56:P56)</f>
        <v>0</v>
      </c>
      <c r="Q57" s="10"/>
      <c r="R57" s="11">
        <f>SUM(J56:R56)</f>
        <v>0</v>
      </c>
      <c r="S57" s="10"/>
      <c r="T57" s="11">
        <f>SUM(J56:T56)</f>
        <v>26474</v>
      </c>
      <c r="U57" s="10"/>
      <c r="V57" s="11">
        <f>SUM(J56:V56)</f>
        <v>69632.600000000006</v>
      </c>
      <c r="W57" s="10"/>
      <c r="X57" s="11">
        <f>SUM(J56:X56)</f>
        <v>112360.75</v>
      </c>
      <c r="Y57" s="10"/>
      <c r="Z57" s="11">
        <f>SUM(J56:Z56)</f>
        <v>134855.35</v>
      </c>
      <c r="AA57" s="10"/>
      <c r="AB57" s="11">
        <f>SUM(J56:AB56)</f>
        <v>192551.05</v>
      </c>
      <c r="AC57" s="10"/>
      <c r="AD57" s="11">
        <f>SUM(J56:AD56)</f>
        <v>234304.84999999998</v>
      </c>
      <c r="AE57" s="10"/>
      <c r="AF57" s="11">
        <f>SUM(J56:AF56)</f>
        <v>268144.19999999995</v>
      </c>
      <c r="AG57" s="10"/>
      <c r="AH57" s="11">
        <f>SUM(L56:AH56)</f>
        <v>284371.19999999995</v>
      </c>
      <c r="AI57" s="10"/>
      <c r="AJ57" s="11">
        <f>SUM(N56:AJ56)</f>
        <v>294609.34999999998</v>
      </c>
      <c r="AK57" s="10"/>
      <c r="AL57" s="11">
        <f>SUM(P56:AL56)</f>
        <v>294456.63</v>
      </c>
      <c r="AM57" s="10"/>
      <c r="AN57" s="11">
        <f>SUM(R56:AN56)</f>
        <v>295714.78999999998</v>
      </c>
      <c r="AO57" s="10"/>
      <c r="AP57" s="11">
        <f>SUM(T56:AP56)</f>
        <v>297028.78999999998</v>
      </c>
      <c r="AQ57" s="10"/>
      <c r="AR57" s="11">
        <f>SUM(V56:AR56)</f>
        <v>271166.48</v>
      </c>
      <c r="AS57" s="10"/>
      <c r="AT57" s="11">
        <f>SUM(X56:AT56)</f>
        <v>228961.78</v>
      </c>
      <c r="AU57" s="10"/>
      <c r="AV57" s="11">
        <f>SUM(Z56:AV56)</f>
        <v>186667.73999999996</v>
      </c>
      <c r="AW57" s="10"/>
      <c r="AX57" s="13">
        <f>SUM(AB56:AX56)</f>
        <v>164588.63999999998</v>
      </c>
    </row>
    <row r="58" spans="2:59" x14ac:dyDescent="0.25">
      <c r="B58" s="4" t="str">
        <f>$B$32</f>
        <v>Dr. Olex</v>
      </c>
      <c r="J58" s="45">
        <v>35726.620000000003</v>
      </c>
      <c r="K58" s="47"/>
      <c r="L58" s="45">
        <v>20639.78</v>
      </c>
      <c r="M58" s="47"/>
      <c r="N58" s="45">
        <v>35563.5</v>
      </c>
      <c r="O58" s="47"/>
      <c r="P58" s="45">
        <v>26551.89</v>
      </c>
      <c r="Q58" s="47"/>
      <c r="R58" s="45">
        <v>13807.64</v>
      </c>
      <c r="S58" s="47"/>
      <c r="T58" s="45">
        <v>803</v>
      </c>
      <c r="U58" s="47"/>
      <c r="V58" s="45">
        <v>0</v>
      </c>
      <c r="W58" s="47"/>
      <c r="X58" s="45">
        <v>1096</v>
      </c>
      <c r="Y58" s="47"/>
      <c r="Z58" s="45">
        <v>-1736.41</v>
      </c>
      <c r="AA58" s="47"/>
      <c r="AB58" s="45">
        <v>-173</v>
      </c>
      <c r="AC58" s="47"/>
      <c r="AD58" s="45">
        <v>-75</v>
      </c>
      <c r="AE58" s="47"/>
      <c r="AF58" s="45">
        <v>-180</v>
      </c>
      <c r="AG58" s="47"/>
      <c r="AH58" s="45">
        <v>0</v>
      </c>
      <c r="AI58" s="47"/>
      <c r="AJ58" s="45">
        <v>0</v>
      </c>
      <c r="AK58" s="47"/>
      <c r="AL58" s="45">
        <v>731.8</v>
      </c>
      <c r="AM58" s="47"/>
      <c r="AN58" s="45">
        <v>220</v>
      </c>
      <c r="AO58" s="47"/>
      <c r="AP58" s="45">
        <v>1161.9100000000001</v>
      </c>
      <c r="AQ58" s="47"/>
      <c r="AR58" s="45">
        <v>376.45</v>
      </c>
      <c r="AS58" s="47"/>
      <c r="AT58" s="45">
        <v>695.89</v>
      </c>
      <c r="AU58" s="47"/>
      <c r="AV58" s="45">
        <v>720.95</v>
      </c>
      <c r="AW58" s="47"/>
      <c r="AX58" s="45">
        <v>23</v>
      </c>
      <c r="AY58" s="47"/>
      <c r="AZ58" s="47"/>
      <c r="BA58" s="47"/>
      <c r="BB58" s="47"/>
      <c r="BC58" s="47"/>
      <c r="BD58" s="47"/>
      <c r="BE58" s="47"/>
      <c r="BF58" s="47"/>
      <c r="BG58" s="47"/>
    </row>
    <row r="59" spans="2:59" x14ac:dyDescent="0.25">
      <c r="B59" s="9" t="s">
        <v>20</v>
      </c>
      <c r="C59" s="10"/>
      <c r="D59" s="10"/>
      <c r="E59" s="10"/>
      <c r="F59" s="10"/>
      <c r="G59" s="10"/>
      <c r="H59" s="10"/>
      <c r="I59" s="10"/>
      <c r="J59" s="11">
        <f>SUM(J58:J58)</f>
        <v>35726.620000000003</v>
      </c>
      <c r="K59" s="10"/>
      <c r="L59" s="11">
        <f>SUM(J58:L58)</f>
        <v>56366.400000000001</v>
      </c>
      <c r="M59" s="10"/>
      <c r="N59" s="11">
        <f>SUM(J58:N58)</f>
        <v>91929.9</v>
      </c>
      <c r="O59" s="10"/>
      <c r="P59" s="11">
        <f>SUM(J58:P58)</f>
        <v>118481.79</v>
      </c>
      <c r="Q59" s="10"/>
      <c r="R59" s="11">
        <f>SUM(J58:R58)</f>
        <v>132289.43</v>
      </c>
      <c r="S59" s="10"/>
      <c r="T59" s="11">
        <f>SUM(J58:T58)</f>
        <v>133092.43</v>
      </c>
      <c r="U59" s="10"/>
      <c r="V59" s="11">
        <f>SUM(J58:V58)</f>
        <v>133092.43</v>
      </c>
      <c r="W59" s="10"/>
      <c r="X59" s="11">
        <f>SUM(J58:X58)</f>
        <v>134188.43</v>
      </c>
      <c r="Y59" s="10"/>
      <c r="Z59" s="11">
        <f>SUM(J58:Z58)</f>
        <v>132452.01999999999</v>
      </c>
      <c r="AA59" s="10"/>
      <c r="AB59" s="11">
        <f>SUM(J58:AB58)</f>
        <v>132279.01999999999</v>
      </c>
      <c r="AC59" s="10"/>
      <c r="AD59" s="11">
        <f>SUM(J58:AD58)</f>
        <v>132204.01999999999</v>
      </c>
      <c r="AE59" s="10"/>
      <c r="AF59" s="11">
        <f>SUM(J58:AF58)</f>
        <v>132024.01999999999</v>
      </c>
      <c r="AG59" s="10"/>
      <c r="AH59" s="11">
        <f>SUM(L58:AH58)</f>
        <v>96297.4</v>
      </c>
      <c r="AI59" s="10"/>
      <c r="AJ59" s="11">
        <f>SUM(N58:AJ58)</f>
        <v>75657.62</v>
      </c>
      <c r="AK59" s="10"/>
      <c r="AL59" s="11">
        <f>SUM(P58:AL58)</f>
        <v>40825.919999999998</v>
      </c>
      <c r="AM59" s="10"/>
      <c r="AN59" s="11">
        <f>SUM(R58:AN58)</f>
        <v>14494.029999999999</v>
      </c>
      <c r="AO59" s="10"/>
      <c r="AP59" s="11">
        <f>SUM(T58:AP58)</f>
        <v>1848.3</v>
      </c>
      <c r="AQ59" s="10"/>
      <c r="AR59" s="11">
        <f>SUM(V58:AR58)</f>
        <v>1421.75</v>
      </c>
      <c r="AS59" s="10"/>
      <c r="AT59" s="11">
        <f>SUM(X58:AT58)</f>
        <v>2117.64</v>
      </c>
      <c r="AU59" s="10"/>
      <c r="AV59" s="11">
        <f>SUM(Z58:AV58)</f>
        <v>1742.5900000000001</v>
      </c>
      <c r="AW59" s="10"/>
      <c r="AX59" s="13">
        <f>SUM(AB58:AX58)</f>
        <v>3502</v>
      </c>
    </row>
    <row r="60" spans="2:59" x14ac:dyDescent="0.25">
      <c r="B60" s="4" t="str">
        <f>$B$34</f>
        <v>Dr. Maheri</v>
      </c>
      <c r="J60" s="45">
        <v>0</v>
      </c>
      <c r="K60" s="47"/>
      <c r="L60" s="45">
        <v>0</v>
      </c>
      <c r="M60" s="47"/>
      <c r="N60" s="45">
        <v>0</v>
      </c>
      <c r="O60" s="47"/>
      <c r="P60" s="45">
        <v>0</v>
      </c>
      <c r="Q60" s="47"/>
      <c r="R60" s="45">
        <v>0</v>
      </c>
      <c r="S60" s="47"/>
      <c r="T60" s="45">
        <v>0</v>
      </c>
      <c r="U60" s="47"/>
      <c r="V60" s="45">
        <v>0</v>
      </c>
      <c r="W60" s="47"/>
      <c r="X60" s="45">
        <v>0</v>
      </c>
      <c r="Y60" s="47"/>
      <c r="Z60" s="45">
        <v>0</v>
      </c>
      <c r="AA60" s="47"/>
      <c r="AB60" s="45">
        <v>0</v>
      </c>
      <c r="AC60" s="47"/>
      <c r="AD60" s="45">
        <v>0</v>
      </c>
      <c r="AE60" s="47"/>
      <c r="AF60" s="45">
        <v>0</v>
      </c>
      <c r="AG60" s="47"/>
      <c r="AH60" s="45">
        <v>0</v>
      </c>
      <c r="AI60" s="47"/>
      <c r="AJ60" s="45">
        <v>0</v>
      </c>
      <c r="AK60" s="47"/>
      <c r="AL60" s="45">
        <v>51371.360000000001</v>
      </c>
      <c r="AM60" s="47"/>
      <c r="AN60" s="45">
        <v>17081.400000000001</v>
      </c>
      <c r="AO60" s="47"/>
      <c r="AP60" s="45">
        <v>3381.95</v>
      </c>
      <c r="AQ60" s="47"/>
      <c r="AR60" s="45">
        <v>-157.5</v>
      </c>
      <c r="AS60" s="47"/>
      <c r="AT60" s="45">
        <v>-80.7</v>
      </c>
      <c r="AU60" s="47"/>
      <c r="AV60" s="45">
        <v>-114.27</v>
      </c>
      <c r="AW60" s="47"/>
      <c r="AX60" s="45">
        <v>840.3</v>
      </c>
      <c r="AY60" s="47"/>
      <c r="AZ60" s="47"/>
      <c r="BA60" s="47"/>
      <c r="BB60" s="47"/>
      <c r="BC60" s="47"/>
      <c r="BD60" s="47"/>
      <c r="BE60" s="47"/>
      <c r="BF60" s="47"/>
      <c r="BG60" s="47"/>
    </row>
    <row r="61" spans="2:59" x14ac:dyDescent="0.25">
      <c r="B61" s="9" t="s">
        <v>20</v>
      </c>
      <c r="C61" s="10"/>
      <c r="D61" s="10"/>
      <c r="E61" s="10"/>
      <c r="F61" s="10"/>
      <c r="G61" s="10"/>
      <c r="H61" s="10"/>
      <c r="I61" s="10"/>
      <c r="J61" s="11">
        <f>SUM(J60:J60)</f>
        <v>0</v>
      </c>
      <c r="K61" s="10"/>
      <c r="L61" s="11">
        <f>SUM(J60:L60)</f>
        <v>0</v>
      </c>
      <c r="M61" s="10"/>
      <c r="N61" s="11">
        <f>SUM(J60:N60)</f>
        <v>0</v>
      </c>
      <c r="O61" s="10"/>
      <c r="P61" s="11">
        <f>SUM(J60:P60)</f>
        <v>0</v>
      </c>
      <c r="Q61" s="10"/>
      <c r="R61" s="11">
        <f>SUM(J60:R60)</f>
        <v>0</v>
      </c>
      <c r="S61" s="10"/>
      <c r="T61" s="11">
        <f>SUM(J60:T60)</f>
        <v>0</v>
      </c>
      <c r="U61" s="10"/>
      <c r="V61" s="11">
        <f>SUM(J60:V60)</f>
        <v>0</v>
      </c>
      <c r="W61" s="10"/>
      <c r="X61" s="11">
        <f>SUM(J60:X60)</f>
        <v>0</v>
      </c>
      <c r="Y61" s="10"/>
      <c r="Z61" s="11">
        <f>SUM(J60:Z60)</f>
        <v>0</v>
      </c>
      <c r="AA61" s="10"/>
      <c r="AB61" s="11">
        <f>SUM(J60:AB60)</f>
        <v>0</v>
      </c>
      <c r="AC61" s="10"/>
      <c r="AD61" s="11">
        <f>SUM(J60:AD60)</f>
        <v>0</v>
      </c>
      <c r="AE61" s="10"/>
      <c r="AF61" s="11">
        <f>SUM(J60:AF60)</f>
        <v>0</v>
      </c>
      <c r="AG61" s="10"/>
      <c r="AH61" s="11">
        <f>SUM(L60:AH60)</f>
        <v>0</v>
      </c>
      <c r="AI61" s="10"/>
      <c r="AJ61" s="11">
        <f>SUM(N60:AJ60)</f>
        <v>0</v>
      </c>
      <c r="AK61" s="10"/>
      <c r="AL61" s="11">
        <f>SUM(P60:AL60)</f>
        <v>51371.360000000001</v>
      </c>
      <c r="AM61" s="10"/>
      <c r="AN61" s="11">
        <f>SUM(R60:AN60)</f>
        <v>68452.760000000009</v>
      </c>
      <c r="AO61" s="10"/>
      <c r="AP61" s="11">
        <f>SUM(T60:AP60)</f>
        <v>71834.710000000006</v>
      </c>
      <c r="AQ61" s="10"/>
      <c r="AR61" s="11">
        <f>SUM(V60:AR60)</f>
        <v>71677.210000000006</v>
      </c>
      <c r="AS61" s="10"/>
      <c r="AT61" s="11">
        <f>SUM(X60:AT60)</f>
        <v>71596.510000000009</v>
      </c>
      <c r="AU61" s="10"/>
      <c r="AV61" s="11">
        <f>SUM(Z60:AV60)</f>
        <v>71482.240000000005</v>
      </c>
      <c r="AW61" s="10"/>
      <c r="AX61" s="13">
        <f>SUM(AB60:AX60)</f>
        <v>72322.540000000008</v>
      </c>
    </row>
    <row r="62" spans="2:59" x14ac:dyDescent="0.25">
      <c r="B62" s="4" t="str">
        <f>$B$36</f>
        <v>Dr. Madany</v>
      </c>
      <c r="J62" s="45">
        <v>23447.62</v>
      </c>
      <c r="K62" s="47"/>
      <c r="L62" s="45">
        <v>21417.21</v>
      </c>
      <c r="M62" s="47"/>
      <c r="N62" s="45">
        <v>15520</v>
      </c>
      <c r="O62" s="47"/>
      <c r="P62" s="45">
        <v>-1881.96</v>
      </c>
      <c r="Q62" s="47"/>
      <c r="R62" s="45">
        <v>0</v>
      </c>
      <c r="S62" s="47"/>
      <c r="T62" s="45">
        <v>-1158</v>
      </c>
      <c r="U62" s="47"/>
      <c r="V62" s="45">
        <v>-746</v>
      </c>
      <c r="W62" s="47"/>
      <c r="X62" s="45">
        <v>-78</v>
      </c>
      <c r="Y62" s="47"/>
      <c r="Z62" s="45">
        <v>-149</v>
      </c>
      <c r="AA62" s="47"/>
      <c r="AB62" s="45">
        <v>0</v>
      </c>
      <c r="AC62" s="47"/>
      <c r="AD62" s="45">
        <v>-3498</v>
      </c>
      <c r="AE62" s="47"/>
      <c r="AF62" s="45">
        <v>3466</v>
      </c>
      <c r="AG62" s="47"/>
      <c r="AH62" s="45">
        <v>-36.5</v>
      </c>
      <c r="AI62" s="47"/>
      <c r="AJ62" s="45">
        <v>0</v>
      </c>
      <c r="AK62" s="47"/>
      <c r="AL62" s="45">
        <v>0</v>
      </c>
      <c r="AM62" s="47"/>
      <c r="AN62" s="45">
        <v>307</v>
      </c>
      <c r="AO62" s="47"/>
      <c r="AP62" s="45">
        <v>307</v>
      </c>
      <c r="AQ62" s="47"/>
      <c r="AR62" s="45">
        <v>0</v>
      </c>
      <c r="AS62" s="47"/>
      <c r="AT62" s="45">
        <v>0</v>
      </c>
      <c r="AU62" s="47"/>
      <c r="AV62" s="45">
        <v>0</v>
      </c>
      <c r="AW62" s="47"/>
      <c r="AX62" s="45">
        <v>0</v>
      </c>
      <c r="AY62" s="47"/>
      <c r="AZ62" s="47"/>
      <c r="BA62" s="47"/>
      <c r="BB62" s="47"/>
      <c r="BC62" s="47"/>
      <c r="BD62" s="47"/>
      <c r="BE62" s="47"/>
      <c r="BF62" s="47"/>
      <c r="BG62" s="47"/>
    </row>
    <row r="63" spans="2:59" x14ac:dyDescent="0.25">
      <c r="B63" s="9" t="s">
        <v>20</v>
      </c>
      <c r="C63" s="10"/>
      <c r="D63" s="10"/>
      <c r="E63" s="10"/>
      <c r="F63" s="10"/>
      <c r="G63" s="10"/>
      <c r="H63" s="10"/>
      <c r="I63" s="10"/>
      <c r="J63" s="11">
        <f>SUM(J62:J62)</f>
        <v>23447.62</v>
      </c>
      <c r="K63" s="10"/>
      <c r="L63" s="11">
        <f>SUM(J62:L62)</f>
        <v>44864.83</v>
      </c>
      <c r="M63" s="10"/>
      <c r="N63" s="11">
        <f>SUM(J62:N62)</f>
        <v>60384.83</v>
      </c>
      <c r="O63" s="10"/>
      <c r="P63" s="11">
        <f>SUM(J62:P62)</f>
        <v>58502.87</v>
      </c>
      <c r="Q63" s="10"/>
      <c r="R63" s="11">
        <f>SUM(J62:R62)</f>
        <v>58502.87</v>
      </c>
      <c r="S63" s="10"/>
      <c r="T63" s="11">
        <f>SUM(J62:T62)</f>
        <v>57344.87</v>
      </c>
      <c r="U63" s="10"/>
      <c r="V63" s="11">
        <f>SUM(J62:V62)</f>
        <v>56598.87</v>
      </c>
      <c r="W63" s="10"/>
      <c r="X63" s="11">
        <f>SUM(J62:X62)</f>
        <v>56520.87</v>
      </c>
      <c r="Y63" s="10"/>
      <c r="Z63" s="11">
        <f>SUM(J62:Z62)</f>
        <v>56371.87</v>
      </c>
      <c r="AA63" s="10"/>
      <c r="AB63" s="11">
        <f>SUM(J62:AB62)</f>
        <v>56371.87</v>
      </c>
      <c r="AC63" s="10"/>
      <c r="AD63" s="11">
        <f>SUM(J62:AD62)</f>
        <v>52873.87</v>
      </c>
      <c r="AE63" s="10"/>
      <c r="AF63" s="11">
        <f>SUM(J62:AF62)</f>
        <v>56339.87</v>
      </c>
      <c r="AG63" s="10"/>
      <c r="AH63" s="11">
        <f>SUM(L62:AH62)</f>
        <v>32855.75</v>
      </c>
      <c r="AI63" s="10"/>
      <c r="AJ63" s="11">
        <f>SUM(N62:AJ62)</f>
        <v>11438.54</v>
      </c>
      <c r="AK63" s="10"/>
      <c r="AL63" s="11">
        <f>SUM(P62:AL62)</f>
        <v>-4081.46</v>
      </c>
      <c r="AM63" s="10"/>
      <c r="AN63" s="11">
        <f>SUM(R62:AN62)</f>
        <v>-1892.5</v>
      </c>
      <c r="AO63" s="10"/>
      <c r="AP63" s="11">
        <f>SUM(T62:AP62)</f>
        <v>-1585.5</v>
      </c>
      <c r="AQ63" s="10"/>
      <c r="AR63" s="11">
        <f>SUM(V62:AR62)</f>
        <v>-427.5</v>
      </c>
      <c r="AS63" s="10"/>
      <c r="AT63" s="11">
        <f>SUM(X62:AT62)</f>
        <v>318.5</v>
      </c>
      <c r="AU63" s="10"/>
      <c r="AV63" s="11">
        <f>SUM(Z62:AV62)</f>
        <v>396.5</v>
      </c>
      <c r="AW63" s="10"/>
      <c r="AX63" s="13">
        <f>SUM(AB62:AX62)</f>
        <v>545.5</v>
      </c>
    </row>
    <row r="64" spans="2:59" x14ac:dyDescent="0.25">
      <c r="B64" s="4" t="str">
        <f>$B$38</f>
        <v>Other</v>
      </c>
      <c r="J64" s="45">
        <v>0</v>
      </c>
      <c r="K64" s="47"/>
      <c r="L64" s="45">
        <v>0</v>
      </c>
      <c r="M64" s="47"/>
      <c r="N64" s="45">
        <v>5912</v>
      </c>
      <c r="O64" s="47"/>
      <c r="P64" s="45">
        <v>22505.25</v>
      </c>
      <c r="Q64" s="47"/>
      <c r="R64" s="45">
        <v>29778.67</v>
      </c>
      <c r="S64" s="47"/>
      <c r="T64" s="45">
        <v>16292.24</v>
      </c>
      <c r="U64" s="47"/>
      <c r="V64" s="45">
        <v>11605.6</v>
      </c>
      <c r="W64" s="47"/>
      <c r="X64" s="45">
        <v>15503.1</v>
      </c>
      <c r="Y64" s="47"/>
      <c r="Z64" s="45">
        <v>20823.8</v>
      </c>
      <c r="AA64" s="47"/>
      <c r="AB64" s="45">
        <v>5300</v>
      </c>
      <c r="AC64" s="47"/>
      <c r="AD64" s="45">
        <v>6425</v>
      </c>
      <c r="AE64" s="47"/>
      <c r="AF64" s="45">
        <v>4908</v>
      </c>
      <c r="AG64" s="47"/>
      <c r="AH64" s="45">
        <v>10033</v>
      </c>
      <c r="AI64" s="47"/>
      <c r="AJ64" s="45">
        <v>10900</v>
      </c>
      <c r="AK64" s="47"/>
      <c r="AL64" s="45">
        <v>6647</v>
      </c>
      <c r="AM64" s="47"/>
      <c r="AN64" s="45">
        <v>90</v>
      </c>
      <c r="AO64" s="47"/>
      <c r="AP64" s="45">
        <v>0</v>
      </c>
      <c r="AQ64" s="47"/>
      <c r="AR64" s="45">
        <v>0</v>
      </c>
      <c r="AS64" s="47"/>
      <c r="AT64" s="45">
        <v>0</v>
      </c>
      <c r="AU64" s="47"/>
      <c r="AV64" s="45">
        <v>0</v>
      </c>
      <c r="AW64" s="47"/>
      <c r="AX64" s="45">
        <v>0</v>
      </c>
      <c r="AY64" s="47"/>
      <c r="AZ64" s="47"/>
      <c r="BA64" s="47"/>
      <c r="BB64" s="47"/>
      <c r="BC64" s="47"/>
      <c r="BD64" s="47"/>
      <c r="BE64" s="47"/>
      <c r="BF64" s="47"/>
      <c r="BG64" s="47"/>
    </row>
    <row r="65" spans="2:55" x14ac:dyDescent="0.25">
      <c r="B65" s="9" t="s">
        <v>20</v>
      </c>
      <c r="C65" s="10"/>
      <c r="D65" s="10"/>
      <c r="E65" s="10"/>
      <c r="F65" s="10"/>
      <c r="G65" s="10"/>
      <c r="H65" s="10"/>
      <c r="I65" s="10"/>
      <c r="J65" s="11">
        <f>SUM(J64:J64)</f>
        <v>0</v>
      </c>
      <c r="K65" s="10"/>
      <c r="L65" s="11">
        <f>SUM(J64:L64)</f>
        <v>0</v>
      </c>
      <c r="M65" s="10"/>
      <c r="N65" s="11">
        <f>SUM(J64:N64)</f>
        <v>5912</v>
      </c>
      <c r="O65" s="10"/>
      <c r="P65" s="11">
        <f>SUM(J64:P64)</f>
        <v>28417.25</v>
      </c>
      <c r="Q65" s="10"/>
      <c r="R65" s="11">
        <f>SUM(J64:R64)</f>
        <v>58195.92</v>
      </c>
      <c r="S65" s="10"/>
      <c r="T65" s="11">
        <f>SUM(J64:T64)</f>
        <v>74488.160000000003</v>
      </c>
      <c r="U65" s="10"/>
      <c r="V65" s="11">
        <f>SUM(J64:V64)</f>
        <v>86093.760000000009</v>
      </c>
      <c r="W65" s="10"/>
      <c r="X65" s="11">
        <f>SUM(J64:X64)</f>
        <v>101596.86000000002</v>
      </c>
      <c r="Y65" s="10"/>
      <c r="Z65" s="11">
        <f>SUM(J64:Z64)</f>
        <v>122420.66000000002</v>
      </c>
      <c r="AA65" s="10"/>
      <c r="AB65" s="11">
        <f>SUM(J64:AB64)</f>
        <v>127720.66000000002</v>
      </c>
      <c r="AC65" s="10"/>
      <c r="AD65" s="11">
        <f>SUM(J64:AD64)</f>
        <v>134145.66000000003</v>
      </c>
      <c r="AE65" s="10"/>
      <c r="AF65" s="11">
        <f>SUM(J64:AF64)</f>
        <v>139053.66000000003</v>
      </c>
      <c r="AG65" s="10"/>
      <c r="AH65" s="11">
        <f>SUM(L64:AH64)</f>
        <v>149086.66000000003</v>
      </c>
      <c r="AI65" s="10"/>
      <c r="AJ65" s="11">
        <f>SUM(N64:AJ64)</f>
        <v>159986.66000000003</v>
      </c>
      <c r="AK65" s="10"/>
      <c r="AL65" s="11">
        <f>SUM(P64:AL64)</f>
        <v>160721.66000000003</v>
      </c>
      <c r="AM65" s="10"/>
      <c r="AN65" s="11">
        <f>SUM(R64:AN64)</f>
        <v>138306.41</v>
      </c>
      <c r="AO65" s="10"/>
      <c r="AP65" s="11">
        <f>SUM(T64:AP64)</f>
        <v>108527.74</v>
      </c>
      <c r="AQ65" s="10"/>
      <c r="AR65" s="11">
        <f>SUM(V64:AR64)</f>
        <v>92235.5</v>
      </c>
      <c r="AS65" s="10"/>
      <c r="AT65" s="11">
        <f>SUM(X64:AT64)</f>
        <v>80629.899999999994</v>
      </c>
      <c r="AU65" s="10"/>
      <c r="AV65" s="11">
        <f>SUM(Z64:AV64)</f>
        <v>65126.8</v>
      </c>
      <c r="AW65" s="10"/>
      <c r="AX65" s="13">
        <f>SUM(AB64:AX64)</f>
        <v>44303</v>
      </c>
    </row>
    <row r="66" spans="2:55" x14ac:dyDescent="0.25">
      <c r="B66" s="7"/>
      <c r="AY66"/>
      <c r="AZ66"/>
      <c r="BA66"/>
      <c r="BB66"/>
      <c r="BC66"/>
    </row>
    <row r="67" spans="2:55" x14ac:dyDescent="0.25">
      <c r="B67" s="6" t="s">
        <v>39</v>
      </c>
      <c r="AY67"/>
      <c r="AZ67"/>
      <c r="BA67"/>
      <c r="BB67"/>
      <c r="BC67"/>
    </row>
    <row r="68" spans="2:55" x14ac:dyDescent="0.25">
      <c r="B68" s="7" t="s">
        <v>7</v>
      </c>
      <c r="AY68"/>
      <c r="AZ68"/>
      <c r="BA68"/>
      <c r="BB68"/>
      <c r="BC68"/>
    </row>
    <row r="69" spans="2:55" x14ac:dyDescent="0.25">
      <c r="B69" s="4" t="str">
        <f>B54</f>
        <v>Dr. Kluss</v>
      </c>
      <c r="J69" s="19">
        <f>IF(ISERROR(J54/J28),0,J54/J28)</f>
        <v>0</v>
      </c>
      <c r="L69" s="19">
        <f>IF(ISERROR(L54/L28),0,L54/L28)</f>
        <v>0</v>
      </c>
      <c r="N69" s="19">
        <f>IF(ISERROR(N54/N28),0,N54/N28)</f>
        <v>0</v>
      </c>
      <c r="P69" s="19">
        <f>IF(ISERROR(P54/P28),0,P54/P28)</f>
        <v>0</v>
      </c>
      <c r="R69" s="19">
        <f>IF(ISERROR(R54/R28),0,R54/R28)</f>
        <v>0</v>
      </c>
      <c r="T69" s="19">
        <f>IF(ISERROR(T54/T28),0,T54/T28)</f>
        <v>0</v>
      </c>
      <c r="V69" s="19">
        <f>IF(ISERROR(V54/V28),0,V54/V28)</f>
        <v>0</v>
      </c>
      <c r="X69" s="19">
        <f>IF(ISERROR(X54/X28),0,X54/X28)</f>
        <v>0</v>
      </c>
      <c r="Z69" s="19">
        <f>IF(ISERROR(Z54/Z28),0,Z54/Z28)</f>
        <v>0</v>
      </c>
      <c r="AB69" s="19">
        <f>IF(ISERROR(AB54/AB28),0,AB54/AB28)</f>
        <v>0</v>
      </c>
      <c r="AD69" s="19">
        <f>IF(ISERROR(AD54/AD28),0,AD54/AD28)</f>
        <v>0</v>
      </c>
      <c r="AF69" s="19">
        <f>IF(ISERROR(AF54/AF28),0,AF54/AF28)</f>
        <v>0</v>
      </c>
      <c r="AH69" s="19">
        <f>IF(ISERROR(AH54/AH28),0,AH54/AH28)</f>
        <v>0</v>
      </c>
      <c r="AJ69" s="19">
        <f t="shared" ref="AJ69:AL69" si="96">IF(ISERROR(AJ54/AJ28),0,AJ54/AJ28)</f>
        <v>354.6</v>
      </c>
      <c r="AL69" s="19">
        <f t="shared" si="96"/>
        <v>732.09789473684214</v>
      </c>
      <c r="AN69" s="19">
        <f t="shared" ref="AN69:AP69" si="97">IF(ISERROR(AN54/AN28),0,AN54/AN28)</f>
        <v>577.67812500000002</v>
      </c>
      <c r="AP69" s="19">
        <f t="shared" si="97"/>
        <v>817.51015267175569</v>
      </c>
      <c r="AR69" s="19">
        <f t="shared" ref="AR69:AT69" si="98">IF(ISERROR(AR54/AR28),0,AR54/AR28)</f>
        <v>672.37532710280379</v>
      </c>
      <c r="AT69" s="19">
        <f t="shared" si="98"/>
        <v>788.563829787234</v>
      </c>
      <c r="AV69" s="19">
        <f t="shared" ref="AV69:AX69" si="99">IF(ISERROR(AV54/AV28),0,AV54/AV28)</f>
        <v>624.69170454545463</v>
      </c>
      <c r="AX69" s="19">
        <f t="shared" si="99"/>
        <v>761.97775000000001</v>
      </c>
      <c r="AY69"/>
      <c r="AZ69"/>
      <c r="BA69"/>
      <c r="BB69"/>
      <c r="BC69"/>
    </row>
    <row r="70" spans="2:55" x14ac:dyDescent="0.25">
      <c r="B70" s="9" t="s">
        <v>2</v>
      </c>
      <c r="C70" s="10"/>
      <c r="D70" s="10"/>
      <c r="E70" s="10"/>
      <c r="F70" s="10"/>
      <c r="G70" s="10"/>
      <c r="H70" s="10"/>
      <c r="I70" s="10"/>
      <c r="J70" s="37">
        <f>IF(ISERROR(J55/J29),0,J55/J29)</f>
        <v>0</v>
      </c>
      <c r="K70" s="10"/>
      <c r="L70" s="37">
        <f>IF(ISERROR(L55/L29),0,L55/L29)</f>
        <v>0</v>
      </c>
      <c r="M70" s="10"/>
      <c r="N70" s="37">
        <f>IF(ISERROR(N55/N29),0,N55/N29)</f>
        <v>0</v>
      </c>
      <c r="O70" s="10"/>
      <c r="P70" s="37">
        <f>IF(ISERROR(P55/P29),0,P55/P29)</f>
        <v>0</v>
      </c>
      <c r="Q70" s="10"/>
      <c r="R70" s="37">
        <f>IF(ISERROR(R55/R29),0,R55/R29)</f>
        <v>0</v>
      </c>
      <c r="S70" s="10"/>
      <c r="T70" s="37">
        <f>IF(ISERROR(T55/T29),0,T55/T29)</f>
        <v>0</v>
      </c>
      <c r="U70" s="10"/>
      <c r="V70" s="37">
        <f>IF(ISERROR(V55/V29),0,V55/V29)</f>
        <v>0</v>
      </c>
      <c r="W70" s="10"/>
      <c r="X70" s="37">
        <f>IF(ISERROR(X55/X29),0,X55/X29)</f>
        <v>0</v>
      </c>
      <c r="Y70" s="10"/>
      <c r="Z70" s="37">
        <f>IF(ISERROR(Z55/Z29),0,Z55/Z29)</f>
        <v>0</v>
      </c>
      <c r="AA70" s="10"/>
      <c r="AB70" s="37">
        <f>IF(ISERROR(AB55/AB29),0,AB55/AB29)</f>
        <v>0</v>
      </c>
      <c r="AC70" s="10"/>
      <c r="AD70" s="37">
        <f>IF(ISERROR(AD55/AD29),0,AD55/AD29)</f>
        <v>0</v>
      </c>
      <c r="AE70" s="10"/>
      <c r="AF70" s="37">
        <f>IF(ISERROR(AF55/AF29),0,AF55/AF29)</f>
        <v>0</v>
      </c>
      <c r="AG70" s="10"/>
      <c r="AH70" s="37">
        <f>IF(ISERROR(AH55/AH29),0,AH55/AH29)</f>
        <v>0</v>
      </c>
      <c r="AI70" s="10"/>
      <c r="AJ70" s="37">
        <f t="shared" ref="AJ70:AL70" si="100">IF(ISERROR(AJ55/AJ29),0,AJ55/AJ29)</f>
        <v>354.6</v>
      </c>
      <c r="AK70" s="10"/>
      <c r="AL70" s="37">
        <f t="shared" si="100"/>
        <v>708.79555555555555</v>
      </c>
      <c r="AM70" s="10"/>
      <c r="AN70" s="37">
        <f t="shared" ref="AN70:AP70" si="101">IF(ISERROR(AN55/AN29),0,AN55/AN29)</f>
        <v>637.68101694915254</v>
      </c>
      <c r="AO70" s="10"/>
      <c r="AP70" s="37">
        <f t="shared" si="101"/>
        <v>714.16678571428565</v>
      </c>
      <c r="AQ70" s="10"/>
      <c r="AR70" s="37">
        <f t="shared" ref="AR70:AT70" si="102">IF(ISERROR(AR55/AR29),0,AR55/AR29)</f>
        <v>703.39163855421691</v>
      </c>
      <c r="AS70" s="10"/>
      <c r="AT70" s="37">
        <f t="shared" si="102"/>
        <v>719.12088408644411</v>
      </c>
      <c r="AU70" s="10"/>
      <c r="AV70" s="37">
        <f t="shared" ref="AV70:AX70" si="103">IF(ISERROR(AV55/AV29),0,AV55/AV29)</f>
        <v>705.20167504187611</v>
      </c>
      <c r="AW70" s="10"/>
      <c r="AX70" s="13">
        <f t="shared" si="103"/>
        <v>711.91081240768096</v>
      </c>
      <c r="AY70"/>
      <c r="AZ70"/>
      <c r="BA70"/>
      <c r="BB70"/>
      <c r="BC70"/>
    </row>
    <row r="71" spans="2:55" x14ac:dyDescent="0.25">
      <c r="B71" s="4" t="str">
        <f>$B$30</f>
        <v>Dr. Kosari</v>
      </c>
      <c r="J71" s="19">
        <f>IF(ISERROR(J56/J30),0,J56/J30)</f>
        <v>0</v>
      </c>
      <c r="L71" s="19">
        <f>IF(ISERROR(L56/L30),0,L56/L30)</f>
        <v>0</v>
      </c>
      <c r="N71" s="19">
        <f>IF(ISERROR(N56/N30),0,N56/N30)</f>
        <v>0</v>
      </c>
      <c r="P71" s="19">
        <f>IF(ISERROR(P56/P30),0,P56/P30)</f>
        <v>0</v>
      </c>
      <c r="R71" s="19">
        <f>IF(ISERROR(R56/R30),0,R56/R30)</f>
        <v>0</v>
      </c>
      <c r="T71" s="19">
        <f>IF(ISERROR(T56/T30),0,T56/T30)</f>
        <v>615.67441860465112</v>
      </c>
      <c r="V71" s="19">
        <f>IF(ISERROR(V56/V30),0,V56/V30)</f>
        <v>575.44799999999998</v>
      </c>
      <c r="X71" s="19">
        <f>IF(ISERROR(X56/X30),0,X56/X30)</f>
        <v>619.24855072463765</v>
      </c>
      <c r="Z71" s="19">
        <f>IF(ISERROR(Z56/Z30),0,Z56/Z30)</f>
        <v>416.56666666666666</v>
      </c>
      <c r="AB71" s="19">
        <f>IF(ISERROR(AB56/AB30),0,AB56/AB30)</f>
        <v>801.32916666666665</v>
      </c>
      <c r="AD71" s="19">
        <f>IF(ISERROR(AD56/AD30),0,AD56/AD30)</f>
        <v>662.75873015873026</v>
      </c>
      <c r="AF71" s="19">
        <f>IF(ISERROR(AF56/AF30),0,AF56/AF30)</f>
        <v>476.61056338028169</v>
      </c>
      <c r="AH71" s="19">
        <f>IF(ISERROR(AH56/AH30),0,AH56/AH30)</f>
        <v>491.72727272727275</v>
      </c>
      <c r="AJ71" s="19">
        <f t="shared" ref="AJ71:AL71" si="104">IF(ISERROR(AJ56/AJ30),0,AJ56/AJ30)</f>
        <v>487.53095238095239</v>
      </c>
      <c r="AL71" s="19">
        <f t="shared" si="104"/>
        <v>-50.906666666666666</v>
      </c>
      <c r="AN71" s="19">
        <f t="shared" ref="AN71:AP71" si="105">IF(ISERROR(AN56/AN30),0,AN56/AN30)</f>
        <v>419.38666666666671</v>
      </c>
      <c r="AP71" s="19">
        <f t="shared" si="105"/>
        <v>1314</v>
      </c>
      <c r="AR71" s="19">
        <f t="shared" ref="AR71:AT71" si="106">IF(ISERROR(AR56/AR30),0,AR56/AR30)</f>
        <v>0</v>
      </c>
      <c r="AT71" s="19">
        <f t="shared" si="106"/>
        <v>953.9</v>
      </c>
      <c r="AV71" s="19">
        <f t="shared" ref="AV71:AX71" si="107">IF(ISERROR(AV56/AV30),0,AV56/AV30)</f>
        <v>0</v>
      </c>
      <c r="AX71" s="19">
        <f t="shared" si="107"/>
        <v>0</v>
      </c>
      <c r="AY71"/>
      <c r="AZ71"/>
      <c r="BA71"/>
      <c r="BB71"/>
      <c r="BC71"/>
    </row>
    <row r="72" spans="2:55" x14ac:dyDescent="0.25">
      <c r="B72" s="9" t="s">
        <v>2</v>
      </c>
      <c r="C72" s="10"/>
      <c r="D72" s="10"/>
      <c r="E72" s="10"/>
      <c r="F72" s="10"/>
      <c r="G72" s="10"/>
      <c r="H72" s="10"/>
      <c r="I72" s="10"/>
      <c r="J72" s="11">
        <f>IF(ISERROR(J57/J31),0,J57/J31)</f>
        <v>0</v>
      </c>
      <c r="K72" s="10"/>
      <c r="L72" s="11">
        <f>IF(ISERROR(L57/L31),0,L57/L31)</f>
        <v>0</v>
      </c>
      <c r="M72" s="10"/>
      <c r="N72" s="11">
        <f>IF(ISERROR(N57/N31),0,N57/N31)</f>
        <v>0</v>
      </c>
      <c r="O72" s="10"/>
      <c r="P72" s="11">
        <f>IF(ISERROR(P57/P31),0,P57/P31)</f>
        <v>0</v>
      </c>
      <c r="Q72" s="10"/>
      <c r="R72" s="11">
        <f>IF(ISERROR(R57/R31),0,R57/R31)</f>
        <v>0</v>
      </c>
      <c r="S72" s="10"/>
      <c r="T72" s="11">
        <f>IF(ISERROR(T57/T31),0,T57/T31)</f>
        <v>615.67441860465112</v>
      </c>
      <c r="U72" s="10"/>
      <c r="V72" s="11">
        <f>IF(ISERROR(V57/V31),0,V57/V31)</f>
        <v>590.10677966101696</v>
      </c>
      <c r="W72" s="10"/>
      <c r="X72" s="11">
        <f>IF(ISERROR(X57/X31),0,X57/X31)</f>
        <v>600.85962566844921</v>
      </c>
      <c r="Y72" s="10"/>
      <c r="Z72" s="11">
        <f>IF(ISERROR(Z57/Z31),0,Z57/Z31)</f>
        <v>559.56576763485475</v>
      </c>
      <c r="AA72" s="10"/>
      <c r="AB72" s="11">
        <f>IF(ISERROR(AB57/AB31),0,AB57/AB31)</f>
        <v>615.17907348242807</v>
      </c>
      <c r="AC72" s="10"/>
      <c r="AD72" s="11">
        <f>IF(ISERROR(AD57/AD31),0,AD57/AD31)</f>
        <v>623.15119680851058</v>
      </c>
      <c r="AE72" s="10"/>
      <c r="AF72" s="11">
        <f>IF(ISERROR(AF57/AF31),0,AF57/AF31)</f>
        <v>599.87516778523479</v>
      </c>
      <c r="AG72" s="10"/>
      <c r="AH72" s="11">
        <f>IF(ISERROR(AH57/AH31),0,AH57/AH31)</f>
        <v>592.43999999999994</v>
      </c>
      <c r="AI72" s="10"/>
      <c r="AJ72" s="11">
        <f t="shared" ref="AJ72:AL72" si="108">IF(ISERROR(AJ57/AJ31),0,AJ57/AJ31)</f>
        <v>588.04261477045907</v>
      </c>
      <c r="AK72" s="10"/>
      <c r="AL72" s="11">
        <f t="shared" si="108"/>
        <v>584.23934523809521</v>
      </c>
      <c r="AM72" s="10"/>
      <c r="AN72" s="11">
        <f t="shared" ref="AN72:AP72" si="109">IF(ISERROR(AN57/AN31),0,AN57/AN31)</f>
        <v>583.26388560157784</v>
      </c>
      <c r="AO72" s="10"/>
      <c r="AP72" s="11">
        <f t="shared" si="109"/>
        <v>584.70234251968498</v>
      </c>
      <c r="AQ72" s="10"/>
      <c r="AR72" s="11">
        <f t="shared" ref="AR72:AT72" si="110">IF(ISERROR(AR57/AR31),0,AR57/AR31)</f>
        <v>583.15372043010746</v>
      </c>
      <c r="AS72" s="10"/>
      <c r="AT72" s="11">
        <f t="shared" si="110"/>
        <v>585.58000000000004</v>
      </c>
      <c r="AU72" s="10"/>
      <c r="AV72" s="11">
        <f t="shared" ref="AV72:AX72" si="111">IF(ISERROR(AV57/AV31),0,AV57/AV31)</f>
        <v>579.71347826086946</v>
      </c>
      <c r="AW72" s="10"/>
      <c r="AX72" s="13">
        <f t="shared" si="111"/>
        <v>614.13671641791041</v>
      </c>
      <c r="AY72"/>
      <c r="AZ72"/>
      <c r="BA72"/>
      <c r="BB72"/>
      <c r="BC72"/>
    </row>
    <row r="73" spans="2:55" x14ac:dyDescent="0.25">
      <c r="B73" s="4" t="str">
        <f>$B$32</f>
        <v>Dr. Olex</v>
      </c>
      <c r="J73" s="20">
        <f>IF(J32=0,"-",J58/J32)</f>
        <v>177.74437810945275</v>
      </c>
      <c r="L73" s="20">
        <f>IF(L32=0,"-",L58/L32)</f>
        <v>159.99829457364339</v>
      </c>
      <c r="N73" s="20">
        <f>IF(N32=0,"-",N58/N32)</f>
        <v>194.3360655737705</v>
      </c>
      <c r="P73" s="20">
        <f>IF(P32=0,"-",P58/P32)</f>
        <v>230.886</v>
      </c>
      <c r="R73" s="20">
        <f>IF(R32=0,"-",R58/R32)</f>
        <v>281.7885714285714</v>
      </c>
      <c r="T73" s="20">
        <f>IF(T32=0,"-",T58/T32)</f>
        <v>401.5</v>
      </c>
      <c r="V73" s="20" t="str">
        <f>IF(V32=0,"-",V58/V32)</f>
        <v>-</v>
      </c>
      <c r="X73" s="20">
        <f>IF(X32=0,"-",X58/X32)</f>
        <v>365.33333333333331</v>
      </c>
      <c r="Z73" s="20">
        <f>IF(Z32=0,"-",Z58/Z32)</f>
        <v>-1736.41</v>
      </c>
      <c r="AB73" s="20" t="str">
        <f>IF(AB32=0,"-",AB58/AB32)</f>
        <v>-</v>
      </c>
      <c r="AD73" s="20" t="str">
        <f>IF(AD32=0,"-",AD58/AD32)</f>
        <v>-</v>
      </c>
      <c r="AF73" s="20" t="str">
        <f>IF(AF32=0,"-",AF58/AF32)</f>
        <v>-</v>
      </c>
      <c r="AH73" s="20" t="str">
        <f>IF(AH32=0,"-",AH58/AH32)</f>
        <v>-</v>
      </c>
      <c r="AJ73" s="20" t="str">
        <f>IF(AJ32=0,"-",AJ58/AJ32)</f>
        <v>-</v>
      </c>
      <c r="AL73" s="20" t="str">
        <f>IF(AL32=0,"-",AL58/AL32)</f>
        <v>-</v>
      </c>
      <c r="AN73" s="20" t="str">
        <f>IF(AN32=0,"-",AN58/AN32)</f>
        <v>-</v>
      </c>
      <c r="AP73" s="20">
        <f>IF(AP32=0,"-",AP58/AP32)</f>
        <v>1161.9100000000001</v>
      </c>
      <c r="AR73" s="20" t="str">
        <f>IF(AR32=0,"-",AR58/AR32)</f>
        <v>-</v>
      </c>
      <c r="AT73" s="20">
        <f>IF(AT32=0,"-",AT58/AT32)</f>
        <v>695.89</v>
      </c>
      <c r="AV73" s="20" t="str">
        <f>IF(AV32=0,"-",AV58/AV32)</f>
        <v>-</v>
      </c>
      <c r="AX73" s="20" t="str">
        <f>IF(AX32=0,"-",AX58/AX32)</f>
        <v>-</v>
      </c>
      <c r="AY73"/>
      <c r="AZ73"/>
      <c r="BA73"/>
      <c r="BB73"/>
      <c r="BC73"/>
    </row>
    <row r="74" spans="2:55" x14ac:dyDescent="0.25">
      <c r="B74" s="9" t="s">
        <v>2</v>
      </c>
      <c r="C74" s="10"/>
      <c r="D74" s="10"/>
      <c r="E74" s="10"/>
      <c r="F74" s="10"/>
      <c r="G74" s="10"/>
      <c r="H74" s="10"/>
      <c r="I74" s="10"/>
      <c r="J74" s="11">
        <f>IF(ISERROR(J59/J33),0,J59/J33)</f>
        <v>177.74437810945275</v>
      </c>
      <c r="K74" s="10"/>
      <c r="L74" s="11">
        <f>IF(ISERROR(L59/L33),0,L59/L33)</f>
        <v>170.80727272727273</v>
      </c>
      <c r="M74" s="10"/>
      <c r="N74" s="11">
        <f>IF(ISERROR(N59/N33),0,N59/N33)</f>
        <v>179.20058479532162</v>
      </c>
      <c r="O74" s="10"/>
      <c r="P74" s="11">
        <f>IF(ISERROR(P59/P33),0,P59/P33)</f>
        <v>188.66527070063694</v>
      </c>
      <c r="Q74" s="10"/>
      <c r="R74" s="11">
        <f>IF(ISERROR(R59/R33),0,R59/R33)</f>
        <v>195.40536189069422</v>
      </c>
      <c r="S74" s="10"/>
      <c r="T74" s="11">
        <f>IF(ISERROR(T59/T33),0,T59/T33)</f>
        <v>196.01241531664212</v>
      </c>
      <c r="U74" s="10"/>
      <c r="V74" s="11">
        <f>IF(ISERROR(V59/V33),0,V59/V33)</f>
        <v>196.01241531664212</v>
      </c>
      <c r="W74" s="10"/>
      <c r="X74" s="11">
        <f>IF(ISERROR(X59/X33),0,X59/X33)</f>
        <v>196.75722873900293</v>
      </c>
      <c r="Y74" s="10"/>
      <c r="Z74" s="11">
        <f>IF(ISERROR(Z59/Z33),0,Z59/Z33)</f>
        <v>193.92682284040995</v>
      </c>
      <c r="AA74" s="10"/>
      <c r="AB74" s="11">
        <f>IF(ISERROR(AB59/AB33),0,AB59/AB33)</f>
        <v>193.67352855051243</v>
      </c>
      <c r="AC74" s="10"/>
      <c r="AD74" s="11">
        <f>IF(ISERROR(AD59/AD33),0,AD59/AD33)</f>
        <v>193.56371888726207</v>
      </c>
      <c r="AE74" s="10"/>
      <c r="AF74" s="11">
        <f>IF(ISERROR(AF59/AF33),0,AF59/AF33)</f>
        <v>193.30017569546118</v>
      </c>
      <c r="AG74" s="10"/>
      <c r="AH74" s="11">
        <f>IF(ISERROR(AH59/AH33),0,AH59/AH33)</f>
        <v>199.78713692946056</v>
      </c>
      <c r="AI74" s="10"/>
      <c r="AJ74" s="11">
        <f t="shared" ref="AJ74:AL74" si="112">IF(ISERROR(AJ59/AJ33),0,AJ59/AJ33)</f>
        <v>214.32753541076485</v>
      </c>
      <c r="AK74" s="10"/>
      <c r="AL74" s="11">
        <f t="shared" si="112"/>
        <v>240.15247058823527</v>
      </c>
      <c r="AM74" s="10"/>
      <c r="AN74" s="11">
        <f t="shared" ref="AN74:AP74" si="113">IF(ISERROR(AN59/AN33),0,AN59/AN33)</f>
        <v>263.52781818181813</v>
      </c>
      <c r="AO74" s="10"/>
      <c r="AP74" s="11">
        <f t="shared" si="113"/>
        <v>264.04285714285714</v>
      </c>
      <c r="AQ74" s="10"/>
      <c r="AR74" s="11">
        <f t="shared" ref="AR74:AT74" si="114">IF(ISERROR(AR59/AR33),0,AR59/AR33)</f>
        <v>284.35000000000002</v>
      </c>
      <c r="AS74" s="10"/>
      <c r="AT74" s="11">
        <f t="shared" si="114"/>
        <v>352.94</v>
      </c>
      <c r="AU74" s="10"/>
      <c r="AV74" s="11">
        <f t="shared" ref="AV74:AX74" si="115">IF(ISERROR(AV59/AV33),0,AV59/AV33)</f>
        <v>580.86333333333334</v>
      </c>
      <c r="AW74" s="10"/>
      <c r="AX74" s="13">
        <f t="shared" si="115"/>
        <v>1751</v>
      </c>
      <c r="AY74"/>
      <c r="AZ74"/>
      <c r="BA74"/>
      <c r="BB74"/>
      <c r="BC74"/>
    </row>
    <row r="75" spans="2:55" x14ac:dyDescent="0.25">
      <c r="B75" s="4" t="str">
        <f>$B$34</f>
        <v>Dr. Maheri</v>
      </c>
      <c r="J75" s="20" t="str">
        <f>IF(J34=0,"-",J60/J34)</f>
        <v>-</v>
      </c>
      <c r="L75" s="20" t="str">
        <f>IF(L34=0,"-",L60/L34)</f>
        <v>-</v>
      </c>
      <c r="N75" s="20" t="str">
        <f>IF(N34=0,"-",N60/N34)</f>
        <v>-</v>
      </c>
      <c r="P75" s="20" t="str">
        <f>IF(P34=0,"-",P60/P34)</f>
        <v>-</v>
      </c>
      <c r="R75" s="20" t="str">
        <f>IF(R34=0,"-",R60/R34)</f>
        <v>-</v>
      </c>
      <c r="T75" s="20" t="str">
        <f>IF(T34=0,"-",T60/T34)</f>
        <v>-</v>
      </c>
      <c r="V75" s="20" t="str">
        <f>IF(V34=0,"-",V60/V34)</f>
        <v>-</v>
      </c>
      <c r="X75" s="20" t="str">
        <f>IF(X34=0,"-",X60/X34)</f>
        <v>-</v>
      </c>
      <c r="Z75" s="20" t="str">
        <f>IF(Z34=0,"-",Z60/Z34)</f>
        <v>-</v>
      </c>
      <c r="AB75" s="20" t="str">
        <f>IF(AB34=0,"-",AB60/AB34)</f>
        <v>-</v>
      </c>
      <c r="AD75" s="20" t="str">
        <f>IF(AD34=0,"-",AD60/AD34)</f>
        <v>-</v>
      </c>
      <c r="AF75" s="20" t="str">
        <f>IF(AF34=0,"-",AF60/AF34)</f>
        <v>-</v>
      </c>
      <c r="AH75" s="20" t="str">
        <f>IF(AH34=0,"-",AH60/AH34)</f>
        <v>-</v>
      </c>
      <c r="AJ75" s="20" t="str">
        <f>IF(AJ34=0,"-",AJ60/AJ34)</f>
        <v>-</v>
      </c>
      <c r="AL75" s="20">
        <f>IF(AL34=0,"-",AL60/AL34)</f>
        <v>828.57032258064521</v>
      </c>
      <c r="AN75" s="20">
        <f>IF(AN34=0,"-",AN60/AN34)</f>
        <v>632.6444444444445</v>
      </c>
      <c r="AP75" s="20">
        <f>IF(AP34=0,"-",AP60/AP34)</f>
        <v>338.19499999999999</v>
      </c>
      <c r="AR75" s="20" t="str">
        <f>IF(AR34=0,"-",AR60/AR34)</f>
        <v>-</v>
      </c>
      <c r="AT75" s="20" t="str">
        <f>IF(AT34=0,"-",AT60/AT34)</f>
        <v>-</v>
      </c>
      <c r="AV75" s="20" t="str">
        <f>IF(AV34=0,"-",AV60/AV34)</f>
        <v>-</v>
      </c>
      <c r="AX75" s="20" t="str">
        <f>IF(AX34=0,"-",AX60/AX34)</f>
        <v>-</v>
      </c>
      <c r="AY75"/>
      <c r="AZ75"/>
      <c r="BA75"/>
      <c r="BB75"/>
      <c r="BC75"/>
    </row>
    <row r="76" spans="2:55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11">
        <f>IF(ISERROR(J61/J35),0,J61/J35)</f>
        <v>0</v>
      </c>
      <c r="K76" s="10"/>
      <c r="L76" s="11">
        <f>IF(ISERROR(L61/L35),0,L61/L35)</f>
        <v>0</v>
      </c>
      <c r="M76" s="10"/>
      <c r="N76" s="11">
        <f>IF(ISERROR(N61/N35),0,N61/N35)</f>
        <v>0</v>
      </c>
      <c r="O76" s="10"/>
      <c r="P76" s="11">
        <f>IF(ISERROR(P61/P35),0,P61/P35)</f>
        <v>0</v>
      </c>
      <c r="Q76" s="10"/>
      <c r="R76" s="11">
        <f>IF(ISERROR(R61/R35),0,R61/R35)</f>
        <v>0</v>
      </c>
      <c r="S76" s="10"/>
      <c r="T76" s="11">
        <f>IF(ISERROR(T61/T35),0,T61/T35)</f>
        <v>0</v>
      </c>
      <c r="U76" s="10"/>
      <c r="V76" s="11">
        <f>IF(ISERROR(V61/V35),0,V61/V35)</f>
        <v>0</v>
      </c>
      <c r="W76" s="10"/>
      <c r="X76" s="11">
        <f>IF(ISERROR(X61/X35),0,X61/X35)</f>
        <v>0</v>
      </c>
      <c r="Y76" s="10"/>
      <c r="Z76" s="11">
        <f>IF(ISERROR(Z61/Z35),0,Z61/Z35)</f>
        <v>0</v>
      </c>
      <c r="AA76" s="10"/>
      <c r="AB76" s="11">
        <f>IF(ISERROR(AB61/AB35),0,AB61/AB35)</f>
        <v>0</v>
      </c>
      <c r="AC76" s="10"/>
      <c r="AD76" s="11">
        <f>IF(ISERROR(AD61/AD35),0,AD61/AD35)</f>
        <v>0</v>
      </c>
      <c r="AE76" s="10"/>
      <c r="AF76" s="11">
        <f>IF(ISERROR(AF61/AF35),0,AF61/AF35)</f>
        <v>0</v>
      </c>
      <c r="AG76" s="10"/>
      <c r="AH76" s="11">
        <f>IF(ISERROR(AH61/AH35),0,AH61/AH35)</f>
        <v>0</v>
      </c>
      <c r="AI76" s="10"/>
      <c r="AJ76" s="11">
        <f t="shared" ref="AJ76" si="116">IF(ISERROR(AJ61/AJ35),0,AJ61/AJ35)</f>
        <v>0</v>
      </c>
      <c r="AK76" s="10"/>
      <c r="AL76" s="11">
        <f t="shared" ref="AL76:AN76" si="117">IF(ISERROR(AL61/AL35),0,AL61/AL35)</f>
        <v>828.57032258064521</v>
      </c>
      <c r="AM76" s="10"/>
      <c r="AN76" s="11">
        <f t="shared" si="117"/>
        <v>769.1321348314608</v>
      </c>
      <c r="AO76" s="10"/>
      <c r="AP76" s="11">
        <f t="shared" ref="AP76:AR76" si="118">IF(ISERROR(AP61/AP35),0,AP61/AP35)</f>
        <v>725.60313131313137</v>
      </c>
      <c r="AQ76" s="10"/>
      <c r="AR76" s="11">
        <f t="shared" si="118"/>
        <v>724.01222222222225</v>
      </c>
      <c r="AS76" s="10"/>
      <c r="AT76" s="11">
        <f t="shared" ref="AT76:AV76" si="119">IF(ISERROR(AT61/AT35),0,AT61/AT35)</f>
        <v>723.19707070707079</v>
      </c>
      <c r="AU76" s="10"/>
      <c r="AV76" s="11">
        <f t="shared" si="119"/>
        <v>722.04282828282828</v>
      </c>
      <c r="AW76" s="10"/>
      <c r="AX76" s="13">
        <f t="shared" ref="AX76" si="120">IF(ISERROR(AX61/AX35),0,AX61/AX35)</f>
        <v>730.53070707070719</v>
      </c>
      <c r="AY76"/>
      <c r="AZ76"/>
      <c r="BA76"/>
      <c r="BB76"/>
      <c r="BC76"/>
    </row>
    <row r="77" spans="2:55" x14ac:dyDescent="0.25">
      <c r="B77" s="4" t="str">
        <f>$B$36</f>
        <v>Dr. Madany</v>
      </c>
      <c r="J77" s="20">
        <f>IF(ISERROR(J62/J36),0,J62/J36)</f>
        <v>263.45640449438201</v>
      </c>
      <c r="L77" s="20">
        <f>IF(ISERROR(L62/L36),0,L62/L36)</f>
        <v>314.95897058823527</v>
      </c>
      <c r="N77" s="20">
        <f>IF(ISERROR(N62/N36),0,N62/N36)</f>
        <v>739.04761904761904</v>
      </c>
      <c r="P77" s="20">
        <f>IF(ISERROR(P62/P36),0,P62/P36)</f>
        <v>0</v>
      </c>
      <c r="R77" s="20">
        <f>IF(ISERROR(R62/R36),0,R62/R36)</f>
        <v>0</v>
      </c>
      <c r="T77" s="20">
        <f>IF(ISERROR(T62/T36),0,T62/T36)</f>
        <v>0</v>
      </c>
      <c r="V77" s="20">
        <f>IF(ISERROR(V62/V36),0,V62/V36)</f>
        <v>0</v>
      </c>
      <c r="X77" s="20">
        <f>IF(ISERROR(X62/X36),0,X62/X36)</f>
        <v>0</v>
      </c>
      <c r="Z77" s="20">
        <f>IF(ISERROR(Z62/Z36),0,Z62/Z36)</f>
        <v>0</v>
      </c>
      <c r="AB77" s="20">
        <f>IF(ISERROR(AB62/AB36),0,AB62/AB36)</f>
        <v>0</v>
      </c>
      <c r="AD77" s="20">
        <f>IF(ISERROR(AD62/AD36),0,AD62/AD36)</f>
        <v>0</v>
      </c>
      <c r="AF77" s="20">
        <f>IF(ISERROR(AF62/AF36),0,AF62/AF36)</f>
        <v>0</v>
      </c>
      <c r="AH77" s="20">
        <f>IF(ISERROR(AH62/AH36),0,AH62/AH36)</f>
        <v>0</v>
      </c>
      <c r="AJ77" s="20">
        <f t="shared" ref="AJ77:AL77" si="121">IF(ISERROR(AJ62/AJ36),0,AJ62/AJ36)</f>
        <v>0</v>
      </c>
      <c r="AL77" s="20">
        <f t="shared" si="121"/>
        <v>0</v>
      </c>
      <c r="AN77" s="20">
        <f t="shared" ref="AN77:AP77" si="122">IF(ISERROR(AN62/AN36),0,AN62/AN36)</f>
        <v>0</v>
      </c>
      <c r="AP77" s="20">
        <f t="shared" si="122"/>
        <v>0</v>
      </c>
      <c r="AR77" s="20">
        <f t="shared" ref="AR77:AT77" si="123">IF(ISERROR(AR62/AR36),0,AR62/AR36)</f>
        <v>0</v>
      </c>
      <c r="AT77" s="20">
        <f t="shared" si="123"/>
        <v>0</v>
      </c>
      <c r="AV77" s="20">
        <f t="shared" ref="AV77:AX77" si="124">IF(ISERROR(AV62/AV36),0,AV62/AV36)</f>
        <v>0</v>
      </c>
      <c r="AX77" s="20">
        <f t="shared" si="124"/>
        <v>0</v>
      </c>
      <c r="AY77"/>
      <c r="AZ77"/>
      <c r="BA77"/>
      <c r="BB77"/>
      <c r="BC77"/>
    </row>
    <row r="78" spans="2:55" x14ac:dyDescent="0.25">
      <c r="B78" s="9" t="s">
        <v>2</v>
      </c>
      <c r="C78" s="10"/>
      <c r="D78" s="10"/>
      <c r="E78" s="10"/>
      <c r="F78" s="10"/>
      <c r="G78" s="10"/>
      <c r="H78" s="10"/>
      <c r="I78" s="10"/>
      <c r="J78" s="11">
        <f>IF(ISERROR(J63/J37),0,J63/J37)</f>
        <v>263.45640449438201</v>
      </c>
      <c r="K78" s="10"/>
      <c r="L78" s="11">
        <f>IF(ISERROR(L63/L37),0,L63/L37)</f>
        <v>285.76324840764335</v>
      </c>
      <c r="M78" s="10"/>
      <c r="N78" s="11">
        <f>IF(ISERROR(N63/N37),0,N63/N37)</f>
        <v>339.24061797752807</v>
      </c>
      <c r="O78" s="10"/>
      <c r="P78" s="11">
        <f>IF(ISERROR(P63/P37),0,P63/P37)</f>
        <v>328.66780898876408</v>
      </c>
      <c r="Q78" s="10"/>
      <c r="R78" s="11">
        <f>IF(ISERROR(R63/R37),0,R63/R37)</f>
        <v>328.66780898876408</v>
      </c>
      <c r="S78" s="10"/>
      <c r="T78" s="11">
        <f>IF(ISERROR(T63/T37),0,T63/T37)</f>
        <v>322.16219101123596</v>
      </c>
      <c r="U78" s="10"/>
      <c r="V78" s="11">
        <f>IF(ISERROR(V63/V37),0,V63/V37)</f>
        <v>317.97117977528092</v>
      </c>
      <c r="W78" s="10"/>
      <c r="X78" s="11">
        <f>IF(ISERROR(X63/X37),0,X63/X37)</f>
        <v>317.53297752808993</v>
      </c>
      <c r="Y78" s="10"/>
      <c r="Z78" s="11">
        <f>IF(ISERROR(Z63/Z37),0,Z63/Z37)</f>
        <v>316.6958988764045</v>
      </c>
      <c r="AA78" s="10"/>
      <c r="AB78" s="11">
        <f>IF(ISERROR(AB63/AB37),0,AB63/AB37)</f>
        <v>316.6958988764045</v>
      </c>
      <c r="AC78" s="10"/>
      <c r="AD78" s="11">
        <f>IF(ISERROR(AD63/AD37),0,AD63/AD37)</f>
        <v>297.04421348314611</v>
      </c>
      <c r="AE78" s="10"/>
      <c r="AF78" s="11">
        <f>IF(ISERROR(AF63/AF37),0,AF63/AF37)</f>
        <v>316.51612359550563</v>
      </c>
      <c r="AG78" s="10"/>
      <c r="AH78" s="11">
        <f>IF(ISERROR(AH63/AH37),0,AH63/AH37)</f>
        <v>369.16573033707863</v>
      </c>
      <c r="AI78" s="10"/>
      <c r="AJ78" s="11">
        <f t="shared" ref="AJ78:AL78" si="125">IF(ISERROR(AJ63/AJ37),0,AJ63/AJ37)</f>
        <v>544.69238095238097</v>
      </c>
      <c r="AK78" s="10"/>
      <c r="AL78" s="11">
        <f t="shared" si="125"/>
        <v>0</v>
      </c>
      <c r="AM78" s="10"/>
      <c r="AN78" s="11">
        <f t="shared" ref="AN78:AP78" si="126">IF(ISERROR(AN63/AN37),0,AN63/AN37)</f>
        <v>0</v>
      </c>
      <c r="AO78" s="10"/>
      <c r="AP78" s="11">
        <f t="shared" si="126"/>
        <v>0</v>
      </c>
      <c r="AQ78" s="10"/>
      <c r="AR78" s="11">
        <f t="shared" ref="AR78:AT78" si="127">IF(ISERROR(AR63/AR37),0,AR63/AR37)</f>
        <v>0</v>
      </c>
      <c r="AS78" s="10"/>
      <c r="AT78" s="11">
        <f t="shared" si="127"/>
        <v>0</v>
      </c>
      <c r="AU78" s="10"/>
      <c r="AV78" s="11">
        <f t="shared" ref="AV78:AX78" si="128">IF(ISERROR(AV63/AV37),0,AV63/AV37)</f>
        <v>0</v>
      </c>
      <c r="AW78" s="10"/>
      <c r="AX78" s="13">
        <f t="shared" si="128"/>
        <v>0</v>
      </c>
      <c r="AY78"/>
      <c r="AZ78"/>
      <c r="BA78"/>
      <c r="BB78"/>
      <c r="BC78"/>
    </row>
    <row r="79" spans="2:55" x14ac:dyDescent="0.25">
      <c r="B79" s="4" t="str">
        <f>$B$38</f>
        <v>Other</v>
      </c>
      <c r="J79" s="20">
        <f>IF(ISERROR(J64/J38),0,J64/J38)</f>
        <v>0</v>
      </c>
      <c r="L79" s="20">
        <f>IF(ISERROR(L64/L38),0,L64/L38)</f>
        <v>0</v>
      </c>
      <c r="N79" s="20">
        <f>IF(ISERROR(N64/N38),0,N64/N38)</f>
        <v>537.4545454545455</v>
      </c>
      <c r="P79" s="20">
        <f>IF(ISERROR(P64/P38),0,P64/P38)</f>
        <v>681.97727272727275</v>
      </c>
      <c r="R79" s="20">
        <f>IF(ISERROR(R64/R38),0,R64/R38)</f>
        <v>444.45776119402984</v>
      </c>
      <c r="T79" s="20">
        <f>IF(ISERROR(T64/T38),0,T64/T38)</f>
        <v>307.40075471698111</v>
      </c>
      <c r="V79" s="20">
        <f>IF(ISERROR(V64/V38),0,V64/V38)</f>
        <v>429.83703703703708</v>
      </c>
      <c r="X79" s="20">
        <f>IF(ISERROR(X64/X38),0,X64/X38)</f>
        <v>674.04782608695655</v>
      </c>
      <c r="Z79" s="20">
        <f>IF(ISERROR(Z64/Z38),0,Z64/Z38)</f>
        <v>694.12666666666667</v>
      </c>
      <c r="AB79" s="20">
        <f>IF(ISERROR(AB64/AB38),0,AB64/AB38)</f>
        <v>353.33333333333331</v>
      </c>
      <c r="AD79" s="20">
        <f>IF(ISERROR(AD64/AD38),0,AD64/AD38)</f>
        <v>917.85714285714289</v>
      </c>
      <c r="AF79" s="20">
        <f>IF(ISERROR(AF64/AF38),0,AF64/AF38)</f>
        <v>1227</v>
      </c>
      <c r="AH79" s="20">
        <f>IF(ISERROR(AH64/AH38),0,AH64/AH38)</f>
        <v>912.09090909090912</v>
      </c>
      <c r="AJ79" s="20">
        <f t="shared" ref="AJ79:AL79" si="129">IF(ISERROR(AJ64/AJ38),0,AJ64/AJ38)</f>
        <v>1090</v>
      </c>
      <c r="AL79" s="20">
        <f t="shared" si="129"/>
        <v>1107.8333333333333</v>
      </c>
      <c r="AN79" s="20">
        <f t="shared" ref="AN79:AP79" si="130">IF(ISERROR(AN64/AN38),0,AN64/AN38)</f>
        <v>0</v>
      </c>
      <c r="AP79" s="20">
        <f t="shared" si="130"/>
        <v>0</v>
      </c>
      <c r="AR79" s="20">
        <f t="shared" ref="AR79:AT79" si="131">IF(ISERROR(AR64/AR38),0,AR64/AR38)</f>
        <v>0</v>
      </c>
      <c r="AT79" s="20">
        <f t="shared" si="131"/>
        <v>0</v>
      </c>
      <c r="AV79" s="20">
        <f t="shared" ref="AV79:AX79" si="132">IF(ISERROR(AV64/AV38),0,AV64/AV38)</f>
        <v>0</v>
      </c>
      <c r="AX79" s="20">
        <f t="shared" si="132"/>
        <v>0</v>
      </c>
      <c r="AY79"/>
      <c r="AZ79"/>
      <c r="BA79"/>
      <c r="BB79"/>
      <c r="BC79"/>
    </row>
    <row r="80" spans="2:55" x14ac:dyDescent="0.25">
      <c r="B80" s="9" t="s">
        <v>2</v>
      </c>
      <c r="C80" s="10"/>
      <c r="D80" s="10"/>
      <c r="E80" s="10"/>
      <c r="F80" s="10"/>
      <c r="G80" s="10"/>
      <c r="H80" s="10"/>
      <c r="I80" s="10"/>
      <c r="J80" s="11">
        <f>IF(ISERROR(J65/J39),0,J65/J39)</f>
        <v>0</v>
      </c>
      <c r="K80" s="10"/>
      <c r="L80" s="11">
        <f>IF(ISERROR(L65/L39),0,L65/L39)</f>
        <v>0</v>
      </c>
      <c r="M80" s="10"/>
      <c r="N80" s="11">
        <f>IF(ISERROR(N65/N39),0,N65/N39)</f>
        <v>537.4545454545455</v>
      </c>
      <c r="O80" s="10"/>
      <c r="P80" s="11">
        <f>IF(ISERROR(P65/P39),0,P65/P39)</f>
        <v>645.84659090909088</v>
      </c>
      <c r="Q80" s="10"/>
      <c r="R80" s="11">
        <f>IF(ISERROR(R65/R39),0,R65/R39)</f>
        <v>524.28756756756752</v>
      </c>
      <c r="S80" s="10"/>
      <c r="T80" s="11">
        <f>IF(ISERROR(T65/T39),0,T65/T39)</f>
        <v>454.19609756097566</v>
      </c>
      <c r="U80" s="10"/>
      <c r="V80" s="11">
        <f>IF(ISERROR(V65/V39),0,V65/V39)</f>
        <v>450.75267015706811</v>
      </c>
      <c r="W80" s="10"/>
      <c r="X80" s="11">
        <f>IF(ISERROR(X65/X39),0,X65/X39)</f>
        <v>474.75168224299074</v>
      </c>
      <c r="Y80" s="10"/>
      <c r="Z80" s="11">
        <f>IF(ISERROR(Z65/Z39),0,Z65/Z39)</f>
        <v>501.7240163934427</v>
      </c>
      <c r="AA80" s="10"/>
      <c r="AB80" s="11">
        <f>IF(ISERROR(AB65/AB39),0,AB65/AB39)</f>
        <v>493.12996138996147</v>
      </c>
      <c r="AC80" s="10"/>
      <c r="AD80" s="11">
        <f>IF(ISERROR(AD65/AD39),0,AD65/AD39)</f>
        <v>504.30699248120311</v>
      </c>
      <c r="AE80" s="10"/>
      <c r="AF80" s="11">
        <f>IF(ISERROR(AF65/AF39),0,AF65/AF39)</f>
        <v>515.01355555555563</v>
      </c>
      <c r="AG80" s="10"/>
      <c r="AH80" s="11">
        <f>IF(ISERROR(AH65/AH39),0,AH65/AH39)</f>
        <v>530.55750889679723</v>
      </c>
      <c r="AI80" s="10"/>
      <c r="AJ80" s="11">
        <f t="shared" ref="AJ80:AL80" si="133">IF(ISERROR(AJ65/AJ39),0,AJ65/AJ39)</f>
        <v>549.78233676975958</v>
      </c>
      <c r="AK80" s="10"/>
      <c r="AL80" s="11">
        <f t="shared" si="133"/>
        <v>561.96384615384625</v>
      </c>
      <c r="AM80" s="10"/>
      <c r="AN80" s="11">
        <f t="shared" ref="AN80:AP80" si="134">IF(ISERROR(AN65/AN39),0,AN65/AN39)</f>
        <v>546.66565217391303</v>
      </c>
      <c r="AO80" s="10"/>
      <c r="AP80" s="11">
        <f t="shared" si="134"/>
        <v>583.48247311827959</v>
      </c>
      <c r="AQ80" s="10"/>
      <c r="AR80" s="11">
        <f t="shared" ref="AR80:AT80" si="135">IF(ISERROR(AR65/AR39),0,AR65/AR39)</f>
        <v>693.5</v>
      </c>
      <c r="AS80" s="10"/>
      <c r="AT80" s="11">
        <f t="shared" si="135"/>
        <v>760.65943396226407</v>
      </c>
      <c r="AU80" s="10"/>
      <c r="AV80" s="11">
        <f t="shared" ref="AV80:AX80" si="136">IF(ISERROR(AV65/AV39),0,AV65/AV39)</f>
        <v>784.66024096385547</v>
      </c>
      <c r="AW80" s="10"/>
      <c r="AX80" s="13">
        <f t="shared" si="136"/>
        <v>835.90566037735846</v>
      </c>
      <c r="AY80"/>
      <c r="AZ80"/>
      <c r="BA80"/>
      <c r="BB80"/>
      <c r="BC80"/>
    </row>
    <row r="81" spans="2:55" x14ac:dyDescent="0.25">
      <c r="B81" s="4" t="s">
        <v>10</v>
      </c>
      <c r="J81" s="20">
        <f t="shared" ref="J81" si="137">IF(ISERROR(J9/J40),0,J9/J40)</f>
        <v>204.04910344827584</v>
      </c>
      <c r="L81" s="20">
        <f t="shared" ref="L81" si="138">IF(ISERROR(L9/L40),0,L9/L40)</f>
        <v>218.66492385786802</v>
      </c>
      <c r="N81" s="20">
        <f t="shared" ref="N81" si="139">IF(ISERROR(N9/N40),0,N9/N40)</f>
        <v>202.87525581395349</v>
      </c>
      <c r="P81" s="20">
        <f t="shared" ref="P81" si="140">IF(ISERROR(P9/P40),0,P9/P40)</f>
        <v>285.74027027027023</v>
      </c>
      <c r="R81" s="20">
        <f t="shared" ref="R81" si="141">IF(ISERROR(R9/R40),0,R9/R40)</f>
        <v>322.64758620689651</v>
      </c>
      <c r="T81" s="20">
        <f t="shared" ref="T81" si="142">IF(ISERROR(T9/T40),0,T9/T40)</f>
        <v>404.57387755102036</v>
      </c>
      <c r="V81" s="20">
        <f t="shared" ref="V81" si="143">IF(ISERROR(V9/V40),0,V9/V40)</f>
        <v>472.50294117647053</v>
      </c>
      <c r="X81" s="20">
        <f t="shared" ref="X81" si="144">IF(ISERROR(X9/X40),0,X9/X40)</f>
        <v>548.41315789473686</v>
      </c>
      <c r="Z81" s="20">
        <f t="shared" ref="Z81" si="145">IF(ISERROR(Z9/Z40),0,Z9/Z40)</f>
        <v>443.02341176470588</v>
      </c>
      <c r="AB81" s="20">
        <f t="shared" ref="AB81" si="146">IF(ISERROR(AB9/AB40),0,AB9/AB40)</f>
        <v>680.14597701149421</v>
      </c>
      <c r="AD81" s="20">
        <f t="shared" ref="AD81" si="147">IF(ISERROR(AD9/AD40),0,AD9/AD40)</f>
        <v>545.44000000000005</v>
      </c>
      <c r="AF81" s="20">
        <f t="shared" ref="AF81:AH81" si="148">IF(ISERROR(AF9/AF40),0,AF9/AF40)</f>
        <v>595.52466666666669</v>
      </c>
      <c r="AH81" s="20">
        <f t="shared" si="148"/>
        <v>432.01136363636363</v>
      </c>
      <c r="AJ81" s="20">
        <f t="shared" ref="AJ81:AL81" si="149">IF(ISERROR(AJ9/AJ40),0,AJ9/AJ40)</f>
        <v>371.97638888888895</v>
      </c>
      <c r="AL81" s="20">
        <f t="shared" si="149"/>
        <v>1342.0221176470588</v>
      </c>
      <c r="AN81" s="20">
        <f t="shared" ref="AN81:AP81" si="150">IF(ISERROR(AN9/AN40),0,AN9/AN40)</f>
        <v>856.00717171717179</v>
      </c>
      <c r="AP81" s="20">
        <f t="shared" si="150"/>
        <v>878.17812030075186</v>
      </c>
      <c r="AR81" s="20">
        <f t="shared" ref="AR81:AT81" si="151">IF(ISERROR(AR9/AR40),0,AR9/AR40)</f>
        <v>683.02616822429911</v>
      </c>
      <c r="AT81" s="20">
        <f t="shared" si="151"/>
        <v>788.48010416666659</v>
      </c>
      <c r="AV81" s="20">
        <f t="shared" ref="AV81:AX81" si="152">IF(ISERROR(AV9/AV40),0,AV9/AV40)</f>
        <v>681.88022727272721</v>
      </c>
      <c r="AX81" s="20">
        <f t="shared" si="152"/>
        <v>922.91124999999988</v>
      </c>
      <c r="AY81"/>
      <c r="AZ81"/>
      <c r="BA81"/>
      <c r="BB81"/>
      <c r="BC81"/>
    </row>
    <row r="82" spans="2:55" x14ac:dyDescent="0.25">
      <c r="B82" s="9" t="s">
        <v>2</v>
      </c>
      <c r="C82" s="10"/>
      <c r="D82" s="10"/>
      <c r="E82" s="10"/>
      <c r="F82" s="10"/>
      <c r="G82" s="10"/>
      <c r="H82" s="10"/>
      <c r="I82" s="10"/>
      <c r="J82" s="11">
        <f t="shared" ref="J82" si="153">IF(ISERROR(J13/J41),0,J13/J41)</f>
        <v>204.04910344827584</v>
      </c>
      <c r="K82" s="10"/>
      <c r="L82" s="11">
        <f t="shared" ref="L82" si="154">IF(ISERROR(L13/L41),0,L13/L41)</f>
        <v>209.96145790554414</v>
      </c>
      <c r="M82" s="10"/>
      <c r="N82" s="11">
        <f t="shared" ref="N82" si="155">IF(ISERROR(N13/N41),0,N13/N41)</f>
        <v>207.79118233618235</v>
      </c>
      <c r="O82" s="10"/>
      <c r="P82" s="11">
        <f t="shared" ref="P82" si="156">IF(ISERROR(P13/P41),0,P13/P41)</f>
        <v>221.36349411764706</v>
      </c>
      <c r="Q82" s="10"/>
      <c r="R82" s="11">
        <f t="shared" ref="R82" si="157">IF(ISERROR(R13/R41),0,R13/R41)</f>
        <v>233.52597308488612</v>
      </c>
      <c r="S82" s="10"/>
      <c r="T82" s="11">
        <f t="shared" ref="T82" si="158">IF(ISERROR(T13/T41),0,T13/T41)</f>
        <v>249.28038533834587</v>
      </c>
      <c r="U82" s="10"/>
      <c r="V82" s="11">
        <f t="shared" ref="V82" si="159">IF(ISERROR(V13/V41),0,V13/V41)</f>
        <v>268.80757289879932</v>
      </c>
      <c r="W82" s="10"/>
      <c r="X82" s="11">
        <f t="shared" ref="X82" si="160">IF(ISERROR(X13/X41),0,X13/X41)</f>
        <v>289.87222839016653</v>
      </c>
      <c r="Y82" s="10"/>
      <c r="Z82" s="11">
        <f t="shared" ref="Z82" si="161">IF(ISERROR(Z13/Z41),0,Z13/Z41)</f>
        <v>299.54373699851413</v>
      </c>
      <c r="AA82" s="10"/>
      <c r="AB82" s="11">
        <f t="shared" ref="AB82" si="162">IF(ISERROR(AB13/AB41),0,AB13/AB41)</f>
        <v>322.65078157711093</v>
      </c>
      <c r="AC82" s="10"/>
      <c r="AD82" s="11">
        <f t="shared" ref="AD82" si="163">IF(ISERROR(AD13/AD41),0,AD13/AD41)</f>
        <v>333.02685961410509</v>
      </c>
      <c r="AE82" s="10"/>
      <c r="AF82" s="11">
        <f t="shared" ref="AF82:AH82" si="164">IF(ISERROR(AF13/AF41),0,AF13/AF41)</f>
        <v>345.50299112801014</v>
      </c>
      <c r="AG82" s="10"/>
      <c r="AH82" s="11">
        <f t="shared" si="164"/>
        <v>379.1576426426426</v>
      </c>
      <c r="AI82" s="10"/>
      <c r="AJ82" s="11">
        <f t="shared" ref="AJ82:AL82" si="165">IF(ISERROR(AJ13/AJ41),0,AJ13/AJ41)</f>
        <v>405.936925704526</v>
      </c>
      <c r="AK82" s="10"/>
      <c r="AL82" s="11">
        <f t="shared" si="165"/>
        <v>524.30916426512965</v>
      </c>
      <c r="AM82" s="10"/>
      <c r="AN82" s="11">
        <f t="shared" ref="AN82:AP82" si="166">IF(ISERROR(AN13/AN41),0,AN13/AN41)</f>
        <v>593.00503024193551</v>
      </c>
      <c r="AO82" s="10"/>
      <c r="AP82" s="11">
        <f t="shared" si="166"/>
        <v>661.67647175421212</v>
      </c>
      <c r="AQ82" s="10"/>
      <c r="AR82" s="11">
        <f t="shared" ref="AR82:AT82" si="167">IF(ISERROR(AR13/AR41),0,AR13/AR41)</f>
        <v>688.67104125736751</v>
      </c>
      <c r="AS82" s="10"/>
      <c r="AT82" s="11">
        <f t="shared" si="167"/>
        <v>719.92678853754944</v>
      </c>
      <c r="AU82" s="10"/>
      <c r="AV82" s="11">
        <f t="shared" ref="AV82:AX82" si="168">IF(ISERROR(AV13/AV41),0,AV13/AV41)</f>
        <v>732.80807960199002</v>
      </c>
      <c r="AW82" s="10"/>
      <c r="AX82" s="13">
        <f t="shared" si="168"/>
        <v>772.64803000000006</v>
      </c>
      <c r="AY82"/>
      <c r="AZ82"/>
      <c r="BA82"/>
      <c r="BB82"/>
      <c r="BC82"/>
    </row>
    <row r="83" spans="2:55" ht="6" customHeight="1" x14ac:dyDescent="0.25">
      <c r="AY83"/>
      <c r="AZ83"/>
      <c r="BA83"/>
      <c r="BB83"/>
      <c r="BC83"/>
    </row>
    <row r="84" spans="2:55" x14ac:dyDescent="0.25">
      <c r="B84" s="7" t="s">
        <v>8</v>
      </c>
      <c r="AY84"/>
      <c r="AZ84"/>
      <c r="BA84"/>
      <c r="BB84"/>
      <c r="BC84"/>
    </row>
    <row r="85" spans="2:55" s="17" customFormat="1" x14ac:dyDescent="0.25">
      <c r="B85" s="17" t="s">
        <v>10</v>
      </c>
      <c r="J85" s="78">
        <f t="shared" ref="J85" si="169">IF(ISERROR(J10/J43),0,J10/J43)</f>
        <v>0</v>
      </c>
      <c r="L85" s="78">
        <f t="shared" ref="L85:N85" si="170">IF(ISERROR(L10/L43),0,L10/L43)</f>
        <v>0</v>
      </c>
      <c r="N85" s="78">
        <f t="shared" si="170"/>
        <v>0</v>
      </c>
      <c r="P85" s="78">
        <f t="shared" ref="P85:R85" si="171">IF(ISERROR(P10/P43),0,P10/P43)</f>
        <v>0</v>
      </c>
      <c r="R85" s="78">
        <f t="shared" si="171"/>
        <v>0</v>
      </c>
      <c r="T85" s="78">
        <f t="shared" ref="T85:V85" si="172">IF(ISERROR(T10/T43),0,T10/T43)</f>
        <v>0</v>
      </c>
      <c r="V85" s="78">
        <f t="shared" si="172"/>
        <v>0</v>
      </c>
      <c r="X85" s="78">
        <f t="shared" ref="X85:Z85" si="173">IF(ISERROR(X10/X43),0,X10/X43)</f>
        <v>0</v>
      </c>
      <c r="Z85" s="78">
        <f t="shared" si="173"/>
        <v>0</v>
      </c>
      <c r="AB85" s="78">
        <f t="shared" ref="AB85:AD85" si="174">IF(ISERROR(AB10/AB43),0,AB10/AB43)</f>
        <v>0</v>
      </c>
      <c r="AD85" s="78">
        <f t="shared" si="174"/>
        <v>0</v>
      </c>
      <c r="AF85" s="78">
        <f t="shared" ref="AF85:AH85" si="175">IF(ISERROR(AF10/AF43),0,AF10/AF43)</f>
        <v>0</v>
      </c>
      <c r="AH85" s="78">
        <f t="shared" si="175"/>
        <v>0</v>
      </c>
      <c r="AJ85" s="78">
        <f t="shared" ref="AJ85:AL85" si="176">IF(ISERROR(AJ10/AJ43),0,AJ10/AJ43)</f>
        <v>0</v>
      </c>
      <c r="AL85" s="78">
        <f t="shared" si="176"/>
        <v>0</v>
      </c>
      <c r="AN85" s="78">
        <f t="shared" ref="AN85:AP85" si="177">IF(ISERROR(AN10/AN43),0,AN10/AN43)</f>
        <v>0</v>
      </c>
      <c r="AP85" s="78">
        <f t="shared" si="177"/>
        <v>0</v>
      </c>
      <c r="AR85" s="78">
        <f t="shared" ref="AR85:AT85" si="178">IF(ISERROR(AR10/AR43),0,AR10/AR43)</f>
        <v>0</v>
      </c>
      <c r="AT85" s="78">
        <f t="shared" si="178"/>
        <v>0</v>
      </c>
      <c r="AV85" s="78">
        <f t="shared" ref="AV85:AX85" si="179">IF(ISERROR(AV10/AV43),0,AV10/AV43)</f>
        <v>228.39393939393941</v>
      </c>
      <c r="AX85" s="78">
        <f t="shared" si="179"/>
        <v>549.77777777777783</v>
      </c>
      <c r="AY85" s="79"/>
      <c r="AZ85" s="79"/>
      <c r="BA85" s="79"/>
      <c r="BB85" s="79"/>
      <c r="BC85" s="79"/>
    </row>
    <row r="86" spans="2:55" s="17" customFormat="1" x14ac:dyDescent="0.25">
      <c r="B86" s="80" t="s">
        <v>2</v>
      </c>
      <c r="C86" s="81"/>
      <c r="D86" s="81"/>
      <c r="E86" s="81"/>
      <c r="F86" s="81"/>
      <c r="G86" s="81"/>
      <c r="H86" s="76"/>
      <c r="I86" s="76"/>
      <c r="J86" s="76">
        <f>SUM(J85:J85)</f>
        <v>0</v>
      </c>
      <c r="K86" s="76"/>
      <c r="L86" s="76">
        <f>SUM(J85:L85)</f>
        <v>0</v>
      </c>
      <c r="M86" s="76"/>
      <c r="N86" s="76">
        <f>SUM(J85:N85)</f>
        <v>0</v>
      </c>
      <c r="O86" s="76"/>
      <c r="P86" s="76">
        <f>SUM(J85:P85)</f>
        <v>0</v>
      </c>
      <c r="Q86" s="76"/>
      <c r="R86" s="76">
        <f>SUM(J85:R85)</f>
        <v>0</v>
      </c>
      <c r="S86" s="76"/>
      <c r="T86" s="76">
        <f>SUM(J85:T85)</f>
        <v>0</v>
      </c>
      <c r="U86" s="76"/>
      <c r="V86" s="76">
        <f>SUM(J85:V85)</f>
        <v>0</v>
      </c>
      <c r="W86" s="76"/>
      <c r="X86" s="76">
        <f>SUM(J85:X85)</f>
        <v>0</v>
      </c>
      <c r="Y86" s="76"/>
      <c r="Z86" s="76">
        <f>SUM(J85:Z85)</f>
        <v>0</v>
      </c>
      <c r="AA86" s="76"/>
      <c r="AB86" s="76">
        <f>SUM(J85:AB85)</f>
        <v>0</v>
      </c>
      <c r="AC86" s="76"/>
      <c r="AD86" s="76">
        <f>SUM(J85:AD85)</f>
        <v>0</v>
      </c>
      <c r="AE86" s="76"/>
      <c r="AF86" s="76">
        <f>SUM(J85:AF85)</f>
        <v>0</v>
      </c>
      <c r="AG86" s="76"/>
      <c r="AH86" s="76">
        <f>SUM(L85:AH85)</f>
        <v>0</v>
      </c>
      <c r="AI86" s="76"/>
      <c r="AJ86" s="76">
        <f>SUM(N85:AJ85)</f>
        <v>0</v>
      </c>
      <c r="AK86" s="76"/>
      <c r="AL86" s="76">
        <f>SUM(P85:AL85)</f>
        <v>0</v>
      </c>
      <c r="AM86" s="76"/>
      <c r="AN86" s="76">
        <f>SUM(R85:AN85)</f>
        <v>0</v>
      </c>
      <c r="AO86" s="76"/>
      <c r="AP86" s="76">
        <f>SUM(T85:AP85)</f>
        <v>0</v>
      </c>
      <c r="AQ86" s="76"/>
      <c r="AR86" s="76">
        <f>SUM(V85:AR85)</f>
        <v>0</v>
      </c>
      <c r="AS86" s="76"/>
      <c r="AT86" s="76">
        <f>SUM(X85:AT85)</f>
        <v>0</v>
      </c>
      <c r="AU86" s="76"/>
      <c r="AV86" s="76">
        <f>SUM(Z85:AV85)</f>
        <v>228.39393939393941</v>
      </c>
      <c r="AW86" s="76"/>
      <c r="AX86" s="77">
        <f>SUM(AB85:AX85)</f>
        <v>778.17171717171721</v>
      </c>
      <c r="AY86" s="79"/>
      <c r="AZ86" s="79"/>
      <c r="BA86" s="79"/>
      <c r="BB86" s="79"/>
      <c r="BC86" s="79"/>
    </row>
    <row r="87" spans="2:55" ht="6" customHeight="1" x14ac:dyDescent="0.25">
      <c r="AY87"/>
      <c r="AZ87"/>
      <c r="BA87"/>
      <c r="BB87"/>
      <c r="BC87"/>
    </row>
    <row r="88" spans="2:55" x14ac:dyDescent="0.25">
      <c r="B88" s="7" t="s">
        <v>9</v>
      </c>
      <c r="AY88"/>
      <c r="AZ88"/>
      <c r="BA88"/>
      <c r="BB88"/>
      <c r="BC88"/>
    </row>
    <row r="89" spans="2:55" x14ac:dyDescent="0.25">
      <c r="B89" s="4" t="s">
        <v>10</v>
      </c>
      <c r="J89" s="19">
        <f t="shared" ref="J89" si="180">IF(ISERROR(J11/J46),0,J11/J46)</f>
        <v>76.642857142857139</v>
      </c>
      <c r="L89" s="19">
        <f t="shared" ref="L89" si="181">IF(ISERROR(L11/L46),0,L11/L46)</f>
        <v>80.741379310344826</v>
      </c>
      <c r="N89" s="19">
        <f t="shared" ref="N89" si="182">IF(ISERROR(N11/N46),0,N11/N46)</f>
        <v>111.44346666666667</v>
      </c>
      <c r="P89" s="19">
        <f t="shared" ref="P89" si="183">IF(ISERROR(P11/P46),0,P11/P46)</f>
        <v>115.22788235294118</v>
      </c>
      <c r="R89" s="19">
        <f t="shared" ref="R89" si="184">IF(ISERROR(R11/R46),0,R11/R46)</f>
        <v>117.20937500000001</v>
      </c>
      <c r="T89" s="19">
        <f t="shared" ref="T89" si="185">IF(ISERROR(T11/T46),0,T11/T46)</f>
        <v>97.015338983050839</v>
      </c>
      <c r="V89" s="19">
        <f t="shared" ref="V89" si="186">IF(ISERROR(V11/V46),0,V11/V46)</f>
        <v>120.39840425531915</v>
      </c>
      <c r="X89" s="19">
        <f t="shared" ref="X89" si="187">IF(ISERROR(X11/X46),0,X11/X46)</f>
        <v>194.86732673267326</v>
      </c>
      <c r="Z89" s="19">
        <f t="shared" ref="Z89" si="188">IF(ISERROR(Z11/Z46),0,Z11/Z46)</f>
        <v>152.44245283018867</v>
      </c>
      <c r="AB89" s="19">
        <f t="shared" ref="AB89" si="189">IF(ISERROR(AB11/AB46),0,AB11/AB46)</f>
        <v>158.61978021978021</v>
      </c>
      <c r="AD89" s="19">
        <f t="shared" ref="AD89" si="190">IF(ISERROR(AD11/AD46),0,AD11/AD46)</f>
        <v>171.29399999999998</v>
      </c>
      <c r="AF89" s="19">
        <f t="shared" ref="AF89:AH89" si="191">IF(ISERROR(AF11/AF46),0,AF11/AF46)</f>
        <v>177.93809523809526</v>
      </c>
      <c r="AH89" s="19">
        <f t="shared" si="191"/>
        <v>150.32272727272726</v>
      </c>
      <c r="AJ89" s="19">
        <f t="shared" ref="AJ89:AL89" si="192">IF(ISERROR(AJ11/AJ46),0,AJ11/AJ46)</f>
        <v>134.655</v>
      </c>
      <c r="AL89" s="19">
        <f t="shared" si="192"/>
        <v>197.43447058823529</v>
      </c>
      <c r="AN89" s="19">
        <f t="shared" ref="AN89:AP89" si="193">IF(ISERROR(AN11/AN46),0,AN11/AN46)</f>
        <v>224.50059523809523</v>
      </c>
      <c r="AP89" s="19">
        <f t="shared" si="193"/>
        <v>181.66680203045686</v>
      </c>
      <c r="AR89" s="19">
        <f t="shared" ref="AR89:AT89" si="194">IF(ISERROR(AR11/AR46),0,AR11/AR46)</f>
        <v>317.83843317972349</v>
      </c>
      <c r="AT89" s="19">
        <f t="shared" si="194"/>
        <v>252.52031250000002</v>
      </c>
      <c r="AV89" s="19">
        <f t="shared" ref="AV89:AX89" si="195">IF(ISERROR(AV11/AV46),0,AV11/AV46)</f>
        <v>205.00093406593405</v>
      </c>
      <c r="AX89" s="19">
        <f t="shared" si="195"/>
        <v>191.87285714285716</v>
      </c>
      <c r="AY89"/>
      <c r="AZ89"/>
      <c r="BA89"/>
      <c r="BB89"/>
      <c r="BC89"/>
    </row>
    <row r="90" spans="2:55" x14ac:dyDescent="0.25">
      <c r="B90" s="9" t="s">
        <v>2</v>
      </c>
      <c r="C90" s="10"/>
      <c r="D90" s="10"/>
      <c r="E90" s="10"/>
      <c r="F90" s="10"/>
      <c r="G90" s="10"/>
      <c r="H90" s="10"/>
      <c r="I90" s="10"/>
      <c r="J90" s="39">
        <f t="shared" ref="J90" si="196">IF(ISERROR(J15/J47),0,J15/J47)</f>
        <v>76.642857142857139</v>
      </c>
      <c r="K90" s="10"/>
      <c r="L90" s="39">
        <f t="shared" ref="L90" si="197">IF(ISERROR(L15/L47),0,L15/L47)</f>
        <v>79.944444444444443</v>
      </c>
      <c r="M90" s="10"/>
      <c r="N90" s="39">
        <f t="shared" ref="N90" si="198">IF(ISERROR(N15/N47),0,N15/N47)</f>
        <v>96.015374149659863</v>
      </c>
      <c r="O90" s="10"/>
      <c r="P90" s="39">
        <f t="shared" ref="P90" si="199">IF(ISERROR(P15/P47),0,P15/P47)</f>
        <v>103.05443965517242</v>
      </c>
      <c r="Q90" s="10"/>
      <c r="R90" s="39">
        <f t="shared" ref="R90" si="200">IF(ISERROR(R15/R47),0,R15/R47)</f>
        <v>107.19734756097562</v>
      </c>
      <c r="S90" s="10"/>
      <c r="T90" s="39">
        <f t="shared" ref="T90" si="201">IF(ISERROR(T15/T47),0,T15/T47)</f>
        <v>104.5034529147982</v>
      </c>
      <c r="U90" s="10"/>
      <c r="V90" s="39">
        <f t="shared" ref="V90" si="202">IF(ISERROR(V15/V47),0,V15/V47)</f>
        <v>107.27035185185186</v>
      </c>
      <c r="W90" s="10"/>
      <c r="X90" s="39">
        <f t="shared" ref="X90" si="203">IF(ISERROR(X15/X47),0,X15/X47)</f>
        <v>121.07268330733228</v>
      </c>
      <c r="Y90" s="10"/>
      <c r="Z90" s="39">
        <f t="shared" ref="Z90" si="204">IF(ISERROR(Z15/Z47),0,Z15/Z47)</f>
        <v>125.5240829986613</v>
      </c>
      <c r="AA90" s="10"/>
      <c r="AB90" s="39">
        <f t="shared" ref="AB90" si="205">IF(ISERROR(AB15/AB47),0,AB15/AB47)</f>
        <v>129.11800715990452</v>
      </c>
      <c r="AC90" s="10"/>
      <c r="AD90" s="39">
        <f t="shared" ref="AD90" si="206">IF(ISERROR(AD15/AD47),0,AD15/AD47)</f>
        <v>132.58262869660459</v>
      </c>
      <c r="AE90" s="10"/>
      <c r="AF90" s="39">
        <f t="shared" ref="AF90:AH90" si="207">IF(ISERROR(AF15/AF47),0,AF15/AF47)</f>
        <v>135.51028688524588</v>
      </c>
      <c r="AG90" s="10"/>
      <c r="AH90" s="39">
        <f t="shared" si="207"/>
        <v>136.97737574552684</v>
      </c>
      <c r="AI90" s="10"/>
      <c r="AJ90" s="39">
        <f t="shared" ref="AJ90:AL90" si="208">IF(ISERROR(AJ15/AJ47),0,AJ15/AJ47)</f>
        <v>140.07494047619045</v>
      </c>
      <c r="AK90" s="10"/>
      <c r="AL90" s="39">
        <f t="shared" si="208"/>
        <v>150.86232094288306</v>
      </c>
      <c r="AM90" s="10"/>
      <c r="AN90" s="39">
        <f t="shared" ref="AN90:AP90" si="209">IF(ISERROR(AN15/AN47),0,AN15/AN47)</f>
        <v>163.84727655986512</v>
      </c>
      <c r="AO90" s="10"/>
      <c r="AP90" s="39">
        <f t="shared" si="209"/>
        <v>170.05371406371407</v>
      </c>
      <c r="AQ90" s="10"/>
      <c r="AR90" s="39">
        <f t="shared" ref="AR90:AT90" si="210">IF(ISERROR(AR15/AR47),0,AR15/AR47)</f>
        <v>199.41</v>
      </c>
      <c r="AS90" s="10"/>
      <c r="AT90" s="39">
        <f t="shared" si="210"/>
        <v>211.28619272237199</v>
      </c>
      <c r="AU90" s="10"/>
      <c r="AV90" s="39">
        <f t="shared" ref="AV90:AX90" si="211">IF(ISERROR(AV15/AV47),0,AV15/AV47)</f>
        <v>211.61487539936104</v>
      </c>
      <c r="AW90" s="10"/>
      <c r="AX90" s="40">
        <f t="shared" si="211"/>
        <v>213.33912484700122</v>
      </c>
      <c r="AY90"/>
      <c r="AZ90"/>
      <c r="BA90"/>
      <c r="BB90"/>
      <c r="BC90"/>
    </row>
    <row r="91" spans="2:55" ht="6" customHeight="1" x14ac:dyDescent="0.25">
      <c r="B91" s="7"/>
    </row>
    <row r="92" spans="2:55" x14ac:dyDescent="0.25">
      <c r="B92" s="7" t="s">
        <v>10</v>
      </c>
      <c r="J92" s="19">
        <f t="shared" ref="J92" si="212">IF(ISERROR(J12/J49),0,J12/J49)</f>
        <v>198.18171052631578</v>
      </c>
      <c r="L92" s="19">
        <f t="shared" ref="L92" si="213">IF(ISERROR(L12/L49),0,L12/L49)</f>
        <v>187.29407843137255</v>
      </c>
      <c r="N92" s="19">
        <f t="shared" ref="N92" si="214">IF(ISERROR(N12/N49),0,N12/N49)</f>
        <v>191.49462068965519</v>
      </c>
      <c r="P92" s="19">
        <f t="shared" ref="P92" si="215">IF(ISERROR(P12/P49),0,P12/P49)</f>
        <v>229.10163090128756</v>
      </c>
      <c r="R92" s="19">
        <f t="shared" ref="R92" si="216">IF(ISERROR(R12/R49),0,R12/R49)</f>
        <v>258.5912264150943</v>
      </c>
      <c r="T92" s="19">
        <f t="shared" ref="T92" si="217">IF(ISERROR(T12/T49),0,T12/T49)</f>
        <v>249.34745370370368</v>
      </c>
      <c r="V92" s="19">
        <f t="shared" ref="V92" si="218">IF(ISERROR(V12/V49),0,V12/V49)</f>
        <v>320.197193877551</v>
      </c>
      <c r="X92" s="19">
        <f t="shared" ref="X92" si="219">IF(ISERROR(X12/X49),0,X12/X49)</f>
        <v>402.70841836734695</v>
      </c>
      <c r="Z92" s="19">
        <f t="shared" ref="Z92" si="220">IF(ISERROR(Z12/Z49),0,Z12/Z49)</f>
        <v>301.52821989528798</v>
      </c>
      <c r="AB92" s="19">
        <f t="shared" ref="AB92" si="221">IF(ISERROR(AB12/AB49),0,AB12/AB49)</f>
        <v>434.02865168539319</v>
      </c>
      <c r="AD92" s="19">
        <f t="shared" ref="AD92" si="222">IF(ISERROR(AD12/AD49),0,AD12/AD49)</f>
        <v>396.22655172413795</v>
      </c>
      <c r="AF92" s="19">
        <f t="shared" ref="AF92:AH92" si="223">IF(ISERROR(AF12/AF49),0,AF12/AF49)</f>
        <v>440.45253623188404</v>
      </c>
      <c r="AH92" s="19">
        <f t="shared" si="223"/>
        <v>373.15568181818179</v>
      </c>
      <c r="AJ92" s="19">
        <f t="shared" ref="AJ92:AL92" si="224">IF(ISERROR(AJ12/AJ49),0,AJ12/AJ49)</f>
        <v>315.43177083333336</v>
      </c>
      <c r="AL92" s="19">
        <f t="shared" si="224"/>
        <v>579.61074509803916</v>
      </c>
      <c r="AN92" s="19">
        <f t="shared" ref="AN92:AP92" si="225">IF(ISERROR(AN12/AN49),0,AN12/AN49)</f>
        <v>476.30640449438204</v>
      </c>
      <c r="AP92" s="19">
        <f t="shared" si="225"/>
        <v>480.25166666666661</v>
      </c>
      <c r="AR92" s="19">
        <f t="shared" ref="AR92:AT92" si="226">IF(ISERROR(AR12/AR49),0,AR12/AR49)</f>
        <v>453.23685185185184</v>
      </c>
      <c r="AT92" s="19">
        <f t="shared" si="226"/>
        <v>457.4063888888889</v>
      </c>
      <c r="AV92" s="19">
        <f t="shared" ref="AV92:AX92" si="227">IF(ISERROR(AV12/AV49),0,AV12/AV49)</f>
        <v>346.04828382838281</v>
      </c>
      <c r="AX92" s="19">
        <f t="shared" si="227"/>
        <v>425.60094696969696</v>
      </c>
    </row>
    <row r="93" spans="2:55" x14ac:dyDescent="0.25">
      <c r="B93" s="9" t="s">
        <v>2</v>
      </c>
      <c r="C93" s="10"/>
      <c r="D93" s="10"/>
      <c r="E93" s="10"/>
      <c r="F93" s="10"/>
      <c r="G93" s="10"/>
      <c r="H93" s="10"/>
      <c r="I93" s="10"/>
      <c r="J93" s="39">
        <f t="shared" ref="J93" si="228">IF(ISERROR(J16/J50),0,J16/J50)</f>
        <v>198.18171052631578</v>
      </c>
      <c r="K93" s="10"/>
      <c r="L93" s="39">
        <f t="shared" ref="L93" si="229">IF(ISERROR(L16/L50),0,L16/L50)</f>
        <v>193.21508050089446</v>
      </c>
      <c r="M93" s="10"/>
      <c r="N93" s="39">
        <f t="shared" ref="N93" si="230">IF(ISERROR(N16/N50),0,N16/N50)</f>
        <v>192.62740871613664</v>
      </c>
      <c r="O93" s="10"/>
      <c r="P93" s="39">
        <f t="shared" ref="P93" si="231">IF(ISERROR(P16/P50),0,P16/P50)</f>
        <v>200.48183918669133</v>
      </c>
      <c r="Q93" s="10"/>
      <c r="R93" s="39">
        <f t="shared" ref="R93" si="232">IF(ISERROR(R16/R50),0,R16/R50)</f>
        <v>210.00207882534775</v>
      </c>
      <c r="S93" s="10"/>
      <c r="T93" s="39">
        <f t="shared" ref="T93" si="233">IF(ISERROR(T16/T50),0,T16/T50)</f>
        <v>215.63029139072847</v>
      </c>
      <c r="U93" s="10"/>
      <c r="V93" s="39">
        <f t="shared" ref="V93" si="234">IF(ISERROR(V16/V50),0,V16/V50)</f>
        <v>227.64383939038689</v>
      </c>
      <c r="W93" s="10"/>
      <c r="X93" s="39">
        <f t="shared" ref="X93" si="235">IF(ISERROR(X16/X50),0,X16/X50)</f>
        <v>245.68414300736066</v>
      </c>
      <c r="Y93" s="10"/>
      <c r="Z93" s="39">
        <f t="shared" ref="Z93" si="236">IF(ISERROR(Z16/Z50),0,Z16/Z50)</f>
        <v>250.78028189202104</v>
      </c>
      <c r="AA93" s="10"/>
      <c r="AB93" s="39">
        <f t="shared" ref="AB93" si="237">IF(ISERROR(AB16/AB50),0,AB16/AB50)</f>
        <v>265.14321003963011</v>
      </c>
      <c r="AC93" s="10"/>
      <c r="AD93" s="39">
        <f t="shared" ref="AD93" si="238">IF(ISERROR(AD16/AD50),0,AD16/AD50)</f>
        <v>273.01038079470197</v>
      </c>
      <c r="AE93" s="10"/>
      <c r="AF93" s="39">
        <f t="shared" ref="AF93:AH93" si="239">IF(ISERROR(AF16/AF50),0,AF16/AF50)</f>
        <v>282.05776429130776</v>
      </c>
      <c r="AG93" s="10"/>
      <c r="AH93" s="39">
        <f t="shared" si="239"/>
        <v>296.39263900769885</v>
      </c>
      <c r="AI93" s="10"/>
      <c r="AJ93" s="39">
        <f t="shared" ref="AJ93:AL93" si="240">IF(ISERROR(AJ16/AJ50),0,AJ16/AJ50)</f>
        <v>309.9988297384121</v>
      </c>
      <c r="AK93" s="10"/>
      <c r="AL93" s="39">
        <f t="shared" si="240"/>
        <v>358.09456623134326</v>
      </c>
      <c r="AM93" s="10"/>
      <c r="AN93" s="39">
        <f t="shared" ref="AN93:AP93" si="241">IF(ISERROR(AN16/AN50),0,AN16/AN50)</f>
        <v>386.38561983471072</v>
      </c>
      <c r="AO93" s="10"/>
      <c r="AP93" s="39">
        <f t="shared" si="241"/>
        <v>411.67665069686416</v>
      </c>
      <c r="AQ93" s="10"/>
      <c r="AR93" s="39">
        <f t="shared" ref="AR93:AT93" si="242">IF(ISERROR(AR16/AR50),0,AR16/AR50)</f>
        <v>431.86326123128129</v>
      </c>
      <c r="AS93" s="10"/>
      <c r="AT93" s="39">
        <f t="shared" si="242"/>
        <v>443.57919471153855</v>
      </c>
      <c r="AU93" s="10"/>
      <c r="AV93" s="39">
        <f t="shared" ref="AV93:AX93" si="243">IF(ISERROR(AV16/AV50),0,AV16/AV50)</f>
        <v>435.30366884364201</v>
      </c>
      <c r="AW93" s="10"/>
      <c r="AX93" s="40">
        <f t="shared" si="243"/>
        <v>443.89469730941704</v>
      </c>
    </row>
    <row r="95" spans="2:55" x14ac:dyDescent="0.25">
      <c r="B95" s="7" t="s">
        <v>27</v>
      </c>
    </row>
    <row r="96" spans="2:55" x14ac:dyDescent="0.25">
      <c r="B96" s="7" t="str">
        <f>B69</f>
        <v>Dr. Kluss</v>
      </c>
    </row>
    <row r="97" spans="2:50" x14ac:dyDescent="0.25">
      <c r="B97" s="4" t="s">
        <v>26</v>
      </c>
      <c r="J97" s="46">
        <v>0</v>
      </c>
      <c r="K97" s="47"/>
      <c r="L97" s="46">
        <v>0</v>
      </c>
      <c r="M97" s="47"/>
      <c r="N97" s="46">
        <v>0</v>
      </c>
      <c r="O97" s="47"/>
      <c r="P97" s="46">
        <v>0</v>
      </c>
      <c r="Q97" s="47"/>
      <c r="R97" s="46">
        <v>0</v>
      </c>
      <c r="S97" s="47"/>
      <c r="T97" s="46">
        <v>0</v>
      </c>
      <c r="U97" s="47"/>
      <c r="V97" s="46">
        <v>0</v>
      </c>
      <c r="W97" s="47"/>
      <c r="X97" s="46">
        <v>0</v>
      </c>
      <c r="Y97" s="47"/>
      <c r="Z97" s="46">
        <v>0</v>
      </c>
      <c r="AA97" s="47"/>
      <c r="AB97" s="46">
        <v>0</v>
      </c>
      <c r="AC97" s="46"/>
      <c r="AD97" s="47">
        <v>0</v>
      </c>
      <c r="AE97" s="46"/>
      <c r="AF97" s="46">
        <v>0</v>
      </c>
      <c r="AG97" s="47"/>
      <c r="AH97" s="46">
        <v>0</v>
      </c>
      <c r="AI97" s="47"/>
      <c r="AJ97" s="46">
        <v>8014</v>
      </c>
      <c r="AK97" s="47"/>
      <c r="AL97" s="46">
        <v>5803</v>
      </c>
      <c r="AM97" s="47"/>
      <c r="AN97" s="46">
        <v>87301.74</v>
      </c>
      <c r="AO97" s="47"/>
      <c r="AP97" s="46">
        <v>164991.51999999999</v>
      </c>
      <c r="AQ97" s="47"/>
      <c r="AR97" s="46">
        <v>102619.46</v>
      </c>
      <c r="AS97" s="47"/>
      <c r="AT97" s="46">
        <v>118342.1</v>
      </c>
      <c r="AU97" s="47"/>
      <c r="AV97" s="46">
        <v>70663.100000000006</v>
      </c>
      <c r="AW97" s="47"/>
      <c r="AX97" s="46">
        <v>90255.38</v>
      </c>
    </row>
    <row r="98" spans="2:50" x14ac:dyDescent="0.25">
      <c r="B98" s="9" t="s">
        <v>20</v>
      </c>
      <c r="C98" s="10"/>
      <c r="D98" s="10"/>
      <c r="E98" s="10"/>
      <c r="F98" s="10"/>
      <c r="G98" s="10"/>
      <c r="H98" s="10"/>
      <c r="I98" s="10"/>
      <c r="J98" s="11">
        <f>SUM(J97:J97)</f>
        <v>0</v>
      </c>
      <c r="K98" s="10"/>
      <c r="L98" s="11">
        <f>SUM(J97:L97)</f>
        <v>0</v>
      </c>
      <c r="M98" s="10"/>
      <c r="N98" s="11">
        <f>SUM(J97:N97)</f>
        <v>0</v>
      </c>
      <c r="O98" s="10"/>
      <c r="P98" s="11">
        <f>SUM(J97:P97)</f>
        <v>0</v>
      </c>
      <c r="Q98" s="10"/>
      <c r="R98" s="11">
        <f>SUM(J97:R97)</f>
        <v>0</v>
      </c>
      <c r="S98" s="10"/>
      <c r="T98" s="11">
        <f>SUM(J97:T97)</f>
        <v>0</v>
      </c>
      <c r="U98" s="10"/>
      <c r="V98" s="11">
        <f>SUM(J97:V97)</f>
        <v>0</v>
      </c>
      <c r="W98" s="10"/>
      <c r="X98" s="11">
        <f>SUM(J97:X97)</f>
        <v>0</v>
      </c>
      <c r="Y98" s="10"/>
      <c r="Z98" s="11">
        <f>SUM(J97:Z97)</f>
        <v>0</v>
      </c>
      <c r="AA98" s="10"/>
      <c r="AB98" s="11">
        <f>SUM(J97:AB97)</f>
        <v>0</v>
      </c>
      <c r="AC98" s="10"/>
      <c r="AD98" s="11">
        <f>SUM(J97:AD97)</f>
        <v>0</v>
      </c>
      <c r="AE98" s="10"/>
      <c r="AF98" s="11">
        <f>SUM(J97:AF97)</f>
        <v>0</v>
      </c>
      <c r="AG98" s="10"/>
      <c r="AH98" s="11">
        <f>SUM(L97:AH97)</f>
        <v>0</v>
      </c>
      <c r="AI98" s="10"/>
      <c r="AJ98" s="11">
        <f>SUM(N97:AJ97)</f>
        <v>8014</v>
      </c>
      <c r="AK98" s="10"/>
      <c r="AL98" s="11">
        <f>SUM(P97:AL97)</f>
        <v>13817</v>
      </c>
      <c r="AM98" s="10"/>
      <c r="AN98" s="11">
        <f>SUM(R97:AN97)</f>
        <v>101118.74</v>
      </c>
      <c r="AO98" s="10"/>
      <c r="AP98" s="11">
        <f>SUM(T97:AP97)</f>
        <v>266110.26</v>
      </c>
      <c r="AQ98" s="10"/>
      <c r="AR98" s="11">
        <f>SUM(V97:AR97)</f>
        <v>368729.72000000003</v>
      </c>
      <c r="AS98" s="10"/>
      <c r="AT98" s="11">
        <f>SUM(X97:AT97)</f>
        <v>487071.82000000007</v>
      </c>
      <c r="AU98" s="10"/>
      <c r="AV98" s="11">
        <f>SUM(Z97:AV97)</f>
        <v>557734.92000000004</v>
      </c>
      <c r="AW98" s="10"/>
      <c r="AX98" s="13">
        <f>SUM(AB97:AX97)</f>
        <v>647990.30000000005</v>
      </c>
    </row>
    <row r="99" spans="2:50" x14ac:dyDescent="0.25">
      <c r="B99" s="50" t="s">
        <v>40</v>
      </c>
      <c r="C99" s="51"/>
      <c r="D99" s="51"/>
      <c r="E99" s="51"/>
      <c r="F99" s="51"/>
      <c r="G99" s="51"/>
      <c r="H99" s="51"/>
      <c r="I99" s="51"/>
      <c r="J99" s="53">
        <f t="shared" ref="J99" si="244">IF(ISERROR(J98/J29),0,J98/J29)</f>
        <v>0</v>
      </c>
      <c r="K99" s="51"/>
      <c r="L99" s="53">
        <f t="shared" ref="L99" si="245">IF(ISERROR(L98/L29),0,L98/L29)</f>
        <v>0</v>
      </c>
      <c r="M99" s="51"/>
      <c r="N99" s="53">
        <f t="shared" ref="N99" si="246">IF(ISERROR(N98/N29),0,N98/N29)</f>
        <v>0</v>
      </c>
      <c r="O99" s="51"/>
      <c r="P99" s="53">
        <f t="shared" ref="P99" si="247">IF(ISERROR(P98/P29),0,P98/P29)</f>
        <v>0</v>
      </c>
      <c r="Q99" s="51"/>
      <c r="R99" s="53">
        <f t="shared" ref="R99" si="248">IF(ISERROR(R98/R29),0,R98/R29)</f>
        <v>0</v>
      </c>
      <c r="S99" s="51"/>
      <c r="T99" s="53">
        <f t="shared" ref="T99" si="249">IF(ISERROR(T98/T29),0,T98/T29)</f>
        <v>0</v>
      </c>
      <c r="U99" s="51"/>
      <c r="V99" s="53">
        <f t="shared" ref="V99" si="250">IF(ISERROR(V98/V29),0,V98/V29)</f>
        <v>0</v>
      </c>
      <c r="W99" s="51"/>
      <c r="X99" s="53">
        <f t="shared" ref="X99" si="251">IF(ISERROR(X98/X29),0,X98/X29)</f>
        <v>0</v>
      </c>
      <c r="Y99" s="51"/>
      <c r="Z99" s="53">
        <f t="shared" ref="Z99" si="252">IF(ISERROR(Z98/Z29),0,Z98/Z29)</f>
        <v>0</v>
      </c>
      <c r="AA99" s="51"/>
      <c r="AB99" s="53">
        <f t="shared" ref="AB99" si="253">IF(ISERROR(AB98/AB29),0,AB98/AB29)</f>
        <v>0</v>
      </c>
      <c r="AC99" s="51"/>
      <c r="AD99" s="53">
        <f t="shared" ref="AD99" si="254">IF(ISERROR(AD98/AD29),0,AD98/AD29)</f>
        <v>0</v>
      </c>
      <c r="AE99" s="51"/>
      <c r="AF99" s="53">
        <f t="shared" ref="AF99:AH99" si="255">IF(ISERROR(AF98/AF29),0,AF98/AF29)</f>
        <v>0</v>
      </c>
      <c r="AG99" s="51"/>
      <c r="AH99" s="53">
        <f t="shared" si="255"/>
        <v>0</v>
      </c>
      <c r="AI99" s="51"/>
      <c r="AJ99" s="53">
        <f t="shared" ref="AJ99:AL99" si="256">IF(ISERROR(AJ98/AJ29),0,AJ98/AJ29)</f>
        <v>1602.8</v>
      </c>
      <c r="AK99" s="51"/>
      <c r="AL99" s="53">
        <f t="shared" si="256"/>
        <v>170.58024691358025</v>
      </c>
      <c r="AM99" s="51"/>
      <c r="AN99" s="53">
        <f t="shared" ref="AN99:AP99" si="257">IF(ISERROR(AN98/AN29),0,AN98/AN29)</f>
        <v>571.29231638418082</v>
      </c>
      <c r="AO99" s="51"/>
      <c r="AP99" s="53">
        <f t="shared" si="257"/>
        <v>863.99435064935074</v>
      </c>
      <c r="AQ99" s="51"/>
      <c r="AR99" s="53">
        <f t="shared" ref="AR99:AT99" si="258">IF(ISERROR(AR98/AR29),0,AR98/AR29)</f>
        <v>888.50534939759041</v>
      </c>
      <c r="AS99" s="51"/>
      <c r="AT99" s="53">
        <f t="shared" si="258"/>
        <v>956.91909626719075</v>
      </c>
      <c r="AU99" s="51"/>
      <c r="AV99" s="53">
        <f t="shared" ref="AV99:AX99" si="259">IF(ISERROR(AV98/AV29),0,AV98/AV29)</f>
        <v>934.22934673366842</v>
      </c>
      <c r="AW99" s="51"/>
      <c r="AX99" s="54">
        <f t="shared" si="259"/>
        <v>957.14963072378146</v>
      </c>
    </row>
    <row r="100" spans="2:50" x14ac:dyDescent="0.25">
      <c r="B100" s="4" t="s">
        <v>28</v>
      </c>
      <c r="J100" s="46">
        <v>0</v>
      </c>
      <c r="K100" s="47"/>
      <c r="L100" s="46">
        <v>0</v>
      </c>
      <c r="M100" s="47"/>
      <c r="N100" s="46">
        <v>0</v>
      </c>
      <c r="O100" s="47"/>
      <c r="P100" s="46">
        <v>0</v>
      </c>
      <c r="Q100" s="47"/>
      <c r="R100" s="46">
        <v>0</v>
      </c>
      <c r="S100" s="47"/>
      <c r="T100" s="46">
        <v>0</v>
      </c>
      <c r="U100" s="47"/>
      <c r="V100" s="46">
        <v>0</v>
      </c>
      <c r="W100" s="47"/>
      <c r="X100" s="46">
        <v>0</v>
      </c>
      <c r="Y100" s="47"/>
      <c r="Z100" s="46">
        <v>0</v>
      </c>
      <c r="AA100" s="47"/>
      <c r="AB100" s="46">
        <v>0</v>
      </c>
      <c r="AC100" s="46"/>
      <c r="AD100" s="47">
        <v>0</v>
      </c>
      <c r="AE100" s="46"/>
      <c r="AF100" s="46">
        <v>0</v>
      </c>
      <c r="AG100" s="47"/>
      <c r="AH100" s="46">
        <v>0</v>
      </c>
      <c r="AI100" s="47"/>
      <c r="AJ100" s="46">
        <v>1340</v>
      </c>
      <c r="AK100" s="47"/>
      <c r="AL100" s="46">
        <v>1483</v>
      </c>
      <c r="AM100" s="47"/>
      <c r="AN100" s="46">
        <v>48011.74</v>
      </c>
      <c r="AO100" s="47"/>
      <c r="AP100" s="46">
        <v>50082.7</v>
      </c>
      <c r="AQ100" s="47"/>
      <c r="AR100" s="46">
        <v>24234.16</v>
      </c>
      <c r="AS100" s="47"/>
      <c r="AT100" s="46">
        <v>21865</v>
      </c>
      <c r="AU100" s="47"/>
      <c r="AV100" s="46">
        <v>19804</v>
      </c>
      <c r="AW100" s="47"/>
      <c r="AX100" s="46">
        <v>12129.6</v>
      </c>
    </row>
    <row r="101" spans="2:50" x14ac:dyDescent="0.25">
      <c r="B101" s="9" t="s">
        <v>20</v>
      </c>
      <c r="C101" s="10"/>
      <c r="D101" s="10"/>
      <c r="E101" s="10"/>
      <c r="F101" s="10"/>
      <c r="G101" s="10"/>
      <c r="H101" s="10"/>
      <c r="I101" s="10"/>
      <c r="J101" s="11">
        <f>SUM(J100:J100)</f>
        <v>0</v>
      </c>
      <c r="K101" s="10"/>
      <c r="L101" s="11">
        <f>SUM(J100:L100)</f>
        <v>0</v>
      </c>
      <c r="M101" s="10"/>
      <c r="N101" s="11">
        <f>SUM(J100:N100)</f>
        <v>0</v>
      </c>
      <c r="O101" s="10"/>
      <c r="P101" s="11">
        <f>SUM(J100:P100)</f>
        <v>0</v>
      </c>
      <c r="Q101" s="10"/>
      <c r="R101" s="11">
        <f>SUM(J100:R100)</f>
        <v>0</v>
      </c>
      <c r="S101" s="10"/>
      <c r="T101" s="11">
        <f>SUM(J100:T100)</f>
        <v>0</v>
      </c>
      <c r="U101" s="10"/>
      <c r="V101" s="11">
        <f>SUM(J100:V100)</f>
        <v>0</v>
      </c>
      <c r="W101" s="10"/>
      <c r="X101" s="11">
        <f>SUM(J100:X100)</f>
        <v>0</v>
      </c>
      <c r="Y101" s="10"/>
      <c r="Z101" s="11">
        <f>SUM(J100:Z100)</f>
        <v>0</v>
      </c>
      <c r="AA101" s="10"/>
      <c r="AB101" s="11">
        <f>SUM(J100:AB100)</f>
        <v>0</v>
      </c>
      <c r="AC101" s="10"/>
      <c r="AD101" s="11">
        <f>SUM(J100:AD100)</f>
        <v>0</v>
      </c>
      <c r="AE101" s="10"/>
      <c r="AF101" s="11">
        <f>SUM(J100:AF100)</f>
        <v>0</v>
      </c>
      <c r="AG101" s="10"/>
      <c r="AH101" s="11">
        <f>SUM(L100:AH100)</f>
        <v>0</v>
      </c>
      <c r="AI101" s="10"/>
      <c r="AJ101" s="11">
        <f>SUM(N100:AJ100)</f>
        <v>1340</v>
      </c>
      <c r="AK101" s="10"/>
      <c r="AL101" s="11">
        <f>SUM(P100:AL100)</f>
        <v>2823</v>
      </c>
      <c r="AM101" s="10"/>
      <c r="AN101" s="11">
        <f>SUM(R100:AN100)</f>
        <v>50834.74</v>
      </c>
      <c r="AO101" s="10"/>
      <c r="AP101" s="11">
        <f>SUM(T100:AP100)</f>
        <v>100917.44</v>
      </c>
      <c r="AQ101" s="10"/>
      <c r="AR101" s="11">
        <f>SUM(V100:AR100)</f>
        <v>125151.6</v>
      </c>
      <c r="AS101" s="10"/>
      <c r="AT101" s="11">
        <f>SUM(X100:AT100)</f>
        <v>147016.6</v>
      </c>
      <c r="AU101" s="10"/>
      <c r="AV101" s="11">
        <f>SUM(Z100:AV100)</f>
        <v>166820.6</v>
      </c>
      <c r="AW101" s="10"/>
      <c r="AX101" s="13">
        <f>SUM(AB100:AX100)</f>
        <v>178950.2</v>
      </c>
    </row>
    <row r="102" spans="2:50" x14ac:dyDescent="0.25">
      <c r="B102" s="4" t="s">
        <v>29</v>
      </c>
      <c r="J102" s="15">
        <f>IF(ISERROR(J100/J97),0,J100/J97)</f>
        <v>0</v>
      </c>
      <c r="L102" s="15">
        <f>IF(ISERROR(L100/L97),0,L100/L97)</f>
        <v>0</v>
      </c>
      <c r="N102" s="15">
        <f>IF(ISERROR(N100/N97),0,N100/N97)</f>
        <v>0</v>
      </c>
      <c r="P102" s="15">
        <f>IF(ISERROR(P100/P97),0,P100/P97)</f>
        <v>0</v>
      </c>
      <c r="R102" s="15">
        <f>IF(ISERROR(R100/R97),0,R100/R97)</f>
        <v>0</v>
      </c>
      <c r="T102" s="15">
        <f>IF(ISERROR(T100/T97),0,T100/T97)</f>
        <v>0</v>
      </c>
      <c r="V102" s="15">
        <f>IF(ISERROR(V100/V97),0,V100/V97)</f>
        <v>0</v>
      </c>
      <c r="X102" s="15">
        <f>IF(ISERROR(X100/X97),0,X100/X97)</f>
        <v>0</v>
      </c>
      <c r="Z102" s="15">
        <f>IF(ISERROR(Z100/Z97),0,Z100/Z97)</f>
        <v>0</v>
      </c>
      <c r="AB102" s="15">
        <f>IF(ISERROR(AB100/AB97),0,AB100/AB97)</f>
        <v>0</v>
      </c>
      <c r="AD102" s="15">
        <f>IF(ISERROR(AD100/AD97),0,AD100/AD97)</f>
        <v>0</v>
      </c>
      <c r="AF102" s="15">
        <f>IF(ISERROR(AF100/AF97),0,AF100/AF97)</f>
        <v>0</v>
      </c>
      <c r="AH102" s="15">
        <f>IF(ISERROR(AH100/AH97),0,AH100/AH97)</f>
        <v>0</v>
      </c>
      <c r="AJ102" s="15">
        <f>IF(ISERROR(AJ100/AJ97),0,AJ100/AJ97)</f>
        <v>0.16720738707262292</v>
      </c>
      <c r="AL102" s="15">
        <f>IF(ISERROR(AL100/AL97),0,AL100/AL97)</f>
        <v>0.25555747027399622</v>
      </c>
      <c r="AN102" s="15">
        <f>IF(ISERROR(AN100/AN97),0,AN100/AN97)</f>
        <v>0.5499516962663058</v>
      </c>
      <c r="AP102" s="15">
        <f>IF(ISERROR(AP100/AP97),0,AP100/AP97)</f>
        <v>0.30354711563357922</v>
      </c>
      <c r="AR102" s="15">
        <f>IF(ISERROR(AR100/AR97),0,AR100/AR97)</f>
        <v>0.23615559855801227</v>
      </c>
      <c r="AT102" s="15">
        <f>IF(ISERROR(AT100/AT97),0,AT100/AT97)</f>
        <v>0.18476095996268443</v>
      </c>
      <c r="AV102" s="15">
        <f>IF(ISERROR(AV100/AV97),0,AV100/AV97)</f>
        <v>0.28025942818812077</v>
      </c>
      <c r="AX102" s="15">
        <f>IF(ISERROR(AX100/AX97),0,AX100/AX97)</f>
        <v>0.13439198859946078</v>
      </c>
    </row>
    <row r="103" spans="2:50" x14ac:dyDescent="0.25">
      <c r="B103" s="9" t="s">
        <v>2</v>
      </c>
      <c r="C103" s="10"/>
      <c r="D103" s="10"/>
      <c r="E103" s="10"/>
      <c r="F103" s="10"/>
      <c r="G103" s="10"/>
      <c r="H103" s="10"/>
      <c r="I103" s="10"/>
      <c r="J103" s="41" t="e">
        <f>J101/J98</f>
        <v>#DIV/0!</v>
      </c>
      <c r="K103" s="10"/>
      <c r="L103" s="41" t="e">
        <f>L101/L98</f>
        <v>#DIV/0!</v>
      </c>
      <c r="M103" s="10"/>
      <c r="N103" s="41" t="e">
        <f>N101/N98</f>
        <v>#DIV/0!</v>
      </c>
      <c r="O103" s="10"/>
      <c r="P103" s="41" t="e">
        <f>P101/P98</f>
        <v>#DIV/0!</v>
      </c>
      <c r="Q103" s="10"/>
      <c r="R103" s="41" t="e">
        <f>R101/R98</f>
        <v>#DIV/0!</v>
      </c>
      <c r="S103" s="10"/>
      <c r="T103" s="41" t="e">
        <f>T101/T98</f>
        <v>#DIV/0!</v>
      </c>
      <c r="U103" s="10"/>
      <c r="V103" s="41" t="e">
        <f>V101/V98</f>
        <v>#DIV/0!</v>
      </c>
      <c r="W103" s="10"/>
      <c r="X103" s="41" t="e">
        <f>X101/X98</f>
        <v>#DIV/0!</v>
      </c>
      <c r="Y103" s="10"/>
      <c r="Z103" s="41" t="e">
        <f>Z101/Z98</f>
        <v>#DIV/0!</v>
      </c>
      <c r="AA103" s="10"/>
      <c r="AB103" s="41" t="e">
        <f>AB101/AB98</f>
        <v>#DIV/0!</v>
      </c>
      <c r="AC103" s="10"/>
      <c r="AD103" s="41" t="e">
        <f>AD101/AD98</f>
        <v>#DIV/0!</v>
      </c>
      <c r="AE103" s="10"/>
      <c r="AF103" s="41" t="e">
        <f>AF101/AF98</f>
        <v>#DIV/0!</v>
      </c>
      <c r="AG103" s="10"/>
      <c r="AH103" s="41" t="e">
        <f>AH101/AH98</f>
        <v>#DIV/0!</v>
      </c>
      <c r="AI103" s="10"/>
      <c r="AJ103" s="41">
        <f>AJ101/AJ98</f>
        <v>0.16720738707262292</v>
      </c>
      <c r="AK103" s="10"/>
      <c r="AL103" s="41">
        <f>AL101/AL98</f>
        <v>0.20431352681479337</v>
      </c>
      <c r="AM103" s="10"/>
      <c r="AN103" s="41">
        <f>AN101/AN98</f>
        <v>0.50272323409093111</v>
      </c>
      <c r="AO103" s="10"/>
      <c r="AP103" s="41">
        <f>AP101/AP98</f>
        <v>0.37923167637354532</v>
      </c>
      <c r="AQ103" s="10"/>
      <c r="AR103" s="41">
        <f>AR101/AR98</f>
        <v>0.33941283604695599</v>
      </c>
      <c r="AS103" s="10"/>
      <c r="AT103" s="41">
        <f>AT101/AT98</f>
        <v>0.30183762222170846</v>
      </c>
      <c r="AU103" s="10"/>
      <c r="AV103" s="41">
        <f>AV101/AV98</f>
        <v>0.29910373910243954</v>
      </c>
      <c r="AW103" s="10"/>
      <c r="AX103" s="42">
        <f>AX101/AX98</f>
        <v>0.27616184995361814</v>
      </c>
    </row>
    <row r="104" spans="2:50" x14ac:dyDescent="0.25">
      <c r="J104" s="15"/>
      <c r="L104" s="15"/>
      <c r="N104" s="15"/>
      <c r="P104" s="15"/>
      <c r="R104" s="15"/>
      <c r="T104" s="15"/>
      <c r="V104" s="15"/>
      <c r="X104" s="15"/>
      <c r="Z104" s="15"/>
      <c r="AB104" s="15"/>
      <c r="AD104" s="15"/>
      <c r="AF104" s="15"/>
      <c r="AH104" s="15"/>
      <c r="AJ104" s="15"/>
      <c r="AL104" s="15"/>
      <c r="AN104" s="15"/>
      <c r="AP104" s="15"/>
      <c r="AR104" s="15"/>
      <c r="AT104" s="15"/>
      <c r="AV104" s="15"/>
      <c r="AX104" s="15"/>
    </row>
    <row r="105" spans="2:50" x14ac:dyDescent="0.25">
      <c r="B105" s="7" t="str">
        <f>$B$30</f>
        <v>Dr. Kosari</v>
      </c>
    </row>
    <row r="106" spans="2:50" x14ac:dyDescent="0.25">
      <c r="B106" s="4" t="s">
        <v>26</v>
      </c>
      <c r="J106" s="46">
        <v>0</v>
      </c>
      <c r="K106" s="47"/>
      <c r="L106" s="46">
        <v>0</v>
      </c>
      <c r="M106" s="47"/>
      <c r="N106" s="46">
        <v>0</v>
      </c>
      <c r="O106" s="47"/>
      <c r="P106" s="46">
        <v>0</v>
      </c>
      <c r="Q106" s="47"/>
      <c r="R106" s="46">
        <v>0</v>
      </c>
      <c r="S106" s="47"/>
      <c r="T106" s="46">
        <v>58912.6</v>
      </c>
      <c r="U106" s="47"/>
      <c r="V106" s="46">
        <v>133478.79999999999</v>
      </c>
      <c r="W106" s="47"/>
      <c r="X106" s="46">
        <v>120916.5</v>
      </c>
      <c r="Y106" s="47"/>
      <c r="Z106" s="46">
        <v>76362.5</v>
      </c>
      <c r="AA106" s="47"/>
      <c r="AB106" s="46">
        <v>110261.51</v>
      </c>
      <c r="AC106" s="47"/>
      <c r="AD106" s="46">
        <v>67310.399999999994</v>
      </c>
      <c r="AE106" s="47"/>
      <c r="AF106" s="46">
        <v>103650.4</v>
      </c>
      <c r="AG106" s="47"/>
      <c r="AH106" s="46">
        <v>63440</v>
      </c>
      <c r="AI106" s="47"/>
      <c r="AJ106" s="46">
        <v>43265</v>
      </c>
      <c r="AK106" s="47"/>
      <c r="AL106" s="46">
        <v>0</v>
      </c>
      <c r="AM106" s="47"/>
      <c r="AN106" s="46">
        <v>0</v>
      </c>
      <c r="AO106" s="47"/>
      <c r="AP106" s="46">
        <v>335</v>
      </c>
      <c r="AQ106" s="47"/>
      <c r="AR106" s="46">
        <v>0</v>
      </c>
      <c r="AS106" s="47"/>
      <c r="AT106" s="46">
        <v>0</v>
      </c>
      <c r="AU106" s="47"/>
      <c r="AV106" s="46">
        <v>0</v>
      </c>
      <c r="AW106" s="47"/>
      <c r="AX106" s="46">
        <v>0</v>
      </c>
    </row>
    <row r="107" spans="2:50" x14ac:dyDescent="0.25">
      <c r="B107" s="9" t="s">
        <v>20</v>
      </c>
      <c r="C107" s="10"/>
      <c r="D107" s="10"/>
      <c r="E107" s="10"/>
      <c r="F107" s="10"/>
      <c r="G107" s="10"/>
      <c r="H107" s="10"/>
      <c r="I107" s="10"/>
      <c r="J107" s="11">
        <f>SUM(J106:J106)</f>
        <v>0</v>
      </c>
      <c r="K107" s="10"/>
      <c r="L107" s="11">
        <f>SUM(J106:L106)</f>
        <v>0</v>
      </c>
      <c r="M107" s="10"/>
      <c r="N107" s="11">
        <f>SUM(J106:N106)</f>
        <v>0</v>
      </c>
      <c r="O107" s="10"/>
      <c r="P107" s="11">
        <f>SUM(J106:P106)</f>
        <v>0</v>
      </c>
      <c r="Q107" s="10"/>
      <c r="R107" s="11">
        <f>SUM(J106:R106)</f>
        <v>0</v>
      </c>
      <c r="S107" s="10"/>
      <c r="T107" s="11">
        <f>SUM(J106:T106)</f>
        <v>58912.6</v>
      </c>
      <c r="U107" s="10"/>
      <c r="V107" s="11">
        <f>SUM(J106:V106)</f>
        <v>192391.4</v>
      </c>
      <c r="W107" s="10"/>
      <c r="X107" s="11">
        <f>SUM(J106:X106)</f>
        <v>313307.90000000002</v>
      </c>
      <c r="Y107" s="10"/>
      <c r="Z107" s="11">
        <f>SUM(J106:Z106)</f>
        <v>389670.40000000002</v>
      </c>
      <c r="AA107" s="10"/>
      <c r="AB107" s="11">
        <f>SUM(J106:AB106)</f>
        <v>499931.91000000003</v>
      </c>
      <c r="AC107" s="10"/>
      <c r="AD107" s="11">
        <f>SUM(J106:AD106)</f>
        <v>567242.31000000006</v>
      </c>
      <c r="AE107" s="10"/>
      <c r="AF107" s="11">
        <f>SUM(J106:AF106)</f>
        <v>670892.71000000008</v>
      </c>
      <c r="AG107" s="10"/>
      <c r="AH107" s="11">
        <f>SUM(L106:AH106)</f>
        <v>734332.71000000008</v>
      </c>
      <c r="AI107" s="10"/>
      <c r="AJ107" s="11">
        <f>SUM(N106:AJ106)</f>
        <v>777597.71000000008</v>
      </c>
      <c r="AK107" s="10"/>
      <c r="AL107" s="11">
        <f>SUM(P106:AL106)</f>
        <v>777597.71000000008</v>
      </c>
      <c r="AM107" s="10"/>
      <c r="AN107" s="11">
        <f>SUM(R106:AN106)</f>
        <v>777597.71000000008</v>
      </c>
      <c r="AO107" s="10"/>
      <c r="AP107" s="11">
        <f>SUM(T106:AP106)</f>
        <v>777932.71000000008</v>
      </c>
      <c r="AQ107" s="10"/>
      <c r="AR107" s="11">
        <f>SUM(V106:AR106)</f>
        <v>719020.11</v>
      </c>
      <c r="AS107" s="10"/>
      <c r="AT107" s="11">
        <f>SUM(X106:AT106)</f>
        <v>585541.31000000006</v>
      </c>
      <c r="AU107" s="10"/>
      <c r="AV107" s="11">
        <f>SUM(Z106:AV106)</f>
        <v>464624.81</v>
      </c>
      <c r="AW107" s="10"/>
      <c r="AX107" s="13">
        <f>SUM(AB106:AX106)</f>
        <v>388262.30999999994</v>
      </c>
    </row>
    <row r="108" spans="2:50" x14ac:dyDescent="0.25">
      <c r="B108" s="50" t="s">
        <v>40</v>
      </c>
      <c r="C108" s="51"/>
      <c r="D108" s="51"/>
      <c r="E108" s="51"/>
      <c r="F108" s="51"/>
      <c r="G108" s="51"/>
      <c r="H108" s="51"/>
      <c r="I108" s="51"/>
      <c r="J108" s="53">
        <f t="shared" ref="J108" si="260">IF(ISERROR(J107/J31),0,J107/J31)</f>
        <v>0</v>
      </c>
      <c r="K108" s="51"/>
      <c r="L108" s="53">
        <f t="shared" ref="L108" si="261">IF(ISERROR(L107/L31),0,L107/L31)</f>
        <v>0</v>
      </c>
      <c r="M108" s="51"/>
      <c r="N108" s="53">
        <f t="shared" ref="N108" si="262">IF(ISERROR(N107/N31),0,N107/N31)</f>
        <v>0</v>
      </c>
      <c r="O108" s="51"/>
      <c r="P108" s="53">
        <f t="shared" ref="P108" si="263">IF(ISERROR(P107/P31),0,P107/P31)</f>
        <v>0</v>
      </c>
      <c r="Q108" s="51"/>
      <c r="R108" s="53">
        <f t="shared" ref="R108" si="264">IF(ISERROR(R107/R31),0,R107/R31)</f>
        <v>0</v>
      </c>
      <c r="S108" s="51"/>
      <c r="T108" s="53">
        <f t="shared" ref="T108" si="265">IF(ISERROR(T107/T31),0,T107/T31)</f>
        <v>1370.0604651162791</v>
      </c>
      <c r="U108" s="51"/>
      <c r="V108" s="53">
        <f t="shared" ref="V108" si="266">IF(ISERROR(V107/V31),0,V107/V31)</f>
        <v>1630.4355932203389</v>
      </c>
      <c r="W108" s="51"/>
      <c r="X108" s="53">
        <f t="shared" ref="X108" si="267">IF(ISERROR(X107/X31),0,X107/X31)</f>
        <v>1675.4433155080214</v>
      </c>
      <c r="Y108" s="51"/>
      <c r="Z108" s="53">
        <f t="shared" ref="Z108" si="268">IF(ISERROR(Z107/Z31),0,Z107/Z31)</f>
        <v>1616.8896265560168</v>
      </c>
      <c r="AA108" s="51"/>
      <c r="AB108" s="53">
        <f t="shared" ref="AB108" si="269">IF(ISERROR(AB107/AB31),0,AB107/AB31)</f>
        <v>1597.2265495207669</v>
      </c>
      <c r="AC108" s="51"/>
      <c r="AD108" s="53">
        <f t="shared" ref="AD108" si="270">IF(ISERROR(AD107/AD31),0,AD107/AD31)</f>
        <v>1508.6231648936171</v>
      </c>
      <c r="AE108" s="51"/>
      <c r="AF108" s="53">
        <f t="shared" ref="AF108:AH108" si="271">IF(ISERROR(AF107/AF31),0,AF107/AF31)</f>
        <v>1500.8785458612977</v>
      </c>
      <c r="AG108" s="51"/>
      <c r="AH108" s="53">
        <f t="shared" si="271"/>
        <v>1529.8598125000001</v>
      </c>
      <c r="AI108" s="51"/>
      <c r="AJ108" s="53">
        <f t="shared" ref="AJ108:AL108" si="272">IF(ISERROR(AJ107/AJ31),0,AJ107/AJ31)</f>
        <v>1552.0912375249502</v>
      </c>
      <c r="AK108" s="51"/>
      <c r="AL108" s="53">
        <f t="shared" si="272"/>
        <v>1542.8525992063494</v>
      </c>
      <c r="AM108" s="51"/>
      <c r="AN108" s="53">
        <f t="shared" ref="AN108:AP108" si="273">IF(ISERROR(AN107/AN31),0,AN107/AN31)</f>
        <v>1533.7232938856018</v>
      </c>
      <c r="AO108" s="51"/>
      <c r="AP108" s="53">
        <f t="shared" si="273"/>
        <v>1531.3636023622048</v>
      </c>
      <c r="AQ108" s="51"/>
      <c r="AR108" s="53">
        <f t="shared" ref="AR108:AT108" si="274">IF(ISERROR(AR107/AR31),0,AR107/AR31)</f>
        <v>1546.2798064516128</v>
      </c>
      <c r="AS108" s="51"/>
      <c r="AT108" s="53">
        <f t="shared" si="274"/>
        <v>1497.5481074168799</v>
      </c>
      <c r="AU108" s="51"/>
      <c r="AV108" s="53">
        <f t="shared" ref="AV108:AX108" si="275">IF(ISERROR(AV107/AV31),0,AV107/AV31)</f>
        <v>1442.9341925465837</v>
      </c>
      <c r="AW108" s="51"/>
      <c r="AX108" s="54">
        <f t="shared" si="275"/>
        <v>1448.739962686567</v>
      </c>
    </row>
    <row r="109" spans="2:50" x14ac:dyDescent="0.25">
      <c r="B109" s="4" t="s">
        <v>28</v>
      </c>
      <c r="J109" s="46">
        <v>0</v>
      </c>
      <c r="K109" s="47"/>
      <c r="L109" s="46">
        <v>0</v>
      </c>
      <c r="M109" s="47"/>
      <c r="N109" s="46">
        <v>0</v>
      </c>
      <c r="O109" s="47"/>
      <c r="P109" s="46">
        <v>0</v>
      </c>
      <c r="Q109" s="47"/>
      <c r="R109" s="46">
        <v>0</v>
      </c>
      <c r="S109" s="47"/>
      <c r="T109" s="46">
        <v>19494</v>
      </c>
      <c r="U109" s="47"/>
      <c r="V109" s="46">
        <v>25006</v>
      </c>
      <c r="W109" s="47"/>
      <c r="X109" s="46">
        <v>23320.2</v>
      </c>
      <c r="Y109" s="47"/>
      <c r="Z109" s="46">
        <v>8565</v>
      </c>
      <c r="AA109" s="47"/>
      <c r="AB109" s="46">
        <v>36296.1</v>
      </c>
      <c r="AC109" s="47"/>
      <c r="AD109" s="46">
        <v>29520</v>
      </c>
      <c r="AE109" s="47"/>
      <c r="AF109" s="46">
        <v>21876</v>
      </c>
      <c r="AG109" s="47"/>
      <c r="AH109" s="46">
        <v>9761</v>
      </c>
      <c r="AI109" s="47"/>
      <c r="AJ109" s="46">
        <v>5768</v>
      </c>
      <c r="AK109" s="47"/>
      <c r="AL109" s="46">
        <v>0</v>
      </c>
      <c r="AM109" s="47"/>
      <c r="AN109" s="46">
        <v>0</v>
      </c>
      <c r="AO109" s="47"/>
      <c r="AP109" s="46">
        <v>335</v>
      </c>
      <c r="AQ109" s="47"/>
      <c r="AR109" s="46">
        <v>0</v>
      </c>
      <c r="AS109" s="47"/>
      <c r="AT109" s="46">
        <v>0</v>
      </c>
      <c r="AU109" s="47"/>
      <c r="AV109" s="46">
        <v>0</v>
      </c>
      <c r="AW109" s="47"/>
      <c r="AX109" s="46">
        <v>0</v>
      </c>
    </row>
    <row r="110" spans="2:50" x14ac:dyDescent="0.25">
      <c r="B110" s="9" t="s">
        <v>20</v>
      </c>
      <c r="C110" s="10"/>
      <c r="D110" s="10"/>
      <c r="E110" s="10"/>
      <c r="F110" s="10"/>
      <c r="G110" s="10"/>
      <c r="H110" s="10"/>
      <c r="I110" s="10"/>
      <c r="J110" s="11">
        <f>SUM(J109:J109)</f>
        <v>0</v>
      </c>
      <c r="K110" s="10"/>
      <c r="L110" s="11">
        <f>SUM(J109:L109)</f>
        <v>0</v>
      </c>
      <c r="M110" s="10"/>
      <c r="N110" s="11">
        <f>SUM(J109:N109)</f>
        <v>0</v>
      </c>
      <c r="O110" s="10"/>
      <c r="P110" s="11">
        <f>SUM(J109:P109)</f>
        <v>0</v>
      </c>
      <c r="Q110" s="10"/>
      <c r="R110" s="11">
        <f>SUM(J109:R109)</f>
        <v>0</v>
      </c>
      <c r="S110" s="10"/>
      <c r="T110" s="11">
        <f>SUM(J109:T109)</f>
        <v>19494</v>
      </c>
      <c r="U110" s="10"/>
      <c r="V110" s="11">
        <f>SUM(J109:V109)</f>
        <v>44500</v>
      </c>
      <c r="W110" s="10"/>
      <c r="X110" s="11">
        <f>SUM(J109:X109)</f>
        <v>67820.2</v>
      </c>
      <c r="Y110" s="10"/>
      <c r="Z110" s="11">
        <f>SUM(J109:Z109)</f>
        <v>76385.2</v>
      </c>
      <c r="AA110" s="10"/>
      <c r="AB110" s="11">
        <f>SUM(J109:AB109)</f>
        <v>112681.29999999999</v>
      </c>
      <c r="AC110" s="10"/>
      <c r="AD110" s="11">
        <f>SUM(J109:AD109)</f>
        <v>142201.29999999999</v>
      </c>
      <c r="AE110" s="10"/>
      <c r="AF110" s="11">
        <f>SUM(J109:AF109)</f>
        <v>164077.29999999999</v>
      </c>
      <c r="AG110" s="10"/>
      <c r="AH110" s="11">
        <f>SUM(L109:AH109)</f>
        <v>173838.3</v>
      </c>
      <c r="AI110" s="10"/>
      <c r="AJ110" s="11">
        <f>SUM(N109:AJ109)</f>
        <v>179606.3</v>
      </c>
      <c r="AK110" s="10"/>
      <c r="AL110" s="11">
        <f>SUM(P109:AL109)</f>
        <v>179606.3</v>
      </c>
      <c r="AM110" s="10"/>
      <c r="AN110" s="11">
        <f>SUM(R109:AN109)</f>
        <v>179606.3</v>
      </c>
      <c r="AO110" s="10"/>
      <c r="AP110" s="11">
        <f>SUM(T109:AP109)</f>
        <v>179941.3</v>
      </c>
      <c r="AQ110" s="10"/>
      <c r="AR110" s="11">
        <f>SUM(V109:AR109)</f>
        <v>160447.29999999999</v>
      </c>
      <c r="AS110" s="10"/>
      <c r="AT110" s="11">
        <f>SUM(X109:AT109)</f>
        <v>135441.29999999999</v>
      </c>
      <c r="AU110" s="10"/>
      <c r="AV110" s="11">
        <f>SUM(Z109:AV109)</f>
        <v>112121.1</v>
      </c>
      <c r="AW110" s="10"/>
      <c r="AX110" s="13">
        <f>SUM(AB109:AX109)</f>
        <v>103556.1</v>
      </c>
    </row>
    <row r="111" spans="2:50" x14ac:dyDescent="0.25">
      <c r="B111" s="4" t="s">
        <v>29</v>
      </c>
      <c r="J111" s="15">
        <f t="shared" ref="J111:J112" si="276">IF(ISERROR(J109/J106),0,J109/J106)</f>
        <v>0</v>
      </c>
      <c r="L111" s="15">
        <f t="shared" ref="L111:L112" si="277">IF(ISERROR(L109/L106),0,L109/L106)</f>
        <v>0</v>
      </c>
      <c r="N111" s="15">
        <f t="shared" ref="N111:N112" si="278">IF(ISERROR(N109/N106),0,N109/N106)</f>
        <v>0</v>
      </c>
      <c r="P111" s="15">
        <f t="shared" ref="P111:P112" si="279">IF(ISERROR(P109/P106),0,P109/P106)</f>
        <v>0</v>
      </c>
      <c r="R111" s="15">
        <f t="shared" ref="R111:R112" si="280">IF(ISERROR(R109/R106),0,R109/R106)</f>
        <v>0</v>
      </c>
      <c r="T111" s="15">
        <f t="shared" ref="T111:T112" si="281">IF(ISERROR(T109/T106),0,T109/T106)</f>
        <v>0.33089695582948303</v>
      </c>
      <c r="V111" s="15">
        <f t="shared" ref="V111:V112" si="282">IF(ISERROR(V109/V106),0,V109/V106)</f>
        <v>0.18734061139297029</v>
      </c>
      <c r="X111" s="15">
        <f t="shared" ref="X111:X112" si="283">IF(ISERROR(X109/X106),0,X109/X106)</f>
        <v>0.19286201635012593</v>
      </c>
      <c r="Z111" s="15">
        <f t="shared" ref="Z111:Z112" si="284">IF(ISERROR(Z109/Z106),0,Z109/Z106)</f>
        <v>0.11216238336880013</v>
      </c>
      <c r="AB111" s="15">
        <f t="shared" ref="AB111:AB112" si="285">IF(ISERROR(AB109/AB106),0,AB109/AB106)</f>
        <v>0.3291819602325417</v>
      </c>
      <c r="AD111" s="15">
        <f t="shared" ref="AD111:AD112" si="286">IF(ISERROR(AD109/AD106),0,AD109/AD106)</f>
        <v>0.43856521429080797</v>
      </c>
      <c r="AF111" s="15">
        <f t="shared" ref="AF111:AH112" si="287">IF(ISERROR(AF109/AF106),0,AF109/AF106)</f>
        <v>0.21105562544862347</v>
      </c>
      <c r="AH111" s="15">
        <f t="shared" si="287"/>
        <v>0.15386191677175284</v>
      </c>
      <c r="AJ111" s="15">
        <f t="shared" ref="AJ111:AL111" si="288">IF(ISERROR(AJ109/AJ106),0,AJ109/AJ106)</f>
        <v>0.13331792441927656</v>
      </c>
      <c r="AL111" s="15">
        <f t="shared" si="288"/>
        <v>0</v>
      </c>
      <c r="AN111" s="15">
        <f t="shared" ref="AN111:AP111" si="289">IF(ISERROR(AN109/AN106),0,AN109/AN106)</f>
        <v>0</v>
      </c>
      <c r="AP111" s="15">
        <f t="shared" si="289"/>
        <v>1</v>
      </c>
      <c r="AR111" s="15">
        <f t="shared" ref="AR111:AT111" si="290">IF(ISERROR(AR109/AR106),0,AR109/AR106)</f>
        <v>0</v>
      </c>
      <c r="AT111" s="15">
        <f t="shared" si="290"/>
        <v>0</v>
      </c>
      <c r="AV111" s="15">
        <f t="shared" ref="AV111:AX111" si="291">IF(ISERROR(AV109/AV106),0,AV109/AV106)</f>
        <v>0</v>
      </c>
      <c r="AX111" s="15">
        <f t="shared" si="291"/>
        <v>0</v>
      </c>
    </row>
    <row r="112" spans="2:50" x14ac:dyDescent="0.25">
      <c r="B112" s="9" t="s">
        <v>2</v>
      </c>
      <c r="C112" s="10"/>
      <c r="D112" s="10"/>
      <c r="E112" s="10"/>
      <c r="F112" s="10"/>
      <c r="G112" s="10"/>
      <c r="H112" s="10"/>
      <c r="I112" s="10"/>
      <c r="J112" s="41">
        <f t="shared" si="276"/>
        <v>0</v>
      </c>
      <c r="K112" s="10"/>
      <c r="L112" s="41">
        <f t="shared" si="277"/>
        <v>0</v>
      </c>
      <c r="M112" s="10"/>
      <c r="N112" s="41">
        <f t="shared" si="278"/>
        <v>0</v>
      </c>
      <c r="O112" s="10"/>
      <c r="P112" s="41">
        <f t="shared" si="279"/>
        <v>0</v>
      </c>
      <c r="Q112" s="10"/>
      <c r="R112" s="41">
        <f t="shared" si="280"/>
        <v>0</v>
      </c>
      <c r="S112" s="10"/>
      <c r="T112" s="41">
        <f t="shared" si="281"/>
        <v>0.33089695582948303</v>
      </c>
      <c r="U112" s="10"/>
      <c r="V112" s="41">
        <f t="shared" si="282"/>
        <v>0.23129932003197648</v>
      </c>
      <c r="W112" s="10"/>
      <c r="X112" s="41">
        <f t="shared" si="283"/>
        <v>0.21646501732002288</v>
      </c>
      <c r="Y112" s="10"/>
      <c r="Z112" s="41">
        <f t="shared" si="284"/>
        <v>0.19602515356568009</v>
      </c>
      <c r="AA112" s="10"/>
      <c r="AB112" s="41">
        <f t="shared" si="285"/>
        <v>0.22539329405878489</v>
      </c>
      <c r="AC112" s="10"/>
      <c r="AD112" s="41">
        <f t="shared" si="286"/>
        <v>0.25068881057197578</v>
      </c>
      <c r="AE112" s="10"/>
      <c r="AF112" s="41">
        <f t="shared" si="287"/>
        <v>0.24456563255844585</v>
      </c>
      <c r="AG112" s="10"/>
      <c r="AH112" s="41">
        <f t="shared" si="287"/>
        <v>0.23672961538101711</v>
      </c>
      <c r="AI112" s="10"/>
      <c r="AJ112" s="41">
        <f t="shared" ref="AJ112:AL112" si="292">IF(ISERROR(AJ110/AJ107),0,AJ110/AJ107)</f>
        <v>0.2309758602555555</v>
      </c>
      <c r="AK112" s="10"/>
      <c r="AL112" s="41">
        <f t="shared" si="292"/>
        <v>0.2309758602555555</v>
      </c>
      <c r="AM112" s="10"/>
      <c r="AN112" s="41">
        <f t="shared" ref="AN112:AP112" si="293">IF(ISERROR(AN110/AN107),0,AN110/AN107)</f>
        <v>0.2309758602555555</v>
      </c>
      <c r="AO112" s="10"/>
      <c r="AP112" s="41">
        <f t="shared" si="293"/>
        <v>0.23130702397126349</v>
      </c>
      <c r="AQ112" s="10"/>
      <c r="AR112" s="41">
        <f t="shared" ref="AR112:AT112" si="294">IF(ISERROR(AR110/AR107),0,AR110/AR107)</f>
        <v>0.22314716621764583</v>
      </c>
      <c r="AS112" s="10"/>
      <c r="AT112" s="41">
        <f t="shared" si="294"/>
        <v>0.23130955525580249</v>
      </c>
      <c r="AU112" s="10"/>
      <c r="AV112" s="41">
        <f t="shared" ref="AV112:AX112" si="295">IF(ISERROR(AV110/AV107),0,AV110/AV107)</f>
        <v>0.24131535291884221</v>
      </c>
      <c r="AW112" s="10"/>
      <c r="AX112" s="42">
        <f t="shared" si="295"/>
        <v>0.2667168492352503</v>
      </c>
    </row>
    <row r="113" spans="2:50" x14ac:dyDescent="0.25">
      <c r="J113" s="14"/>
      <c r="L113" s="14"/>
      <c r="N113" s="14"/>
      <c r="P113" s="14"/>
      <c r="R113" s="14"/>
      <c r="T113" s="14"/>
      <c r="V113" s="14"/>
      <c r="X113" s="14"/>
      <c r="Z113" s="14"/>
      <c r="AB113" s="14"/>
      <c r="AD113" s="14"/>
      <c r="AF113" s="14"/>
      <c r="AH113" s="14"/>
      <c r="AJ113" s="14"/>
      <c r="AL113" s="14"/>
      <c r="AN113" s="14"/>
      <c r="AP113" s="14"/>
      <c r="AR113" s="14"/>
      <c r="AT113" s="14"/>
      <c r="AV113" s="14"/>
      <c r="AX113" s="14"/>
    </row>
    <row r="114" spans="2:50" x14ac:dyDescent="0.25">
      <c r="B114" s="7" t="str">
        <f>$B$32</f>
        <v>Dr. Olex</v>
      </c>
    </row>
    <row r="115" spans="2:50" x14ac:dyDescent="0.25">
      <c r="B115" s="4" t="s">
        <v>26</v>
      </c>
      <c r="J115" s="46">
        <v>67511.199999999997</v>
      </c>
      <c r="K115" s="47"/>
      <c r="L115" s="46">
        <v>23319.9</v>
      </c>
      <c r="M115" s="47"/>
      <c r="N115" s="46">
        <v>49710.8</v>
      </c>
      <c r="O115" s="47"/>
      <c r="P115" s="46">
        <v>37980.400000000001</v>
      </c>
      <c r="Q115" s="47"/>
      <c r="R115" s="46">
        <v>13901.24</v>
      </c>
      <c r="S115" s="47"/>
      <c r="T115" s="46">
        <v>0</v>
      </c>
      <c r="U115" s="47"/>
      <c r="V115" s="46">
        <v>0</v>
      </c>
      <c r="W115" s="47"/>
      <c r="X115" s="46">
        <v>2702</v>
      </c>
      <c r="Y115" s="47"/>
      <c r="Z115" s="46">
        <v>0</v>
      </c>
      <c r="AA115" s="47"/>
      <c r="AB115" s="46">
        <v>0</v>
      </c>
      <c r="AC115" s="47"/>
      <c r="AD115" s="46">
        <v>0</v>
      </c>
      <c r="AE115" s="47"/>
      <c r="AF115" s="46">
        <v>0</v>
      </c>
      <c r="AG115" s="47"/>
      <c r="AH115" s="46">
        <v>0</v>
      </c>
      <c r="AI115" s="47"/>
      <c r="AJ115" s="46">
        <v>0</v>
      </c>
      <c r="AK115" s="47"/>
      <c r="AL115" s="46">
        <v>0</v>
      </c>
      <c r="AM115" s="47"/>
      <c r="AN115" s="46">
        <v>336</v>
      </c>
      <c r="AO115" s="47"/>
      <c r="AP115" s="46">
        <v>0</v>
      </c>
      <c r="AQ115" s="47"/>
      <c r="AR115" s="46">
        <v>0</v>
      </c>
      <c r="AS115" s="47"/>
      <c r="AT115" s="46">
        <v>0</v>
      </c>
      <c r="AU115" s="47"/>
      <c r="AV115" s="46">
        <v>0</v>
      </c>
      <c r="AW115" s="47"/>
      <c r="AX115" s="46">
        <v>0</v>
      </c>
    </row>
    <row r="116" spans="2:50" x14ac:dyDescent="0.25">
      <c r="B116" s="9" t="s">
        <v>20</v>
      </c>
      <c r="C116" s="10"/>
      <c r="D116" s="10"/>
      <c r="E116" s="10"/>
      <c r="F116" s="10"/>
      <c r="G116" s="10"/>
      <c r="H116" s="10"/>
      <c r="I116" s="10"/>
      <c r="J116" s="11">
        <f>SUM(J115:J115)</f>
        <v>67511.199999999997</v>
      </c>
      <c r="K116" s="10"/>
      <c r="L116" s="11">
        <f>SUM(J115:L115)</f>
        <v>90831.1</v>
      </c>
      <c r="M116" s="10"/>
      <c r="N116" s="11">
        <f>SUM(J115:N115)</f>
        <v>140541.90000000002</v>
      </c>
      <c r="O116" s="10"/>
      <c r="P116" s="11">
        <f>SUM(J115:P115)</f>
        <v>178522.30000000002</v>
      </c>
      <c r="Q116" s="10"/>
      <c r="R116" s="11">
        <f>SUM(J115:R115)</f>
        <v>192423.54</v>
      </c>
      <c r="S116" s="10"/>
      <c r="T116" s="11">
        <f>SUM(J115:T115)</f>
        <v>192423.54</v>
      </c>
      <c r="U116" s="10"/>
      <c r="V116" s="11">
        <f>SUM(J115:V115)</f>
        <v>192423.54</v>
      </c>
      <c r="W116" s="10"/>
      <c r="X116" s="11">
        <f>SUM(J115:X115)</f>
        <v>195125.54</v>
      </c>
      <c r="Y116" s="10"/>
      <c r="Z116" s="11">
        <f>SUM(J115:Z115)</f>
        <v>195125.54</v>
      </c>
      <c r="AA116" s="10"/>
      <c r="AB116" s="11">
        <f>SUM(J115:AB115)</f>
        <v>195125.54</v>
      </c>
      <c r="AC116" s="10"/>
      <c r="AD116" s="11">
        <f>SUM(J115:AD115)</f>
        <v>195125.54</v>
      </c>
      <c r="AE116" s="10"/>
      <c r="AF116" s="11">
        <f>SUM(J115:AF115)</f>
        <v>195125.54</v>
      </c>
      <c r="AG116" s="10"/>
      <c r="AH116" s="11">
        <f>SUM(L115:AH115)</f>
        <v>127614.34000000001</v>
      </c>
      <c r="AI116" s="10"/>
      <c r="AJ116" s="11">
        <f>SUM(N115:AJ115)</f>
        <v>104294.44000000002</v>
      </c>
      <c r="AK116" s="10"/>
      <c r="AL116" s="11">
        <f>SUM(P115:AL115)</f>
        <v>54583.64</v>
      </c>
      <c r="AM116" s="10"/>
      <c r="AN116" s="11">
        <f>SUM(R115:AN115)</f>
        <v>16939.239999999998</v>
      </c>
      <c r="AO116" s="10"/>
      <c r="AP116" s="11">
        <f>SUM(T115:AP115)</f>
        <v>3038</v>
      </c>
      <c r="AQ116" s="10"/>
      <c r="AR116" s="11">
        <f>SUM(V115:AR115)</f>
        <v>3038</v>
      </c>
      <c r="AS116" s="10"/>
      <c r="AT116" s="11">
        <f>SUM(X115:AT115)</f>
        <v>3038</v>
      </c>
      <c r="AU116" s="10"/>
      <c r="AV116" s="11">
        <f>SUM(Z115:AV115)</f>
        <v>336</v>
      </c>
      <c r="AW116" s="10"/>
      <c r="AX116" s="13">
        <f>SUM(AB115:AX115)</f>
        <v>336</v>
      </c>
    </row>
    <row r="117" spans="2:50" x14ac:dyDescent="0.25">
      <c r="B117" s="50" t="s">
        <v>40</v>
      </c>
      <c r="C117" s="51"/>
      <c r="D117" s="51"/>
      <c r="E117" s="51"/>
      <c r="F117" s="51"/>
      <c r="G117" s="51"/>
      <c r="H117" s="51"/>
      <c r="I117" s="51"/>
      <c r="J117" s="53">
        <f t="shared" ref="J117" si="296">IF(ISERROR(J116/J33),0,J116/J33)</f>
        <v>335.87661691542286</v>
      </c>
      <c r="K117" s="51"/>
      <c r="L117" s="53">
        <f t="shared" ref="L117" si="297">IF(ISERROR(L116/L33),0,L116/L33)</f>
        <v>275.24575757575758</v>
      </c>
      <c r="M117" s="51"/>
      <c r="N117" s="53">
        <f t="shared" ref="N117" si="298">IF(ISERROR(N116/N33),0,N116/N33)</f>
        <v>273.96081871345035</v>
      </c>
      <c r="O117" s="51"/>
      <c r="P117" s="53">
        <f t="shared" ref="P117" si="299">IF(ISERROR(P116/P33),0,P116/P33)</f>
        <v>284.27117834394909</v>
      </c>
      <c r="Q117" s="51"/>
      <c r="R117" s="53">
        <f t="shared" ref="R117" si="300">IF(ISERROR(R116/R33),0,R116/R33)</f>
        <v>284.22974889217136</v>
      </c>
      <c r="S117" s="51"/>
      <c r="T117" s="53">
        <f t="shared" ref="T117" si="301">IF(ISERROR(T116/T33),0,T116/T33)</f>
        <v>283.39254786450664</v>
      </c>
      <c r="U117" s="51"/>
      <c r="V117" s="53">
        <f t="shared" ref="V117" si="302">IF(ISERROR(V116/V33),0,V116/V33)</f>
        <v>283.39254786450664</v>
      </c>
      <c r="W117" s="51"/>
      <c r="X117" s="53">
        <f t="shared" ref="X117" si="303">IF(ISERROR(X116/X33),0,X116/X33)</f>
        <v>286.10782991202348</v>
      </c>
      <c r="Y117" s="51"/>
      <c r="Z117" s="53">
        <f t="shared" ref="Z117" si="304">IF(ISERROR(Z116/Z33),0,Z116/Z33)</f>
        <v>285.6889311859444</v>
      </c>
      <c r="AA117" s="51"/>
      <c r="AB117" s="53">
        <f t="shared" ref="AB117" si="305">IF(ISERROR(AB116/AB33),0,AB116/AB33)</f>
        <v>285.6889311859444</v>
      </c>
      <c r="AC117" s="51"/>
      <c r="AD117" s="53">
        <f t="shared" ref="AD117" si="306">IF(ISERROR(AD116/AD33),0,AD116/AD33)</f>
        <v>285.6889311859444</v>
      </c>
      <c r="AE117" s="51"/>
      <c r="AF117" s="53">
        <f t="shared" ref="AF117:AH117" si="307">IF(ISERROR(AF116/AF33),0,AF116/AF33)</f>
        <v>285.6889311859444</v>
      </c>
      <c r="AG117" s="51"/>
      <c r="AH117" s="53">
        <f t="shared" si="307"/>
        <v>264.76004149377593</v>
      </c>
      <c r="AI117" s="51"/>
      <c r="AJ117" s="53">
        <f t="shared" ref="AJ117:AL117" si="308">IF(ISERROR(AJ116/AJ33),0,AJ116/AJ33)</f>
        <v>295.45167138810206</v>
      </c>
      <c r="AK117" s="51"/>
      <c r="AL117" s="53">
        <f t="shared" si="308"/>
        <v>321.08023529411764</v>
      </c>
      <c r="AM117" s="51"/>
      <c r="AN117" s="53">
        <f t="shared" ref="AN117:AP117" si="309">IF(ISERROR(AN116/AN33),0,AN116/AN33)</f>
        <v>307.98618181818176</v>
      </c>
      <c r="AO117" s="51"/>
      <c r="AP117" s="53">
        <f t="shared" si="309"/>
        <v>434</v>
      </c>
      <c r="AQ117" s="51"/>
      <c r="AR117" s="53">
        <f t="shared" ref="AR117:AT117" si="310">IF(ISERROR(AR116/AR33),0,AR116/AR33)</f>
        <v>607.6</v>
      </c>
      <c r="AS117" s="51"/>
      <c r="AT117" s="53">
        <f t="shared" si="310"/>
        <v>506.33333333333331</v>
      </c>
      <c r="AU117" s="51"/>
      <c r="AV117" s="53">
        <f t="shared" ref="AV117:AX117" si="311">IF(ISERROR(AV116/AV33),0,AV116/AV33)</f>
        <v>112</v>
      </c>
      <c r="AW117" s="51"/>
      <c r="AX117" s="54">
        <f t="shared" si="311"/>
        <v>168</v>
      </c>
    </row>
    <row r="118" spans="2:50" x14ac:dyDescent="0.25">
      <c r="B118" s="4" t="s">
        <v>28</v>
      </c>
      <c r="J118" s="46">
        <v>12313.4</v>
      </c>
      <c r="K118" s="47"/>
      <c r="L118" s="46">
        <v>9281.7000000000007</v>
      </c>
      <c r="M118" s="47"/>
      <c r="N118" s="46">
        <v>17217</v>
      </c>
      <c r="O118" s="47"/>
      <c r="P118" s="46">
        <v>18371.759999999998</v>
      </c>
      <c r="Q118" s="47"/>
      <c r="R118" s="46">
        <v>7508.24</v>
      </c>
      <c r="S118" s="47"/>
      <c r="T118" s="46">
        <v>0</v>
      </c>
      <c r="U118" s="47"/>
      <c r="V118" s="46">
        <v>0</v>
      </c>
      <c r="W118" s="47"/>
      <c r="X118" s="46">
        <v>1774</v>
      </c>
      <c r="Y118" s="47"/>
      <c r="Z118" s="46">
        <v>0</v>
      </c>
      <c r="AA118" s="47"/>
      <c r="AB118" s="46">
        <v>0</v>
      </c>
      <c r="AC118" s="47"/>
      <c r="AD118" s="46">
        <v>0</v>
      </c>
      <c r="AE118" s="47"/>
      <c r="AF118" s="46">
        <v>0</v>
      </c>
      <c r="AG118" s="47"/>
      <c r="AH118" s="46">
        <v>0</v>
      </c>
      <c r="AI118" s="47"/>
      <c r="AJ118" s="46">
        <v>0</v>
      </c>
      <c r="AK118" s="47"/>
      <c r="AL118" s="46">
        <v>0</v>
      </c>
      <c r="AM118" s="47"/>
      <c r="AN118" s="46">
        <v>336</v>
      </c>
      <c r="AO118" s="47"/>
      <c r="AP118" s="46">
        <v>0</v>
      </c>
      <c r="AQ118" s="47"/>
      <c r="AR118" s="46">
        <v>0</v>
      </c>
      <c r="AS118" s="47"/>
      <c r="AT118" s="46">
        <v>0</v>
      </c>
      <c r="AU118" s="47"/>
      <c r="AV118" s="46">
        <v>0</v>
      </c>
      <c r="AW118" s="47"/>
      <c r="AX118" s="46">
        <v>0</v>
      </c>
    </row>
    <row r="119" spans="2:50" x14ac:dyDescent="0.25">
      <c r="B119" s="9" t="s">
        <v>20</v>
      </c>
      <c r="C119" s="10"/>
      <c r="D119" s="10"/>
      <c r="E119" s="10"/>
      <c r="F119" s="10"/>
      <c r="G119" s="10"/>
      <c r="H119" s="10"/>
      <c r="I119" s="10"/>
      <c r="J119" s="11">
        <f>SUM(J118:J118)</f>
        <v>12313.4</v>
      </c>
      <c r="K119" s="10"/>
      <c r="L119" s="11">
        <f>SUM(J118:L118)</f>
        <v>21595.1</v>
      </c>
      <c r="M119" s="10"/>
      <c r="N119" s="11">
        <f>SUM(J118:N118)</f>
        <v>38812.1</v>
      </c>
      <c r="O119" s="10"/>
      <c r="P119" s="11">
        <f>SUM(J118:P118)</f>
        <v>57183.86</v>
      </c>
      <c r="Q119" s="10"/>
      <c r="R119" s="11">
        <f>SUM(J118:R118)</f>
        <v>64692.1</v>
      </c>
      <c r="S119" s="10"/>
      <c r="T119" s="11">
        <f>SUM(J118:T118)</f>
        <v>64692.1</v>
      </c>
      <c r="U119" s="10"/>
      <c r="V119" s="11">
        <f>SUM(J118:V118)</f>
        <v>64692.1</v>
      </c>
      <c r="W119" s="10"/>
      <c r="X119" s="11">
        <f>SUM(J118:X118)</f>
        <v>66466.100000000006</v>
      </c>
      <c r="Y119" s="10"/>
      <c r="Z119" s="11">
        <f>SUM(J118:Z118)</f>
        <v>66466.100000000006</v>
      </c>
      <c r="AA119" s="10"/>
      <c r="AB119" s="11">
        <f>SUM(J118:AB118)</f>
        <v>66466.100000000006</v>
      </c>
      <c r="AC119" s="10"/>
      <c r="AD119" s="11">
        <f>SUM(J118:AD118)</f>
        <v>66466.100000000006</v>
      </c>
      <c r="AE119" s="10"/>
      <c r="AF119" s="11">
        <f>SUM(J118:AF118)</f>
        <v>66466.100000000006</v>
      </c>
      <c r="AG119" s="10"/>
      <c r="AH119" s="11">
        <f>SUM(L118:AH118)</f>
        <v>54152.7</v>
      </c>
      <c r="AI119" s="10"/>
      <c r="AJ119" s="11">
        <f>SUM(N118:AJ118)</f>
        <v>44870.999999999993</v>
      </c>
      <c r="AK119" s="10"/>
      <c r="AL119" s="11">
        <f>SUM(P118:AL118)</f>
        <v>27654</v>
      </c>
      <c r="AM119" s="10"/>
      <c r="AN119" s="11">
        <f>SUM(R118:AN118)</f>
        <v>9618.24</v>
      </c>
      <c r="AO119" s="10"/>
      <c r="AP119" s="11">
        <f>SUM(T118:AP118)</f>
        <v>2110</v>
      </c>
      <c r="AQ119" s="10"/>
      <c r="AR119" s="11">
        <f>SUM(V118:AR118)</f>
        <v>2110</v>
      </c>
      <c r="AS119" s="10"/>
      <c r="AT119" s="11">
        <f>SUM(X118:AT118)</f>
        <v>2110</v>
      </c>
      <c r="AU119" s="10"/>
      <c r="AV119" s="11">
        <f>SUM(Z118:AV118)</f>
        <v>336</v>
      </c>
      <c r="AW119" s="10"/>
      <c r="AX119" s="13">
        <f>SUM(AB118:AX118)</f>
        <v>336</v>
      </c>
    </row>
    <row r="120" spans="2:50" x14ac:dyDescent="0.25">
      <c r="B120" s="4" t="s">
        <v>29</v>
      </c>
      <c r="J120" s="15">
        <f t="shared" ref="J120:J121" si="312">IF(ISERROR(J118/J115),0,J118/J115)</f>
        <v>0.18239047743189279</v>
      </c>
      <c r="L120" s="15">
        <f t="shared" ref="L120:L121" si="313">IF(ISERROR(L118/L115),0,L118/L115)</f>
        <v>0.39801628651923893</v>
      </c>
      <c r="N120" s="15">
        <f t="shared" ref="N120:N121" si="314">IF(ISERROR(N118/N115),0,N118/N115)</f>
        <v>0.34634324935426503</v>
      </c>
      <c r="P120" s="15">
        <f t="shared" ref="P120:P121" si="315">IF(ISERROR(P118/P115),0,P118/P115)</f>
        <v>0.483716864487999</v>
      </c>
      <c r="R120" s="15">
        <f t="shared" ref="R120:R121" si="316">IF(ISERROR(R118/R115),0,R118/R115)</f>
        <v>0.54011296833951505</v>
      </c>
      <c r="T120" s="15">
        <f t="shared" ref="T120:T121" si="317">IF(ISERROR(T118/T115),0,T118/T115)</f>
        <v>0</v>
      </c>
      <c r="V120" s="15">
        <f t="shared" ref="V120:V121" si="318">IF(ISERROR(V118/V115),0,V118/V115)</f>
        <v>0</v>
      </c>
      <c r="X120" s="15">
        <f t="shared" ref="X120:X121" si="319">IF(ISERROR(X118/X115),0,X118/X115)</f>
        <v>0.65655070318282749</v>
      </c>
      <c r="Z120" s="15">
        <f t="shared" ref="Z120:Z121" si="320">IF(ISERROR(Z118/Z115),0,Z118/Z115)</f>
        <v>0</v>
      </c>
      <c r="AB120" s="15">
        <f t="shared" ref="AB120:AB121" si="321">IF(ISERROR(AB118/AB115),0,AB118/AB115)</f>
        <v>0</v>
      </c>
      <c r="AD120" s="15">
        <f t="shared" ref="AD120:AD121" si="322">IF(ISERROR(AD118/AD115),0,AD118/AD115)</f>
        <v>0</v>
      </c>
      <c r="AF120" s="15">
        <f t="shared" ref="AF120:AH121" si="323">IF(ISERROR(AF118/AF115),0,AF118/AF115)</f>
        <v>0</v>
      </c>
      <c r="AH120" s="15">
        <f t="shared" si="323"/>
        <v>0</v>
      </c>
      <c r="AJ120" s="15">
        <f t="shared" ref="AJ120:AL120" si="324">IF(ISERROR(AJ118/AJ115),0,AJ118/AJ115)</f>
        <v>0</v>
      </c>
      <c r="AL120" s="15">
        <f t="shared" si="324"/>
        <v>0</v>
      </c>
      <c r="AN120" s="15">
        <f t="shared" ref="AN120:AP120" si="325">IF(ISERROR(AN118/AN115),0,AN118/AN115)</f>
        <v>1</v>
      </c>
      <c r="AP120" s="15">
        <f t="shared" si="325"/>
        <v>0</v>
      </c>
      <c r="AR120" s="15">
        <f t="shared" ref="AR120:AT120" si="326">IF(ISERROR(AR118/AR115),0,AR118/AR115)</f>
        <v>0</v>
      </c>
      <c r="AT120" s="15">
        <f t="shared" si="326"/>
        <v>0</v>
      </c>
      <c r="AV120" s="15">
        <f t="shared" ref="AV120:AX120" si="327">IF(ISERROR(AV118/AV115),0,AV118/AV115)</f>
        <v>0</v>
      </c>
      <c r="AX120" s="15">
        <f t="shared" si="327"/>
        <v>0</v>
      </c>
    </row>
    <row r="121" spans="2:50" x14ac:dyDescent="0.25">
      <c r="B121" s="9" t="s">
        <v>2</v>
      </c>
      <c r="C121" s="10"/>
      <c r="D121" s="10"/>
      <c r="E121" s="10"/>
      <c r="F121" s="10"/>
      <c r="G121" s="10"/>
      <c r="H121" s="10"/>
      <c r="I121" s="10"/>
      <c r="J121" s="41">
        <f t="shared" si="312"/>
        <v>0.18239047743189279</v>
      </c>
      <c r="K121" s="10"/>
      <c r="L121" s="41">
        <f t="shared" si="313"/>
        <v>0.23775006578143387</v>
      </c>
      <c r="M121" s="10"/>
      <c r="N121" s="41">
        <f t="shared" si="314"/>
        <v>0.27616034791048072</v>
      </c>
      <c r="O121" s="10"/>
      <c r="P121" s="41">
        <f t="shared" si="315"/>
        <v>0.32031774181712869</v>
      </c>
      <c r="Q121" s="10"/>
      <c r="R121" s="41">
        <f t="shared" si="316"/>
        <v>0.33619639260352446</v>
      </c>
      <c r="S121" s="10"/>
      <c r="T121" s="41">
        <f t="shared" si="317"/>
        <v>0.33619639260352446</v>
      </c>
      <c r="U121" s="10"/>
      <c r="V121" s="41">
        <f t="shared" si="318"/>
        <v>0.33619639260352446</v>
      </c>
      <c r="W121" s="10"/>
      <c r="X121" s="41">
        <f t="shared" si="319"/>
        <v>0.3406324974167913</v>
      </c>
      <c r="Y121" s="10"/>
      <c r="Z121" s="41">
        <f t="shared" si="320"/>
        <v>0.3406324974167913</v>
      </c>
      <c r="AA121" s="10"/>
      <c r="AB121" s="41">
        <f t="shared" si="321"/>
        <v>0.3406324974167913</v>
      </c>
      <c r="AC121" s="10"/>
      <c r="AD121" s="41">
        <f t="shared" si="322"/>
        <v>0.3406324974167913</v>
      </c>
      <c r="AE121" s="10"/>
      <c r="AF121" s="41">
        <f t="shared" si="323"/>
        <v>0.3406324974167913</v>
      </c>
      <c r="AG121" s="10"/>
      <c r="AH121" s="41">
        <f t="shared" si="323"/>
        <v>0.42434651152840652</v>
      </c>
      <c r="AI121" s="10"/>
      <c r="AJ121" s="41">
        <f t="shared" ref="AJ121:AL121" si="328">IF(ISERROR(AJ119/AJ116),0,AJ119/AJ116)</f>
        <v>0.43023386481580406</v>
      </c>
      <c r="AK121" s="10"/>
      <c r="AL121" s="41">
        <f t="shared" si="328"/>
        <v>0.50663532149926238</v>
      </c>
      <c r="AM121" s="10"/>
      <c r="AN121" s="41">
        <f t="shared" ref="AN121:AP121" si="329">IF(ISERROR(AN119/AN116),0,AN119/AN116)</f>
        <v>0.56780823696930915</v>
      </c>
      <c r="AO121" s="10"/>
      <c r="AP121" s="41">
        <f t="shared" si="329"/>
        <v>0.69453587886767609</v>
      </c>
      <c r="AQ121" s="10"/>
      <c r="AR121" s="41">
        <f t="shared" ref="AR121:AT121" si="330">IF(ISERROR(AR119/AR116),0,AR119/AR116)</f>
        <v>0.69453587886767609</v>
      </c>
      <c r="AS121" s="10"/>
      <c r="AT121" s="41">
        <f t="shared" si="330"/>
        <v>0.69453587886767609</v>
      </c>
      <c r="AU121" s="10"/>
      <c r="AV121" s="41">
        <f t="shared" ref="AV121:AX121" si="331">IF(ISERROR(AV119/AV116),0,AV119/AV116)</f>
        <v>1</v>
      </c>
      <c r="AW121" s="10"/>
      <c r="AX121" s="42">
        <f t="shared" si="331"/>
        <v>1</v>
      </c>
    </row>
    <row r="122" spans="2:50" x14ac:dyDescent="0.25">
      <c r="J122" s="15"/>
      <c r="L122" s="15"/>
      <c r="N122" s="15"/>
      <c r="P122" s="15"/>
      <c r="R122" s="15"/>
      <c r="T122" s="15"/>
      <c r="V122" s="15"/>
      <c r="X122" s="15"/>
      <c r="Z122" s="15"/>
      <c r="AB122" s="15"/>
      <c r="AD122" s="15"/>
      <c r="AF122" s="15"/>
      <c r="AH122" s="15"/>
      <c r="AJ122" s="15"/>
      <c r="AL122" s="15"/>
      <c r="AN122" s="15"/>
      <c r="AP122" s="15"/>
      <c r="AR122" s="15"/>
      <c r="AT122" s="15"/>
      <c r="AV122" s="15"/>
      <c r="AX122" s="15"/>
    </row>
    <row r="123" spans="2:50" x14ac:dyDescent="0.25">
      <c r="B123" s="7" t="str">
        <f>$B$34</f>
        <v>Dr. Maheri</v>
      </c>
    </row>
    <row r="124" spans="2:50" x14ac:dyDescent="0.25">
      <c r="B124" s="4" t="s">
        <v>26</v>
      </c>
      <c r="J124" s="46">
        <v>0</v>
      </c>
      <c r="K124" s="47"/>
      <c r="L124" s="46">
        <v>0</v>
      </c>
      <c r="M124" s="47"/>
      <c r="N124" s="46">
        <v>0</v>
      </c>
      <c r="O124" s="47"/>
      <c r="P124" s="46">
        <v>0</v>
      </c>
      <c r="Q124" s="47"/>
      <c r="R124" s="46">
        <v>0</v>
      </c>
      <c r="S124" s="47"/>
      <c r="T124" s="46">
        <v>0</v>
      </c>
      <c r="U124" s="47"/>
      <c r="V124" s="46">
        <v>0</v>
      </c>
      <c r="W124" s="47"/>
      <c r="X124" s="46">
        <v>0</v>
      </c>
      <c r="Y124" s="47"/>
      <c r="Z124" s="46">
        <v>0</v>
      </c>
      <c r="AA124" s="47"/>
      <c r="AB124" s="46">
        <v>0</v>
      </c>
      <c r="AC124" s="47"/>
      <c r="AD124" s="46">
        <v>0</v>
      </c>
      <c r="AE124" s="47"/>
      <c r="AF124" s="46">
        <v>0</v>
      </c>
      <c r="AG124" s="47"/>
      <c r="AH124" s="46">
        <v>0</v>
      </c>
      <c r="AI124" s="47"/>
      <c r="AJ124" s="46">
        <v>0</v>
      </c>
      <c r="AK124" s="47"/>
      <c r="AL124" s="46">
        <v>71143.19</v>
      </c>
      <c r="AM124" s="47"/>
      <c r="AN124" s="46">
        <v>81380.75</v>
      </c>
      <c r="AO124" s="47"/>
      <c r="AP124" s="46">
        <v>6062</v>
      </c>
      <c r="AQ124" s="47"/>
      <c r="AR124" s="46">
        <v>0</v>
      </c>
      <c r="AS124" s="47"/>
      <c r="AT124" s="46">
        <v>0</v>
      </c>
      <c r="AU124" s="47"/>
      <c r="AV124" s="46">
        <v>0</v>
      </c>
      <c r="AW124" s="47"/>
      <c r="AX124" s="46">
        <v>0</v>
      </c>
    </row>
    <row r="125" spans="2:50" x14ac:dyDescent="0.25">
      <c r="B125" s="9" t="s">
        <v>20</v>
      </c>
      <c r="C125" s="10"/>
      <c r="D125" s="10"/>
      <c r="E125" s="10"/>
      <c r="F125" s="10"/>
      <c r="G125" s="10"/>
      <c r="H125" s="10"/>
      <c r="I125" s="10"/>
      <c r="J125" s="11">
        <f>SUM(J124:J124)</f>
        <v>0</v>
      </c>
      <c r="K125" s="10"/>
      <c r="L125" s="11">
        <f>SUM(J124:L124)</f>
        <v>0</v>
      </c>
      <c r="M125" s="10"/>
      <c r="N125" s="11">
        <f>SUM(J124:N124)</f>
        <v>0</v>
      </c>
      <c r="O125" s="10"/>
      <c r="P125" s="11">
        <f>SUM(J124:P124)</f>
        <v>0</v>
      </c>
      <c r="Q125" s="10"/>
      <c r="R125" s="11">
        <f>SUM(J124:R124)</f>
        <v>0</v>
      </c>
      <c r="S125" s="10"/>
      <c r="T125" s="11">
        <f>SUM(J124:T124)</f>
        <v>0</v>
      </c>
      <c r="U125" s="10"/>
      <c r="V125" s="11">
        <f>SUM(J124:V124)</f>
        <v>0</v>
      </c>
      <c r="W125" s="10"/>
      <c r="X125" s="11">
        <f>SUM(J124:X124)</f>
        <v>0</v>
      </c>
      <c r="Y125" s="10"/>
      <c r="Z125" s="11">
        <f>SUM(J124:Z124)</f>
        <v>0</v>
      </c>
      <c r="AA125" s="10"/>
      <c r="AB125" s="11">
        <f>SUM(J124:AB124)</f>
        <v>0</v>
      </c>
      <c r="AC125" s="10"/>
      <c r="AD125" s="11">
        <f>SUM(J124:AD124)</f>
        <v>0</v>
      </c>
      <c r="AE125" s="10"/>
      <c r="AF125" s="11">
        <f>SUM(J124:AF124)</f>
        <v>0</v>
      </c>
      <c r="AG125" s="10"/>
      <c r="AH125" s="11">
        <f>SUM(L124:AH124)</f>
        <v>0</v>
      </c>
      <c r="AI125" s="10"/>
      <c r="AJ125" s="11">
        <f>SUM(N124:AJ124)</f>
        <v>0</v>
      </c>
      <c r="AK125" s="10"/>
      <c r="AL125" s="11">
        <f>SUM(P124:AL124)</f>
        <v>71143.19</v>
      </c>
      <c r="AM125" s="10"/>
      <c r="AN125" s="11">
        <f>SUM(R124:AN124)</f>
        <v>152523.94</v>
      </c>
      <c r="AO125" s="10"/>
      <c r="AP125" s="11">
        <f>SUM(T124:AP124)</f>
        <v>158585.94</v>
      </c>
      <c r="AQ125" s="10"/>
      <c r="AR125" s="11">
        <f>SUM(V124:AR124)</f>
        <v>158585.94</v>
      </c>
      <c r="AS125" s="10"/>
      <c r="AT125" s="11">
        <f>SUM(X124:AT124)</f>
        <v>158585.94</v>
      </c>
      <c r="AU125" s="10"/>
      <c r="AV125" s="11">
        <f>SUM(Z124:AV124)</f>
        <v>158585.94</v>
      </c>
      <c r="AW125" s="10"/>
      <c r="AX125" s="13">
        <f>SUM(AB124:AX124)</f>
        <v>158585.94</v>
      </c>
    </row>
    <row r="126" spans="2:50" x14ac:dyDescent="0.25">
      <c r="B126" s="50" t="s">
        <v>40</v>
      </c>
      <c r="C126" s="51"/>
      <c r="D126" s="51"/>
      <c r="E126" s="51"/>
      <c r="F126" s="51"/>
      <c r="G126" s="51"/>
      <c r="H126" s="51"/>
      <c r="I126" s="51"/>
      <c r="J126" s="53">
        <f>IF(ISERROR(J125/J42),0,J125/J42)</f>
        <v>0</v>
      </c>
      <c r="K126" s="51"/>
      <c r="L126" s="53">
        <f t="shared" ref="L126" si="332">IF(ISERROR(L125/L42),0,L125/L42)</f>
        <v>0</v>
      </c>
      <c r="M126" s="51"/>
      <c r="N126" s="53">
        <f t="shared" ref="N126" si="333">IF(ISERROR(N125/N42),0,N125/N42)</f>
        <v>0</v>
      </c>
      <c r="O126" s="51"/>
      <c r="P126" s="53">
        <f t="shared" ref="P126" si="334">IF(ISERROR(P125/P42),0,P125/P42)</f>
        <v>0</v>
      </c>
      <c r="Q126" s="51"/>
      <c r="R126" s="53">
        <f t="shared" ref="R126" si="335">IF(ISERROR(R125/R42),0,R125/R42)</f>
        <v>0</v>
      </c>
      <c r="S126" s="51"/>
      <c r="T126" s="53">
        <f t="shared" ref="T126" si="336">IF(ISERROR(T125/T42),0,T125/T42)</f>
        <v>0</v>
      </c>
      <c r="U126" s="51"/>
      <c r="V126" s="53">
        <f t="shared" ref="V126" si="337">IF(ISERROR(V125/V42),0,V125/V42)</f>
        <v>0</v>
      </c>
      <c r="W126" s="51"/>
      <c r="X126" s="53">
        <f t="shared" ref="X126" si="338">IF(ISERROR(X125/X42),0,X125/X42)</f>
        <v>0</v>
      </c>
      <c r="Y126" s="51"/>
      <c r="Z126" s="53">
        <f t="shared" ref="Z126" si="339">IF(ISERROR(Z125/Z42),0,Z125/Z42)</f>
        <v>0</v>
      </c>
      <c r="AA126" s="51"/>
      <c r="AB126" s="53">
        <f t="shared" ref="AB126" si="340">IF(ISERROR(AB125/AB42),0,AB125/AB42)</f>
        <v>0</v>
      </c>
      <c r="AC126" s="51"/>
      <c r="AD126" s="53">
        <f t="shared" ref="AD126" si="341">IF(ISERROR(AD125/AD42),0,AD125/AD42)</f>
        <v>0</v>
      </c>
      <c r="AE126" s="51"/>
      <c r="AF126" s="53">
        <f t="shared" ref="AF126" si="342">IF(ISERROR(AF125/AF42),0,AF125/AF42)</f>
        <v>0</v>
      </c>
      <c r="AG126" s="51"/>
      <c r="AH126" s="53">
        <f t="shared" ref="AH126" si="343">IF(ISERROR(AH125/AH42),0,AH125/AH42)</f>
        <v>0</v>
      </c>
      <c r="AI126" s="51"/>
      <c r="AJ126" s="53">
        <f t="shared" ref="AJ126" si="344">IF(ISERROR(AJ125/AJ42),0,AJ125/AJ42)</f>
        <v>0</v>
      </c>
      <c r="AK126" s="51"/>
      <c r="AL126" s="53">
        <f t="shared" ref="AL126:AN126" si="345">IF(ISERROR(AL125/AL42),0,AL125/AL42)</f>
        <v>0</v>
      </c>
      <c r="AM126" s="51"/>
      <c r="AN126" s="53">
        <f t="shared" si="345"/>
        <v>0</v>
      </c>
      <c r="AO126" s="51"/>
      <c r="AP126" s="53">
        <f t="shared" ref="AP126:AR126" si="346">IF(ISERROR(AP125/AP42),0,AP125/AP42)</f>
        <v>0</v>
      </c>
      <c r="AQ126" s="51"/>
      <c r="AR126" s="53">
        <f t="shared" si="346"/>
        <v>0</v>
      </c>
      <c r="AS126" s="51"/>
      <c r="AT126" s="53">
        <f t="shared" ref="AT126:AV126" si="347">IF(ISERROR(AT125/AT42),0,AT125/AT42)</f>
        <v>0</v>
      </c>
      <c r="AU126" s="51"/>
      <c r="AV126" s="53">
        <f t="shared" si="347"/>
        <v>0</v>
      </c>
      <c r="AW126" s="51"/>
      <c r="AX126" s="54">
        <f t="shared" ref="AX126" si="348">IF(ISERROR(AX125/AX42),0,AX125/AX42)</f>
        <v>0</v>
      </c>
    </row>
    <row r="127" spans="2:50" x14ac:dyDescent="0.25">
      <c r="B127" s="4" t="s">
        <v>28</v>
      </c>
      <c r="J127" s="46">
        <v>0</v>
      </c>
      <c r="K127" s="47"/>
      <c r="L127" s="46">
        <v>0</v>
      </c>
      <c r="M127" s="47"/>
      <c r="N127" s="46">
        <v>0</v>
      </c>
      <c r="O127" s="47"/>
      <c r="P127" s="46">
        <v>0</v>
      </c>
      <c r="Q127" s="47"/>
      <c r="R127" s="46">
        <v>0</v>
      </c>
      <c r="S127" s="47"/>
      <c r="T127" s="46">
        <v>0</v>
      </c>
      <c r="U127" s="47"/>
      <c r="V127" s="46">
        <v>0</v>
      </c>
      <c r="W127" s="47"/>
      <c r="X127" s="46">
        <v>0</v>
      </c>
      <c r="Y127" s="47"/>
      <c r="Z127" s="46">
        <v>0</v>
      </c>
      <c r="AA127" s="47"/>
      <c r="AB127" s="46">
        <v>0</v>
      </c>
      <c r="AC127" s="47"/>
      <c r="AD127" s="46">
        <v>0</v>
      </c>
      <c r="AE127" s="47"/>
      <c r="AF127" s="46">
        <v>0</v>
      </c>
      <c r="AG127" s="47"/>
      <c r="AH127" s="46">
        <v>0</v>
      </c>
      <c r="AI127" s="47"/>
      <c r="AJ127" s="46">
        <v>0</v>
      </c>
      <c r="AK127" s="47"/>
      <c r="AL127" s="46">
        <v>40260</v>
      </c>
      <c r="AM127" s="47"/>
      <c r="AN127" s="46">
        <v>6398</v>
      </c>
      <c r="AO127" s="47"/>
      <c r="AP127" s="46">
        <v>2933</v>
      </c>
      <c r="AQ127" s="47"/>
      <c r="AR127" s="46">
        <v>0</v>
      </c>
      <c r="AS127" s="47"/>
      <c r="AT127" s="46">
        <v>0</v>
      </c>
      <c r="AU127" s="47"/>
      <c r="AV127" s="46">
        <v>0</v>
      </c>
      <c r="AW127" s="47"/>
      <c r="AX127" s="46">
        <v>0</v>
      </c>
    </row>
    <row r="128" spans="2:50" x14ac:dyDescent="0.25">
      <c r="B128" s="9" t="s">
        <v>20</v>
      </c>
      <c r="C128" s="10"/>
      <c r="D128" s="10"/>
      <c r="E128" s="10"/>
      <c r="F128" s="10"/>
      <c r="G128" s="10"/>
      <c r="H128" s="10"/>
      <c r="I128" s="10"/>
      <c r="J128" s="11">
        <f>SUM(J127:J127)</f>
        <v>0</v>
      </c>
      <c r="K128" s="10"/>
      <c r="L128" s="11">
        <f>SUM(J127:L127)</f>
        <v>0</v>
      </c>
      <c r="M128" s="10"/>
      <c r="N128" s="11">
        <f>SUM(J127:N127)</f>
        <v>0</v>
      </c>
      <c r="O128" s="10"/>
      <c r="P128" s="11">
        <f>SUM(J127:P127)</f>
        <v>0</v>
      </c>
      <c r="Q128" s="10"/>
      <c r="R128" s="11">
        <f>SUM(J127:R127)</f>
        <v>0</v>
      </c>
      <c r="S128" s="10"/>
      <c r="T128" s="11">
        <f>SUM(J127:T127)</f>
        <v>0</v>
      </c>
      <c r="U128" s="10"/>
      <c r="V128" s="11">
        <f>SUM(J127:V127)</f>
        <v>0</v>
      </c>
      <c r="W128" s="10"/>
      <c r="X128" s="11">
        <f>SUM(J127:X127)</f>
        <v>0</v>
      </c>
      <c r="Y128" s="10"/>
      <c r="Z128" s="11">
        <f>SUM(J127:Z127)</f>
        <v>0</v>
      </c>
      <c r="AA128" s="10"/>
      <c r="AB128" s="11">
        <f>SUM(J127:AB127)</f>
        <v>0</v>
      </c>
      <c r="AC128" s="10"/>
      <c r="AD128" s="11">
        <f>SUM(J127:AD127)</f>
        <v>0</v>
      </c>
      <c r="AE128" s="10"/>
      <c r="AF128" s="11">
        <f>SUM(J127:AF127)</f>
        <v>0</v>
      </c>
      <c r="AG128" s="10"/>
      <c r="AH128" s="11">
        <f>SUM(L127:AH127)</f>
        <v>0</v>
      </c>
      <c r="AI128" s="10"/>
      <c r="AJ128" s="11">
        <f>SUM(N127:AJ127)</f>
        <v>0</v>
      </c>
      <c r="AK128" s="10"/>
      <c r="AL128" s="11">
        <f>SUM(P127:AL127)</f>
        <v>40260</v>
      </c>
      <c r="AM128" s="10"/>
      <c r="AN128" s="11">
        <f>SUM(R127:AN127)</f>
        <v>46658</v>
      </c>
      <c r="AO128" s="10"/>
      <c r="AP128" s="11">
        <f>SUM(T127:AP127)</f>
        <v>49591</v>
      </c>
      <c r="AQ128" s="10"/>
      <c r="AR128" s="11">
        <f>SUM(V127:AR127)</f>
        <v>49591</v>
      </c>
      <c r="AS128" s="10"/>
      <c r="AT128" s="11">
        <f>SUM(X127:AT127)</f>
        <v>49591</v>
      </c>
      <c r="AU128" s="10"/>
      <c r="AV128" s="11">
        <f>SUM(Z127:AV127)</f>
        <v>49591</v>
      </c>
      <c r="AW128" s="10"/>
      <c r="AX128" s="13">
        <f>SUM(AB127:AX127)</f>
        <v>49591</v>
      </c>
    </row>
    <row r="129" spans="2:50" x14ac:dyDescent="0.25">
      <c r="B129" s="4" t="s">
        <v>29</v>
      </c>
      <c r="J129" s="15">
        <f t="shared" ref="J129:J130" si="349">IF(ISERROR(J127/J124),0,J127/J124)</f>
        <v>0</v>
      </c>
      <c r="L129" s="15">
        <f t="shared" ref="L129:L130" si="350">IF(ISERROR(L127/L124),0,L127/L124)</f>
        <v>0</v>
      </c>
      <c r="N129" s="15">
        <f t="shared" ref="N129:N130" si="351">IF(ISERROR(N127/N124),0,N127/N124)</f>
        <v>0</v>
      </c>
      <c r="P129" s="15">
        <f t="shared" ref="P129:P130" si="352">IF(ISERROR(P127/P124),0,P127/P124)</f>
        <v>0</v>
      </c>
      <c r="R129" s="15">
        <f t="shared" ref="R129:R130" si="353">IF(ISERROR(R127/R124),0,R127/R124)</f>
        <v>0</v>
      </c>
      <c r="T129" s="15">
        <f t="shared" ref="T129:T130" si="354">IF(ISERROR(T127/T124),0,T127/T124)</f>
        <v>0</v>
      </c>
      <c r="V129" s="15">
        <f t="shared" ref="V129:V130" si="355">IF(ISERROR(V127/V124),0,V127/V124)</f>
        <v>0</v>
      </c>
      <c r="X129" s="15">
        <f t="shared" ref="X129:X130" si="356">IF(ISERROR(X127/X124),0,X127/X124)</f>
        <v>0</v>
      </c>
      <c r="Z129" s="15">
        <f t="shared" ref="Z129:Z130" si="357">IF(ISERROR(Z127/Z124),0,Z127/Z124)</f>
        <v>0</v>
      </c>
      <c r="AB129" s="15">
        <f t="shared" ref="AB129:AB130" si="358">IF(ISERROR(AB127/AB124),0,AB127/AB124)</f>
        <v>0</v>
      </c>
      <c r="AD129" s="15">
        <f t="shared" ref="AD129:AD130" si="359">IF(ISERROR(AD127/AD124),0,AD127/AD124)</f>
        <v>0</v>
      </c>
      <c r="AF129" s="15">
        <f t="shared" ref="AF129" si="360">IF(ISERROR(AF127/AF124),0,AF127/AF124)</f>
        <v>0</v>
      </c>
      <c r="AH129" s="15">
        <f t="shared" ref="AH129" si="361">IF(ISERROR(AH127/AH124),0,AH127/AH124)</f>
        <v>0</v>
      </c>
      <c r="AJ129" s="15">
        <f t="shared" ref="AJ129" si="362">IF(ISERROR(AJ127/AJ124),0,AJ127/AJ124)</f>
        <v>0</v>
      </c>
      <c r="AL129" s="15">
        <f t="shared" ref="AL129:AN129" si="363">IF(ISERROR(AL127/AL124),0,AL127/AL124)</f>
        <v>0.56590096676856916</v>
      </c>
      <c r="AN129" s="15">
        <f t="shared" si="363"/>
        <v>7.8618100717921621E-2</v>
      </c>
      <c r="AP129" s="15">
        <f t="shared" ref="AP129:AR129" si="364">IF(ISERROR(AP127/AP124),0,AP127/AP124)</f>
        <v>0.4838337182448037</v>
      </c>
      <c r="AR129" s="15">
        <f t="shared" si="364"/>
        <v>0</v>
      </c>
      <c r="AT129" s="15">
        <f t="shared" ref="AT129:AV129" si="365">IF(ISERROR(AT127/AT124),0,AT127/AT124)</f>
        <v>0</v>
      </c>
      <c r="AV129" s="15">
        <f t="shared" si="365"/>
        <v>0</v>
      </c>
      <c r="AX129" s="15">
        <f t="shared" ref="AX129" si="366">IF(ISERROR(AX127/AX124),0,AX127/AX124)</f>
        <v>0</v>
      </c>
    </row>
    <row r="130" spans="2:50" x14ac:dyDescent="0.25">
      <c r="B130" s="9" t="s">
        <v>2</v>
      </c>
      <c r="C130" s="10"/>
      <c r="D130" s="10"/>
      <c r="E130" s="10"/>
      <c r="F130" s="10"/>
      <c r="G130" s="10"/>
      <c r="H130" s="10"/>
      <c r="I130" s="10"/>
      <c r="J130" s="41">
        <f t="shared" si="349"/>
        <v>0</v>
      </c>
      <c r="K130" s="10"/>
      <c r="L130" s="41">
        <f t="shared" si="350"/>
        <v>0</v>
      </c>
      <c r="M130" s="10"/>
      <c r="N130" s="41">
        <f t="shared" si="351"/>
        <v>0</v>
      </c>
      <c r="O130" s="10"/>
      <c r="P130" s="41">
        <f t="shared" si="352"/>
        <v>0</v>
      </c>
      <c r="Q130" s="10"/>
      <c r="R130" s="41">
        <f t="shared" si="353"/>
        <v>0</v>
      </c>
      <c r="S130" s="10"/>
      <c r="T130" s="41">
        <f t="shared" si="354"/>
        <v>0</v>
      </c>
      <c r="U130" s="10"/>
      <c r="V130" s="41">
        <f t="shared" si="355"/>
        <v>0</v>
      </c>
      <c r="W130" s="10"/>
      <c r="X130" s="41">
        <f t="shared" si="356"/>
        <v>0</v>
      </c>
      <c r="Y130" s="10"/>
      <c r="Z130" s="41">
        <f t="shared" si="357"/>
        <v>0</v>
      </c>
      <c r="AA130" s="10"/>
      <c r="AB130" s="41">
        <f t="shared" si="358"/>
        <v>0</v>
      </c>
      <c r="AC130" s="10"/>
      <c r="AD130" s="41">
        <f t="shared" si="359"/>
        <v>0</v>
      </c>
      <c r="AE130" s="10"/>
      <c r="AF130" s="41">
        <f t="shared" ref="AF130" si="367">IF(ISERROR(AF128/AF125),0,AF128/AF125)</f>
        <v>0</v>
      </c>
      <c r="AG130" s="10"/>
      <c r="AH130" s="41">
        <f t="shared" ref="AH130" si="368">IF(ISERROR(AH128/AH125),0,AH128/AH125)</f>
        <v>0</v>
      </c>
      <c r="AI130" s="10"/>
      <c r="AJ130" s="41">
        <f t="shared" ref="AJ130" si="369">IF(ISERROR(AJ128/AJ125),0,AJ128/AJ125)</f>
        <v>0</v>
      </c>
      <c r="AK130" s="10"/>
      <c r="AL130" s="41">
        <f t="shared" ref="AL130:AN130" si="370">IF(ISERROR(AL128/AL125),0,AL128/AL125)</f>
        <v>0.56590096676856916</v>
      </c>
      <c r="AM130" s="10"/>
      <c r="AN130" s="41">
        <f t="shared" si="370"/>
        <v>0.30590607612155835</v>
      </c>
      <c r="AO130" s="10"/>
      <c r="AP130" s="41">
        <f t="shared" ref="AP130:AR130" si="371">IF(ISERROR(AP128/AP125),0,AP128/AP125)</f>
        <v>0.31270741908141414</v>
      </c>
      <c r="AQ130" s="10"/>
      <c r="AR130" s="41">
        <f t="shared" si="371"/>
        <v>0.31270741908141414</v>
      </c>
      <c r="AS130" s="10"/>
      <c r="AT130" s="41">
        <f t="shared" ref="AT130:AV130" si="372">IF(ISERROR(AT128/AT125),0,AT128/AT125)</f>
        <v>0.31270741908141414</v>
      </c>
      <c r="AU130" s="10"/>
      <c r="AV130" s="41">
        <f t="shared" si="372"/>
        <v>0.31270741908141414</v>
      </c>
      <c r="AW130" s="10"/>
      <c r="AX130" s="42">
        <f t="shared" ref="AX130" si="373">IF(ISERROR(AX128/AX125),0,AX128/AX125)</f>
        <v>0.31270741908141414</v>
      </c>
    </row>
    <row r="131" spans="2:50" x14ac:dyDescent="0.25">
      <c r="B131" s="22"/>
      <c r="C131" s="22"/>
      <c r="D131" s="22"/>
      <c r="E131" s="22"/>
      <c r="F131" s="22"/>
      <c r="G131" s="22"/>
      <c r="H131" s="22"/>
      <c r="I131" s="22"/>
      <c r="J131" s="127"/>
      <c r="K131" s="22"/>
      <c r="L131" s="127"/>
      <c r="M131" s="22"/>
      <c r="N131" s="127"/>
      <c r="O131" s="22"/>
      <c r="P131" s="127"/>
      <c r="Q131" s="22"/>
      <c r="R131" s="127"/>
      <c r="S131" s="22"/>
      <c r="T131" s="127"/>
      <c r="U131" s="22"/>
      <c r="V131" s="127"/>
      <c r="W131" s="22"/>
      <c r="X131" s="127"/>
      <c r="Y131" s="22"/>
      <c r="Z131" s="127"/>
      <c r="AA131" s="22"/>
      <c r="AB131" s="127"/>
      <c r="AC131" s="22"/>
      <c r="AD131" s="127"/>
      <c r="AE131" s="22"/>
      <c r="AF131" s="127"/>
      <c r="AG131" s="22"/>
      <c r="AH131" s="127"/>
      <c r="AI131" s="22"/>
      <c r="AJ131" s="127"/>
      <c r="AK131" s="22"/>
      <c r="AL131" s="127"/>
      <c r="AM131" s="22"/>
      <c r="AN131" s="127"/>
      <c r="AO131" s="22"/>
      <c r="AP131" s="127"/>
      <c r="AQ131" s="22"/>
      <c r="AR131" s="127"/>
      <c r="AS131" s="22"/>
      <c r="AT131" s="127"/>
      <c r="AU131" s="22"/>
      <c r="AV131" s="127"/>
      <c r="AW131" s="22"/>
      <c r="AX131" s="127"/>
    </row>
    <row r="132" spans="2:50" x14ac:dyDescent="0.25">
      <c r="B132" s="7" t="str">
        <f>$B$36</f>
        <v>Dr. Madany</v>
      </c>
    </row>
    <row r="133" spans="2:50" x14ac:dyDescent="0.25">
      <c r="B133" s="4" t="s">
        <v>26</v>
      </c>
      <c r="J133" s="46">
        <v>0</v>
      </c>
      <c r="K133" s="47"/>
      <c r="L133" s="46">
        <v>0</v>
      </c>
      <c r="M133" s="47"/>
      <c r="N133" s="46">
        <v>0</v>
      </c>
      <c r="O133" s="47"/>
      <c r="P133" s="46">
        <v>0</v>
      </c>
      <c r="Q133" s="47"/>
      <c r="R133" s="46">
        <v>0</v>
      </c>
      <c r="S133" s="47"/>
      <c r="T133" s="46">
        <v>0</v>
      </c>
      <c r="U133" s="47"/>
      <c r="V133" s="46">
        <v>0</v>
      </c>
      <c r="W133" s="47"/>
      <c r="X133" s="46">
        <v>0</v>
      </c>
      <c r="Y133" s="47"/>
      <c r="Z133" s="46">
        <v>0</v>
      </c>
      <c r="AA133" s="47"/>
      <c r="AB133" s="46">
        <v>0</v>
      </c>
      <c r="AC133" s="47"/>
      <c r="AD133" s="46">
        <v>0</v>
      </c>
      <c r="AE133" s="47"/>
      <c r="AF133" s="46">
        <v>0</v>
      </c>
      <c r="AG133" s="47"/>
      <c r="AH133" s="46">
        <v>0</v>
      </c>
      <c r="AI133" s="47"/>
      <c r="AJ133" s="46">
        <v>0</v>
      </c>
      <c r="AK133" s="47"/>
      <c r="AL133" s="46">
        <v>0</v>
      </c>
      <c r="AM133" s="47"/>
      <c r="AN133" s="46">
        <v>0</v>
      </c>
      <c r="AO133" s="47"/>
      <c r="AP133" s="46">
        <v>0</v>
      </c>
      <c r="AQ133" s="47"/>
      <c r="AR133" s="46">
        <v>0</v>
      </c>
      <c r="AS133" s="47"/>
      <c r="AT133" s="46">
        <v>0</v>
      </c>
      <c r="AU133" s="47"/>
      <c r="AV133" s="46">
        <v>0</v>
      </c>
      <c r="AW133" s="47"/>
      <c r="AX133" s="46">
        <v>0</v>
      </c>
    </row>
    <row r="134" spans="2:50" x14ac:dyDescent="0.25">
      <c r="B134" s="9" t="s">
        <v>20</v>
      </c>
      <c r="C134" s="10"/>
      <c r="D134" s="10"/>
      <c r="E134" s="10"/>
      <c r="F134" s="10"/>
      <c r="G134" s="10"/>
      <c r="H134" s="10"/>
      <c r="I134" s="10"/>
      <c r="J134" s="11">
        <f>SUM(J133:J133)</f>
        <v>0</v>
      </c>
      <c r="K134" s="10"/>
      <c r="L134" s="11">
        <f>SUM(J133:L133)</f>
        <v>0</v>
      </c>
      <c r="M134" s="10"/>
      <c r="N134" s="11">
        <f>SUM(J133:N133)</f>
        <v>0</v>
      </c>
      <c r="O134" s="10"/>
      <c r="P134" s="11">
        <f>SUM(J133:P133)</f>
        <v>0</v>
      </c>
      <c r="Q134" s="10"/>
      <c r="R134" s="11">
        <f>SUM(J133:R133)</f>
        <v>0</v>
      </c>
      <c r="S134" s="10"/>
      <c r="T134" s="11">
        <f>SUM(J133:T133)</f>
        <v>0</v>
      </c>
      <c r="U134" s="10"/>
      <c r="V134" s="11">
        <f>SUM(J133:V133)</f>
        <v>0</v>
      </c>
      <c r="W134" s="10"/>
      <c r="X134" s="11">
        <f>SUM(J133:X133)</f>
        <v>0</v>
      </c>
      <c r="Y134" s="10"/>
      <c r="Z134" s="11">
        <f>SUM(J133:Z133)</f>
        <v>0</v>
      </c>
      <c r="AA134" s="10"/>
      <c r="AB134" s="11">
        <f>SUM(J133:AB133)</f>
        <v>0</v>
      </c>
      <c r="AC134" s="10"/>
      <c r="AD134" s="11">
        <f>SUM(J133:AD133)</f>
        <v>0</v>
      </c>
      <c r="AE134" s="10"/>
      <c r="AF134" s="11">
        <f>SUM(J133:AF133)</f>
        <v>0</v>
      </c>
      <c r="AG134" s="10"/>
      <c r="AH134" s="11">
        <f>SUM(L133:AH133)</f>
        <v>0</v>
      </c>
      <c r="AI134" s="10"/>
      <c r="AJ134" s="11">
        <f>SUM(N133:AJ133)</f>
        <v>0</v>
      </c>
      <c r="AK134" s="10"/>
      <c r="AL134" s="11">
        <f>SUM(P133:AL133)</f>
        <v>0</v>
      </c>
      <c r="AM134" s="10"/>
      <c r="AN134" s="11">
        <f>SUM(R133:AN133)</f>
        <v>0</v>
      </c>
      <c r="AO134" s="10"/>
      <c r="AP134" s="11">
        <f>SUM(T133:AP133)</f>
        <v>0</v>
      </c>
      <c r="AQ134" s="10"/>
      <c r="AR134" s="11">
        <f>SUM(V133:AR133)</f>
        <v>0</v>
      </c>
      <c r="AS134" s="10"/>
      <c r="AT134" s="11">
        <f>SUM(X133:AT133)</f>
        <v>0</v>
      </c>
      <c r="AU134" s="10"/>
      <c r="AV134" s="11">
        <f>SUM(Z133:AV133)</f>
        <v>0</v>
      </c>
      <c r="AW134" s="10"/>
      <c r="AX134" s="13">
        <f>SUM(AB133:AX133)</f>
        <v>0</v>
      </c>
    </row>
    <row r="135" spans="2:50" x14ac:dyDescent="0.25">
      <c r="B135" s="50" t="s">
        <v>40</v>
      </c>
      <c r="C135" s="51"/>
      <c r="D135" s="51"/>
      <c r="E135" s="51"/>
      <c r="F135" s="51"/>
      <c r="G135" s="51"/>
      <c r="H135" s="51"/>
      <c r="I135" s="51"/>
      <c r="J135" s="53">
        <f t="shared" ref="J135" si="374">IF(ISERROR(J134/J37),0,J134/J37)</f>
        <v>0</v>
      </c>
      <c r="K135" s="51"/>
      <c r="L135" s="53">
        <f t="shared" ref="L135" si="375">IF(ISERROR(L134/L37),0,L134/L37)</f>
        <v>0</v>
      </c>
      <c r="M135" s="51"/>
      <c r="N135" s="53">
        <f t="shared" ref="N135" si="376">IF(ISERROR(N134/N37),0,N134/N37)</f>
        <v>0</v>
      </c>
      <c r="O135" s="51"/>
      <c r="P135" s="53">
        <f t="shared" ref="P135" si="377">IF(ISERROR(P134/P37),0,P134/P37)</f>
        <v>0</v>
      </c>
      <c r="Q135" s="51"/>
      <c r="R135" s="53">
        <f t="shared" ref="R135" si="378">IF(ISERROR(R134/R37),0,R134/R37)</f>
        <v>0</v>
      </c>
      <c r="S135" s="51"/>
      <c r="T135" s="53">
        <f t="shared" ref="T135" si="379">IF(ISERROR(T134/T37),0,T134/T37)</f>
        <v>0</v>
      </c>
      <c r="U135" s="51"/>
      <c r="V135" s="53">
        <f t="shared" ref="V135" si="380">IF(ISERROR(V134/V37),0,V134/V37)</f>
        <v>0</v>
      </c>
      <c r="W135" s="51"/>
      <c r="X135" s="53">
        <f t="shared" ref="X135" si="381">IF(ISERROR(X134/X37),0,X134/X37)</f>
        <v>0</v>
      </c>
      <c r="Y135" s="51"/>
      <c r="Z135" s="53">
        <f t="shared" ref="Z135" si="382">IF(ISERROR(Z134/Z37),0,Z134/Z37)</f>
        <v>0</v>
      </c>
      <c r="AA135" s="51"/>
      <c r="AB135" s="53">
        <f t="shared" ref="AB135" si="383">IF(ISERROR(AB134/AB37),0,AB134/AB37)</f>
        <v>0</v>
      </c>
      <c r="AC135" s="51"/>
      <c r="AD135" s="53">
        <f t="shared" ref="AD135" si="384">IF(ISERROR(AD134/AD37),0,AD134/AD37)</f>
        <v>0</v>
      </c>
      <c r="AE135" s="51"/>
      <c r="AF135" s="53">
        <f t="shared" ref="AF135:AH135" si="385">IF(ISERROR(AF134/AF37),0,AF134/AF37)</f>
        <v>0</v>
      </c>
      <c r="AG135" s="51"/>
      <c r="AH135" s="53">
        <f t="shared" si="385"/>
        <v>0</v>
      </c>
      <c r="AI135" s="51"/>
      <c r="AJ135" s="53">
        <f t="shared" ref="AJ135:AL135" si="386">IF(ISERROR(AJ134/AJ37),0,AJ134/AJ37)</f>
        <v>0</v>
      </c>
      <c r="AK135" s="51"/>
      <c r="AL135" s="53">
        <f t="shared" si="386"/>
        <v>0</v>
      </c>
      <c r="AM135" s="51"/>
      <c r="AN135" s="53">
        <f t="shared" ref="AN135:AP135" si="387">IF(ISERROR(AN134/AN37),0,AN134/AN37)</f>
        <v>0</v>
      </c>
      <c r="AO135" s="51"/>
      <c r="AP135" s="53">
        <f t="shared" si="387"/>
        <v>0</v>
      </c>
      <c r="AQ135" s="51"/>
      <c r="AR135" s="53">
        <f t="shared" ref="AR135:AT135" si="388">IF(ISERROR(AR134/AR37),0,AR134/AR37)</f>
        <v>0</v>
      </c>
      <c r="AS135" s="51"/>
      <c r="AT135" s="53">
        <f t="shared" si="388"/>
        <v>0</v>
      </c>
      <c r="AU135" s="51"/>
      <c r="AV135" s="53">
        <f t="shared" ref="AV135:AX135" si="389">IF(ISERROR(AV134/AV37),0,AV134/AV37)</f>
        <v>0</v>
      </c>
      <c r="AW135" s="51"/>
      <c r="AX135" s="54">
        <f t="shared" si="389"/>
        <v>0</v>
      </c>
    </row>
    <row r="136" spans="2:50" x14ac:dyDescent="0.25">
      <c r="B136" s="4" t="s">
        <v>28</v>
      </c>
      <c r="J136" s="46">
        <v>0</v>
      </c>
      <c r="K136" s="47"/>
      <c r="L136" s="46">
        <v>0</v>
      </c>
      <c r="M136" s="47"/>
      <c r="N136" s="46">
        <v>0</v>
      </c>
      <c r="O136" s="47"/>
      <c r="P136" s="46">
        <v>0</v>
      </c>
      <c r="Q136" s="47"/>
      <c r="R136" s="46">
        <v>0</v>
      </c>
      <c r="S136" s="47"/>
      <c r="T136" s="46">
        <v>0</v>
      </c>
      <c r="U136" s="47"/>
      <c r="V136" s="46">
        <v>0</v>
      </c>
      <c r="W136" s="47"/>
      <c r="X136" s="46">
        <v>0</v>
      </c>
      <c r="Y136" s="47"/>
      <c r="Z136" s="46">
        <v>0</v>
      </c>
      <c r="AA136" s="47"/>
      <c r="AB136" s="46">
        <v>0</v>
      </c>
      <c r="AC136" s="47"/>
      <c r="AD136" s="46">
        <v>0</v>
      </c>
      <c r="AE136" s="47"/>
      <c r="AF136" s="46">
        <v>0</v>
      </c>
      <c r="AG136" s="47"/>
      <c r="AH136" s="46">
        <v>0</v>
      </c>
      <c r="AI136" s="47"/>
      <c r="AJ136" s="46">
        <v>0</v>
      </c>
      <c r="AK136" s="47"/>
      <c r="AL136" s="46">
        <v>0</v>
      </c>
      <c r="AM136" s="47"/>
      <c r="AN136" s="46">
        <v>0</v>
      </c>
      <c r="AO136" s="47"/>
      <c r="AP136" s="46">
        <v>0</v>
      </c>
      <c r="AQ136" s="47"/>
      <c r="AR136" s="46">
        <v>0</v>
      </c>
      <c r="AS136" s="47"/>
      <c r="AT136" s="46">
        <v>0</v>
      </c>
      <c r="AU136" s="47"/>
      <c r="AV136" s="46">
        <v>0</v>
      </c>
      <c r="AW136" s="47"/>
      <c r="AX136" s="46">
        <v>0</v>
      </c>
    </row>
    <row r="137" spans="2:50" x14ac:dyDescent="0.25">
      <c r="B137" s="9" t="s">
        <v>20</v>
      </c>
      <c r="C137" s="10"/>
      <c r="D137" s="10"/>
      <c r="E137" s="10"/>
      <c r="F137" s="10"/>
      <c r="G137" s="10"/>
      <c r="H137" s="10"/>
      <c r="I137" s="10"/>
      <c r="J137" s="11">
        <f>SUM(J136:J136)</f>
        <v>0</v>
      </c>
      <c r="K137" s="10"/>
      <c r="L137" s="11">
        <f>SUM(J136:L136)</f>
        <v>0</v>
      </c>
      <c r="M137" s="10"/>
      <c r="N137" s="11">
        <f>SUM(J136:N136)</f>
        <v>0</v>
      </c>
      <c r="O137" s="10"/>
      <c r="P137" s="11">
        <f>SUM(J136:P136)</f>
        <v>0</v>
      </c>
      <c r="Q137" s="10"/>
      <c r="R137" s="11">
        <f>SUM(J136:R136)</f>
        <v>0</v>
      </c>
      <c r="S137" s="10"/>
      <c r="T137" s="11">
        <f>SUM(J136:T136)</f>
        <v>0</v>
      </c>
      <c r="U137" s="10"/>
      <c r="V137" s="11">
        <f>SUM(J136:V136)</f>
        <v>0</v>
      </c>
      <c r="W137" s="10"/>
      <c r="X137" s="11">
        <f>SUM(J136:X136)</f>
        <v>0</v>
      </c>
      <c r="Y137" s="10"/>
      <c r="Z137" s="11">
        <f>SUM(J136:Z136)</f>
        <v>0</v>
      </c>
      <c r="AA137" s="10"/>
      <c r="AB137" s="11">
        <f>SUM(J136:AB136)</f>
        <v>0</v>
      </c>
      <c r="AC137" s="10"/>
      <c r="AD137" s="11">
        <f>SUM(J136:AD136)</f>
        <v>0</v>
      </c>
      <c r="AE137" s="10"/>
      <c r="AF137" s="11">
        <f>SUM(J136:AF136)</f>
        <v>0</v>
      </c>
      <c r="AG137" s="10"/>
      <c r="AH137" s="11">
        <f>SUM(L136:AH136)</f>
        <v>0</v>
      </c>
      <c r="AI137" s="10"/>
      <c r="AJ137" s="11">
        <f>SUM(N136:AJ136)</f>
        <v>0</v>
      </c>
      <c r="AK137" s="10"/>
      <c r="AL137" s="11">
        <f>SUM(P136:AL136)</f>
        <v>0</v>
      </c>
      <c r="AM137" s="10"/>
      <c r="AN137" s="11">
        <f>SUM(R136:AN136)</f>
        <v>0</v>
      </c>
      <c r="AO137" s="10"/>
      <c r="AP137" s="11">
        <f>SUM(T136:AP136)</f>
        <v>0</v>
      </c>
      <c r="AQ137" s="10"/>
      <c r="AR137" s="11">
        <f>SUM(V136:AR136)</f>
        <v>0</v>
      </c>
      <c r="AS137" s="10"/>
      <c r="AT137" s="11">
        <f>SUM(X136:AT136)</f>
        <v>0</v>
      </c>
      <c r="AU137" s="10"/>
      <c r="AV137" s="11">
        <f>SUM(Z136:AV136)</f>
        <v>0</v>
      </c>
      <c r="AW137" s="10"/>
      <c r="AX137" s="13">
        <f>SUM(AB136:AX136)</f>
        <v>0</v>
      </c>
    </row>
    <row r="138" spans="2:50" x14ac:dyDescent="0.25">
      <c r="B138" s="4" t="s">
        <v>29</v>
      </c>
      <c r="J138" s="15">
        <f t="shared" ref="J138:J139" si="390">IF(ISERROR(J136/J133),0,J136/J133)</f>
        <v>0</v>
      </c>
      <c r="L138" s="15">
        <f t="shared" ref="L138:L139" si="391">IF(ISERROR(L136/L133),0,L136/L133)</f>
        <v>0</v>
      </c>
      <c r="N138" s="15">
        <f t="shared" ref="N138:N139" si="392">IF(ISERROR(N136/N133),0,N136/N133)</f>
        <v>0</v>
      </c>
      <c r="P138" s="15">
        <f t="shared" ref="P138:P139" si="393">IF(ISERROR(P136/P133),0,P136/P133)</f>
        <v>0</v>
      </c>
      <c r="R138" s="15">
        <f t="shared" ref="R138:R139" si="394">IF(ISERROR(R136/R133),0,R136/R133)</f>
        <v>0</v>
      </c>
      <c r="T138" s="15">
        <f t="shared" ref="T138:T139" si="395">IF(ISERROR(T136/T133),0,T136/T133)</f>
        <v>0</v>
      </c>
      <c r="V138" s="15">
        <f t="shared" ref="V138:V139" si="396">IF(ISERROR(V136/V133),0,V136/V133)</f>
        <v>0</v>
      </c>
      <c r="X138" s="15">
        <f t="shared" ref="X138:X139" si="397">IF(ISERROR(X136/X133),0,X136/X133)</f>
        <v>0</v>
      </c>
      <c r="Z138" s="15">
        <f t="shared" ref="Z138:Z139" si="398">IF(ISERROR(Z136/Z133),0,Z136/Z133)</f>
        <v>0</v>
      </c>
      <c r="AB138" s="15">
        <f t="shared" ref="AB138:AB139" si="399">IF(ISERROR(AB136/AB133),0,AB136/AB133)</f>
        <v>0</v>
      </c>
      <c r="AD138" s="15">
        <f t="shared" ref="AD138:AD139" si="400">IF(ISERROR(AD136/AD133),0,AD136/AD133)</f>
        <v>0</v>
      </c>
      <c r="AF138" s="15">
        <f t="shared" ref="AF138:AH139" si="401">IF(ISERROR(AF136/AF133),0,AF136/AF133)</f>
        <v>0</v>
      </c>
      <c r="AH138" s="15">
        <f t="shared" si="401"/>
        <v>0</v>
      </c>
      <c r="AJ138" s="15">
        <f t="shared" ref="AJ138:AL138" si="402">IF(ISERROR(AJ136/AJ133),0,AJ136/AJ133)</f>
        <v>0</v>
      </c>
      <c r="AL138" s="15">
        <f t="shared" si="402"/>
        <v>0</v>
      </c>
      <c r="AN138" s="15">
        <f t="shared" ref="AN138:AP138" si="403">IF(ISERROR(AN136/AN133),0,AN136/AN133)</f>
        <v>0</v>
      </c>
      <c r="AP138" s="15">
        <f t="shared" si="403"/>
        <v>0</v>
      </c>
      <c r="AR138" s="15">
        <f t="shared" ref="AR138:AT138" si="404">IF(ISERROR(AR136/AR133),0,AR136/AR133)</f>
        <v>0</v>
      </c>
      <c r="AT138" s="15">
        <f t="shared" si="404"/>
        <v>0</v>
      </c>
      <c r="AV138" s="15">
        <f t="shared" ref="AV138:AX138" si="405">IF(ISERROR(AV136/AV133),0,AV136/AV133)</f>
        <v>0</v>
      </c>
      <c r="AX138" s="15">
        <f t="shared" si="405"/>
        <v>0</v>
      </c>
    </row>
    <row r="139" spans="2:50" x14ac:dyDescent="0.25">
      <c r="B139" s="9" t="s">
        <v>2</v>
      </c>
      <c r="C139" s="10"/>
      <c r="D139" s="10"/>
      <c r="E139" s="10"/>
      <c r="F139" s="10"/>
      <c r="G139" s="10"/>
      <c r="H139" s="10"/>
      <c r="I139" s="10"/>
      <c r="J139" s="41">
        <f t="shared" si="390"/>
        <v>0</v>
      </c>
      <c r="K139" s="10"/>
      <c r="L139" s="41">
        <f t="shared" si="391"/>
        <v>0</v>
      </c>
      <c r="M139" s="10"/>
      <c r="N139" s="41">
        <f t="shared" si="392"/>
        <v>0</v>
      </c>
      <c r="O139" s="10"/>
      <c r="P139" s="41">
        <f t="shared" si="393"/>
        <v>0</v>
      </c>
      <c r="Q139" s="10"/>
      <c r="R139" s="41">
        <f t="shared" si="394"/>
        <v>0</v>
      </c>
      <c r="S139" s="10"/>
      <c r="T139" s="41">
        <f t="shared" si="395"/>
        <v>0</v>
      </c>
      <c r="U139" s="10"/>
      <c r="V139" s="41">
        <f t="shared" si="396"/>
        <v>0</v>
      </c>
      <c r="W139" s="10"/>
      <c r="X139" s="41">
        <f t="shared" si="397"/>
        <v>0</v>
      </c>
      <c r="Y139" s="10"/>
      <c r="Z139" s="41">
        <f t="shared" si="398"/>
        <v>0</v>
      </c>
      <c r="AA139" s="10"/>
      <c r="AB139" s="41">
        <f t="shared" si="399"/>
        <v>0</v>
      </c>
      <c r="AC139" s="10"/>
      <c r="AD139" s="41">
        <f t="shared" si="400"/>
        <v>0</v>
      </c>
      <c r="AE139" s="10"/>
      <c r="AF139" s="41">
        <f t="shared" si="401"/>
        <v>0</v>
      </c>
      <c r="AG139" s="10"/>
      <c r="AH139" s="41">
        <f t="shared" si="401"/>
        <v>0</v>
      </c>
      <c r="AI139" s="10"/>
      <c r="AJ139" s="41">
        <f t="shared" ref="AJ139:AL139" si="406">IF(ISERROR(AJ137/AJ134),0,AJ137/AJ134)</f>
        <v>0</v>
      </c>
      <c r="AK139" s="10"/>
      <c r="AL139" s="41">
        <f t="shared" si="406"/>
        <v>0</v>
      </c>
      <c r="AM139" s="10"/>
      <c r="AN139" s="41">
        <f t="shared" ref="AN139:AP139" si="407">IF(ISERROR(AN137/AN134),0,AN137/AN134)</f>
        <v>0</v>
      </c>
      <c r="AO139" s="10"/>
      <c r="AP139" s="41">
        <f t="shared" si="407"/>
        <v>0</v>
      </c>
      <c r="AQ139" s="10"/>
      <c r="AR139" s="41">
        <f t="shared" ref="AR139:AT139" si="408">IF(ISERROR(AR137/AR134),0,AR137/AR134)</f>
        <v>0</v>
      </c>
      <c r="AS139" s="10"/>
      <c r="AT139" s="41">
        <f t="shared" si="408"/>
        <v>0</v>
      </c>
      <c r="AU139" s="10"/>
      <c r="AV139" s="41">
        <f t="shared" ref="AV139:AX139" si="409">IF(ISERROR(AV137/AV134),0,AV137/AV134)</f>
        <v>0</v>
      </c>
      <c r="AW139" s="10"/>
      <c r="AX139" s="42">
        <f t="shared" si="409"/>
        <v>0</v>
      </c>
    </row>
    <row r="141" spans="2:50" x14ac:dyDescent="0.25">
      <c r="B141" s="7" t="str">
        <f>$B$38</f>
        <v>Other</v>
      </c>
    </row>
    <row r="142" spans="2:50" x14ac:dyDescent="0.25">
      <c r="B142" s="4" t="s">
        <v>26</v>
      </c>
      <c r="J142" s="46">
        <v>0</v>
      </c>
      <c r="K142" s="47"/>
      <c r="L142" s="46">
        <v>0</v>
      </c>
      <c r="M142" s="47"/>
      <c r="N142" s="46">
        <v>0</v>
      </c>
      <c r="O142" s="47"/>
      <c r="P142" s="46">
        <v>0</v>
      </c>
      <c r="Q142" s="47"/>
      <c r="R142" s="46">
        <v>0</v>
      </c>
      <c r="S142" s="47"/>
      <c r="T142" s="46">
        <v>0</v>
      </c>
      <c r="U142" s="47"/>
      <c r="V142" s="46">
        <v>0</v>
      </c>
      <c r="W142" s="47"/>
      <c r="X142" s="46">
        <v>0</v>
      </c>
      <c r="Y142" s="47"/>
      <c r="Z142" s="46">
        <v>0</v>
      </c>
      <c r="AA142" s="47"/>
      <c r="AB142" s="46">
        <v>0</v>
      </c>
      <c r="AC142" s="47"/>
      <c r="AD142" s="46">
        <v>0</v>
      </c>
      <c r="AE142" s="47"/>
      <c r="AF142" s="46">
        <v>0</v>
      </c>
      <c r="AG142" s="47"/>
      <c r="AH142" s="46">
        <v>0</v>
      </c>
      <c r="AI142" s="47"/>
      <c r="AJ142" s="46">
        <v>0</v>
      </c>
      <c r="AK142" s="47"/>
      <c r="AL142" s="46">
        <v>0</v>
      </c>
      <c r="AM142" s="47"/>
      <c r="AN142" s="46">
        <v>0</v>
      </c>
      <c r="AO142" s="47"/>
      <c r="AP142" s="46">
        <v>0</v>
      </c>
      <c r="AQ142" s="47"/>
      <c r="AR142" s="46">
        <v>0</v>
      </c>
      <c r="AS142" s="47"/>
      <c r="AT142" s="46">
        <v>0</v>
      </c>
      <c r="AU142" s="47"/>
      <c r="AV142" s="46">
        <v>0</v>
      </c>
      <c r="AW142" s="47"/>
      <c r="AX142" s="46">
        <v>0</v>
      </c>
    </row>
    <row r="143" spans="2:50" x14ac:dyDescent="0.25">
      <c r="B143" s="9" t="s">
        <v>20</v>
      </c>
      <c r="C143" s="10"/>
      <c r="D143" s="10"/>
      <c r="E143" s="10"/>
      <c r="F143" s="10"/>
      <c r="G143" s="10"/>
      <c r="H143" s="10"/>
      <c r="I143" s="10"/>
      <c r="J143" s="11">
        <f>SUM(J142:J142)</f>
        <v>0</v>
      </c>
      <c r="K143" s="10"/>
      <c r="L143" s="11">
        <f>SUM(J142:L142)</f>
        <v>0</v>
      </c>
      <c r="M143" s="10"/>
      <c r="N143" s="11">
        <f>SUM(J142:N142)</f>
        <v>0</v>
      </c>
      <c r="O143" s="10"/>
      <c r="P143" s="11">
        <f>SUM(J142:P142)</f>
        <v>0</v>
      </c>
      <c r="Q143" s="10"/>
      <c r="R143" s="11">
        <f>SUM(J142:R142)</f>
        <v>0</v>
      </c>
      <c r="S143" s="10"/>
      <c r="T143" s="11">
        <f>SUM(J142:T142)</f>
        <v>0</v>
      </c>
      <c r="U143" s="10"/>
      <c r="V143" s="11">
        <f>SUM(J142:V142)</f>
        <v>0</v>
      </c>
      <c r="W143" s="10"/>
      <c r="X143" s="11">
        <f>SUM(J142:X142)</f>
        <v>0</v>
      </c>
      <c r="Y143" s="10"/>
      <c r="Z143" s="11">
        <f>SUM(J142:Z142)</f>
        <v>0</v>
      </c>
      <c r="AA143" s="10"/>
      <c r="AB143" s="11">
        <f>SUM(J142:AB142)</f>
        <v>0</v>
      </c>
      <c r="AC143" s="10"/>
      <c r="AD143" s="11">
        <f>SUM(J142:AD142)</f>
        <v>0</v>
      </c>
      <c r="AE143" s="10"/>
      <c r="AF143" s="11">
        <f>SUM(J142:AF142)</f>
        <v>0</v>
      </c>
      <c r="AG143" s="10"/>
      <c r="AH143" s="11">
        <f>SUM(L142:AH142)</f>
        <v>0</v>
      </c>
      <c r="AI143" s="10"/>
      <c r="AJ143" s="11">
        <f>SUM(N142:AJ142)</f>
        <v>0</v>
      </c>
      <c r="AK143" s="10"/>
      <c r="AL143" s="11">
        <f>SUM(P142:AL142)</f>
        <v>0</v>
      </c>
      <c r="AM143" s="10"/>
      <c r="AN143" s="11">
        <f>SUM(R142:AN142)</f>
        <v>0</v>
      </c>
      <c r="AO143" s="10"/>
      <c r="AP143" s="11">
        <f>SUM(T142:AP142)</f>
        <v>0</v>
      </c>
      <c r="AQ143" s="10"/>
      <c r="AR143" s="11">
        <f>SUM(V142:AR142)</f>
        <v>0</v>
      </c>
      <c r="AS143" s="10"/>
      <c r="AT143" s="11">
        <f>SUM(X142:AT142)</f>
        <v>0</v>
      </c>
      <c r="AU143" s="10"/>
      <c r="AV143" s="11">
        <f>SUM(Z142:AV142)</f>
        <v>0</v>
      </c>
      <c r="AW143" s="10"/>
      <c r="AX143" s="13">
        <f>SUM(AB142:AX142)</f>
        <v>0</v>
      </c>
    </row>
    <row r="144" spans="2:50" x14ac:dyDescent="0.25">
      <c r="B144" s="50" t="s">
        <v>40</v>
      </c>
      <c r="C144" s="51"/>
      <c r="D144" s="51"/>
      <c r="E144" s="51"/>
      <c r="F144" s="51"/>
      <c r="G144" s="51"/>
      <c r="H144" s="51"/>
      <c r="I144" s="51"/>
      <c r="J144" s="53">
        <f t="shared" ref="J144" si="410">IF(ISERROR(J143/J39),0,J143/J39)</f>
        <v>0</v>
      </c>
      <c r="K144" s="51"/>
      <c r="L144" s="53">
        <f t="shared" ref="L144" si="411">IF(ISERROR(L143/L39),0,L143/L39)</f>
        <v>0</v>
      </c>
      <c r="M144" s="51"/>
      <c r="N144" s="53">
        <f t="shared" ref="N144" si="412">IF(ISERROR(N143/N39),0,N143/N39)</f>
        <v>0</v>
      </c>
      <c r="O144" s="51"/>
      <c r="P144" s="53">
        <f t="shared" ref="P144" si="413">IF(ISERROR(P143/P39),0,P143/P39)</f>
        <v>0</v>
      </c>
      <c r="Q144" s="51"/>
      <c r="R144" s="53">
        <f t="shared" ref="R144" si="414">IF(ISERROR(R143/R39),0,R143/R39)</f>
        <v>0</v>
      </c>
      <c r="S144" s="51"/>
      <c r="T144" s="53">
        <f t="shared" ref="T144" si="415">IF(ISERROR(T143/T39),0,T143/T39)</f>
        <v>0</v>
      </c>
      <c r="U144" s="51"/>
      <c r="V144" s="53">
        <f t="shared" ref="V144" si="416">IF(ISERROR(V143/V39),0,V143/V39)</f>
        <v>0</v>
      </c>
      <c r="W144" s="51"/>
      <c r="X144" s="53">
        <f t="shared" ref="X144" si="417">IF(ISERROR(X143/X39),0,X143/X39)</f>
        <v>0</v>
      </c>
      <c r="Y144" s="51"/>
      <c r="Z144" s="53">
        <f t="shared" ref="Z144" si="418">IF(ISERROR(Z143/Z39),0,Z143/Z39)</f>
        <v>0</v>
      </c>
      <c r="AA144" s="51"/>
      <c r="AB144" s="53">
        <f t="shared" ref="AB144" si="419">IF(ISERROR(AB143/AB39),0,AB143/AB39)</f>
        <v>0</v>
      </c>
      <c r="AC144" s="51"/>
      <c r="AD144" s="53">
        <f t="shared" ref="AD144" si="420">IF(ISERROR(AD143/AD39),0,AD143/AD39)</f>
        <v>0</v>
      </c>
      <c r="AE144" s="51"/>
      <c r="AF144" s="53">
        <f t="shared" ref="AF144:AH144" si="421">IF(ISERROR(AF143/AF39),0,AF143/AF39)</f>
        <v>0</v>
      </c>
      <c r="AG144" s="51"/>
      <c r="AH144" s="53">
        <f t="shared" si="421"/>
        <v>0</v>
      </c>
      <c r="AI144" s="51"/>
      <c r="AJ144" s="53">
        <f t="shared" ref="AJ144:AL144" si="422">IF(ISERROR(AJ143/AJ39),0,AJ143/AJ39)</f>
        <v>0</v>
      </c>
      <c r="AK144" s="51"/>
      <c r="AL144" s="53">
        <f t="shared" si="422"/>
        <v>0</v>
      </c>
      <c r="AM144" s="51"/>
      <c r="AN144" s="53">
        <f t="shared" ref="AN144:AP144" si="423">IF(ISERROR(AN143/AN39),0,AN143/AN39)</f>
        <v>0</v>
      </c>
      <c r="AO144" s="51"/>
      <c r="AP144" s="53">
        <f t="shared" si="423"/>
        <v>0</v>
      </c>
      <c r="AQ144" s="51"/>
      <c r="AR144" s="53">
        <f t="shared" ref="AR144:AT144" si="424">IF(ISERROR(AR143/AR39),0,AR143/AR39)</f>
        <v>0</v>
      </c>
      <c r="AS144" s="51"/>
      <c r="AT144" s="53">
        <f t="shared" si="424"/>
        <v>0</v>
      </c>
      <c r="AU144" s="51"/>
      <c r="AV144" s="53">
        <f t="shared" ref="AV144:AX144" si="425">IF(ISERROR(AV143/AV39),0,AV143/AV39)</f>
        <v>0</v>
      </c>
      <c r="AW144" s="51"/>
      <c r="AX144" s="54">
        <f t="shared" si="425"/>
        <v>0</v>
      </c>
    </row>
    <row r="145" spans="2:51" x14ac:dyDescent="0.25">
      <c r="B145" s="4" t="s">
        <v>28</v>
      </c>
      <c r="J145" s="46">
        <v>0</v>
      </c>
      <c r="K145" s="47"/>
      <c r="L145" s="46">
        <v>0</v>
      </c>
      <c r="M145" s="47"/>
      <c r="N145" s="46">
        <v>0</v>
      </c>
      <c r="O145" s="47"/>
      <c r="P145" s="46">
        <v>0</v>
      </c>
      <c r="Q145" s="47"/>
      <c r="R145" s="46">
        <v>0</v>
      </c>
      <c r="S145" s="47"/>
      <c r="T145" s="46">
        <v>0</v>
      </c>
      <c r="U145" s="47"/>
      <c r="V145" s="46">
        <v>0</v>
      </c>
      <c r="W145" s="47"/>
      <c r="X145" s="46">
        <v>0</v>
      </c>
      <c r="Y145" s="47"/>
      <c r="Z145" s="46">
        <v>0</v>
      </c>
      <c r="AA145" s="47"/>
      <c r="AB145" s="46">
        <v>0</v>
      </c>
      <c r="AC145" s="47"/>
      <c r="AD145" s="46">
        <v>0</v>
      </c>
      <c r="AE145" s="47"/>
      <c r="AF145" s="46">
        <v>0</v>
      </c>
      <c r="AG145" s="47"/>
      <c r="AH145" s="46">
        <v>0</v>
      </c>
      <c r="AI145" s="47"/>
      <c r="AJ145" s="46">
        <v>0</v>
      </c>
      <c r="AK145" s="47"/>
      <c r="AL145" s="46">
        <v>0</v>
      </c>
      <c r="AM145" s="47"/>
      <c r="AN145" s="46">
        <v>0</v>
      </c>
      <c r="AO145" s="47"/>
      <c r="AP145" s="46">
        <v>0</v>
      </c>
      <c r="AQ145" s="47"/>
      <c r="AR145" s="46">
        <v>0</v>
      </c>
      <c r="AS145" s="47"/>
      <c r="AT145" s="46">
        <v>0</v>
      </c>
      <c r="AU145" s="47"/>
      <c r="AV145" s="46">
        <v>0</v>
      </c>
      <c r="AW145" s="47"/>
      <c r="AX145" s="46">
        <v>0</v>
      </c>
    </row>
    <row r="146" spans="2:51" x14ac:dyDescent="0.25">
      <c r="B146" s="9" t="s">
        <v>20</v>
      </c>
      <c r="C146" s="10"/>
      <c r="D146" s="10"/>
      <c r="E146" s="10"/>
      <c r="F146" s="10"/>
      <c r="G146" s="10"/>
      <c r="H146" s="10"/>
      <c r="I146" s="10"/>
      <c r="J146" s="11">
        <f>SUM(J145:J145)</f>
        <v>0</v>
      </c>
      <c r="K146" s="10"/>
      <c r="L146" s="11">
        <f>SUM(J145:L145)</f>
        <v>0</v>
      </c>
      <c r="M146" s="10"/>
      <c r="N146" s="11">
        <f>SUM(J145:N145)</f>
        <v>0</v>
      </c>
      <c r="O146" s="10"/>
      <c r="P146" s="11">
        <f>SUM(J145:P145)</f>
        <v>0</v>
      </c>
      <c r="Q146" s="10"/>
      <c r="R146" s="11">
        <f>SUM(J145:R145)</f>
        <v>0</v>
      </c>
      <c r="S146" s="10"/>
      <c r="T146" s="11">
        <f>SUM(J145:T145)</f>
        <v>0</v>
      </c>
      <c r="U146" s="10"/>
      <c r="V146" s="11">
        <f>SUM(J145:V145)</f>
        <v>0</v>
      </c>
      <c r="W146" s="10"/>
      <c r="X146" s="11">
        <f>SUM(J145:X145)</f>
        <v>0</v>
      </c>
      <c r="Y146" s="10"/>
      <c r="Z146" s="11">
        <f>SUM(J145:Z145)</f>
        <v>0</v>
      </c>
      <c r="AA146" s="10"/>
      <c r="AB146" s="11">
        <f>SUM(J145:AB145)</f>
        <v>0</v>
      </c>
      <c r="AC146" s="10"/>
      <c r="AD146" s="11">
        <f>SUM(J145:AD145)</f>
        <v>0</v>
      </c>
      <c r="AE146" s="10"/>
      <c r="AF146" s="11">
        <f>SUM(J145:AF145)</f>
        <v>0</v>
      </c>
      <c r="AG146" s="10"/>
      <c r="AH146" s="11">
        <f>SUM(L145:AH145)</f>
        <v>0</v>
      </c>
      <c r="AI146" s="10"/>
      <c r="AJ146" s="11">
        <f>SUM(N145:AJ145)</f>
        <v>0</v>
      </c>
      <c r="AK146" s="10"/>
      <c r="AL146" s="11">
        <f>SUM(P145:AL145)</f>
        <v>0</v>
      </c>
      <c r="AM146" s="10"/>
      <c r="AN146" s="11">
        <f>SUM(R145:AN145)</f>
        <v>0</v>
      </c>
      <c r="AO146" s="10"/>
      <c r="AP146" s="11">
        <f>SUM(T145:AP145)</f>
        <v>0</v>
      </c>
      <c r="AQ146" s="10"/>
      <c r="AR146" s="11">
        <f>SUM(V145:AR145)</f>
        <v>0</v>
      </c>
      <c r="AS146" s="10"/>
      <c r="AT146" s="11">
        <f>SUM(X145:AT145)</f>
        <v>0</v>
      </c>
      <c r="AU146" s="10"/>
      <c r="AV146" s="11">
        <f>SUM(Z145:AV145)</f>
        <v>0</v>
      </c>
      <c r="AW146" s="10"/>
      <c r="AX146" s="13">
        <f>SUM(AB145:AX145)</f>
        <v>0</v>
      </c>
    </row>
    <row r="147" spans="2:51" x14ac:dyDescent="0.25">
      <c r="B147" s="4" t="s">
        <v>29</v>
      </c>
      <c r="J147" s="15">
        <f t="shared" ref="J147:J148" si="426">IF(ISERROR(J145/J142),0,J145/J142)</f>
        <v>0</v>
      </c>
      <c r="L147" s="15">
        <f t="shared" ref="L147:L148" si="427">IF(ISERROR(L145/L142),0,L145/L142)</f>
        <v>0</v>
      </c>
      <c r="N147" s="15">
        <f t="shared" ref="N147:N148" si="428">IF(ISERROR(N145/N142),0,N145/N142)</f>
        <v>0</v>
      </c>
      <c r="P147" s="15">
        <f t="shared" ref="P147:P148" si="429">IF(ISERROR(P145/P142),0,P145/P142)</f>
        <v>0</v>
      </c>
      <c r="R147" s="15">
        <f t="shared" ref="R147:R148" si="430">IF(ISERROR(R145/R142),0,R145/R142)</f>
        <v>0</v>
      </c>
      <c r="T147" s="15">
        <f t="shared" ref="T147:T148" si="431">IF(ISERROR(T145/T142),0,T145/T142)</f>
        <v>0</v>
      </c>
      <c r="V147" s="15">
        <f t="shared" ref="V147:V148" si="432">IF(ISERROR(V145/V142),0,V145/V142)</f>
        <v>0</v>
      </c>
      <c r="X147" s="15">
        <f t="shared" ref="X147:X148" si="433">IF(ISERROR(X145/X142),0,X145/X142)</f>
        <v>0</v>
      </c>
      <c r="Z147" s="15">
        <f t="shared" ref="Z147:Z148" si="434">IF(ISERROR(Z145/Z142),0,Z145/Z142)</f>
        <v>0</v>
      </c>
      <c r="AB147" s="15">
        <f t="shared" ref="AB147:AB148" si="435">IF(ISERROR(AB145/AB142),0,AB145/AB142)</f>
        <v>0</v>
      </c>
      <c r="AD147" s="15">
        <f t="shared" ref="AD147:AD148" si="436">IF(ISERROR(AD145/AD142),0,AD145/AD142)</f>
        <v>0</v>
      </c>
      <c r="AF147" s="15">
        <f t="shared" ref="AF147:AH148" si="437">IF(ISERROR(AF145/AF142),0,AF145/AF142)</f>
        <v>0</v>
      </c>
      <c r="AH147" s="15">
        <f t="shared" si="437"/>
        <v>0</v>
      </c>
      <c r="AJ147" s="15">
        <f t="shared" ref="AJ147:AL147" si="438">IF(ISERROR(AJ145/AJ142),0,AJ145/AJ142)</f>
        <v>0</v>
      </c>
      <c r="AL147" s="15">
        <f t="shared" si="438"/>
        <v>0</v>
      </c>
      <c r="AN147" s="15">
        <f t="shared" ref="AN147:AP147" si="439">IF(ISERROR(AN145/AN142),0,AN145/AN142)</f>
        <v>0</v>
      </c>
      <c r="AP147" s="15">
        <f t="shared" si="439"/>
        <v>0</v>
      </c>
      <c r="AR147" s="15">
        <f t="shared" ref="AR147:AT147" si="440">IF(ISERROR(AR145/AR142),0,AR145/AR142)</f>
        <v>0</v>
      </c>
      <c r="AT147" s="15">
        <f t="shared" si="440"/>
        <v>0</v>
      </c>
      <c r="AV147" s="15">
        <f t="shared" ref="AV147:AX147" si="441">IF(ISERROR(AV145/AV142),0,AV145/AV142)</f>
        <v>0</v>
      </c>
      <c r="AX147" s="15">
        <f t="shared" si="441"/>
        <v>0</v>
      </c>
    </row>
    <row r="148" spans="2:51" x14ac:dyDescent="0.25">
      <c r="B148" s="9" t="s">
        <v>2</v>
      </c>
      <c r="C148" s="10"/>
      <c r="D148" s="10"/>
      <c r="E148" s="10"/>
      <c r="F148" s="10"/>
      <c r="G148" s="10"/>
      <c r="H148" s="10"/>
      <c r="I148" s="10"/>
      <c r="J148" s="41">
        <f t="shared" si="426"/>
        <v>0</v>
      </c>
      <c r="K148" s="10"/>
      <c r="L148" s="41">
        <f t="shared" si="427"/>
        <v>0</v>
      </c>
      <c r="M148" s="10"/>
      <c r="N148" s="41">
        <f t="shared" si="428"/>
        <v>0</v>
      </c>
      <c r="O148" s="10"/>
      <c r="P148" s="41">
        <f t="shared" si="429"/>
        <v>0</v>
      </c>
      <c r="Q148" s="10"/>
      <c r="R148" s="41">
        <f t="shared" si="430"/>
        <v>0</v>
      </c>
      <c r="S148" s="10"/>
      <c r="T148" s="41">
        <f t="shared" si="431"/>
        <v>0</v>
      </c>
      <c r="U148" s="10"/>
      <c r="V148" s="41">
        <f t="shared" si="432"/>
        <v>0</v>
      </c>
      <c r="W148" s="10"/>
      <c r="X148" s="41">
        <f t="shared" si="433"/>
        <v>0</v>
      </c>
      <c r="Y148" s="10"/>
      <c r="Z148" s="41">
        <f t="shared" si="434"/>
        <v>0</v>
      </c>
      <c r="AA148" s="10"/>
      <c r="AB148" s="41">
        <f t="shared" si="435"/>
        <v>0</v>
      </c>
      <c r="AC148" s="10"/>
      <c r="AD148" s="41">
        <f t="shared" si="436"/>
        <v>0</v>
      </c>
      <c r="AE148" s="10"/>
      <c r="AF148" s="41">
        <f t="shared" si="437"/>
        <v>0</v>
      </c>
      <c r="AG148" s="10"/>
      <c r="AH148" s="41">
        <f t="shared" si="437"/>
        <v>0</v>
      </c>
      <c r="AI148" s="10"/>
      <c r="AJ148" s="41">
        <f t="shared" ref="AJ148:AL148" si="442">IF(ISERROR(AJ146/AJ143),0,AJ146/AJ143)</f>
        <v>0</v>
      </c>
      <c r="AK148" s="10"/>
      <c r="AL148" s="41">
        <f t="shared" si="442"/>
        <v>0</v>
      </c>
      <c r="AM148" s="10"/>
      <c r="AN148" s="41">
        <f t="shared" ref="AN148:AP148" si="443">IF(ISERROR(AN146/AN143),0,AN146/AN143)</f>
        <v>0</v>
      </c>
      <c r="AO148" s="10"/>
      <c r="AP148" s="41">
        <f t="shared" si="443"/>
        <v>0</v>
      </c>
      <c r="AQ148" s="10"/>
      <c r="AR148" s="41">
        <f t="shared" ref="AR148:AT148" si="444">IF(ISERROR(AR146/AR143),0,AR146/AR143)</f>
        <v>0</v>
      </c>
      <c r="AS148" s="10"/>
      <c r="AT148" s="41">
        <f t="shared" si="444"/>
        <v>0</v>
      </c>
      <c r="AU148" s="10"/>
      <c r="AV148" s="41">
        <f t="shared" ref="AV148:AX148" si="445">IF(ISERROR(AV146/AV143),0,AV146/AV143)</f>
        <v>0</v>
      </c>
      <c r="AW148" s="10"/>
      <c r="AX148" s="42">
        <f t="shared" si="445"/>
        <v>0</v>
      </c>
    </row>
    <row r="150" spans="2:51" x14ac:dyDescent="0.25">
      <c r="B150" s="6" t="s">
        <v>25</v>
      </c>
    </row>
    <row r="151" spans="2:51" x14ac:dyDescent="0.25">
      <c r="B151" s="4" t="s">
        <v>10</v>
      </c>
      <c r="J151" s="47">
        <v>18</v>
      </c>
      <c r="L151" s="47">
        <v>18</v>
      </c>
      <c r="N151" s="47">
        <v>13</v>
      </c>
      <c r="P151" s="47">
        <v>13</v>
      </c>
      <c r="R151" s="47">
        <v>12</v>
      </c>
      <c r="T151" s="47">
        <v>10</v>
      </c>
      <c r="V151" s="47">
        <v>10</v>
      </c>
      <c r="X151" s="47">
        <v>7</v>
      </c>
      <c r="Z151" s="47">
        <v>7</v>
      </c>
      <c r="AB151" s="47">
        <v>7</v>
      </c>
      <c r="AD151" s="47">
        <v>6</v>
      </c>
      <c r="AF151" s="47">
        <v>9</v>
      </c>
      <c r="AH151" s="47">
        <v>7</v>
      </c>
      <c r="AJ151" s="47">
        <v>6</v>
      </c>
      <c r="AL151" s="47">
        <v>23</v>
      </c>
      <c r="AN151" s="47">
        <v>14</v>
      </c>
      <c r="AP151" s="47">
        <v>18</v>
      </c>
      <c r="AR151" s="47">
        <v>27</v>
      </c>
      <c r="AT151" s="47">
        <v>26</v>
      </c>
      <c r="AV151" s="47">
        <v>25</v>
      </c>
      <c r="AX151" s="47">
        <v>15</v>
      </c>
    </row>
    <row r="152" spans="2:51" x14ac:dyDescent="0.25">
      <c r="B152" s="4" t="s">
        <v>13</v>
      </c>
      <c r="J152" s="21">
        <v>0.22</v>
      </c>
      <c r="L152" s="21">
        <v>0.28000000000000003</v>
      </c>
      <c r="N152" s="21">
        <v>0.15</v>
      </c>
      <c r="P152" s="21">
        <v>0.46</v>
      </c>
      <c r="R152" s="21">
        <v>0.5</v>
      </c>
      <c r="T152" s="21">
        <v>0.5</v>
      </c>
      <c r="V152" s="21">
        <v>0.6</v>
      </c>
      <c r="X152" s="21">
        <v>0.56999999999999995</v>
      </c>
      <c r="Z152" s="21">
        <v>0.28999999999999998</v>
      </c>
      <c r="AB152" s="21">
        <v>0.14000000000000001</v>
      </c>
      <c r="AD152" s="21">
        <v>0.67</v>
      </c>
      <c r="AF152" s="21">
        <v>0.33</v>
      </c>
      <c r="AH152" s="21">
        <v>0.28999999999999998</v>
      </c>
      <c r="AJ152" s="21">
        <v>0.17</v>
      </c>
      <c r="AL152" s="21">
        <v>0.3</v>
      </c>
      <c r="AN152" s="21">
        <v>0.36</v>
      </c>
      <c r="AP152" s="21">
        <v>0.39</v>
      </c>
      <c r="AR152" s="21">
        <v>0.48</v>
      </c>
      <c r="AT152" s="21">
        <v>0.42</v>
      </c>
      <c r="AV152" s="21">
        <v>0.52</v>
      </c>
      <c r="AX152" s="21">
        <v>0.33</v>
      </c>
    </row>
    <row r="154" spans="2:51" x14ac:dyDescent="0.25">
      <c r="B154" s="6" t="s">
        <v>12</v>
      </c>
    </row>
    <row r="155" spans="2:51" x14ac:dyDescent="0.25">
      <c r="B155" s="7" t="s">
        <v>33</v>
      </c>
    </row>
    <row r="156" spans="2:51" x14ac:dyDescent="0.25">
      <c r="B156" s="4" t="s">
        <v>30</v>
      </c>
      <c r="J156" s="4">
        <f>J46</f>
        <v>14</v>
      </c>
      <c r="L156" s="4">
        <f>L46</f>
        <v>58</v>
      </c>
      <c r="N156" s="4">
        <f>N46</f>
        <v>75</v>
      </c>
      <c r="P156" s="4">
        <f>P46</f>
        <v>85</v>
      </c>
      <c r="R156" s="4">
        <f>R46</f>
        <v>96</v>
      </c>
      <c r="T156" s="4">
        <f>T46</f>
        <v>118</v>
      </c>
      <c r="V156" s="4">
        <f>V46</f>
        <v>94</v>
      </c>
      <c r="X156" s="4">
        <f>X46</f>
        <v>101</v>
      </c>
      <c r="Z156" s="4">
        <f>Z46</f>
        <v>106</v>
      </c>
      <c r="AB156" s="4">
        <f>AB46</f>
        <v>91</v>
      </c>
      <c r="AD156" s="4">
        <f>AD46</f>
        <v>75</v>
      </c>
      <c r="AF156" s="4">
        <f>AF46</f>
        <v>63</v>
      </c>
      <c r="AH156" s="4">
        <f>AH46</f>
        <v>44</v>
      </c>
      <c r="AJ156" s="4">
        <f>AJ46</f>
        <v>60</v>
      </c>
      <c r="AL156" s="4">
        <f>AL46</f>
        <v>170</v>
      </c>
      <c r="AN156" s="4">
        <f>AN46</f>
        <v>168</v>
      </c>
      <c r="AP156" s="4">
        <f>AP46</f>
        <v>197</v>
      </c>
      <c r="AR156" s="4">
        <f>AR46</f>
        <v>217</v>
      </c>
      <c r="AT156" s="4">
        <f>AT46</f>
        <v>192</v>
      </c>
      <c r="AV156" s="4">
        <f>AV46</f>
        <v>182</v>
      </c>
      <c r="AX156" s="4">
        <f>AX46</f>
        <v>175</v>
      </c>
    </row>
    <row r="157" spans="2:51" x14ac:dyDescent="0.25">
      <c r="B157" s="4" t="s">
        <v>32</v>
      </c>
      <c r="J157" s="16">
        <v>188</v>
      </c>
      <c r="K157" s="17"/>
      <c r="L157" s="16">
        <v>188</v>
      </c>
      <c r="M157" s="17"/>
      <c r="N157" s="16">
        <v>188</v>
      </c>
      <c r="O157" s="17"/>
      <c r="P157" s="16">
        <v>188</v>
      </c>
      <c r="Q157" s="17"/>
      <c r="R157" s="16">
        <v>188</v>
      </c>
      <c r="S157" s="17"/>
      <c r="T157" s="16">
        <v>188</v>
      </c>
      <c r="U157" s="17"/>
      <c r="V157" s="16">
        <v>188</v>
      </c>
      <c r="W157" s="17"/>
      <c r="X157" s="16">
        <v>188</v>
      </c>
      <c r="Y157" s="17"/>
      <c r="Z157" s="16">
        <v>188</v>
      </c>
      <c r="AA157" s="17"/>
      <c r="AB157" s="16">
        <v>188</v>
      </c>
      <c r="AC157" s="17"/>
      <c r="AD157" s="16">
        <v>188</v>
      </c>
      <c r="AE157" s="17"/>
      <c r="AF157" s="16">
        <v>188</v>
      </c>
      <c r="AG157" s="17"/>
      <c r="AH157" s="16">
        <v>188</v>
      </c>
      <c r="AI157" s="17"/>
      <c r="AJ157" s="16">
        <v>188</v>
      </c>
      <c r="AK157" s="17"/>
      <c r="AL157" s="16">
        <v>188</v>
      </c>
      <c r="AM157" s="17"/>
      <c r="AN157" s="16">
        <v>188</v>
      </c>
      <c r="AO157" s="17"/>
      <c r="AP157" s="16">
        <v>188</v>
      </c>
      <c r="AQ157" s="17"/>
      <c r="AR157" s="16">
        <v>188</v>
      </c>
      <c r="AS157" s="17"/>
      <c r="AT157" s="16">
        <v>188</v>
      </c>
      <c r="AU157" s="17"/>
      <c r="AV157" s="16">
        <v>188</v>
      </c>
      <c r="AW157" s="17"/>
      <c r="AX157" s="16">
        <v>188</v>
      </c>
      <c r="AY157" s="17"/>
    </row>
    <row r="158" spans="2:51" x14ac:dyDescent="0.25">
      <c r="B158" s="4" t="s">
        <v>31</v>
      </c>
      <c r="J158" s="43">
        <f>J156/J157</f>
        <v>7.4468085106382975E-2</v>
      </c>
      <c r="L158" s="43">
        <f>L156/L157</f>
        <v>0.30851063829787234</v>
      </c>
      <c r="N158" s="43">
        <f>N156/N157</f>
        <v>0.39893617021276595</v>
      </c>
      <c r="P158" s="43">
        <f>P156/P157</f>
        <v>0.4521276595744681</v>
      </c>
      <c r="R158" s="43">
        <f>R156/R157</f>
        <v>0.51063829787234039</v>
      </c>
      <c r="T158" s="43">
        <f>T156/T157</f>
        <v>0.62765957446808507</v>
      </c>
      <c r="V158" s="43">
        <f>V156/V157</f>
        <v>0.5</v>
      </c>
      <c r="X158" s="43">
        <f>X156/X157</f>
        <v>0.53723404255319152</v>
      </c>
      <c r="Z158" s="43">
        <f>Z156/Z157</f>
        <v>0.56382978723404253</v>
      </c>
      <c r="AB158" s="43">
        <f>AB156/AB157</f>
        <v>0.48404255319148937</v>
      </c>
      <c r="AD158" s="43">
        <f>AD156/AD157</f>
        <v>0.39893617021276595</v>
      </c>
      <c r="AF158" s="43">
        <f>AF156/AF157</f>
        <v>0.33510638297872342</v>
      </c>
      <c r="AH158" s="43">
        <f>AH156/AH157</f>
        <v>0.23404255319148937</v>
      </c>
      <c r="AJ158" s="43">
        <f>AJ156/AJ157</f>
        <v>0.31914893617021278</v>
      </c>
      <c r="AL158" s="43">
        <f>AL156/AL157</f>
        <v>0.9042553191489362</v>
      </c>
      <c r="AN158" s="43">
        <f>AN156/AN157</f>
        <v>0.8936170212765957</v>
      </c>
      <c r="AP158" s="43">
        <f>AP156/AP157</f>
        <v>1.0478723404255319</v>
      </c>
      <c r="AR158" s="43">
        <f>AR156/AR157</f>
        <v>1.1542553191489362</v>
      </c>
      <c r="AT158" s="43">
        <f>AT156/AT157</f>
        <v>1.0212765957446808</v>
      </c>
      <c r="AV158" s="43">
        <f>AV156/AV157</f>
        <v>0.96808510638297873</v>
      </c>
      <c r="AX158" s="43">
        <f>AX156/AX157</f>
        <v>0.93085106382978722</v>
      </c>
    </row>
    <row r="159" spans="2:51" ht="6" customHeight="1" x14ac:dyDescent="0.25">
      <c r="J159" s="43"/>
      <c r="L159" s="43"/>
      <c r="N159" s="43"/>
      <c r="P159" s="43"/>
      <c r="R159" s="43"/>
      <c r="T159" s="43"/>
      <c r="V159" s="43"/>
      <c r="X159" s="43"/>
      <c r="Z159" s="43"/>
      <c r="AB159" s="43"/>
      <c r="AD159" s="43"/>
      <c r="AF159" s="43"/>
      <c r="AH159" s="43"/>
      <c r="AJ159" s="43"/>
      <c r="AL159" s="43"/>
      <c r="AN159" s="43"/>
      <c r="AP159" s="43"/>
      <c r="AR159" s="43"/>
      <c r="AT159" s="43"/>
      <c r="AV159" s="43"/>
      <c r="AX159" s="43"/>
    </row>
    <row r="160" spans="2:51" x14ac:dyDescent="0.25">
      <c r="B160" s="7" t="s">
        <v>13</v>
      </c>
      <c r="J160" s="21">
        <v>0.79</v>
      </c>
      <c r="L160" s="21">
        <v>0.73</v>
      </c>
      <c r="N160" s="21">
        <v>0.61</v>
      </c>
      <c r="P160" s="21">
        <v>0.76</v>
      </c>
      <c r="R160" s="21">
        <v>0.84</v>
      </c>
      <c r="T160" s="21">
        <v>0.52</v>
      </c>
      <c r="V160" s="21">
        <v>0.7</v>
      </c>
      <c r="X160" s="21">
        <v>0.77</v>
      </c>
      <c r="Z160" s="21">
        <v>0.67</v>
      </c>
      <c r="AB160" s="21">
        <v>0.73</v>
      </c>
      <c r="AD160" s="21">
        <v>0.68</v>
      </c>
      <c r="AF160" s="21">
        <v>0.79</v>
      </c>
      <c r="AH160" s="21">
        <v>0.74</v>
      </c>
      <c r="AJ160" s="21">
        <v>0.77</v>
      </c>
      <c r="AL160" s="21">
        <v>0.78</v>
      </c>
      <c r="AN160" s="21">
        <v>0.67</v>
      </c>
      <c r="AP160" s="21">
        <v>0.86</v>
      </c>
      <c r="AR160" s="21">
        <v>0.85</v>
      </c>
      <c r="AT160" s="21">
        <v>0.87</v>
      </c>
      <c r="AV160" s="21">
        <v>0.88</v>
      </c>
      <c r="AX160" s="21">
        <v>0.89</v>
      </c>
    </row>
    <row r="161" spans="2:51" ht="6" customHeight="1" x14ac:dyDescent="0.25"/>
    <row r="162" spans="2:51" x14ac:dyDescent="0.25">
      <c r="B162" s="7" t="s">
        <v>34</v>
      </c>
    </row>
    <row r="163" spans="2:51" x14ac:dyDescent="0.25">
      <c r="B163" s="4" t="s">
        <v>37</v>
      </c>
      <c r="J163" s="19">
        <f>J11</f>
        <v>1073</v>
      </c>
      <c r="L163" s="19">
        <f>L11</f>
        <v>4683</v>
      </c>
      <c r="N163" s="19">
        <f>N11</f>
        <v>8358.26</v>
      </c>
      <c r="P163" s="19">
        <f>P11</f>
        <v>9794.3700000000008</v>
      </c>
      <c r="R163" s="19">
        <f>R11</f>
        <v>11252.1</v>
      </c>
      <c r="T163" s="19">
        <f>T11</f>
        <v>11447.81</v>
      </c>
      <c r="V163" s="19">
        <f>V11</f>
        <v>11317.45</v>
      </c>
      <c r="X163" s="19">
        <f>X11</f>
        <v>19681.599999999999</v>
      </c>
      <c r="Z163" s="19">
        <f>Z11</f>
        <v>16158.9</v>
      </c>
      <c r="AB163" s="19">
        <f>AB11</f>
        <v>14434.4</v>
      </c>
      <c r="AD163" s="19">
        <f>AD11</f>
        <v>12847.05</v>
      </c>
      <c r="AF163" s="19">
        <f>AF11</f>
        <v>11210.1</v>
      </c>
      <c r="AH163" s="19">
        <f>AH11</f>
        <v>6614.2</v>
      </c>
      <c r="AJ163" s="19">
        <f>AJ11</f>
        <v>8079.3</v>
      </c>
      <c r="AL163" s="19">
        <f>AL11</f>
        <v>33563.86</v>
      </c>
      <c r="AN163" s="19">
        <f>AN11</f>
        <v>37716.1</v>
      </c>
      <c r="AP163" s="19">
        <f>AP11</f>
        <v>35788.36</v>
      </c>
      <c r="AR163" s="19">
        <f>AR11</f>
        <v>68970.94</v>
      </c>
      <c r="AT163" s="19">
        <f>AT11</f>
        <v>48483.9</v>
      </c>
      <c r="AV163" s="19">
        <f>AV11</f>
        <v>37310.17</v>
      </c>
      <c r="AX163" s="19">
        <f>AX11</f>
        <v>33577.75</v>
      </c>
    </row>
    <row r="164" spans="2:51" x14ac:dyDescent="0.25">
      <c r="B164" s="4" t="s">
        <v>35</v>
      </c>
      <c r="J164" s="8">
        <v>68.75</v>
      </c>
      <c r="K164" s="16"/>
      <c r="L164" s="8">
        <v>4702.12</v>
      </c>
      <c r="M164" s="16"/>
      <c r="N164" s="8">
        <v>5010.75</v>
      </c>
      <c r="O164" s="16"/>
      <c r="P164" s="8">
        <v>4956.54</v>
      </c>
      <c r="Q164" s="16"/>
      <c r="R164" s="8">
        <v>7763.22</v>
      </c>
      <c r="S164" s="16"/>
      <c r="T164" s="8">
        <v>8464.18</v>
      </c>
      <c r="U164" s="16"/>
      <c r="V164" s="8">
        <v>6702.73</v>
      </c>
      <c r="W164" s="16"/>
      <c r="X164" s="8">
        <v>8650.31</v>
      </c>
      <c r="Y164" s="16"/>
      <c r="Z164" s="8">
        <v>8611.9699999999993</v>
      </c>
      <c r="AA164" s="16"/>
      <c r="AB164" s="8">
        <v>8314.2800000000007</v>
      </c>
      <c r="AC164" s="16"/>
      <c r="AD164" s="8">
        <v>8326.09</v>
      </c>
      <c r="AE164" s="16"/>
      <c r="AF164" s="8">
        <v>8474.02</v>
      </c>
      <c r="AG164" s="16"/>
      <c r="AH164" s="8">
        <v>10029.59</v>
      </c>
      <c r="AI164" s="16"/>
      <c r="AJ164" s="8">
        <v>18065.73</v>
      </c>
      <c r="AK164" s="16"/>
      <c r="AL164" s="8">
        <v>17714.259999999998</v>
      </c>
      <c r="AM164" s="16"/>
      <c r="AN164" s="8">
        <v>16429.650000000001</v>
      </c>
      <c r="AO164" s="16"/>
      <c r="AP164" s="8">
        <v>9144.81</v>
      </c>
      <c r="AQ164" s="16"/>
      <c r="AR164" s="8">
        <v>16382.76</v>
      </c>
      <c r="AS164" s="16"/>
      <c r="AT164" s="8">
        <v>18411.810000000001</v>
      </c>
      <c r="AU164" s="16"/>
      <c r="AV164" s="8">
        <v>19467.189999999999</v>
      </c>
      <c r="AW164" s="16"/>
      <c r="AX164" s="8">
        <v>17929.18</v>
      </c>
      <c r="AY164" s="16"/>
    </row>
    <row r="165" spans="2:51" x14ac:dyDescent="0.25">
      <c r="B165" s="4" t="s">
        <v>36</v>
      </c>
      <c r="J165" s="44">
        <f>J163/J164</f>
        <v>15.607272727272727</v>
      </c>
      <c r="L165" s="44">
        <f>L163/L164</f>
        <v>0.99593374903235143</v>
      </c>
      <c r="N165" s="44">
        <f>N163/N164</f>
        <v>1.6680656588335081</v>
      </c>
      <c r="P165" s="44">
        <f>P163/P164</f>
        <v>1.9760498250795919</v>
      </c>
      <c r="R165" s="44">
        <f>R163/R164</f>
        <v>1.4494114555558131</v>
      </c>
      <c r="T165" s="44">
        <f>T163/T164</f>
        <v>1.3525007738493273</v>
      </c>
      <c r="V165" s="44">
        <f>V163/V164</f>
        <v>1.6884836477077252</v>
      </c>
      <c r="X165" s="44">
        <f>X163/X164</f>
        <v>2.2752479390912002</v>
      </c>
      <c r="Z165" s="44">
        <f>Z163/Z164</f>
        <v>1.8763302705420479</v>
      </c>
      <c r="AB165" s="44">
        <f>AB163/AB164</f>
        <v>1.7360974131253697</v>
      </c>
      <c r="AD165" s="44">
        <f>AD163/AD164</f>
        <v>1.5429871644433339</v>
      </c>
      <c r="AF165" s="44">
        <f>AF163/AF164</f>
        <v>1.3228786337535197</v>
      </c>
      <c r="AH165" s="44">
        <f>AH163/AH164</f>
        <v>0.65946863231697406</v>
      </c>
      <c r="AJ165" s="44">
        <f>AJ163/AJ164</f>
        <v>0.44721691290637028</v>
      </c>
      <c r="AL165" s="44">
        <f>AL163/AL164</f>
        <v>1.8947367826824266</v>
      </c>
      <c r="AN165" s="44">
        <f>AN163/AN164</f>
        <v>2.2956118967841674</v>
      </c>
      <c r="AP165" s="44">
        <f>AP163/AP164</f>
        <v>3.9135159724477604</v>
      </c>
      <c r="AR165" s="44">
        <f>AR163/AR164</f>
        <v>4.2099707253234495</v>
      </c>
      <c r="AT165" s="44">
        <f>AT163/AT164</f>
        <v>2.6333043845227602</v>
      </c>
      <c r="AV165" s="44">
        <f>AV163/AV164</f>
        <v>1.9165667977761558</v>
      </c>
      <c r="AX165" s="44">
        <f>AX163/AX164</f>
        <v>1.8727989790944148</v>
      </c>
    </row>
  </sheetData>
  <pageMargins left="0.45" right="0.45" top="0.5" bottom="0.5" header="0.3" footer="0.3"/>
  <pageSetup scale="26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B646-09A8-44D2-BAB9-E0880283ED45}">
  <dimension ref="A3:BN150"/>
  <sheetViews>
    <sheetView showGridLines="0" view="pageBreakPreview" zoomScaleNormal="100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AV18" sqref="AV18"/>
    </sheetView>
  </sheetViews>
  <sheetFormatPr defaultColWidth="8.85546875" defaultRowHeight="15" outlineLevelCol="1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1.28515625" style="4" hidden="1" customWidth="1" outlineLevel="1"/>
    <col min="11" max="11" width="1.85546875" style="4" hidden="1" customWidth="1" outlineLevel="1"/>
    <col min="12" max="12" width="11.28515625" style="4" hidden="1" customWidth="1" outlineLevel="1" collapsed="1"/>
    <col min="13" max="13" width="1.85546875" style="4" hidden="1" customWidth="1" outlineLevel="1"/>
    <col min="14" max="14" width="11.28515625" style="4" hidden="1" customWidth="1" outlineLevel="1"/>
    <col min="15" max="15" width="1.85546875" style="4" hidden="1" customWidth="1" outlineLevel="1"/>
    <col min="16" max="16" width="11.28515625" style="4" hidden="1" customWidth="1" outlineLevel="1"/>
    <col min="17" max="17" width="1.85546875" style="4" hidden="1" customWidth="1" outlineLevel="1"/>
    <col min="18" max="18" width="11.28515625" style="4" hidden="1" customWidth="1" outlineLevel="1"/>
    <col min="19" max="19" width="1.85546875" style="4" hidden="1" customWidth="1" outlineLevel="1"/>
    <col min="20" max="20" width="11.28515625" style="4" hidden="1" customWidth="1" outlineLevel="1"/>
    <col min="21" max="21" width="1.85546875" style="4" hidden="1" customWidth="1" outlineLevel="1"/>
    <col min="22" max="22" width="11.28515625" style="4" hidden="1" customWidth="1" outlineLevel="1"/>
    <col min="23" max="23" width="1.85546875" style="4" hidden="1" customWidth="1" outlineLevel="1"/>
    <col min="24" max="24" width="11.28515625" style="4" hidden="1" customWidth="1" outlineLevel="1"/>
    <col min="25" max="25" width="1.85546875" style="4" hidden="1" customWidth="1" outlineLevel="1"/>
    <col min="26" max="26" width="11.28515625" style="4" hidden="1" customWidth="1" outlineLevel="1"/>
    <col min="27" max="27" width="1.85546875" style="4" hidden="1" customWidth="1" outlineLevel="1"/>
    <col min="28" max="28" width="11.28515625" style="4" hidden="1" customWidth="1" outlineLevel="1"/>
    <col min="29" max="29" width="1.85546875" style="4" hidden="1" customWidth="1" outlineLevel="1"/>
    <col min="30" max="30" width="11.28515625" style="4" hidden="1" customWidth="1" outlineLevel="1"/>
    <col min="31" max="31" width="1.85546875" style="4" hidden="1" customWidth="1" outlineLevel="1"/>
    <col min="32" max="32" width="11.28515625" style="4" hidden="1" customWidth="1" outlineLevel="1"/>
    <col min="33" max="33" width="1.85546875" style="4" hidden="1" customWidth="1" outlineLevel="1"/>
    <col min="34" max="34" width="11.28515625" style="4" hidden="1" customWidth="1" outlineLevel="1"/>
    <col min="35" max="35" width="1.85546875" style="4" customWidth="1" collapsed="1"/>
    <col min="36" max="36" width="11.28515625" style="4" bestFit="1" customWidth="1"/>
    <col min="37" max="37" width="1.85546875" style="4" customWidth="1"/>
    <col min="38" max="38" width="11.28515625" style="4" bestFit="1" customWidth="1"/>
    <col min="39" max="39" width="1.85546875" style="4" customWidth="1"/>
    <col min="40" max="40" width="11.28515625" style="4" bestFit="1" customWidth="1"/>
    <col min="41" max="41" width="1.85546875" style="4" customWidth="1"/>
    <col min="42" max="42" width="11.28515625" style="4" bestFit="1" customWidth="1"/>
    <col min="43" max="43" width="1.85546875" style="4" customWidth="1"/>
    <col min="44" max="44" width="11.28515625" style="4" bestFit="1" customWidth="1"/>
    <col min="45" max="45" width="1.85546875" style="4" customWidth="1"/>
    <col min="46" max="46" width="11.28515625" style="4" bestFit="1" customWidth="1"/>
    <col min="47" max="47" width="1.85546875" style="4" customWidth="1"/>
    <col min="48" max="48" width="11.28515625" style="4" customWidth="1"/>
    <col min="49" max="49" width="1.85546875" style="4" customWidth="1"/>
    <col min="50" max="50" width="8.85546875" style="4"/>
    <col min="51" max="51" width="9.85546875" style="4" bestFit="1" customWidth="1"/>
    <col min="52" max="16384" width="8.85546875" style="4"/>
  </cols>
  <sheetData>
    <row r="3" spans="1:66" customFormat="1" ht="34.5" thickBot="1" x14ac:dyDescent="0.55000000000000004">
      <c r="A3" s="1" t="s">
        <v>109</v>
      </c>
      <c r="B3" s="2"/>
      <c r="C3" s="2"/>
      <c r="D3" s="2"/>
      <c r="E3" s="2"/>
      <c r="F3" s="2"/>
      <c r="G3" s="2"/>
      <c r="H3" s="2"/>
      <c r="I3" s="4"/>
    </row>
    <row r="4" spans="1:66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66" customFormat="1" x14ac:dyDescent="0.25">
      <c r="A5" s="4"/>
      <c r="B5" s="4"/>
      <c r="C5" s="4"/>
      <c r="D5" s="4"/>
      <c r="E5" s="4"/>
      <c r="F5" s="4"/>
      <c r="G5" s="4"/>
      <c r="H5" s="4"/>
      <c r="I5" s="4"/>
      <c r="AY5" s="65" t="s">
        <v>45</v>
      </c>
      <c r="AZ5" s="64"/>
      <c r="BA5" s="64"/>
    </row>
    <row r="6" spans="1:66" x14ac:dyDescent="0.25">
      <c r="J6" s="5">
        <v>45275</v>
      </c>
      <c r="L6" s="5">
        <v>45306</v>
      </c>
      <c r="N6" s="5">
        <v>45337</v>
      </c>
      <c r="P6" s="5">
        <v>45366</v>
      </c>
      <c r="R6" s="5">
        <v>45397</v>
      </c>
      <c r="T6" s="5">
        <v>45427</v>
      </c>
      <c r="V6" s="5">
        <v>45458</v>
      </c>
      <c r="X6" s="5">
        <v>45488</v>
      </c>
      <c r="Z6" s="5">
        <v>45519</v>
      </c>
      <c r="AB6" s="5">
        <v>45550</v>
      </c>
      <c r="AD6" s="5">
        <v>45580</v>
      </c>
      <c r="AF6" s="5">
        <v>45611</v>
      </c>
      <c r="AH6" s="5">
        <v>45641</v>
      </c>
      <c r="AJ6" s="5">
        <v>45672</v>
      </c>
      <c r="AL6" s="5">
        <v>45703</v>
      </c>
      <c r="AN6" s="5">
        <v>45731</v>
      </c>
      <c r="AP6" s="5">
        <v>45762</v>
      </c>
      <c r="AR6" s="5">
        <v>45792</v>
      </c>
      <c r="AT6" s="5">
        <v>45823</v>
      </c>
      <c r="AV6" s="5">
        <v>45853</v>
      </c>
      <c r="AY6" s="55" t="s">
        <v>7</v>
      </c>
      <c r="AZ6" s="56"/>
      <c r="BA6" s="57"/>
      <c r="BB6"/>
      <c r="BC6"/>
    </row>
    <row r="7" spans="1:66" x14ac:dyDescent="0.25">
      <c r="B7" s="6" t="s">
        <v>0</v>
      </c>
      <c r="AY7" s="58" t="s">
        <v>110</v>
      </c>
      <c r="AZ7"/>
      <c r="BA7" s="72"/>
      <c r="BB7"/>
      <c r="BC7"/>
    </row>
    <row r="8" spans="1:66" x14ac:dyDescent="0.25">
      <c r="B8" s="7" t="s">
        <v>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s="58" t="s">
        <v>111</v>
      </c>
      <c r="AZ8"/>
      <c r="BA8" s="72"/>
      <c r="BB8"/>
      <c r="BC8"/>
      <c r="BD8"/>
      <c r="BE8"/>
      <c r="BF8"/>
      <c r="BG8"/>
      <c r="BH8"/>
      <c r="BI8"/>
      <c r="BJ8"/>
      <c r="BK8"/>
      <c r="BL8"/>
      <c r="BM8"/>
      <c r="BN8"/>
    </row>
    <row r="9" spans="1:66" x14ac:dyDescent="0.25">
      <c r="B9" s="4" t="s">
        <v>17</v>
      </c>
      <c r="J9" s="45">
        <v>69194.83</v>
      </c>
      <c r="K9" s="47"/>
      <c r="L9" s="45">
        <v>73571.839999999997</v>
      </c>
      <c r="M9" s="47"/>
      <c r="N9" s="45">
        <v>76037.95</v>
      </c>
      <c r="O9" s="47"/>
      <c r="P9" s="45">
        <v>75023.44</v>
      </c>
      <c r="Q9" s="47"/>
      <c r="R9" s="45">
        <v>52364.52</v>
      </c>
      <c r="S9" s="47"/>
      <c r="T9" s="45">
        <v>60269.11</v>
      </c>
      <c r="U9" s="47"/>
      <c r="V9" s="45">
        <v>37807.94</v>
      </c>
      <c r="W9" s="47"/>
      <c r="X9" s="45">
        <v>47994.57</v>
      </c>
      <c r="Y9" s="47"/>
      <c r="Z9" s="45">
        <v>42160.43</v>
      </c>
      <c r="AA9" s="47"/>
      <c r="AB9" s="45">
        <v>66421.13</v>
      </c>
      <c r="AC9" s="47"/>
      <c r="AD9" s="45">
        <v>58657.88</v>
      </c>
      <c r="AE9" s="47"/>
      <c r="AF9" s="45">
        <v>63636.4</v>
      </c>
      <c r="AG9" s="47"/>
      <c r="AH9" s="45">
        <v>47636.67</v>
      </c>
      <c r="AI9" s="47"/>
      <c r="AJ9" s="45">
        <v>56662.94</v>
      </c>
      <c r="AK9" s="47"/>
      <c r="AL9" s="45">
        <v>44809.13</v>
      </c>
      <c r="AM9" s="47"/>
      <c r="AN9" s="45">
        <v>42753.67</v>
      </c>
      <c r="AO9" s="47"/>
      <c r="AP9" s="45">
        <v>35650.879999999997</v>
      </c>
      <c r="AQ9" s="47"/>
      <c r="AR9" s="45">
        <v>67322.7</v>
      </c>
      <c r="AS9" s="47"/>
      <c r="AT9" s="45">
        <v>64643.54</v>
      </c>
      <c r="AU9" s="47"/>
      <c r="AV9" s="45">
        <v>68471.11</v>
      </c>
      <c r="AW9" s="16"/>
      <c r="AX9" s="16"/>
      <c r="AY9" s="58" t="s">
        <v>73</v>
      </c>
      <c r="BA9" s="59"/>
      <c r="BB9" s="71"/>
      <c r="BC9" s="71"/>
      <c r="BD9" s="16"/>
      <c r="BE9" s="16"/>
      <c r="BF9" s="16"/>
      <c r="BG9" s="16"/>
    </row>
    <row r="10" spans="1:66" x14ac:dyDescent="0.25">
      <c r="B10" s="4" t="s">
        <v>18</v>
      </c>
      <c r="J10" s="126">
        <v>0</v>
      </c>
      <c r="K10" s="47"/>
      <c r="L10" s="126">
        <v>0</v>
      </c>
      <c r="M10" s="47"/>
      <c r="N10" s="126">
        <v>0</v>
      </c>
      <c r="O10" s="47"/>
      <c r="P10" s="126">
        <v>0</v>
      </c>
      <c r="Q10" s="47"/>
      <c r="R10" s="126">
        <v>0</v>
      </c>
      <c r="S10" s="47"/>
      <c r="T10" s="126">
        <v>0</v>
      </c>
      <c r="U10" s="47"/>
      <c r="V10" s="126">
        <v>0</v>
      </c>
      <c r="W10" s="47"/>
      <c r="X10" s="45">
        <v>3964.8</v>
      </c>
      <c r="Y10" s="47"/>
      <c r="Z10" s="45">
        <v>3208</v>
      </c>
      <c r="AA10" s="45"/>
      <c r="AB10" s="45">
        <v>5491</v>
      </c>
      <c r="AC10" s="45"/>
      <c r="AD10" s="45">
        <v>2870</v>
      </c>
      <c r="AE10" s="45"/>
      <c r="AF10" s="45">
        <v>9010</v>
      </c>
      <c r="AG10" s="45"/>
      <c r="AH10" s="45">
        <v>17530.36</v>
      </c>
      <c r="AI10" s="45"/>
      <c r="AJ10" s="45">
        <v>15777.2</v>
      </c>
      <c r="AK10" s="45"/>
      <c r="AL10" s="45">
        <v>9092</v>
      </c>
      <c r="AM10" s="45"/>
      <c r="AN10" s="45">
        <v>9896</v>
      </c>
      <c r="AO10" s="45"/>
      <c r="AP10" s="45">
        <v>15415.16</v>
      </c>
      <c r="AQ10" s="45"/>
      <c r="AR10" s="45">
        <v>6359.36</v>
      </c>
      <c r="AS10" s="45"/>
      <c r="AT10" s="45">
        <v>34771.5</v>
      </c>
      <c r="AU10" s="45"/>
      <c r="AV10" s="45">
        <v>2589.58</v>
      </c>
      <c r="AW10" s="16"/>
      <c r="AX10" s="16"/>
      <c r="AY10" s="58" t="s">
        <v>119</v>
      </c>
      <c r="BA10" s="59"/>
      <c r="BB10" s="71"/>
      <c r="BC10" s="71"/>
      <c r="BD10" s="16"/>
      <c r="BE10" s="16"/>
      <c r="BF10" s="16"/>
      <c r="BG10" s="16"/>
    </row>
    <row r="11" spans="1:66" x14ac:dyDescent="0.25">
      <c r="B11" s="4" t="s">
        <v>19</v>
      </c>
      <c r="J11" s="46">
        <v>5422.3</v>
      </c>
      <c r="K11" s="47"/>
      <c r="L11" s="46">
        <v>26903.9</v>
      </c>
      <c r="M11" s="47"/>
      <c r="N11" s="46">
        <v>26764.42</v>
      </c>
      <c r="O11" s="47"/>
      <c r="P11" s="46">
        <v>26375.93</v>
      </c>
      <c r="Q11" s="47"/>
      <c r="R11" s="46">
        <v>25419.97</v>
      </c>
      <c r="S11" s="47"/>
      <c r="T11" s="46">
        <v>27141.88</v>
      </c>
      <c r="U11" s="47"/>
      <c r="V11" s="46">
        <v>24304.400000000001</v>
      </c>
      <c r="W11" s="47"/>
      <c r="X11" s="46">
        <v>23818.28</v>
      </c>
      <c r="Y11" s="47"/>
      <c r="Z11" s="46">
        <v>24415.86</v>
      </c>
      <c r="AA11" s="47"/>
      <c r="AB11" s="46">
        <v>22938.15</v>
      </c>
      <c r="AC11" s="47"/>
      <c r="AD11" s="46">
        <v>29566.16</v>
      </c>
      <c r="AE11" s="47"/>
      <c r="AF11" s="46">
        <v>21189.360000000001</v>
      </c>
      <c r="AG11" s="47"/>
      <c r="AH11" s="46">
        <v>15017.44</v>
      </c>
      <c r="AI11" s="47"/>
      <c r="AJ11" s="46">
        <v>40130.97</v>
      </c>
      <c r="AK11" s="47"/>
      <c r="AL11" s="46">
        <v>36533.660000000003</v>
      </c>
      <c r="AM11" s="47"/>
      <c r="AN11" s="46">
        <v>36818.92</v>
      </c>
      <c r="AO11" s="47"/>
      <c r="AP11" s="46">
        <v>50481.46</v>
      </c>
      <c r="AQ11" s="47"/>
      <c r="AR11" s="46">
        <v>29327.02</v>
      </c>
      <c r="AS11" s="47"/>
      <c r="AT11" s="46">
        <v>28456.04</v>
      </c>
      <c r="AU11" s="47"/>
      <c r="AV11" s="46">
        <v>36134.01</v>
      </c>
      <c r="AW11" s="16"/>
      <c r="AX11" s="16"/>
      <c r="AY11" s="61" t="s">
        <v>8</v>
      </c>
      <c r="BA11" s="59"/>
      <c r="BB11" s="71"/>
      <c r="BC11" s="71"/>
      <c r="BD11" s="16"/>
      <c r="BE11" s="16"/>
      <c r="BF11" s="16"/>
      <c r="BG11" s="16"/>
    </row>
    <row r="12" spans="1:66" x14ac:dyDescent="0.25">
      <c r="B12" s="4" t="s">
        <v>10</v>
      </c>
      <c r="J12" s="14">
        <f>SUM(J9:J11)</f>
        <v>74617.13</v>
      </c>
      <c r="L12" s="14">
        <f>SUM(L9:L11)</f>
        <v>100475.73999999999</v>
      </c>
      <c r="N12" s="14">
        <f>SUM(N9:N11)</f>
        <v>102802.37</v>
      </c>
      <c r="P12" s="14">
        <f>SUM(P9:P11)</f>
        <v>101399.37</v>
      </c>
      <c r="R12" s="14">
        <f>SUM(R9:R11)</f>
        <v>77784.489999999991</v>
      </c>
      <c r="T12" s="14">
        <f>SUM(T9:T11)</f>
        <v>87410.99</v>
      </c>
      <c r="V12" s="14">
        <f>SUM(V9:V11)</f>
        <v>62112.340000000004</v>
      </c>
      <c r="X12" s="14">
        <f>SUM(X9:X11)</f>
        <v>75777.649999999994</v>
      </c>
      <c r="Z12" s="14">
        <f>SUM(Z9:Z11)</f>
        <v>69784.290000000008</v>
      </c>
      <c r="AB12" s="14">
        <f>SUM(AB9:AB11)</f>
        <v>94850.28</v>
      </c>
      <c r="AD12" s="14">
        <f>SUM(AD9:AD11)</f>
        <v>91094.04</v>
      </c>
      <c r="AF12" s="14">
        <f>SUM(AF9:AF11)</f>
        <v>93835.76</v>
      </c>
      <c r="AH12" s="14">
        <f>SUM(AH9:AH11)</f>
        <v>80184.47</v>
      </c>
      <c r="AJ12" s="14">
        <f>SUM(AJ9:AJ11)</f>
        <v>112571.11</v>
      </c>
      <c r="AL12" s="14">
        <f>SUM(AL9:AL11)</f>
        <v>90434.790000000008</v>
      </c>
      <c r="AN12" s="14">
        <f>SUM(AN9:AN11)</f>
        <v>89468.59</v>
      </c>
      <c r="AP12" s="14">
        <f>SUM(AP9:AP11)</f>
        <v>101547.5</v>
      </c>
      <c r="AR12" s="14">
        <f>SUM(AR9:AR11)</f>
        <v>103009.08</v>
      </c>
      <c r="AT12" s="14">
        <f>SUM(AT9:AT11)</f>
        <v>127871.08000000002</v>
      </c>
      <c r="AV12" s="14">
        <f>SUM(AV9:AV11)</f>
        <v>107194.70000000001</v>
      </c>
      <c r="AY12" s="58" t="s">
        <v>125</v>
      </c>
      <c r="BA12" s="59"/>
      <c r="BB12"/>
      <c r="BC12"/>
    </row>
    <row r="13" spans="1:66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7">
        <f>SUM(J9:J9)</f>
        <v>69194.83</v>
      </c>
      <c r="K13" s="25"/>
      <c r="L13" s="27">
        <f>SUM(J9:L9)</f>
        <v>142766.66999999998</v>
      </c>
      <c r="M13" s="25"/>
      <c r="N13" s="27">
        <f>SUM(J9:N9)</f>
        <v>218804.62</v>
      </c>
      <c r="O13" s="25"/>
      <c r="P13" s="27">
        <f>SUM(J9:P9)</f>
        <v>293828.06</v>
      </c>
      <c r="Q13" s="25"/>
      <c r="R13" s="27">
        <f>SUM(J9:R9)</f>
        <v>346192.58</v>
      </c>
      <c r="S13" s="25"/>
      <c r="T13" s="27">
        <f>SUM(J9:T9)</f>
        <v>406461.69</v>
      </c>
      <c r="U13" s="25"/>
      <c r="V13" s="27">
        <f>SUM(J9:V9)</f>
        <v>444269.63</v>
      </c>
      <c r="W13" s="25"/>
      <c r="X13" s="27">
        <f>SUM(J9:X9)</f>
        <v>492264.2</v>
      </c>
      <c r="Y13" s="25"/>
      <c r="Z13" s="27">
        <f>SUM(J9:Z9)</f>
        <v>534424.63</v>
      </c>
      <c r="AA13" s="25"/>
      <c r="AB13" s="27">
        <f>SUM(J9:AB9)</f>
        <v>600845.76</v>
      </c>
      <c r="AC13" s="25"/>
      <c r="AD13" s="27">
        <f>SUM(J9:AD9)</f>
        <v>659503.64</v>
      </c>
      <c r="AE13" s="25"/>
      <c r="AF13" s="27">
        <f>SUM(L9:AF9)</f>
        <v>653945.21</v>
      </c>
      <c r="AG13" s="25"/>
      <c r="AH13" s="27">
        <f>SUM(N9:AH9)</f>
        <v>628010.04</v>
      </c>
      <c r="AI13" s="25"/>
      <c r="AJ13" s="27">
        <f>SUM(P9:AJ9)</f>
        <v>608635.03</v>
      </c>
      <c r="AK13" s="25"/>
      <c r="AL13" s="27">
        <f>SUM(R9:AL9)</f>
        <v>578420.72000000009</v>
      </c>
      <c r="AM13" s="25"/>
      <c r="AN13" s="27">
        <f>SUM(T9:AN9)</f>
        <v>568809.87</v>
      </c>
      <c r="AO13" s="25"/>
      <c r="AP13" s="27">
        <f>SUM(V9:AP9)</f>
        <v>544191.64</v>
      </c>
      <c r="AQ13" s="25"/>
      <c r="AR13" s="27">
        <f>SUM(X9:AR9)</f>
        <v>573706.4</v>
      </c>
      <c r="AS13" s="25"/>
      <c r="AT13" s="27">
        <f>SUM(Z9:AT9)</f>
        <v>590355.37</v>
      </c>
      <c r="AU13" s="25"/>
      <c r="AV13" s="28">
        <f>SUM(AB9:AV9)</f>
        <v>616666.05000000005</v>
      </c>
      <c r="AY13" s="58" t="s">
        <v>91</v>
      </c>
      <c r="BA13" s="59"/>
      <c r="BB13"/>
      <c r="BC13"/>
    </row>
    <row r="14" spans="1:66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82">
        <f>SUM(J10:J10)</f>
        <v>0</v>
      </c>
      <c r="K14" s="22"/>
      <c r="L14" s="82">
        <f>SUM(J10:L10)</f>
        <v>0</v>
      </c>
      <c r="M14" s="22"/>
      <c r="N14" s="82">
        <f>SUM(J10:N10)</f>
        <v>0</v>
      </c>
      <c r="O14" s="22"/>
      <c r="P14" s="82">
        <f>SUM(J10:P10)</f>
        <v>0</v>
      </c>
      <c r="Q14" s="22"/>
      <c r="R14" s="82">
        <f>SUM(J10:R10)</f>
        <v>0</v>
      </c>
      <c r="S14" s="22"/>
      <c r="T14" s="82">
        <f>SUM(J10:T10)</f>
        <v>0</v>
      </c>
      <c r="U14" s="22"/>
      <c r="V14" s="82">
        <f>SUM(J10:V10)</f>
        <v>0</v>
      </c>
      <c r="W14" s="22"/>
      <c r="X14" s="82">
        <f>SUM(J10:X10)</f>
        <v>3964.8</v>
      </c>
      <c r="Y14" s="22"/>
      <c r="Z14" s="82">
        <f>SUM(J10:Z10)</f>
        <v>7172.8</v>
      </c>
      <c r="AA14" s="22"/>
      <c r="AB14" s="82">
        <f>SUM(J10:AB10)</f>
        <v>12663.8</v>
      </c>
      <c r="AC14" s="22"/>
      <c r="AD14" s="82">
        <f>SUM(J10:AD10)</f>
        <v>15533.8</v>
      </c>
      <c r="AE14" s="22"/>
      <c r="AF14" s="82">
        <f>SUM(L10:AF10)</f>
        <v>24543.8</v>
      </c>
      <c r="AG14" s="22"/>
      <c r="AH14" s="82">
        <f>SUM(N10:AH10)</f>
        <v>42074.16</v>
      </c>
      <c r="AI14" s="22"/>
      <c r="AJ14" s="82">
        <f>SUM(P10:AJ10)</f>
        <v>57851.360000000001</v>
      </c>
      <c r="AK14" s="22"/>
      <c r="AL14" s="82">
        <f>SUM(R10:AL10)</f>
        <v>66943.360000000001</v>
      </c>
      <c r="AM14" s="22"/>
      <c r="AN14" s="82">
        <f>SUM(T10:AN10)</f>
        <v>76839.360000000001</v>
      </c>
      <c r="AO14" s="22"/>
      <c r="AP14" s="82">
        <f>SUM(V10:AP10)</f>
        <v>92254.52</v>
      </c>
      <c r="AQ14" s="22"/>
      <c r="AR14" s="82">
        <f>SUM(X10:AR10)</f>
        <v>98613.88</v>
      </c>
      <c r="AS14" s="22"/>
      <c r="AT14" s="82">
        <f>SUM(Z10:AT10)</f>
        <v>129420.58</v>
      </c>
      <c r="AU14" s="22"/>
      <c r="AV14" s="114">
        <f>SUM(AB10:AV10)</f>
        <v>128802.16</v>
      </c>
      <c r="AY14" s="61" t="s">
        <v>9</v>
      </c>
      <c r="BA14" s="59"/>
      <c r="BB14"/>
      <c r="BC14"/>
    </row>
    <row r="15" spans="1:66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35">
        <f>SUM(J11:J11)</f>
        <v>5422.3</v>
      </c>
      <c r="K15" s="22"/>
      <c r="L15" s="35">
        <f>SUM(J11:L11)</f>
        <v>32326.2</v>
      </c>
      <c r="M15" s="22"/>
      <c r="N15" s="35">
        <f>SUM(J11:N11)</f>
        <v>59090.619999999995</v>
      </c>
      <c r="O15" s="22"/>
      <c r="P15" s="35">
        <f>SUM(J11:P11)</f>
        <v>85466.549999999988</v>
      </c>
      <c r="Q15" s="22"/>
      <c r="R15" s="35">
        <f>SUM(J11:R11)</f>
        <v>110886.51999999999</v>
      </c>
      <c r="S15" s="22"/>
      <c r="T15" s="35">
        <f>SUM(J11:T11)</f>
        <v>138028.4</v>
      </c>
      <c r="U15" s="22"/>
      <c r="V15" s="35">
        <f>SUM(J11:V11)</f>
        <v>162332.79999999999</v>
      </c>
      <c r="W15" s="22"/>
      <c r="X15" s="35">
        <f>SUM(J11:X11)</f>
        <v>186151.08</v>
      </c>
      <c r="Y15" s="22"/>
      <c r="Z15" s="35">
        <f>SUM(J11:Z11)</f>
        <v>210566.94</v>
      </c>
      <c r="AA15" s="22"/>
      <c r="AB15" s="35">
        <f>SUM(J11:AB11)</f>
        <v>233505.09</v>
      </c>
      <c r="AC15" s="22"/>
      <c r="AD15" s="35">
        <f>SUM(J11:AD11)</f>
        <v>263071.25</v>
      </c>
      <c r="AE15" s="22"/>
      <c r="AF15" s="35">
        <f>SUM(L11:AF11)</f>
        <v>278838.31</v>
      </c>
      <c r="AG15" s="22"/>
      <c r="AH15" s="35">
        <f>SUM(N11:AH11)</f>
        <v>266951.84999999998</v>
      </c>
      <c r="AI15" s="22"/>
      <c r="AJ15" s="35">
        <f>SUM(P11:AJ11)</f>
        <v>280318.40000000002</v>
      </c>
      <c r="AK15" s="22"/>
      <c r="AL15" s="35">
        <f>SUM(R11:AL11)</f>
        <v>290476.13</v>
      </c>
      <c r="AM15" s="22"/>
      <c r="AN15" s="35">
        <f>SUM(T11:AN11)</f>
        <v>301875.08</v>
      </c>
      <c r="AO15" s="22"/>
      <c r="AP15" s="35">
        <f>SUM(V11:AP11)</f>
        <v>325214.66000000003</v>
      </c>
      <c r="AQ15" s="22"/>
      <c r="AR15" s="35">
        <f>SUM(X11:AR11)</f>
        <v>330237.28000000003</v>
      </c>
      <c r="AS15" s="22"/>
      <c r="AT15" s="35">
        <f>SUM(Z11:AT11)</f>
        <v>334875.04000000004</v>
      </c>
      <c r="AU15" s="22"/>
      <c r="AV15" s="36">
        <f>SUM(AB11:AV11)</f>
        <v>346593.18999999994</v>
      </c>
      <c r="AY15" s="58"/>
      <c r="BA15" s="59"/>
      <c r="BB15"/>
      <c r="BC15"/>
    </row>
    <row r="16" spans="1:66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5">
        <f>SUM(J13:J15)</f>
        <v>74617.13</v>
      </c>
      <c r="K16" s="33"/>
      <c r="L16" s="35">
        <f>SUM(L13:L15)</f>
        <v>175092.87</v>
      </c>
      <c r="M16" s="33"/>
      <c r="N16" s="35">
        <f>SUM(N13:N15)</f>
        <v>277895.24</v>
      </c>
      <c r="O16" s="33"/>
      <c r="P16" s="35">
        <f>SUM(P13:P15)</f>
        <v>379294.61</v>
      </c>
      <c r="Q16" s="33"/>
      <c r="R16" s="35">
        <f>SUM(R13:R15)</f>
        <v>457079.1</v>
      </c>
      <c r="S16" s="33"/>
      <c r="T16" s="35">
        <f>SUM(T13:T15)</f>
        <v>544490.09</v>
      </c>
      <c r="U16" s="33"/>
      <c r="V16" s="35">
        <f>SUM(V13:V15)</f>
        <v>606602.42999999993</v>
      </c>
      <c r="W16" s="33"/>
      <c r="X16" s="35">
        <f>SUM(X13:X15)</f>
        <v>682380.08</v>
      </c>
      <c r="Y16" s="33"/>
      <c r="Z16" s="35">
        <f>SUM(Z13:Z15)</f>
        <v>752164.37000000011</v>
      </c>
      <c r="AA16" s="33"/>
      <c r="AB16" s="35">
        <f>SUM(AB13:AB15)</f>
        <v>847014.65</v>
      </c>
      <c r="AC16" s="33"/>
      <c r="AD16" s="35">
        <f>SUM(AD13:AD15)</f>
        <v>938108.69000000006</v>
      </c>
      <c r="AE16" s="33"/>
      <c r="AF16" s="35">
        <f>SUM(AF13:AF15)</f>
        <v>957327.32000000007</v>
      </c>
      <c r="AG16" s="33"/>
      <c r="AH16" s="35">
        <f>SUM(AH13:AH15)</f>
        <v>937036.05</v>
      </c>
      <c r="AI16" s="33"/>
      <c r="AJ16" s="35">
        <f>SUM(AJ13:AJ15)</f>
        <v>946804.79</v>
      </c>
      <c r="AK16" s="33"/>
      <c r="AL16" s="35">
        <f>SUM(AL13:AL15)</f>
        <v>935840.21000000008</v>
      </c>
      <c r="AM16" s="33"/>
      <c r="AN16" s="35">
        <f>SUM(AN13:AN15)</f>
        <v>947524.31</v>
      </c>
      <c r="AO16" s="33"/>
      <c r="AP16" s="35">
        <f>SUM(AP13:AP15)</f>
        <v>961660.82000000007</v>
      </c>
      <c r="AQ16" s="33"/>
      <c r="AR16" s="35">
        <f>SUM(AR13:AR15)</f>
        <v>1002557.56</v>
      </c>
      <c r="AS16" s="33"/>
      <c r="AT16" s="35">
        <f>SUM(AT13:AT15)</f>
        <v>1054650.99</v>
      </c>
      <c r="AU16" s="33"/>
      <c r="AV16" s="36">
        <f>SUM(AV13:AV15)</f>
        <v>1092061.3999999999</v>
      </c>
      <c r="AY16" s="62"/>
      <c r="AZ16" s="18"/>
      <c r="BA16" s="63"/>
      <c r="BB16"/>
      <c r="BC16"/>
    </row>
    <row r="17" spans="2:61" ht="6" customHeight="1" x14ac:dyDescent="0.25">
      <c r="B17" s="7"/>
      <c r="AY17"/>
      <c r="AZ17"/>
      <c r="BA17"/>
      <c r="BB17"/>
      <c r="BC17"/>
    </row>
    <row r="18" spans="2:61" x14ac:dyDescent="0.25">
      <c r="B18" s="7" t="s">
        <v>3</v>
      </c>
      <c r="J18" s="45">
        <v>49413.67</v>
      </c>
      <c r="K18" s="47"/>
      <c r="L18" s="45">
        <v>63828.72</v>
      </c>
      <c r="M18" s="47"/>
      <c r="N18" s="45">
        <v>65715.59</v>
      </c>
      <c r="O18" s="47"/>
      <c r="P18" s="45">
        <v>81335.8</v>
      </c>
      <c r="Q18" s="47"/>
      <c r="R18" s="45">
        <v>80204.149999999994</v>
      </c>
      <c r="S18" s="47"/>
      <c r="T18" s="45">
        <v>79251.539999999994</v>
      </c>
      <c r="U18" s="47"/>
      <c r="V18" s="45">
        <v>48271.199999999997</v>
      </c>
      <c r="W18" s="47"/>
      <c r="X18" s="45">
        <v>65818.31</v>
      </c>
      <c r="Y18" s="47"/>
      <c r="Z18" s="45">
        <v>60247.86</v>
      </c>
      <c r="AA18" s="47"/>
      <c r="AB18" s="45">
        <v>84546.64</v>
      </c>
      <c r="AC18" s="47"/>
      <c r="AD18" s="45">
        <v>85152.17</v>
      </c>
      <c r="AE18" s="47"/>
      <c r="AF18" s="45">
        <v>85086.1</v>
      </c>
      <c r="AG18" s="47"/>
      <c r="AH18" s="45">
        <v>83451.17</v>
      </c>
      <c r="AI18" s="47"/>
      <c r="AJ18" s="45">
        <v>94224.320000000007</v>
      </c>
      <c r="AK18" s="47"/>
      <c r="AL18" s="45">
        <v>73957.11</v>
      </c>
      <c r="AM18" s="47"/>
      <c r="AN18" s="45">
        <v>67047.13</v>
      </c>
      <c r="AO18" s="47"/>
      <c r="AP18" s="45">
        <v>81184.3</v>
      </c>
      <c r="AQ18" s="47"/>
      <c r="AR18" s="45">
        <v>94054.61</v>
      </c>
      <c r="AS18" s="47"/>
      <c r="AT18" s="45">
        <v>118935.56</v>
      </c>
      <c r="AU18" s="47"/>
      <c r="AV18" s="45">
        <v>171916.45</v>
      </c>
      <c r="AW18" s="47"/>
      <c r="AX18" s="47"/>
      <c r="AY18" s="124"/>
      <c r="AZ18" s="124"/>
      <c r="BA18" s="124"/>
      <c r="BB18" s="124"/>
      <c r="BC18" s="124"/>
      <c r="BD18" s="47"/>
      <c r="BE18" s="47"/>
      <c r="BF18" s="47"/>
      <c r="BG18" s="16"/>
      <c r="BH18" s="16"/>
      <c r="BI18" s="16"/>
    </row>
    <row r="19" spans="2:61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1">
        <f>SUM(J18:J18)</f>
        <v>49413.67</v>
      </c>
      <c r="K19" s="10"/>
      <c r="L19" s="11">
        <f>SUM(J18:L18)</f>
        <v>113242.39</v>
      </c>
      <c r="M19" s="10"/>
      <c r="N19" s="11">
        <f>SUM(J18:N18)</f>
        <v>178957.97999999998</v>
      </c>
      <c r="O19" s="10"/>
      <c r="P19" s="11">
        <f>SUM(J18:P18)</f>
        <v>260293.77999999997</v>
      </c>
      <c r="Q19" s="10"/>
      <c r="R19" s="11">
        <f>SUM(J18:R18)</f>
        <v>340497.92999999993</v>
      </c>
      <c r="S19" s="10"/>
      <c r="T19" s="11">
        <f>SUM(J18:T18)</f>
        <v>419749.46999999991</v>
      </c>
      <c r="U19" s="10"/>
      <c r="V19" s="11">
        <f>SUM(J18:V18)</f>
        <v>468020.66999999993</v>
      </c>
      <c r="W19" s="10"/>
      <c r="X19" s="11">
        <f>SUM(J18:X18)</f>
        <v>533838.98</v>
      </c>
      <c r="Y19" s="10"/>
      <c r="Z19" s="11">
        <f>SUM(J18:Z18)</f>
        <v>594086.84</v>
      </c>
      <c r="AA19" s="10"/>
      <c r="AB19" s="11">
        <f>SUM(J18:AB18)</f>
        <v>678633.48</v>
      </c>
      <c r="AC19" s="10"/>
      <c r="AD19" s="11">
        <f>SUM(J18:AD18)</f>
        <v>763785.65</v>
      </c>
      <c r="AE19" s="10"/>
      <c r="AF19" s="11">
        <f>SUM(L18:AF18)</f>
        <v>799458.08000000007</v>
      </c>
      <c r="AG19" s="10"/>
      <c r="AH19" s="11">
        <f>SUM(N18:AH18)</f>
        <v>819080.53</v>
      </c>
      <c r="AI19" s="10"/>
      <c r="AJ19" s="11">
        <f>SUM(P18:AJ18)</f>
        <v>847589.26</v>
      </c>
      <c r="AK19" s="10"/>
      <c r="AL19" s="11">
        <f>SUM(R18:AL18)</f>
        <v>840210.57</v>
      </c>
      <c r="AM19" s="10"/>
      <c r="AN19" s="11">
        <f>SUM(T18:AN18)</f>
        <v>827053.55</v>
      </c>
      <c r="AO19" s="10"/>
      <c r="AP19" s="11">
        <f>SUM(V18:AP18)</f>
        <v>828986.31</v>
      </c>
      <c r="AQ19" s="10"/>
      <c r="AR19" s="11">
        <f>SUM(X18:AR18)</f>
        <v>874769.72</v>
      </c>
      <c r="AS19" s="10"/>
      <c r="AT19" s="11">
        <f>SUM(Z18:AT18)</f>
        <v>927886.97</v>
      </c>
      <c r="AU19" s="10"/>
      <c r="AV19" s="13">
        <f>SUM(AB18:AV18)</f>
        <v>1039555.56</v>
      </c>
    </row>
    <row r="20" spans="2:61" x14ac:dyDescent="0.25">
      <c r="B20" s="4" t="s">
        <v>4</v>
      </c>
      <c r="J20" s="15">
        <f>J19/J16</f>
        <v>0.66222957114539238</v>
      </c>
      <c r="L20" s="15">
        <f>L19/L16</f>
        <v>0.64675614718063623</v>
      </c>
      <c r="N20" s="15">
        <f>N19/N16</f>
        <v>0.64397641355785717</v>
      </c>
      <c r="P20" s="15">
        <f>P19/P16</f>
        <v>0.68625752419735142</v>
      </c>
      <c r="R20" s="15">
        <f>R19/R16</f>
        <v>0.74494311816051084</v>
      </c>
      <c r="T20" s="15">
        <f>T19/T16</f>
        <v>0.77090378265654003</v>
      </c>
      <c r="V20" s="15">
        <f>V19/V16</f>
        <v>0.77154433753257468</v>
      </c>
      <c r="X20" s="15">
        <f>X19/X16</f>
        <v>0.78231911459080106</v>
      </c>
      <c r="Z20" s="15">
        <f>Z19/Z16</f>
        <v>0.78983645556090332</v>
      </c>
      <c r="AB20" s="15">
        <f>AB19/AB16</f>
        <v>0.80120630735253517</v>
      </c>
      <c r="AD20" s="15">
        <f>AD19/AD16</f>
        <v>0.81417607377669632</v>
      </c>
      <c r="AF20" s="15">
        <f>AF19/AF16</f>
        <v>0.8350937691823106</v>
      </c>
      <c r="AH20" s="15">
        <f>AH19/AH16</f>
        <v>0.87411848242124723</v>
      </c>
      <c r="AJ20" s="15">
        <f>AJ19/AJ16</f>
        <v>0.89521015203144461</v>
      </c>
      <c r="AL20" s="15">
        <f>AL19/AL16</f>
        <v>0.89781413645391439</v>
      </c>
      <c r="AN20" s="15">
        <f>AN19/AN16</f>
        <v>0.87285734125386183</v>
      </c>
      <c r="AP20" s="15">
        <f>AP19/AP16</f>
        <v>0.86203606589691362</v>
      </c>
      <c r="AR20" s="15">
        <f>AR19/AR16</f>
        <v>0.87253815132569534</v>
      </c>
      <c r="AT20" s="15">
        <f>AT19/AT16</f>
        <v>0.87980476840020794</v>
      </c>
      <c r="AV20" s="15">
        <f>AV19/AV16</f>
        <v>0.95192043231268875</v>
      </c>
    </row>
    <row r="21" spans="2:61" ht="6" customHeight="1" x14ac:dyDescent="0.25">
      <c r="B21" s="7"/>
    </row>
    <row r="22" spans="2:61" ht="14.45" customHeight="1" x14ac:dyDescent="0.25">
      <c r="B22" s="7" t="s">
        <v>5</v>
      </c>
      <c r="J22" s="45">
        <v>56367</v>
      </c>
      <c r="K22" s="47"/>
      <c r="L22" s="45">
        <v>79536</v>
      </c>
      <c r="M22" s="47"/>
      <c r="N22" s="45">
        <v>83222</v>
      </c>
      <c r="O22" s="47"/>
      <c r="P22" s="45">
        <v>92483</v>
      </c>
      <c r="Q22" s="47"/>
      <c r="R22" s="45">
        <v>65539</v>
      </c>
      <c r="S22" s="47"/>
      <c r="T22" s="45">
        <v>84796</v>
      </c>
      <c r="U22" s="47"/>
      <c r="V22" s="45">
        <v>57130</v>
      </c>
      <c r="W22" s="47"/>
      <c r="X22" s="45">
        <v>76875</v>
      </c>
      <c r="Y22" s="47"/>
      <c r="Z22" s="45">
        <v>59609</v>
      </c>
      <c r="AA22" s="47"/>
      <c r="AB22" s="45">
        <v>66954</v>
      </c>
      <c r="AC22" s="47"/>
      <c r="AD22" s="45">
        <v>82662</v>
      </c>
      <c r="AE22" s="47"/>
      <c r="AF22" s="45">
        <v>88381</v>
      </c>
      <c r="AG22" s="47"/>
      <c r="AH22" s="45">
        <v>75544</v>
      </c>
      <c r="AI22" s="47"/>
      <c r="AJ22" s="45">
        <v>75566</v>
      </c>
      <c r="AK22" s="47"/>
      <c r="AL22" s="45">
        <v>84971</v>
      </c>
      <c r="AM22" s="47"/>
      <c r="AN22" s="45">
        <v>67855</v>
      </c>
      <c r="AO22" s="47"/>
      <c r="AP22" s="45">
        <v>81041</v>
      </c>
      <c r="AQ22" s="47"/>
      <c r="AR22" s="45">
        <v>96081</v>
      </c>
      <c r="AS22" s="47"/>
      <c r="AT22" s="45">
        <v>111019.52</v>
      </c>
      <c r="AU22" s="47"/>
      <c r="AV22" s="45">
        <v>124211</v>
      </c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16"/>
      <c r="BH22" s="16"/>
    </row>
    <row r="23" spans="2:61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1">
        <f>SUM(J22:J22)</f>
        <v>56367</v>
      </c>
      <c r="K23" s="10"/>
      <c r="L23" s="11">
        <f>SUM(J22:L22)</f>
        <v>135903</v>
      </c>
      <c r="M23" s="10"/>
      <c r="N23" s="11">
        <f>SUM(J22:N22)</f>
        <v>219125</v>
      </c>
      <c r="O23" s="10"/>
      <c r="P23" s="11">
        <f>SUM(J22:P22)</f>
        <v>311608</v>
      </c>
      <c r="Q23" s="10"/>
      <c r="R23" s="11">
        <f>SUM(J22:R22)</f>
        <v>377147</v>
      </c>
      <c r="S23" s="10"/>
      <c r="T23" s="11">
        <f>SUM(J22:T22)</f>
        <v>461943</v>
      </c>
      <c r="U23" s="10"/>
      <c r="V23" s="11">
        <f>SUM(J22:V22)</f>
        <v>519073</v>
      </c>
      <c r="W23" s="10"/>
      <c r="X23" s="11">
        <f>SUM(J22:X22)</f>
        <v>595948</v>
      </c>
      <c r="Y23" s="10"/>
      <c r="Z23" s="11">
        <f>SUM(J22:Z22)</f>
        <v>655557</v>
      </c>
      <c r="AA23" s="10"/>
      <c r="AB23" s="11">
        <f>SUM(J22:AB22)</f>
        <v>722511</v>
      </c>
      <c r="AC23" s="10"/>
      <c r="AD23" s="11">
        <f>SUM(J22:AD22)</f>
        <v>805173</v>
      </c>
      <c r="AE23" s="10"/>
      <c r="AF23" s="11">
        <f>SUM(L22:AF22)</f>
        <v>837187</v>
      </c>
      <c r="AG23" s="10"/>
      <c r="AH23" s="11">
        <f>SUM(N22:AH22)</f>
        <v>833195</v>
      </c>
      <c r="AI23" s="10"/>
      <c r="AJ23" s="11">
        <f>SUM(P22:AJ22)</f>
        <v>825539</v>
      </c>
      <c r="AK23" s="10"/>
      <c r="AL23" s="11">
        <f>SUM(R22:AL22)</f>
        <v>818027</v>
      </c>
      <c r="AM23" s="10"/>
      <c r="AN23" s="11">
        <f>SUM(T22:AN22)</f>
        <v>820343</v>
      </c>
      <c r="AO23" s="10"/>
      <c r="AP23" s="11">
        <f>SUM(V22:AP22)</f>
        <v>816588</v>
      </c>
      <c r="AQ23" s="10"/>
      <c r="AR23" s="11">
        <f>SUM(X22:AR22)</f>
        <v>855539</v>
      </c>
      <c r="AS23" s="10"/>
      <c r="AT23" s="11">
        <f>SUM(Z22:AT22)</f>
        <v>889683.52</v>
      </c>
      <c r="AU23" s="10"/>
      <c r="AV23" s="13">
        <f>SUM(AB22:AV22)</f>
        <v>954285.52</v>
      </c>
    </row>
    <row r="24" spans="2:61" x14ac:dyDescent="0.25">
      <c r="B24" s="4" t="s">
        <v>6</v>
      </c>
      <c r="J24" s="15">
        <f>J23/J19</f>
        <v>1.1407167287918505</v>
      </c>
      <c r="L24" s="15">
        <f>L23/L19</f>
        <v>1.2001071330267756</v>
      </c>
      <c r="N24" s="15">
        <f>N23/N19</f>
        <v>1.2244494489712054</v>
      </c>
      <c r="P24" s="15">
        <f>P23/P19</f>
        <v>1.1971396319958165</v>
      </c>
      <c r="R24" s="15">
        <f>R23/R19</f>
        <v>1.1076337527220799</v>
      </c>
      <c r="T24" s="15">
        <f>T23/T19</f>
        <v>1.1005207463394775</v>
      </c>
      <c r="V24" s="15">
        <f>V23/V19</f>
        <v>1.1090813574537213</v>
      </c>
      <c r="X24" s="15">
        <f>X23/X19</f>
        <v>1.1163441081054066</v>
      </c>
      <c r="Z24" s="15">
        <f>Z23/Z19</f>
        <v>1.1034699910201682</v>
      </c>
      <c r="AB24" s="15">
        <f>AB23/AB19</f>
        <v>1.0646556960319731</v>
      </c>
      <c r="AD24" s="15">
        <f>AD23/AD19</f>
        <v>1.0541871269773135</v>
      </c>
      <c r="AF24" s="15">
        <f>AF23/AF19</f>
        <v>1.0471931186185521</v>
      </c>
      <c r="AH24" s="15">
        <f>AH23/AH19</f>
        <v>1.0172320907200663</v>
      </c>
      <c r="AJ24" s="15">
        <f>AJ23/AJ19</f>
        <v>0.97398473406800834</v>
      </c>
      <c r="AL24" s="15">
        <f>AL23/AL19</f>
        <v>0.97359760660949557</v>
      </c>
      <c r="AN24" s="15">
        <f>AN23/AN19</f>
        <v>0.99188619648630971</v>
      </c>
      <c r="AP24" s="15">
        <f>AP23/AP19</f>
        <v>0.98504401116105278</v>
      </c>
      <c r="AR24" s="15">
        <f>AR23/AR19</f>
        <v>0.9780162486648486</v>
      </c>
      <c r="AT24" s="15">
        <f>AT23/AT19</f>
        <v>0.9588274744282701</v>
      </c>
      <c r="AV24" s="15">
        <f>AV23/AV19</f>
        <v>0.91797452365124188</v>
      </c>
    </row>
    <row r="25" spans="2:61" ht="6" customHeight="1" x14ac:dyDescent="0.25"/>
    <row r="26" spans="2:61" x14ac:dyDescent="0.25">
      <c r="B26" s="6" t="s">
        <v>38</v>
      </c>
    </row>
    <row r="27" spans="2:61" x14ac:dyDescent="0.25">
      <c r="B27" s="7" t="s">
        <v>7</v>
      </c>
    </row>
    <row r="28" spans="2:61" x14ac:dyDescent="0.25">
      <c r="B28" s="16" t="s">
        <v>110</v>
      </c>
      <c r="J28" s="47">
        <v>6</v>
      </c>
      <c r="K28" s="47"/>
      <c r="L28" s="47">
        <v>40</v>
      </c>
      <c r="M28" s="47"/>
      <c r="N28" s="47">
        <v>53</v>
      </c>
      <c r="O28" s="47"/>
      <c r="P28" s="47">
        <v>61</v>
      </c>
      <c r="Q28" s="47"/>
      <c r="R28" s="47">
        <v>68</v>
      </c>
      <c r="S28" s="47"/>
      <c r="T28" s="47">
        <v>72</v>
      </c>
      <c r="U28" s="47"/>
      <c r="V28" s="47">
        <v>50</v>
      </c>
      <c r="W28" s="47"/>
      <c r="X28" s="47">
        <v>41</v>
      </c>
      <c r="Y28" s="47"/>
      <c r="Z28" s="47">
        <v>61</v>
      </c>
      <c r="AA28" s="47"/>
      <c r="AB28" s="47">
        <v>68</v>
      </c>
      <c r="AC28" s="47"/>
      <c r="AD28" s="47">
        <v>66</v>
      </c>
      <c r="AE28" s="47"/>
      <c r="AF28" s="47">
        <v>82</v>
      </c>
      <c r="AG28" s="47"/>
      <c r="AH28" s="47">
        <v>97</v>
      </c>
      <c r="AI28" s="47"/>
      <c r="AJ28" s="47">
        <v>93</v>
      </c>
      <c r="AK28" s="47"/>
      <c r="AL28" s="47">
        <v>73</v>
      </c>
      <c r="AM28" s="47"/>
      <c r="AN28" s="47">
        <v>56</v>
      </c>
      <c r="AO28" s="47"/>
      <c r="AP28" s="47">
        <v>51</v>
      </c>
      <c r="AQ28" s="47"/>
      <c r="AR28" s="47">
        <v>63</v>
      </c>
      <c r="AS28" s="47"/>
      <c r="AT28" s="47">
        <v>76</v>
      </c>
      <c r="AU28" s="47"/>
      <c r="AV28" s="47">
        <v>78</v>
      </c>
    </row>
    <row r="29" spans="2:61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37">
        <f>SUM(J28:J28)</f>
        <v>6</v>
      </c>
      <c r="K29" s="10"/>
      <c r="L29" s="37">
        <f>SUM(J28:L28)</f>
        <v>46</v>
      </c>
      <c r="M29" s="10"/>
      <c r="N29" s="37">
        <f>SUM(J28:N28)</f>
        <v>99</v>
      </c>
      <c r="O29" s="10"/>
      <c r="P29" s="37">
        <f>SUM(J28:P28)</f>
        <v>160</v>
      </c>
      <c r="Q29" s="10"/>
      <c r="R29" s="37">
        <f>SUM(J28:R28)</f>
        <v>228</v>
      </c>
      <c r="S29" s="10"/>
      <c r="T29" s="37">
        <f>SUM(J28:T28)</f>
        <v>300</v>
      </c>
      <c r="U29" s="10"/>
      <c r="V29" s="37">
        <f>SUM(J28:V28)</f>
        <v>350</v>
      </c>
      <c r="W29" s="10"/>
      <c r="X29" s="37">
        <f>SUM(J28:X28)</f>
        <v>391</v>
      </c>
      <c r="Y29" s="10"/>
      <c r="Z29" s="37">
        <f>SUM(J28:Z28)</f>
        <v>452</v>
      </c>
      <c r="AA29" s="10"/>
      <c r="AB29" s="37">
        <f>SUM(J28:AB28)</f>
        <v>520</v>
      </c>
      <c r="AC29" s="10"/>
      <c r="AD29" s="37">
        <f>SUM(J28:AD28)</f>
        <v>586</v>
      </c>
      <c r="AE29" s="10"/>
      <c r="AF29" s="37">
        <f>SUM(L28:AF28)</f>
        <v>662</v>
      </c>
      <c r="AG29" s="10"/>
      <c r="AH29" s="37">
        <f>SUM(N28:AH28)</f>
        <v>719</v>
      </c>
      <c r="AI29" s="10"/>
      <c r="AJ29" s="37">
        <f>SUM(P28:AJ28)</f>
        <v>759</v>
      </c>
      <c r="AK29" s="10"/>
      <c r="AL29" s="37">
        <f>SUM(R28:AL28)</f>
        <v>771</v>
      </c>
      <c r="AM29" s="10"/>
      <c r="AN29" s="37">
        <f>SUM(T28:AN28)</f>
        <v>759</v>
      </c>
      <c r="AO29" s="10"/>
      <c r="AP29" s="37">
        <f>SUM(V28:AP28)</f>
        <v>738</v>
      </c>
      <c r="AQ29" s="10"/>
      <c r="AR29" s="37">
        <f>SUM(X28:AR28)</f>
        <v>751</v>
      </c>
      <c r="AS29" s="10"/>
      <c r="AT29" s="37">
        <f>SUM(Z28:AT28)</f>
        <v>786</v>
      </c>
      <c r="AU29" s="10"/>
      <c r="AV29" s="38">
        <f>SUM(AB28:AV28)</f>
        <v>803</v>
      </c>
    </row>
    <row r="30" spans="2:61" x14ac:dyDescent="0.25">
      <c r="B30" s="16" t="s">
        <v>111</v>
      </c>
      <c r="J30" s="47">
        <v>214</v>
      </c>
      <c r="K30" s="47"/>
      <c r="L30" s="47">
        <v>101</v>
      </c>
      <c r="M30" s="47"/>
      <c r="N30" s="47">
        <v>17</v>
      </c>
      <c r="O30" s="47"/>
      <c r="P30" s="47">
        <v>2</v>
      </c>
      <c r="Q30" s="47"/>
      <c r="R30" s="47">
        <v>0</v>
      </c>
      <c r="S30" s="47"/>
      <c r="T30" s="47">
        <v>0</v>
      </c>
      <c r="U30" s="47"/>
      <c r="V30" s="47">
        <v>0</v>
      </c>
      <c r="W30" s="47"/>
      <c r="X30" s="47">
        <v>0</v>
      </c>
      <c r="Y30" s="47"/>
      <c r="Z30" s="47">
        <v>0</v>
      </c>
      <c r="AA30" s="47"/>
      <c r="AB30" s="47">
        <v>0</v>
      </c>
      <c r="AC30" s="47"/>
      <c r="AD30" s="47">
        <v>0</v>
      </c>
      <c r="AE30" s="47"/>
      <c r="AF30" s="47">
        <v>0</v>
      </c>
      <c r="AG30" s="47"/>
      <c r="AH30" s="47">
        <v>0</v>
      </c>
      <c r="AI30" s="47"/>
      <c r="AJ30" s="47">
        <v>0</v>
      </c>
      <c r="AK30" s="47"/>
      <c r="AL30" s="47">
        <v>0</v>
      </c>
      <c r="AM30" s="47"/>
      <c r="AN30" s="47">
        <v>0</v>
      </c>
      <c r="AO30" s="47"/>
      <c r="AP30" s="47">
        <v>0</v>
      </c>
      <c r="AQ30" s="47"/>
      <c r="AR30" s="47">
        <v>0</v>
      </c>
      <c r="AS30" s="47"/>
      <c r="AT30" s="47">
        <v>0</v>
      </c>
      <c r="AU30" s="47"/>
      <c r="AV30" s="47">
        <v>0</v>
      </c>
    </row>
    <row r="31" spans="2:61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37">
        <f>SUM(J30:J30)</f>
        <v>214</v>
      </c>
      <c r="K31" s="10"/>
      <c r="L31" s="37">
        <f>SUM(J30:L30)</f>
        <v>315</v>
      </c>
      <c r="M31" s="10"/>
      <c r="N31" s="37">
        <f>SUM(J30:N30)</f>
        <v>332</v>
      </c>
      <c r="O31" s="10"/>
      <c r="P31" s="37">
        <f>SUM(J30:P30)</f>
        <v>334</v>
      </c>
      <c r="Q31" s="10"/>
      <c r="R31" s="37">
        <f>SUM(J30:R30)</f>
        <v>334</v>
      </c>
      <c r="S31" s="10"/>
      <c r="T31" s="37">
        <f>SUM(J30:T30)</f>
        <v>334</v>
      </c>
      <c r="U31" s="10"/>
      <c r="V31" s="37">
        <f>SUM(J30:V30)</f>
        <v>334</v>
      </c>
      <c r="W31" s="10"/>
      <c r="X31" s="37">
        <f>SUM(J30:X30)</f>
        <v>334</v>
      </c>
      <c r="Y31" s="10"/>
      <c r="Z31" s="37">
        <f>SUM(J30:Z30)</f>
        <v>334</v>
      </c>
      <c r="AA31" s="10"/>
      <c r="AB31" s="37">
        <f>SUM(J30:AB30)</f>
        <v>334</v>
      </c>
      <c r="AC31" s="10"/>
      <c r="AD31" s="37">
        <f>SUM(J30:AD30)</f>
        <v>334</v>
      </c>
      <c r="AE31" s="10"/>
      <c r="AF31" s="37">
        <f>SUM(L30:AF30)</f>
        <v>120</v>
      </c>
      <c r="AG31" s="10"/>
      <c r="AH31" s="37">
        <f>SUM(N30:AH30)</f>
        <v>19</v>
      </c>
      <c r="AI31" s="10"/>
      <c r="AJ31" s="37">
        <f>SUM(P30:AJ30)</f>
        <v>2</v>
      </c>
      <c r="AK31" s="10"/>
      <c r="AL31" s="37">
        <f>SUM(R30:AL30)</f>
        <v>0</v>
      </c>
      <c r="AM31" s="10"/>
      <c r="AN31" s="37">
        <f>SUM(T30:AN30)</f>
        <v>0</v>
      </c>
      <c r="AO31" s="10"/>
      <c r="AP31" s="37">
        <f>SUM(V30:AP30)</f>
        <v>0</v>
      </c>
      <c r="AQ31" s="10"/>
      <c r="AR31" s="37">
        <f>SUM(X30:AR30)</f>
        <v>0</v>
      </c>
      <c r="AS31" s="10"/>
      <c r="AT31" s="37">
        <f>SUM(Z30:AT30)</f>
        <v>0</v>
      </c>
      <c r="AU31" s="10"/>
      <c r="AV31" s="38">
        <f>SUM(AB30:AV30)</f>
        <v>0</v>
      </c>
    </row>
    <row r="32" spans="2:61" x14ac:dyDescent="0.25">
      <c r="B32" s="16" t="s">
        <v>97</v>
      </c>
      <c r="J32" s="47">
        <v>14</v>
      </c>
      <c r="K32" s="47"/>
      <c r="L32" s="47">
        <v>15</v>
      </c>
      <c r="M32" s="47"/>
      <c r="N32" s="47">
        <v>38</v>
      </c>
      <c r="O32" s="47"/>
      <c r="P32" s="47">
        <v>21</v>
      </c>
      <c r="Q32" s="47"/>
      <c r="R32" s="47">
        <v>16</v>
      </c>
      <c r="S32" s="47"/>
      <c r="T32" s="47">
        <v>13</v>
      </c>
      <c r="U32" s="47"/>
      <c r="V32" s="47">
        <v>5</v>
      </c>
      <c r="W32" s="47"/>
      <c r="X32" s="47">
        <v>0</v>
      </c>
      <c r="Y32" s="47"/>
      <c r="Z32" s="47">
        <v>0</v>
      </c>
      <c r="AA32" s="47"/>
      <c r="AB32" s="47">
        <v>0</v>
      </c>
      <c r="AC32" s="47"/>
      <c r="AD32" s="47">
        <v>0</v>
      </c>
      <c r="AE32" s="47"/>
      <c r="AF32" s="47">
        <v>0</v>
      </c>
      <c r="AG32" s="47"/>
      <c r="AH32" s="47">
        <v>6</v>
      </c>
      <c r="AI32" s="47"/>
      <c r="AJ32" s="47">
        <v>6</v>
      </c>
      <c r="AK32" s="47"/>
      <c r="AL32" s="47">
        <v>6</v>
      </c>
      <c r="AM32" s="47"/>
      <c r="AN32" s="47">
        <v>20</v>
      </c>
      <c r="AO32" s="47"/>
      <c r="AP32" s="47">
        <v>1</v>
      </c>
      <c r="AQ32" s="47"/>
      <c r="AR32" s="47">
        <v>1</v>
      </c>
      <c r="AS32" s="47"/>
      <c r="AT32" s="47">
        <v>1</v>
      </c>
      <c r="AU32" s="47"/>
      <c r="AV32" s="47">
        <v>0</v>
      </c>
    </row>
    <row r="33" spans="2:55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37">
        <f>SUM(J32:J32)</f>
        <v>14</v>
      </c>
      <c r="K33" s="10"/>
      <c r="L33" s="37">
        <f>SUM(J32:L32)</f>
        <v>29</v>
      </c>
      <c r="M33" s="10"/>
      <c r="N33" s="37">
        <f>SUM(J32:N32)</f>
        <v>67</v>
      </c>
      <c r="O33" s="10"/>
      <c r="P33" s="37">
        <f>SUM(J32:P32)</f>
        <v>88</v>
      </c>
      <c r="Q33" s="10"/>
      <c r="R33" s="37">
        <f>SUM(J32:R32)</f>
        <v>104</v>
      </c>
      <c r="S33" s="10"/>
      <c r="T33" s="37">
        <f>SUM(J32:T32)</f>
        <v>117</v>
      </c>
      <c r="U33" s="10"/>
      <c r="V33" s="37">
        <f>SUM(J32:V32)</f>
        <v>122</v>
      </c>
      <c r="W33" s="10"/>
      <c r="X33" s="37">
        <f>SUM(J32:X32)</f>
        <v>122</v>
      </c>
      <c r="Y33" s="10"/>
      <c r="Z33" s="37">
        <f>SUM(J32:Z32)</f>
        <v>122</v>
      </c>
      <c r="AA33" s="10"/>
      <c r="AB33" s="37">
        <f>SUM(J32:AB32)</f>
        <v>122</v>
      </c>
      <c r="AC33" s="10"/>
      <c r="AD33" s="37">
        <f>SUM(J32:AD32)</f>
        <v>122</v>
      </c>
      <c r="AE33" s="10"/>
      <c r="AF33" s="37">
        <f>SUM(L32:AF32)</f>
        <v>108</v>
      </c>
      <c r="AG33" s="10"/>
      <c r="AH33" s="37">
        <f>SUM(N32:AH32)</f>
        <v>99</v>
      </c>
      <c r="AI33" s="10"/>
      <c r="AJ33" s="37">
        <f>SUM(P32:AJ32)</f>
        <v>67</v>
      </c>
      <c r="AK33" s="10"/>
      <c r="AL33" s="37">
        <f>SUM(R32:AL32)</f>
        <v>52</v>
      </c>
      <c r="AM33" s="10"/>
      <c r="AN33" s="37">
        <f>SUM(T32:AN32)</f>
        <v>56</v>
      </c>
      <c r="AO33" s="10"/>
      <c r="AP33" s="37">
        <f>SUM(V32:AP32)</f>
        <v>44</v>
      </c>
      <c r="AQ33" s="10"/>
      <c r="AR33" s="37">
        <f>SUM(X32:AR32)</f>
        <v>40</v>
      </c>
      <c r="AS33" s="10"/>
      <c r="AT33" s="37">
        <f>SUM(Z32:AT32)</f>
        <v>41</v>
      </c>
      <c r="AU33" s="10"/>
      <c r="AV33" s="38">
        <f>SUM(AB32:AV32)</f>
        <v>41</v>
      </c>
    </row>
    <row r="34" spans="2:55" x14ac:dyDescent="0.25">
      <c r="B34" s="16" t="s">
        <v>97</v>
      </c>
      <c r="J34" s="47">
        <v>0</v>
      </c>
      <c r="K34" s="47"/>
      <c r="L34" s="47">
        <v>4</v>
      </c>
      <c r="M34" s="47"/>
      <c r="N34" s="47">
        <v>8</v>
      </c>
      <c r="O34" s="47"/>
      <c r="P34" s="47">
        <v>1</v>
      </c>
      <c r="Q34" s="47"/>
      <c r="R34" s="47">
        <v>0</v>
      </c>
      <c r="S34" s="47"/>
      <c r="T34" s="47">
        <v>0</v>
      </c>
      <c r="U34" s="47"/>
      <c r="V34" s="47">
        <v>0</v>
      </c>
      <c r="W34" s="47"/>
      <c r="X34" s="47">
        <v>0</v>
      </c>
      <c r="Y34" s="47"/>
      <c r="Z34" s="47">
        <v>0</v>
      </c>
      <c r="AA34" s="47"/>
      <c r="AB34" s="47">
        <v>0</v>
      </c>
      <c r="AC34" s="47"/>
      <c r="AD34" s="47">
        <v>0</v>
      </c>
      <c r="AE34" s="47"/>
      <c r="AF34" s="47">
        <v>0</v>
      </c>
      <c r="AG34" s="47"/>
      <c r="AH34" s="47">
        <v>0</v>
      </c>
      <c r="AI34" s="47"/>
      <c r="AJ34" s="47">
        <v>0</v>
      </c>
      <c r="AK34" s="47"/>
      <c r="AL34" s="47">
        <v>0</v>
      </c>
      <c r="AM34" s="47"/>
      <c r="AN34" s="47">
        <v>0</v>
      </c>
      <c r="AO34" s="47"/>
      <c r="AP34" s="47">
        <v>0</v>
      </c>
      <c r="AQ34" s="47"/>
      <c r="AR34" s="47">
        <v>0</v>
      </c>
      <c r="AS34" s="47"/>
      <c r="AT34" s="47">
        <v>0</v>
      </c>
      <c r="AU34" s="47"/>
      <c r="AV34" s="47">
        <v>0</v>
      </c>
    </row>
    <row r="35" spans="2:55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37">
        <f>SUM(J34:J34)</f>
        <v>0</v>
      </c>
      <c r="K35" s="10"/>
      <c r="L35" s="37">
        <f>SUM(J34:L34)</f>
        <v>4</v>
      </c>
      <c r="M35" s="10"/>
      <c r="N35" s="37">
        <f>SUM(J34:N34)</f>
        <v>12</v>
      </c>
      <c r="O35" s="10"/>
      <c r="P35" s="37">
        <f>SUM(J34:P34)</f>
        <v>13</v>
      </c>
      <c r="Q35" s="10"/>
      <c r="R35" s="37">
        <f>SUM(J34:R34)</f>
        <v>13</v>
      </c>
      <c r="S35" s="10"/>
      <c r="T35" s="37">
        <f>SUM(J34:T34)</f>
        <v>13</v>
      </c>
      <c r="U35" s="10"/>
      <c r="V35" s="37">
        <f>SUM(J34:V34)</f>
        <v>13</v>
      </c>
      <c r="W35" s="10"/>
      <c r="X35" s="37">
        <f>SUM(J34:X34)</f>
        <v>13</v>
      </c>
      <c r="Y35" s="10"/>
      <c r="Z35" s="37">
        <f>SUM(J34:Z34)</f>
        <v>13</v>
      </c>
      <c r="AA35" s="10"/>
      <c r="AB35" s="37">
        <f>SUM(J34:AB34)</f>
        <v>13</v>
      </c>
      <c r="AC35" s="10"/>
      <c r="AD35" s="37">
        <f>SUM(J34:AD34)</f>
        <v>13</v>
      </c>
      <c r="AE35" s="10"/>
      <c r="AF35" s="37">
        <f>SUM(L34:AF34)</f>
        <v>13</v>
      </c>
      <c r="AG35" s="10"/>
      <c r="AH35" s="37">
        <f>SUM(N34:AH34)</f>
        <v>9</v>
      </c>
      <c r="AI35" s="10"/>
      <c r="AJ35" s="37">
        <f>SUM(P34:AJ34)</f>
        <v>1</v>
      </c>
      <c r="AK35" s="10"/>
      <c r="AL35" s="37">
        <f>SUM(R34:AL34)</f>
        <v>0</v>
      </c>
      <c r="AM35" s="10"/>
      <c r="AN35" s="37">
        <f>SUM(T34:AN34)</f>
        <v>0</v>
      </c>
      <c r="AO35" s="10"/>
      <c r="AP35" s="37">
        <f>SUM(V34:AP34)</f>
        <v>0</v>
      </c>
      <c r="AQ35" s="10"/>
      <c r="AR35" s="37">
        <f>SUM(X34:AR34)</f>
        <v>0</v>
      </c>
      <c r="AS35" s="10"/>
      <c r="AT35" s="37">
        <f>SUM(Z34:AT34)</f>
        <v>0</v>
      </c>
      <c r="AU35" s="10"/>
      <c r="AV35" s="38">
        <f>SUM(AB34:AV34)</f>
        <v>0</v>
      </c>
    </row>
    <row r="36" spans="2:55" x14ac:dyDescent="0.25">
      <c r="B36" s="16" t="s">
        <v>97</v>
      </c>
      <c r="J36" s="47">
        <v>0</v>
      </c>
      <c r="K36" s="47"/>
      <c r="L36" s="47">
        <v>0</v>
      </c>
      <c r="M36" s="47"/>
      <c r="N36" s="47">
        <v>14</v>
      </c>
      <c r="O36" s="47"/>
      <c r="P36" s="47">
        <v>2</v>
      </c>
      <c r="Q36" s="47"/>
      <c r="R36" s="47">
        <v>0</v>
      </c>
      <c r="S36" s="47"/>
      <c r="T36" s="47">
        <v>0</v>
      </c>
      <c r="U36" s="47"/>
      <c r="V36" s="47">
        <v>0</v>
      </c>
      <c r="W36" s="47"/>
      <c r="X36" s="47">
        <v>21</v>
      </c>
      <c r="Y36" s="47"/>
      <c r="Z36" s="47">
        <v>0</v>
      </c>
      <c r="AA36" s="47"/>
      <c r="AB36" s="47">
        <v>2</v>
      </c>
      <c r="AC36" s="47"/>
      <c r="AD36" s="47">
        <v>0</v>
      </c>
      <c r="AE36" s="47"/>
      <c r="AF36" s="47">
        <v>0</v>
      </c>
      <c r="AG36" s="47"/>
      <c r="AH36" s="47">
        <v>0</v>
      </c>
      <c r="AI36" s="47"/>
      <c r="AJ36" s="47">
        <v>0</v>
      </c>
      <c r="AK36" s="47"/>
      <c r="AL36" s="47">
        <v>0</v>
      </c>
      <c r="AM36" s="47"/>
      <c r="AN36" s="47">
        <v>0</v>
      </c>
      <c r="AO36" s="47"/>
      <c r="AP36" s="47">
        <v>0</v>
      </c>
      <c r="AQ36" s="47"/>
      <c r="AR36" s="47">
        <v>0</v>
      </c>
      <c r="AS36" s="47"/>
      <c r="AT36" s="47">
        <v>0</v>
      </c>
      <c r="AU36" s="47"/>
      <c r="AV36" s="47">
        <v>0</v>
      </c>
    </row>
    <row r="37" spans="2:55" x14ac:dyDescent="0.25">
      <c r="B37" s="9" t="s">
        <v>2</v>
      </c>
      <c r="C37" s="10"/>
      <c r="D37" s="10"/>
      <c r="E37" s="10"/>
      <c r="F37" s="10"/>
      <c r="G37" s="10"/>
      <c r="H37" s="10"/>
      <c r="I37" s="10"/>
      <c r="J37" s="37">
        <f>SUM(J36:J36)</f>
        <v>0</v>
      </c>
      <c r="K37" s="10"/>
      <c r="L37" s="37">
        <f>SUM(J36:L36)</f>
        <v>0</v>
      </c>
      <c r="M37" s="10"/>
      <c r="N37" s="37">
        <f>SUM(J36:N36)</f>
        <v>14</v>
      </c>
      <c r="O37" s="10"/>
      <c r="P37" s="37">
        <f>SUM(J36:P36)</f>
        <v>16</v>
      </c>
      <c r="Q37" s="10"/>
      <c r="R37" s="37">
        <f>SUM(J36:R36)</f>
        <v>16</v>
      </c>
      <c r="S37" s="10"/>
      <c r="T37" s="37">
        <f>SUM(J36:T36)</f>
        <v>16</v>
      </c>
      <c r="U37" s="10"/>
      <c r="V37" s="37">
        <f>SUM(J36:V36)</f>
        <v>16</v>
      </c>
      <c r="W37" s="10"/>
      <c r="X37" s="37">
        <f>SUM(J36:X36)</f>
        <v>37</v>
      </c>
      <c r="Y37" s="10"/>
      <c r="Z37" s="37">
        <f>SUM(J36:Z36)</f>
        <v>37</v>
      </c>
      <c r="AA37" s="10"/>
      <c r="AB37" s="37">
        <f>SUM(J36:AB36)</f>
        <v>39</v>
      </c>
      <c r="AC37" s="10"/>
      <c r="AD37" s="37">
        <f>SUM(J36:AD36)</f>
        <v>39</v>
      </c>
      <c r="AE37" s="10"/>
      <c r="AF37" s="37">
        <f>SUM(L36:AF36)</f>
        <v>39</v>
      </c>
      <c r="AG37" s="10"/>
      <c r="AH37" s="37">
        <f>SUM(N36:AH36)</f>
        <v>39</v>
      </c>
      <c r="AI37" s="10"/>
      <c r="AJ37" s="37">
        <f>SUM(P36:AJ36)</f>
        <v>25</v>
      </c>
      <c r="AK37" s="10"/>
      <c r="AL37" s="37">
        <f>SUM(R36:AL36)</f>
        <v>23</v>
      </c>
      <c r="AM37" s="10"/>
      <c r="AN37" s="37">
        <f>SUM(T36:AN36)</f>
        <v>23</v>
      </c>
      <c r="AO37" s="10"/>
      <c r="AP37" s="37">
        <f>SUM(V36:AP36)</f>
        <v>23</v>
      </c>
      <c r="AQ37" s="10"/>
      <c r="AR37" s="37">
        <f>SUM(X36:AR36)</f>
        <v>23</v>
      </c>
      <c r="AS37" s="10"/>
      <c r="AT37" s="37">
        <f>SUM(Z36:AT36)</f>
        <v>2</v>
      </c>
      <c r="AU37" s="10"/>
      <c r="AV37" s="38">
        <f>SUM(AB36:AV36)</f>
        <v>2</v>
      </c>
    </row>
    <row r="38" spans="2:55" x14ac:dyDescent="0.25">
      <c r="B38" s="4" t="s">
        <v>10</v>
      </c>
      <c r="J38" s="17">
        <f t="shared" ref="J38" si="0">J28+J30+J32+J34+J36</f>
        <v>234</v>
      </c>
      <c r="L38" s="17">
        <f t="shared" ref="L38" si="1">L28+L30+L32+L34+L36</f>
        <v>160</v>
      </c>
      <c r="N38" s="17">
        <f t="shared" ref="N38" si="2">N28+N30+N32+N34+N36</f>
        <v>130</v>
      </c>
      <c r="P38" s="17">
        <f t="shared" ref="P38" si="3">P28+P30+P32+P34+P36</f>
        <v>87</v>
      </c>
      <c r="R38" s="17">
        <f t="shared" ref="R38" si="4">R28+R30+R32+R34+R36</f>
        <v>84</v>
      </c>
      <c r="T38" s="17">
        <f t="shared" ref="T38" si="5">T28+T30+T32+T34+T36</f>
        <v>85</v>
      </c>
      <c r="V38" s="17">
        <f t="shared" ref="V38" si="6">V28+V30+V32+V34+V36</f>
        <v>55</v>
      </c>
      <c r="X38" s="17">
        <f t="shared" ref="X38" si="7">X28+X30+X32+X34+X36</f>
        <v>62</v>
      </c>
      <c r="Z38" s="17">
        <f t="shared" ref="Z38" si="8">Z28+Z30+Z32+Z34+Z36</f>
        <v>61</v>
      </c>
      <c r="AB38" s="17">
        <f t="shared" ref="AB38" si="9">AB28+AB30+AB32+AB34+AB36</f>
        <v>70</v>
      </c>
      <c r="AD38" s="17">
        <f t="shared" ref="AD38:AF38" si="10">AD28+AD30+AD32+AD34+AD36</f>
        <v>66</v>
      </c>
      <c r="AF38" s="17">
        <f t="shared" si="10"/>
        <v>82</v>
      </c>
      <c r="AH38" s="17">
        <f t="shared" ref="AH38:AJ38" si="11">AH28+AH30+AH32+AH34+AH36</f>
        <v>103</v>
      </c>
      <c r="AJ38" s="17">
        <f t="shared" si="11"/>
        <v>99</v>
      </c>
      <c r="AL38" s="17">
        <f t="shared" ref="AL38:AN38" si="12">AL28+AL30+AL32+AL34+AL36</f>
        <v>79</v>
      </c>
      <c r="AN38" s="17">
        <f t="shared" si="12"/>
        <v>76</v>
      </c>
      <c r="AP38" s="17">
        <f t="shared" ref="AP38:AR38" si="13">AP28+AP30+AP32+AP34+AP36</f>
        <v>52</v>
      </c>
      <c r="AR38" s="17">
        <f t="shared" si="13"/>
        <v>64</v>
      </c>
      <c r="AT38" s="17">
        <f t="shared" ref="AT38:AV38" si="14">AT28+AT30+AT32+AT34+AT36</f>
        <v>77</v>
      </c>
      <c r="AV38" s="17">
        <f t="shared" si="14"/>
        <v>78</v>
      </c>
    </row>
    <row r="39" spans="2:55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37">
        <f>SUM(J38:J38)</f>
        <v>234</v>
      </c>
      <c r="K39" s="10"/>
      <c r="L39" s="37">
        <f>SUM(J38:L38)</f>
        <v>394</v>
      </c>
      <c r="M39" s="10"/>
      <c r="N39" s="37">
        <f>SUM(J38:N38)</f>
        <v>524</v>
      </c>
      <c r="O39" s="10"/>
      <c r="P39" s="37">
        <f>SUM(J38:P38)</f>
        <v>611</v>
      </c>
      <c r="Q39" s="10"/>
      <c r="R39" s="37">
        <f>SUM(J38:R38)</f>
        <v>695</v>
      </c>
      <c r="S39" s="10"/>
      <c r="T39" s="37">
        <f>SUM(J38:T38)</f>
        <v>780</v>
      </c>
      <c r="U39" s="10"/>
      <c r="V39" s="37">
        <f>SUM(J38:V38)</f>
        <v>835</v>
      </c>
      <c r="W39" s="10"/>
      <c r="X39" s="37">
        <f>SUM(J38:X38)</f>
        <v>897</v>
      </c>
      <c r="Y39" s="10"/>
      <c r="Z39" s="37">
        <f>SUM(J38:Z38)</f>
        <v>958</v>
      </c>
      <c r="AA39" s="10"/>
      <c r="AB39" s="37">
        <f>SUM(J38:AB38)</f>
        <v>1028</v>
      </c>
      <c r="AC39" s="10"/>
      <c r="AD39" s="37">
        <f>SUM(J38:AD38)</f>
        <v>1094</v>
      </c>
      <c r="AE39" s="10"/>
      <c r="AF39" s="37">
        <f>SUM(L38:AF38)</f>
        <v>942</v>
      </c>
      <c r="AG39" s="10"/>
      <c r="AH39" s="37">
        <f>SUM(N38:AH38)</f>
        <v>885</v>
      </c>
      <c r="AI39" s="10"/>
      <c r="AJ39" s="37">
        <f>SUM(P38:AJ38)</f>
        <v>854</v>
      </c>
      <c r="AK39" s="10"/>
      <c r="AL39" s="37">
        <f>SUM(R38:AL38)</f>
        <v>846</v>
      </c>
      <c r="AM39" s="10"/>
      <c r="AN39" s="37">
        <f>SUM(T38:AN38)</f>
        <v>838</v>
      </c>
      <c r="AO39" s="10"/>
      <c r="AP39" s="37">
        <f>SUM(V38:AP38)</f>
        <v>805</v>
      </c>
      <c r="AQ39" s="10"/>
      <c r="AR39" s="37">
        <f>SUM(X38:AR38)</f>
        <v>814</v>
      </c>
      <c r="AS39" s="10"/>
      <c r="AT39" s="37">
        <f>SUM(Z38:AT38)</f>
        <v>829</v>
      </c>
      <c r="AU39" s="10"/>
      <c r="AV39" s="38">
        <f>SUM(AB38:AV38)</f>
        <v>846</v>
      </c>
    </row>
    <row r="40" spans="2:55" ht="6" customHeight="1" x14ac:dyDescent="0.25"/>
    <row r="41" spans="2:55" x14ac:dyDescent="0.25">
      <c r="B41" s="7" t="s">
        <v>8</v>
      </c>
      <c r="J41" s="47">
        <v>0</v>
      </c>
      <c r="K41" s="47"/>
      <c r="L41" s="47">
        <v>0</v>
      </c>
      <c r="M41" s="47"/>
      <c r="N41" s="47">
        <v>0</v>
      </c>
      <c r="O41" s="47"/>
      <c r="P41" s="47">
        <v>0</v>
      </c>
      <c r="Q41" s="47"/>
      <c r="R41" s="47">
        <v>0</v>
      </c>
      <c r="S41" s="47"/>
      <c r="T41" s="47">
        <v>0</v>
      </c>
      <c r="U41" s="47"/>
      <c r="V41" s="47">
        <v>0</v>
      </c>
      <c r="W41" s="47"/>
      <c r="X41" s="47">
        <v>1</v>
      </c>
      <c r="Y41" s="47"/>
      <c r="Z41" s="47">
        <v>2</v>
      </c>
      <c r="AA41" s="47"/>
      <c r="AB41" s="47">
        <v>4</v>
      </c>
      <c r="AC41" s="47"/>
      <c r="AD41" s="47">
        <v>1</v>
      </c>
      <c r="AE41" s="47"/>
      <c r="AF41" s="47">
        <v>7</v>
      </c>
      <c r="AG41" s="47"/>
      <c r="AH41" s="47">
        <v>7</v>
      </c>
      <c r="AI41" s="47"/>
      <c r="AJ41" s="47">
        <v>7</v>
      </c>
      <c r="AK41" s="47"/>
      <c r="AL41" s="47">
        <v>1</v>
      </c>
      <c r="AM41" s="47"/>
      <c r="AN41" s="47">
        <v>1</v>
      </c>
      <c r="AO41" s="47"/>
      <c r="AP41" s="47">
        <v>1</v>
      </c>
      <c r="AQ41" s="47"/>
      <c r="AR41" s="47">
        <v>13</v>
      </c>
      <c r="AS41" s="47"/>
      <c r="AT41" s="47">
        <v>15</v>
      </c>
      <c r="AU41" s="47"/>
      <c r="AV41" s="47">
        <v>12</v>
      </c>
    </row>
    <row r="42" spans="2:55" x14ac:dyDescent="0.25">
      <c r="B42" s="9" t="s">
        <v>2</v>
      </c>
      <c r="C42" s="10"/>
      <c r="D42" s="10"/>
      <c r="E42" s="10"/>
      <c r="F42" s="10"/>
      <c r="G42" s="10"/>
      <c r="H42" s="10"/>
      <c r="I42" s="10"/>
      <c r="J42" s="76">
        <f>SUM(J41:J41)</f>
        <v>0</v>
      </c>
      <c r="K42" s="10"/>
      <c r="L42" s="76">
        <f>SUM(J41:L41)</f>
        <v>0</v>
      </c>
      <c r="M42" s="10"/>
      <c r="N42" s="76">
        <f>SUM(J41:N41)</f>
        <v>0</v>
      </c>
      <c r="O42" s="10"/>
      <c r="P42" s="76">
        <f>SUM(J41:P41)</f>
        <v>0</v>
      </c>
      <c r="Q42" s="10"/>
      <c r="R42" s="76">
        <f>SUM(J41:R41)</f>
        <v>0</v>
      </c>
      <c r="S42" s="10"/>
      <c r="T42" s="76">
        <f>SUM(J41:T41)</f>
        <v>0</v>
      </c>
      <c r="U42" s="10"/>
      <c r="V42" s="76">
        <f>SUM(J41:V41)</f>
        <v>0</v>
      </c>
      <c r="W42" s="10"/>
      <c r="X42" s="76">
        <f>SUM(J41:X41)</f>
        <v>1</v>
      </c>
      <c r="Y42" s="10"/>
      <c r="Z42" s="76">
        <f>SUM(J41:Z41)</f>
        <v>3</v>
      </c>
      <c r="AA42" s="10"/>
      <c r="AB42" s="76">
        <f>SUM(J41:AB41)</f>
        <v>7</v>
      </c>
      <c r="AC42" s="10"/>
      <c r="AD42" s="76">
        <f>SUM(J41:AD41)</f>
        <v>8</v>
      </c>
      <c r="AE42" s="10"/>
      <c r="AF42" s="76">
        <f>SUM(L41:AF41)</f>
        <v>15</v>
      </c>
      <c r="AG42" s="10"/>
      <c r="AH42" s="76">
        <f>SUM(N41:AH41)</f>
        <v>22</v>
      </c>
      <c r="AI42" s="10"/>
      <c r="AJ42" s="76">
        <f>SUM(P41:AJ41)</f>
        <v>29</v>
      </c>
      <c r="AK42" s="10"/>
      <c r="AL42" s="76">
        <f>SUM(R41:AL41)</f>
        <v>30</v>
      </c>
      <c r="AM42" s="10"/>
      <c r="AN42" s="76">
        <f>SUM(T41:AN41)</f>
        <v>31</v>
      </c>
      <c r="AO42" s="10"/>
      <c r="AP42" s="76">
        <f>SUM(V41:AP41)</f>
        <v>32</v>
      </c>
      <c r="AQ42" s="10"/>
      <c r="AR42" s="76">
        <f>SUM(X41:AR41)</f>
        <v>45</v>
      </c>
      <c r="AS42" s="10"/>
      <c r="AT42" s="76">
        <f>SUM(Z41:AT41)</f>
        <v>59</v>
      </c>
      <c r="AU42" s="10"/>
      <c r="AV42" s="77">
        <f>SUM(AB41:AV41)</f>
        <v>69</v>
      </c>
    </row>
    <row r="43" spans="2:55" ht="6" customHeight="1" x14ac:dyDescent="0.25"/>
    <row r="44" spans="2:55" x14ac:dyDescent="0.25">
      <c r="B44" s="7" t="s">
        <v>9</v>
      </c>
      <c r="J44" s="47">
        <v>24</v>
      </c>
      <c r="K44" s="47"/>
      <c r="L44" s="47">
        <v>177</v>
      </c>
      <c r="M44" s="47"/>
      <c r="N44" s="47">
        <v>150</v>
      </c>
      <c r="O44" s="47"/>
      <c r="P44" s="47">
        <v>126</v>
      </c>
      <c r="Q44" s="47"/>
      <c r="R44" s="47">
        <v>138</v>
      </c>
      <c r="S44" s="47"/>
      <c r="T44" s="47">
        <v>146</v>
      </c>
      <c r="U44" s="47"/>
      <c r="V44" s="47">
        <v>140</v>
      </c>
      <c r="W44" s="47"/>
      <c r="X44" s="47">
        <v>137</v>
      </c>
      <c r="Y44" s="47"/>
      <c r="Z44" s="47">
        <v>136</v>
      </c>
      <c r="AA44" s="47"/>
      <c r="AB44" s="47">
        <v>121</v>
      </c>
      <c r="AC44" s="47"/>
      <c r="AD44" s="47">
        <v>166</v>
      </c>
      <c r="AE44" s="47"/>
      <c r="AF44" s="47">
        <v>120</v>
      </c>
      <c r="AG44" s="47"/>
      <c r="AH44" s="47">
        <v>120</v>
      </c>
      <c r="AI44" s="47"/>
      <c r="AJ44" s="47">
        <v>158</v>
      </c>
      <c r="AK44" s="47"/>
      <c r="AL44" s="47">
        <v>150</v>
      </c>
      <c r="AM44" s="47"/>
      <c r="AN44" s="47">
        <v>141</v>
      </c>
      <c r="AO44" s="47"/>
      <c r="AP44" s="47">
        <v>169</v>
      </c>
      <c r="AQ44" s="47"/>
      <c r="AR44" s="47">
        <v>145</v>
      </c>
      <c r="AS44" s="47"/>
      <c r="AT44" s="47">
        <v>174</v>
      </c>
      <c r="AU44" s="47"/>
      <c r="AV44" s="47">
        <v>194</v>
      </c>
      <c r="AW44" s="47"/>
      <c r="AX44" s="47"/>
      <c r="AY44" s="47"/>
      <c r="AZ44" s="47"/>
      <c r="BA44" s="47"/>
      <c r="BB44" s="47"/>
      <c r="BC44" s="47"/>
    </row>
    <row r="45" spans="2:55" x14ac:dyDescent="0.25">
      <c r="B45" s="9" t="s">
        <v>2</v>
      </c>
      <c r="C45" s="10"/>
      <c r="D45" s="10"/>
      <c r="E45" s="10"/>
      <c r="F45" s="10"/>
      <c r="G45" s="10"/>
      <c r="H45" s="10"/>
      <c r="I45" s="10"/>
      <c r="J45" s="37">
        <f>SUM(J44:J44)</f>
        <v>24</v>
      </c>
      <c r="K45" s="10"/>
      <c r="L45" s="37">
        <f>SUM(J44:L44)</f>
        <v>201</v>
      </c>
      <c r="M45" s="10"/>
      <c r="N45" s="37">
        <f>SUM(J44:N44)</f>
        <v>351</v>
      </c>
      <c r="O45" s="10"/>
      <c r="P45" s="37">
        <f>SUM(J44:P44)</f>
        <v>477</v>
      </c>
      <c r="Q45" s="10"/>
      <c r="R45" s="37">
        <f>SUM(J44:R44)</f>
        <v>615</v>
      </c>
      <c r="S45" s="10"/>
      <c r="T45" s="37">
        <f>SUM(J44:T44)</f>
        <v>761</v>
      </c>
      <c r="U45" s="10"/>
      <c r="V45" s="37">
        <f>SUM(J44:V44)</f>
        <v>901</v>
      </c>
      <c r="W45" s="10"/>
      <c r="X45" s="37">
        <f>SUM(J44:X44)</f>
        <v>1038</v>
      </c>
      <c r="Y45" s="10"/>
      <c r="Z45" s="37">
        <f>SUM(J44:Z44)</f>
        <v>1174</v>
      </c>
      <c r="AA45" s="10"/>
      <c r="AB45" s="37">
        <f>SUM(J44:AB44)</f>
        <v>1295</v>
      </c>
      <c r="AC45" s="10"/>
      <c r="AD45" s="37">
        <f>SUM(J44:AD44)</f>
        <v>1461</v>
      </c>
      <c r="AE45" s="10"/>
      <c r="AF45" s="37">
        <f>SUM(L44:AF44)</f>
        <v>1557</v>
      </c>
      <c r="AG45" s="10"/>
      <c r="AH45" s="37">
        <f>SUM(N44:AH44)</f>
        <v>1500</v>
      </c>
      <c r="AI45" s="10"/>
      <c r="AJ45" s="37">
        <f>SUM(P44:AJ44)</f>
        <v>1508</v>
      </c>
      <c r="AK45" s="10"/>
      <c r="AL45" s="37">
        <f>SUM(R44:AL44)</f>
        <v>1532</v>
      </c>
      <c r="AM45" s="10"/>
      <c r="AN45" s="37">
        <f>SUM(T44:AN44)</f>
        <v>1535</v>
      </c>
      <c r="AO45" s="10"/>
      <c r="AP45" s="37">
        <f>SUM(V44:AP44)</f>
        <v>1558</v>
      </c>
      <c r="AQ45" s="10"/>
      <c r="AR45" s="37">
        <f>SUM(X44:AR44)</f>
        <v>1563</v>
      </c>
      <c r="AS45" s="10"/>
      <c r="AT45" s="37">
        <f>SUM(Z44:AT44)</f>
        <v>1600</v>
      </c>
      <c r="AU45" s="10"/>
      <c r="AV45" s="38">
        <f>SUM(AB44:AV44)</f>
        <v>1658</v>
      </c>
    </row>
    <row r="46" spans="2:55" ht="6" customHeight="1" x14ac:dyDescent="0.25">
      <c r="J46" s="18"/>
      <c r="L46" s="18"/>
      <c r="N46" s="18"/>
      <c r="P46" s="18"/>
      <c r="R46" s="18"/>
      <c r="T46" s="18"/>
      <c r="V46" s="18"/>
      <c r="X46" s="18"/>
      <c r="Z46" s="18"/>
      <c r="AB46" s="18"/>
      <c r="AD46" s="18"/>
      <c r="AF46" s="18"/>
      <c r="AH46" s="18"/>
      <c r="AJ46" s="18"/>
      <c r="AL46" s="18"/>
      <c r="AN46" s="18"/>
      <c r="AP46" s="18"/>
      <c r="AR46" s="18"/>
      <c r="AT46" s="18"/>
      <c r="AV46" s="18"/>
    </row>
    <row r="47" spans="2:55" x14ac:dyDescent="0.25">
      <c r="B47" s="7" t="s">
        <v>10</v>
      </c>
      <c r="J47" s="17">
        <f>J38+J41+J44</f>
        <v>258</v>
      </c>
      <c r="L47" s="17">
        <f>L38+L41+L44</f>
        <v>337</v>
      </c>
      <c r="N47" s="17">
        <f>N38+N41+N44</f>
        <v>280</v>
      </c>
      <c r="P47" s="17">
        <f>P38+P41+P44</f>
        <v>213</v>
      </c>
      <c r="R47" s="17">
        <f>R38+R41+R44</f>
        <v>222</v>
      </c>
      <c r="T47" s="17">
        <f>T38+T41+T44</f>
        <v>231</v>
      </c>
      <c r="V47" s="17">
        <f>V38+V41+V44</f>
        <v>195</v>
      </c>
      <c r="X47" s="17">
        <f>X38+X41+X44</f>
        <v>200</v>
      </c>
      <c r="Z47" s="17">
        <f>Z38+Z41+Z44</f>
        <v>199</v>
      </c>
      <c r="AB47" s="17">
        <f>AB38+AB41+AB44</f>
        <v>195</v>
      </c>
      <c r="AD47" s="17">
        <f>AD38+AD41+AD44</f>
        <v>233</v>
      </c>
      <c r="AF47" s="17">
        <f>AF38+AF41+AF44</f>
        <v>209</v>
      </c>
      <c r="AH47" s="17">
        <f>AH38+AH41+AH44</f>
        <v>230</v>
      </c>
      <c r="AJ47" s="17">
        <f>AJ38+AJ41+AJ44</f>
        <v>264</v>
      </c>
      <c r="AL47" s="17">
        <f>AL38+AL41+AL44</f>
        <v>230</v>
      </c>
      <c r="AN47" s="17">
        <f>AN38+AN41+AN44</f>
        <v>218</v>
      </c>
      <c r="AP47" s="17">
        <f>AP38+AP41+AP44</f>
        <v>222</v>
      </c>
      <c r="AR47" s="17">
        <f>AR38+AR41+AR44</f>
        <v>222</v>
      </c>
      <c r="AT47" s="17">
        <f>AT38+AT41+AT44</f>
        <v>266</v>
      </c>
      <c r="AV47" s="17">
        <f>AV38+AV41+AV44</f>
        <v>284</v>
      </c>
    </row>
    <row r="48" spans="2:55" x14ac:dyDescent="0.25">
      <c r="B48" s="9" t="s">
        <v>2</v>
      </c>
      <c r="C48" s="10"/>
      <c r="D48" s="10"/>
      <c r="E48" s="10"/>
      <c r="F48" s="10"/>
      <c r="G48" s="10"/>
      <c r="H48" s="10"/>
      <c r="I48" s="10"/>
      <c r="J48" s="37">
        <f>SUM(J47:J47)</f>
        <v>258</v>
      </c>
      <c r="K48" s="10"/>
      <c r="L48" s="37">
        <f>SUM(J47:L47)</f>
        <v>595</v>
      </c>
      <c r="M48" s="10"/>
      <c r="N48" s="37">
        <f>SUM(J47:N47)</f>
        <v>875</v>
      </c>
      <c r="O48" s="10"/>
      <c r="P48" s="37">
        <f>SUM(J47:P47)</f>
        <v>1088</v>
      </c>
      <c r="Q48" s="10"/>
      <c r="R48" s="37">
        <f>SUM(J47:R47)</f>
        <v>1310</v>
      </c>
      <c r="S48" s="10"/>
      <c r="T48" s="37">
        <f>SUM(J47:T47)</f>
        <v>1541</v>
      </c>
      <c r="U48" s="10"/>
      <c r="V48" s="37">
        <f>SUM(J47:V47)</f>
        <v>1736</v>
      </c>
      <c r="W48" s="10"/>
      <c r="X48" s="37">
        <f>SUM(J47:X47)</f>
        <v>1936</v>
      </c>
      <c r="Y48" s="10"/>
      <c r="Z48" s="37">
        <f>SUM(J47:Z47)</f>
        <v>2135</v>
      </c>
      <c r="AA48" s="10"/>
      <c r="AB48" s="37">
        <f>SUM(J47:AB47)</f>
        <v>2330</v>
      </c>
      <c r="AC48" s="10"/>
      <c r="AD48" s="37">
        <f>SUM(J47:AD47)</f>
        <v>2563</v>
      </c>
      <c r="AE48" s="10"/>
      <c r="AF48" s="37">
        <f>SUM(L47:AF47)</f>
        <v>2514</v>
      </c>
      <c r="AG48" s="10"/>
      <c r="AH48" s="37">
        <f>SUM(N47:AH47)</f>
        <v>2407</v>
      </c>
      <c r="AI48" s="10"/>
      <c r="AJ48" s="37">
        <f>SUM(P47:AJ47)</f>
        <v>2391</v>
      </c>
      <c r="AK48" s="10"/>
      <c r="AL48" s="37">
        <f>SUM(R47:AL47)</f>
        <v>2408</v>
      </c>
      <c r="AM48" s="10"/>
      <c r="AN48" s="37">
        <f>SUM(T47:AN47)</f>
        <v>2404</v>
      </c>
      <c r="AO48" s="10"/>
      <c r="AP48" s="37">
        <f>SUM(V47:AP47)</f>
        <v>2395</v>
      </c>
      <c r="AQ48" s="10"/>
      <c r="AR48" s="37">
        <f>SUM(X47:AR47)</f>
        <v>2422</v>
      </c>
      <c r="AS48" s="10"/>
      <c r="AT48" s="37">
        <f>SUM(Z47:AT47)</f>
        <v>2488</v>
      </c>
      <c r="AU48" s="10"/>
      <c r="AV48" s="38">
        <f>SUM(AB47:AV47)</f>
        <v>2573</v>
      </c>
    </row>
    <row r="50" spans="2:57" x14ac:dyDescent="0.25">
      <c r="B50" s="6" t="s">
        <v>11</v>
      </c>
    </row>
    <row r="51" spans="2:57" x14ac:dyDescent="0.25">
      <c r="B51" s="7" t="s">
        <v>7</v>
      </c>
    </row>
    <row r="52" spans="2:57" x14ac:dyDescent="0.25">
      <c r="B52" s="4" t="str">
        <f>$B$28</f>
        <v>Dr. Wang</v>
      </c>
      <c r="J52" s="45">
        <v>8951.4500000000007</v>
      </c>
      <c r="K52" s="47"/>
      <c r="L52" s="45">
        <v>36945.83</v>
      </c>
      <c r="M52" s="47"/>
      <c r="N52" s="45">
        <v>39074.26</v>
      </c>
      <c r="O52" s="47"/>
      <c r="P52" s="45">
        <v>63807.28</v>
      </c>
      <c r="Q52" s="47"/>
      <c r="R52" s="45">
        <v>42373.22</v>
      </c>
      <c r="S52" s="47"/>
      <c r="T52" s="45">
        <v>57798.42</v>
      </c>
      <c r="U52" s="47"/>
      <c r="V52" s="45">
        <v>35832.949999999997</v>
      </c>
      <c r="W52" s="47"/>
      <c r="X52" s="45">
        <v>38647.360000000001</v>
      </c>
      <c r="Y52" s="47"/>
      <c r="Z52" s="45">
        <v>42184.43</v>
      </c>
      <c r="AA52" s="47"/>
      <c r="AB52" s="45">
        <v>61416.06</v>
      </c>
      <c r="AC52" s="47"/>
      <c r="AD52" s="45">
        <v>6067.88</v>
      </c>
      <c r="AE52" s="47"/>
      <c r="AF52" s="45">
        <v>63258.400000000001</v>
      </c>
      <c r="AG52" s="47"/>
      <c r="AH52" s="45">
        <v>47649.67</v>
      </c>
      <c r="AI52" s="47"/>
      <c r="AJ52" s="45">
        <v>55733.58</v>
      </c>
      <c r="AK52" s="47"/>
      <c r="AL52" s="45">
        <v>82964.789999999994</v>
      </c>
      <c r="AM52" s="47"/>
      <c r="AN52" s="45">
        <v>37916.629999999997</v>
      </c>
      <c r="AO52" s="47"/>
      <c r="AP52" s="45">
        <v>35295.56</v>
      </c>
      <c r="AQ52" s="47"/>
      <c r="AR52" s="45">
        <v>66709.02</v>
      </c>
      <c r="AS52" s="47"/>
      <c r="AT52" s="45">
        <v>64643.54</v>
      </c>
      <c r="AU52" s="47"/>
      <c r="AV52" s="45">
        <v>68460.87</v>
      </c>
      <c r="AW52" s="47"/>
      <c r="AX52" s="47"/>
      <c r="AY52" s="47"/>
      <c r="AZ52" s="47"/>
      <c r="BA52" s="47"/>
      <c r="BB52" s="47"/>
      <c r="BC52" s="47"/>
      <c r="BD52" s="47"/>
      <c r="BE52" s="47"/>
    </row>
    <row r="53" spans="2:57" x14ac:dyDescent="0.25">
      <c r="B53" s="9" t="s">
        <v>2</v>
      </c>
      <c r="C53" s="10"/>
      <c r="D53" s="10"/>
      <c r="E53" s="10"/>
      <c r="F53" s="10"/>
      <c r="G53" s="10"/>
      <c r="H53" s="10"/>
      <c r="I53" s="10"/>
      <c r="J53" s="11">
        <f>SUM(J52:J52)</f>
        <v>8951.4500000000007</v>
      </c>
      <c r="K53" s="10"/>
      <c r="L53" s="11">
        <f>SUM(J52:L52)</f>
        <v>45897.279999999999</v>
      </c>
      <c r="M53" s="10"/>
      <c r="N53" s="11">
        <f>SUM(J52:N52)</f>
        <v>84971.540000000008</v>
      </c>
      <c r="O53" s="10"/>
      <c r="P53" s="11">
        <f>SUM(J52:P52)</f>
        <v>148778.82</v>
      </c>
      <c r="Q53" s="10"/>
      <c r="R53" s="11">
        <f>SUM(J52:R52)</f>
        <v>191152.04</v>
      </c>
      <c r="S53" s="10"/>
      <c r="T53" s="11">
        <f>SUM(J52:T52)</f>
        <v>248950.46000000002</v>
      </c>
      <c r="U53" s="10"/>
      <c r="V53" s="11">
        <f>SUM(J52:V52)</f>
        <v>284783.41000000003</v>
      </c>
      <c r="W53" s="10"/>
      <c r="X53" s="11">
        <f>SUM(J52:X52)</f>
        <v>323430.77</v>
      </c>
      <c r="Y53" s="10"/>
      <c r="Z53" s="11">
        <f>SUM(J52:Z52)</f>
        <v>365615.2</v>
      </c>
      <c r="AA53" s="10"/>
      <c r="AB53" s="11">
        <f>SUM(J52:AB52)</f>
        <v>427031.26</v>
      </c>
      <c r="AC53" s="10"/>
      <c r="AD53" s="11">
        <f>SUM(J52:AD52)</f>
        <v>433099.14</v>
      </c>
      <c r="AE53" s="10"/>
      <c r="AF53" s="11">
        <f>SUM(L52:AF52)</f>
        <v>487406.09</v>
      </c>
      <c r="AG53" s="10"/>
      <c r="AH53" s="11">
        <f>SUM(N52:AH52)</f>
        <v>498109.93</v>
      </c>
      <c r="AI53" s="10"/>
      <c r="AJ53" s="11">
        <f>SUM(P52:AJ52)</f>
        <v>514769.25</v>
      </c>
      <c r="AK53" s="10"/>
      <c r="AL53" s="11">
        <f>SUM(R52:AL52)</f>
        <v>533926.76</v>
      </c>
      <c r="AM53" s="10"/>
      <c r="AN53" s="11">
        <f>SUM(T52:AN52)</f>
        <v>529470.16999999993</v>
      </c>
      <c r="AO53" s="10"/>
      <c r="AP53" s="11">
        <f>SUM(V52:AP52)</f>
        <v>506967.31</v>
      </c>
      <c r="AQ53" s="10"/>
      <c r="AR53" s="11">
        <f>SUM(X52:AR52)</f>
        <v>537843.38</v>
      </c>
      <c r="AS53" s="10"/>
      <c r="AT53" s="11">
        <f>SUM(Z52:AT52)</f>
        <v>563839.56000000006</v>
      </c>
      <c r="AU53" s="10"/>
      <c r="AV53" s="13">
        <f>SUM(AB52:AV52)</f>
        <v>590116</v>
      </c>
    </row>
    <row r="54" spans="2:57" x14ac:dyDescent="0.25">
      <c r="B54" s="4" t="str">
        <f>$B$30</f>
        <v>Dr. Henderson</v>
      </c>
      <c r="J54" s="45">
        <v>56199.33</v>
      </c>
      <c r="K54" s="47"/>
      <c r="L54" s="45">
        <v>23031.32</v>
      </c>
      <c r="M54" s="47"/>
      <c r="N54" s="45">
        <v>8004.25</v>
      </c>
      <c r="O54" s="47"/>
      <c r="P54" s="45">
        <v>0</v>
      </c>
      <c r="Q54" s="47"/>
      <c r="R54" s="45">
        <v>979</v>
      </c>
      <c r="S54" s="47"/>
      <c r="T54" s="45">
        <v>-1105</v>
      </c>
      <c r="U54" s="47"/>
      <c r="V54" s="45">
        <v>0</v>
      </c>
      <c r="W54" s="47"/>
      <c r="X54" s="45">
        <v>-70</v>
      </c>
      <c r="Y54" s="47"/>
      <c r="Z54" s="45">
        <v>0</v>
      </c>
      <c r="AA54" s="47"/>
      <c r="AB54" s="45">
        <v>0</v>
      </c>
      <c r="AC54" s="47"/>
      <c r="AD54" s="45">
        <v>-712</v>
      </c>
      <c r="AE54" s="47"/>
      <c r="AF54" s="45">
        <v>378</v>
      </c>
      <c r="AG54" s="47"/>
      <c r="AH54" s="45">
        <v>-13</v>
      </c>
      <c r="AI54" s="47"/>
      <c r="AJ54" s="45">
        <v>0</v>
      </c>
      <c r="AK54" s="47"/>
      <c r="AL54" s="45">
        <v>0</v>
      </c>
      <c r="AM54" s="47"/>
      <c r="AN54" s="45">
        <v>0</v>
      </c>
      <c r="AO54" s="47"/>
      <c r="AP54" s="45">
        <v>0</v>
      </c>
      <c r="AQ54" s="47"/>
      <c r="AR54" s="45">
        <v>679</v>
      </c>
      <c r="AS54" s="47"/>
      <c r="AT54" s="45">
        <v>0</v>
      </c>
      <c r="AU54" s="47"/>
      <c r="AV54" s="45">
        <v>10.24</v>
      </c>
      <c r="AW54" s="47"/>
      <c r="AX54" s="47"/>
      <c r="AY54" s="47"/>
      <c r="AZ54" s="47"/>
      <c r="BA54" s="47"/>
      <c r="BB54" s="47"/>
      <c r="BC54" s="47"/>
      <c r="BD54" s="47"/>
      <c r="BE54" s="47"/>
    </row>
    <row r="55" spans="2:57" x14ac:dyDescent="0.25">
      <c r="B55" s="9" t="s">
        <v>20</v>
      </c>
      <c r="C55" s="10"/>
      <c r="D55" s="10"/>
      <c r="E55" s="10"/>
      <c r="F55" s="10"/>
      <c r="G55" s="10"/>
      <c r="H55" s="10"/>
      <c r="I55" s="10"/>
      <c r="J55" s="11">
        <f>SUM(J54:J54)</f>
        <v>56199.33</v>
      </c>
      <c r="K55" s="10"/>
      <c r="L55" s="11">
        <f>SUM(J54:L54)</f>
        <v>79230.649999999994</v>
      </c>
      <c r="M55" s="10"/>
      <c r="N55" s="11">
        <f>SUM(J54:N54)</f>
        <v>87234.9</v>
      </c>
      <c r="O55" s="10"/>
      <c r="P55" s="11">
        <f>SUM(J54:P54)</f>
        <v>87234.9</v>
      </c>
      <c r="Q55" s="10"/>
      <c r="R55" s="11">
        <f>SUM(J54:R54)</f>
        <v>88213.9</v>
      </c>
      <c r="S55" s="10"/>
      <c r="T55" s="11">
        <f>SUM(J54:T54)</f>
        <v>87108.9</v>
      </c>
      <c r="U55" s="10"/>
      <c r="V55" s="11">
        <f>SUM(J54:V54)</f>
        <v>87108.9</v>
      </c>
      <c r="W55" s="10"/>
      <c r="X55" s="11">
        <f>SUM(J54:X54)</f>
        <v>87038.9</v>
      </c>
      <c r="Y55" s="10"/>
      <c r="Z55" s="11">
        <f>SUM(J54:Z54)</f>
        <v>87038.9</v>
      </c>
      <c r="AA55" s="10"/>
      <c r="AB55" s="11">
        <f>SUM(J54:AB54)</f>
        <v>87038.9</v>
      </c>
      <c r="AC55" s="10"/>
      <c r="AD55" s="11">
        <f>SUM(J54:AD54)</f>
        <v>86326.9</v>
      </c>
      <c r="AE55" s="10"/>
      <c r="AF55" s="11">
        <f>SUM(L54:AF54)</f>
        <v>30505.57</v>
      </c>
      <c r="AG55" s="10"/>
      <c r="AH55" s="11">
        <f>SUM(N54:AH54)</f>
        <v>7461.25</v>
      </c>
      <c r="AI55" s="10"/>
      <c r="AJ55" s="11">
        <f>SUM(P54:AJ54)</f>
        <v>-543</v>
      </c>
      <c r="AK55" s="10"/>
      <c r="AL55" s="11">
        <f>SUM(R54:AL54)</f>
        <v>-543</v>
      </c>
      <c r="AM55" s="10"/>
      <c r="AN55" s="11">
        <f>SUM(T54:AN54)</f>
        <v>-1522</v>
      </c>
      <c r="AO55" s="10"/>
      <c r="AP55" s="11">
        <f>SUM(V54:AP54)</f>
        <v>-417</v>
      </c>
      <c r="AQ55" s="10"/>
      <c r="AR55" s="11">
        <f>SUM(X54:AR54)</f>
        <v>262</v>
      </c>
      <c r="AS55" s="10"/>
      <c r="AT55" s="11">
        <f>SUM(Z54:AT54)</f>
        <v>332</v>
      </c>
      <c r="AU55" s="10"/>
      <c r="AV55" s="13">
        <f>SUM(AB54:AV54)</f>
        <v>342.24</v>
      </c>
    </row>
    <row r="56" spans="2:57" x14ac:dyDescent="0.25">
      <c r="B56" s="4" t="str">
        <f>$B$32</f>
        <v>Other</v>
      </c>
      <c r="J56" s="45">
        <v>4020.05</v>
      </c>
      <c r="K56" s="47"/>
      <c r="L56" s="45">
        <v>10297.01</v>
      </c>
      <c r="M56" s="47"/>
      <c r="N56" s="45">
        <v>13271.51</v>
      </c>
      <c r="O56" s="47"/>
      <c r="P56" s="45">
        <v>9511.16</v>
      </c>
      <c r="Q56" s="47"/>
      <c r="R56" s="45">
        <v>9106.2999999999993</v>
      </c>
      <c r="S56" s="47"/>
      <c r="T56" s="45">
        <v>3599.69</v>
      </c>
      <c r="U56" s="47"/>
      <c r="V56" s="45">
        <v>1974.99</v>
      </c>
      <c r="W56" s="47"/>
      <c r="X56" s="45">
        <v>0</v>
      </c>
      <c r="Y56" s="47"/>
      <c r="Z56" s="45">
        <v>0</v>
      </c>
      <c r="AA56" s="47"/>
      <c r="AB56" s="45">
        <v>0</v>
      </c>
      <c r="AC56" s="47"/>
      <c r="AD56" s="45">
        <v>-698</v>
      </c>
      <c r="AE56" s="47"/>
      <c r="AF56" s="45">
        <v>0</v>
      </c>
      <c r="AG56" s="47"/>
      <c r="AH56" s="45">
        <v>17781.509999999998</v>
      </c>
      <c r="AI56" s="47"/>
      <c r="AJ56" s="45">
        <v>0</v>
      </c>
      <c r="AK56" s="47"/>
      <c r="AL56" s="45">
        <v>8</v>
      </c>
      <c r="AM56" s="47"/>
      <c r="AN56" s="45">
        <v>4782.4799999999996</v>
      </c>
      <c r="AO56" s="47"/>
      <c r="AP56" s="45">
        <v>355.32</v>
      </c>
      <c r="AQ56" s="47"/>
      <c r="AR56" s="45">
        <v>355.32</v>
      </c>
      <c r="AS56" s="47"/>
      <c r="AT56" s="45">
        <v>70</v>
      </c>
      <c r="AU56" s="47"/>
      <c r="AV56" s="45">
        <v>0</v>
      </c>
      <c r="AW56" s="47"/>
      <c r="AX56" s="47"/>
      <c r="AY56" s="47"/>
      <c r="AZ56" s="47"/>
      <c r="BA56" s="47"/>
      <c r="BB56" s="47"/>
      <c r="BC56" s="47"/>
      <c r="BD56" s="47"/>
      <c r="BE56" s="47"/>
    </row>
    <row r="57" spans="2:57" x14ac:dyDescent="0.25">
      <c r="B57" s="9" t="s">
        <v>20</v>
      </c>
      <c r="C57" s="10"/>
      <c r="D57" s="10"/>
      <c r="E57" s="10"/>
      <c r="F57" s="10"/>
      <c r="G57" s="10"/>
      <c r="H57" s="10"/>
      <c r="I57" s="10"/>
      <c r="J57" s="11">
        <f>SUM(J56:J56)</f>
        <v>4020.05</v>
      </c>
      <c r="K57" s="10"/>
      <c r="L57" s="11">
        <f>SUM(J56:L56)</f>
        <v>14317.060000000001</v>
      </c>
      <c r="M57" s="10"/>
      <c r="N57" s="11">
        <f>SUM(J56:N56)</f>
        <v>27588.57</v>
      </c>
      <c r="O57" s="10"/>
      <c r="P57" s="11">
        <f>SUM(J56:P56)</f>
        <v>37099.729999999996</v>
      </c>
      <c r="Q57" s="10"/>
      <c r="R57" s="11">
        <f>SUM(J56:R56)</f>
        <v>46206.03</v>
      </c>
      <c r="S57" s="10"/>
      <c r="T57" s="11">
        <f>SUM(J56:T56)</f>
        <v>49805.72</v>
      </c>
      <c r="U57" s="10"/>
      <c r="V57" s="11">
        <f>SUM(J56:V56)</f>
        <v>51780.71</v>
      </c>
      <c r="W57" s="10"/>
      <c r="X57" s="11">
        <f>SUM(J56:X56)</f>
        <v>51780.71</v>
      </c>
      <c r="Y57" s="10"/>
      <c r="Z57" s="11">
        <f>SUM(J56:Z56)</f>
        <v>51780.71</v>
      </c>
      <c r="AA57" s="10"/>
      <c r="AB57" s="11">
        <f>SUM(J56:AB56)</f>
        <v>51780.71</v>
      </c>
      <c r="AC57" s="10"/>
      <c r="AD57" s="11">
        <f>SUM(J56:AD56)</f>
        <v>51082.71</v>
      </c>
      <c r="AE57" s="10"/>
      <c r="AF57" s="11">
        <f>SUM(L56:AF56)</f>
        <v>47062.659999999996</v>
      </c>
      <c r="AG57" s="10"/>
      <c r="AH57" s="11">
        <f>SUM(N56:AH56)</f>
        <v>54547.159999999989</v>
      </c>
      <c r="AI57" s="10"/>
      <c r="AJ57" s="11">
        <f>SUM(P56:AJ56)</f>
        <v>41275.649999999994</v>
      </c>
      <c r="AK57" s="10"/>
      <c r="AL57" s="11">
        <f>SUM(R56:AL56)</f>
        <v>31772.489999999998</v>
      </c>
      <c r="AM57" s="10"/>
      <c r="AN57" s="11">
        <f>SUM(T56:AN56)</f>
        <v>27448.67</v>
      </c>
      <c r="AO57" s="10"/>
      <c r="AP57" s="11">
        <f>SUM(V56:AP56)</f>
        <v>24204.3</v>
      </c>
      <c r="AQ57" s="10"/>
      <c r="AR57" s="11">
        <f>SUM(X56:AR56)</f>
        <v>22584.629999999997</v>
      </c>
      <c r="AS57" s="10"/>
      <c r="AT57" s="11">
        <f>SUM(Z56:AT56)</f>
        <v>22654.629999999997</v>
      </c>
      <c r="AU57" s="10"/>
      <c r="AV57" s="13">
        <f>SUM(AB56:AV56)</f>
        <v>22654.629999999997</v>
      </c>
    </row>
    <row r="58" spans="2:57" x14ac:dyDescent="0.25">
      <c r="B58" s="4" t="str">
        <f>$B$34</f>
        <v>Other</v>
      </c>
      <c r="J58" s="45">
        <v>24</v>
      </c>
      <c r="K58" s="47"/>
      <c r="L58" s="45">
        <v>3146.68</v>
      </c>
      <c r="M58" s="47"/>
      <c r="N58" s="45">
        <v>3117</v>
      </c>
      <c r="O58" s="47"/>
      <c r="P58" s="45">
        <v>257</v>
      </c>
      <c r="Q58" s="47"/>
      <c r="R58" s="45">
        <v>0</v>
      </c>
      <c r="S58" s="47"/>
      <c r="T58" s="45">
        <v>-24</v>
      </c>
      <c r="U58" s="47"/>
      <c r="V58" s="45">
        <v>0</v>
      </c>
      <c r="W58" s="47"/>
      <c r="X58" s="45">
        <v>0</v>
      </c>
      <c r="Y58" s="47"/>
      <c r="Z58" s="45">
        <v>0</v>
      </c>
      <c r="AA58" s="47"/>
      <c r="AB58" s="45">
        <v>0</v>
      </c>
      <c r="AC58" s="47"/>
      <c r="AD58" s="45">
        <v>0</v>
      </c>
      <c r="AE58" s="47"/>
      <c r="AF58" s="45">
        <v>0</v>
      </c>
      <c r="AG58" s="47"/>
      <c r="AH58" s="45">
        <v>0</v>
      </c>
      <c r="AI58" s="47"/>
      <c r="AJ58" s="45">
        <v>0</v>
      </c>
      <c r="AK58" s="47"/>
      <c r="AL58" s="45">
        <v>0</v>
      </c>
      <c r="AM58" s="47"/>
      <c r="AN58" s="45">
        <v>0</v>
      </c>
      <c r="AO58" s="47"/>
      <c r="AP58" s="45">
        <v>0</v>
      </c>
      <c r="AQ58" s="47"/>
      <c r="AR58" s="45">
        <v>0</v>
      </c>
      <c r="AS58" s="47"/>
      <c r="AT58" s="45">
        <v>0</v>
      </c>
      <c r="AU58" s="47"/>
      <c r="AV58" s="45">
        <v>0</v>
      </c>
      <c r="AW58" s="47"/>
      <c r="AX58" s="47"/>
      <c r="AY58" s="47"/>
      <c r="AZ58" s="47"/>
      <c r="BA58" s="47"/>
      <c r="BB58" s="47"/>
      <c r="BC58" s="47"/>
      <c r="BD58" s="47"/>
      <c r="BE58" s="47"/>
    </row>
    <row r="59" spans="2:57" x14ac:dyDescent="0.25">
      <c r="B59" s="9" t="s">
        <v>20</v>
      </c>
      <c r="C59" s="10"/>
      <c r="D59" s="10"/>
      <c r="E59" s="10"/>
      <c r="F59" s="10"/>
      <c r="G59" s="10"/>
      <c r="H59" s="10"/>
      <c r="I59" s="10"/>
      <c r="J59" s="11">
        <f>SUM(J58:J58)</f>
        <v>24</v>
      </c>
      <c r="K59" s="10"/>
      <c r="L59" s="11">
        <f>SUM(J58:L58)</f>
        <v>3170.68</v>
      </c>
      <c r="M59" s="10"/>
      <c r="N59" s="11">
        <f>SUM(J58:N58)</f>
        <v>6287.68</v>
      </c>
      <c r="O59" s="10"/>
      <c r="P59" s="11">
        <f>SUM(J58:P58)</f>
        <v>6544.68</v>
      </c>
      <c r="Q59" s="10"/>
      <c r="R59" s="11">
        <f>SUM(J58:R58)</f>
        <v>6544.68</v>
      </c>
      <c r="S59" s="10"/>
      <c r="T59" s="11">
        <f>SUM(J58:T58)</f>
        <v>6520.68</v>
      </c>
      <c r="U59" s="10"/>
      <c r="V59" s="11">
        <f>SUM(J58:V58)</f>
        <v>6520.68</v>
      </c>
      <c r="W59" s="10"/>
      <c r="X59" s="11">
        <f>SUM(J58:X58)</f>
        <v>6520.68</v>
      </c>
      <c r="Y59" s="10"/>
      <c r="Z59" s="11">
        <f>SUM(J58:Z58)</f>
        <v>6520.68</v>
      </c>
      <c r="AA59" s="10"/>
      <c r="AB59" s="11">
        <f>SUM(J58:AB58)</f>
        <v>6520.68</v>
      </c>
      <c r="AC59" s="10"/>
      <c r="AD59" s="11">
        <f>SUM(J58:AD58)</f>
        <v>6520.68</v>
      </c>
      <c r="AE59" s="10"/>
      <c r="AF59" s="11">
        <f>SUM(L58:AF58)</f>
        <v>6496.68</v>
      </c>
      <c r="AG59" s="10"/>
      <c r="AH59" s="11">
        <f>SUM(N58:AH58)</f>
        <v>3350</v>
      </c>
      <c r="AI59" s="10"/>
      <c r="AJ59" s="11">
        <f>SUM(P58:AJ58)</f>
        <v>233</v>
      </c>
      <c r="AK59" s="10"/>
      <c r="AL59" s="11">
        <f>SUM(R58:AL58)</f>
        <v>-24</v>
      </c>
      <c r="AM59" s="10"/>
      <c r="AN59" s="11">
        <f>SUM(T58:AN58)</f>
        <v>-24</v>
      </c>
      <c r="AO59" s="10"/>
      <c r="AP59" s="11">
        <f>SUM(V58:AP58)</f>
        <v>0</v>
      </c>
      <c r="AQ59" s="10"/>
      <c r="AR59" s="11">
        <f>SUM(X58:AR58)</f>
        <v>0</v>
      </c>
      <c r="AS59" s="10"/>
      <c r="AT59" s="11">
        <f>SUM(Z58:AT58)</f>
        <v>0</v>
      </c>
      <c r="AU59" s="10"/>
      <c r="AV59" s="13">
        <f>SUM(AB58:AV58)</f>
        <v>0</v>
      </c>
    </row>
    <row r="60" spans="2:57" x14ac:dyDescent="0.25">
      <c r="B60" s="4" t="str">
        <f>$B$36</f>
        <v>Other</v>
      </c>
      <c r="J60" s="45">
        <v>0</v>
      </c>
      <c r="K60" s="47"/>
      <c r="L60" s="45">
        <v>151</v>
      </c>
      <c r="M60" s="47"/>
      <c r="N60" s="45">
        <v>12570.93</v>
      </c>
      <c r="O60" s="47"/>
      <c r="P60" s="45">
        <v>1448</v>
      </c>
      <c r="Q60" s="47"/>
      <c r="R60" s="45">
        <v>-94</v>
      </c>
      <c r="S60" s="47"/>
      <c r="T60" s="45">
        <v>0</v>
      </c>
      <c r="U60" s="47"/>
      <c r="V60" s="45">
        <v>0</v>
      </c>
      <c r="W60" s="47"/>
      <c r="X60" s="45">
        <v>9417.2099999999991</v>
      </c>
      <c r="Y60" s="47"/>
      <c r="Z60" s="45">
        <v>-24</v>
      </c>
      <c r="AA60" s="47"/>
      <c r="AB60" s="45">
        <v>5005.07</v>
      </c>
      <c r="AC60" s="47"/>
      <c r="AD60" s="45">
        <v>0</v>
      </c>
      <c r="AE60" s="47"/>
      <c r="AF60" s="45">
        <v>0</v>
      </c>
      <c r="AG60" s="47"/>
      <c r="AH60" s="45">
        <v>0</v>
      </c>
      <c r="AI60" s="47"/>
      <c r="AJ60" s="45">
        <v>2900</v>
      </c>
      <c r="AK60" s="47"/>
      <c r="AL60" s="45">
        <v>0</v>
      </c>
      <c r="AM60" s="47"/>
      <c r="AN60" s="45">
        <v>0</v>
      </c>
      <c r="AO60" s="47"/>
      <c r="AP60" s="45">
        <v>0</v>
      </c>
      <c r="AQ60" s="47"/>
      <c r="AR60" s="45">
        <v>0</v>
      </c>
      <c r="AS60" s="47"/>
      <c r="AT60" s="45">
        <v>0</v>
      </c>
      <c r="AU60" s="47"/>
      <c r="AV60" s="45">
        <v>0</v>
      </c>
      <c r="AW60" s="47"/>
      <c r="AX60" s="47"/>
      <c r="AY60" s="47"/>
      <c r="AZ60" s="47"/>
      <c r="BA60" s="47"/>
      <c r="BB60" s="47"/>
      <c r="BC60" s="47"/>
      <c r="BD60" s="47"/>
      <c r="BE60" s="47"/>
    </row>
    <row r="61" spans="2:57" x14ac:dyDescent="0.25">
      <c r="B61" s="9" t="s">
        <v>20</v>
      </c>
      <c r="C61" s="10"/>
      <c r="D61" s="10"/>
      <c r="E61" s="10"/>
      <c r="F61" s="10"/>
      <c r="G61" s="10"/>
      <c r="H61" s="10"/>
      <c r="I61" s="10"/>
      <c r="J61" s="11">
        <f>SUM(J60:J60)</f>
        <v>0</v>
      </c>
      <c r="K61" s="10"/>
      <c r="L61" s="11">
        <f>SUM(J60:L60)</f>
        <v>151</v>
      </c>
      <c r="M61" s="10"/>
      <c r="N61" s="11">
        <f>SUM(J60:N60)</f>
        <v>12721.93</v>
      </c>
      <c r="O61" s="10"/>
      <c r="P61" s="11">
        <f>SUM(J60:P60)</f>
        <v>14169.93</v>
      </c>
      <c r="Q61" s="10"/>
      <c r="R61" s="11">
        <f>SUM(J60:R60)</f>
        <v>14075.93</v>
      </c>
      <c r="S61" s="10"/>
      <c r="T61" s="11">
        <f>SUM(J60:T60)</f>
        <v>14075.93</v>
      </c>
      <c r="U61" s="10"/>
      <c r="V61" s="11">
        <f>SUM(J60:V60)</f>
        <v>14075.93</v>
      </c>
      <c r="W61" s="10"/>
      <c r="X61" s="11">
        <f>SUM(J60:X60)</f>
        <v>23493.14</v>
      </c>
      <c r="Y61" s="10"/>
      <c r="Z61" s="11">
        <f>SUM(J60:Z60)</f>
        <v>23469.14</v>
      </c>
      <c r="AA61" s="10"/>
      <c r="AB61" s="11">
        <f>SUM(J60:AB60)</f>
        <v>28474.21</v>
      </c>
      <c r="AC61" s="10"/>
      <c r="AD61" s="11">
        <f>SUM(J60:AD60)</f>
        <v>28474.21</v>
      </c>
      <c r="AE61" s="10"/>
      <c r="AF61" s="11">
        <f>SUM(L60:AF60)</f>
        <v>28474.21</v>
      </c>
      <c r="AG61" s="10"/>
      <c r="AH61" s="11">
        <f>SUM(N60:AH60)</f>
        <v>28323.21</v>
      </c>
      <c r="AI61" s="10"/>
      <c r="AJ61" s="11">
        <f>SUM(P60:AJ60)</f>
        <v>18652.28</v>
      </c>
      <c r="AK61" s="10"/>
      <c r="AL61" s="11">
        <f>SUM(R60:AL60)</f>
        <v>17204.28</v>
      </c>
      <c r="AM61" s="10"/>
      <c r="AN61" s="11">
        <f>SUM(T60:AN60)</f>
        <v>17298.28</v>
      </c>
      <c r="AO61" s="10"/>
      <c r="AP61" s="11">
        <f>SUM(V60:AP60)</f>
        <v>17298.28</v>
      </c>
      <c r="AQ61" s="10"/>
      <c r="AR61" s="11">
        <f>SUM(X60:AR60)</f>
        <v>17298.28</v>
      </c>
      <c r="AS61" s="10"/>
      <c r="AT61" s="11">
        <f>SUM(Z60:AT60)</f>
        <v>7881.07</v>
      </c>
      <c r="AU61" s="10"/>
      <c r="AV61" s="13">
        <f>SUM(AB60:AV60)</f>
        <v>7905.07</v>
      </c>
    </row>
    <row r="62" spans="2:57" x14ac:dyDescent="0.25">
      <c r="B62" s="7"/>
      <c r="AW62"/>
      <c r="AX62"/>
      <c r="AY62"/>
      <c r="AZ62"/>
      <c r="BA62"/>
    </row>
    <row r="63" spans="2:57" x14ac:dyDescent="0.25">
      <c r="B63" s="6" t="s">
        <v>39</v>
      </c>
      <c r="AW63"/>
      <c r="AX63"/>
      <c r="AY63"/>
      <c r="AZ63"/>
      <c r="BA63"/>
    </row>
    <row r="64" spans="2:57" x14ac:dyDescent="0.25">
      <c r="B64" s="7" t="s">
        <v>7</v>
      </c>
      <c r="AW64"/>
      <c r="AX64"/>
      <c r="AY64"/>
      <c r="AZ64"/>
      <c r="BA64"/>
    </row>
    <row r="65" spans="2:53" x14ac:dyDescent="0.25">
      <c r="B65" s="4" t="str">
        <f>B52</f>
        <v>Dr. Wang</v>
      </c>
      <c r="J65" s="19">
        <f t="shared" ref="J65:J68" si="15">IF(ISERROR(J52/J28),0,J52/J28)</f>
        <v>1491.9083333333335</v>
      </c>
      <c r="L65" s="19">
        <f t="shared" ref="L65:L68" si="16">IF(ISERROR(L52/L28),0,L52/L28)</f>
        <v>923.64575000000002</v>
      </c>
      <c r="N65" s="19">
        <f t="shared" ref="N65:N68" si="17">IF(ISERROR(N52/N28),0,N52/N28)</f>
        <v>737.2501886792453</v>
      </c>
      <c r="P65" s="19">
        <f t="shared" ref="P65:P68" si="18">IF(ISERROR(P52/P28),0,P52/P28)</f>
        <v>1046.0209836065574</v>
      </c>
      <c r="R65" s="19">
        <f t="shared" ref="R65:R68" si="19">IF(ISERROR(R52/R28),0,R52/R28)</f>
        <v>623.13558823529411</v>
      </c>
      <c r="T65" s="19">
        <f t="shared" ref="T65:T68" si="20">IF(ISERROR(T52/T28),0,T52/T28)</f>
        <v>802.75583333333327</v>
      </c>
      <c r="V65" s="19">
        <f t="shared" ref="V65:V68" si="21">IF(ISERROR(V52/V28),0,V52/V28)</f>
        <v>716.65899999999999</v>
      </c>
      <c r="X65" s="19">
        <f t="shared" ref="X65:X68" si="22">IF(ISERROR(X52/X28),0,X52/X28)</f>
        <v>942.61853658536586</v>
      </c>
      <c r="Z65" s="19">
        <f t="shared" ref="Z65:Z68" si="23">IF(ISERROR(Z52/Z28),0,Z52/Z28)</f>
        <v>691.5480327868853</v>
      </c>
      <c r="AB65" s="19">
        <f t="shared" ref="AB65:AB68" si="24">IF(ISERROR(AB52/AB28),0,AB52/AB28)</f>
        <v>903.17735294117642</v>
      </c>
      <c r="AD65" s="19">
        <f t="shared" ref="AD65:AF68" si="25">IF(ISERROR(AD52/AD28),0,AD52/AD28)</f>
        <v>91.937575757575758</v>
      </c>
      <c r="AF65" s="19">
        <f t="shared" si="25"/>
        <v>771.44390243902444</v>
      </c>
      <c r="AH65" s="19">
        <f t="shared" ref="AH65:AJ65" si="26">IF(ISERROR(AH52/AH28),0,AH52/AH28)</f>
        <v>491.23371134020618</v>
      </c>
      <c r="AJ65" s="19">
        <f t="shared" si="26"/>
        <v>599.28580645161287</v>
      </c>
      <c r="AL65" s="19">
        <f t="shared" ref="AL65:AN65" si="27">IF(ISERROR(AL52/AL28),0,AL52/AL28)</f>
        <v>1136.5039726027396</v>
      </c>
      <c r="AN65" s="19">
        <f t="shared" si="27"/>
        <v>677.08267857142857</v>
      </c>
      <c r="AP65" s="19">
        <f t="shared" ref="AP65:AR65" si="28">IF(ISERROR(AP52/AP28),0,AP52/AP28)</f>
        <v>692.06980392156856</v>
      </c>
      <c r="AR65" s="19">
        <f t="shared" si="28"/>
        <v>1058.8733333333334</v>
      </c>
      <c r="AT65" s="19">
        <f t="shared" ref="AT65:AV65" si="29">IF(ISERROR(AT52/AT28),0,AT52/AT28)</f>
        <v>850.57289473684216</v>
      </c>
      <c r="AV65" s="19">
        <f t="shared" si="29"/>
        <v>877.70346153846151</v>
      </c>
      <c r="AW65"/>
      <c r="AX65"/>
      <c r="AY65"/>
      <c r="AZ65"/>
      <c r="BA65"/>
    </row>
    <row r="66" spans="2:53" x14ac:dyDescent="0.25">
      <c r="B66" s="9" t="s">
        <v>2</v>
      </c>
      <c r="C66" s="10"/>
      <c r="D66" s="10"/>
      <c r="E66" s="10"/>
      <c r="F66" s="10"/>
      <c r="G66" s="10"/>
      <c r="H66" s="10"/>
      <c r="I66" s="10"/>
      <c r="J66" s="37">
        <f t="shared" si="15"/>
        <v>1491.9083333333335</v>
      </c>
      <c r="K66" s="10"/>
      <c r="L66" s="37">
        <f t="shared" si="16"/>
        <v>997.76695652173908</v>
      </c>
      <c r="M66" s="10"/>
      <c r="N66" s="37">
        <f t="shared" si="17"/>
        <v>858.29838383838387</v>
      </c>
      <c r="O66" s="10"/>
      <c r="P66" s="37">
        <f t="shared" si="18"/>
        <v>929.86762500000009</v>
      </c>
      <c r="Q66" s="10"/>
      <c r="R66" s="37">
        <f t="shared" si="19"/>
        <v>838.38614035087721</v>
      </c>
      <c r="S66" s="10"/>
      <c r="T66" s="37">
        <f t="shared" si="20"/>
        <v>829.8348666666667</v>
      </c>
      <c r="U66" s="10"/>
      <c r="V66" s="37">
        <f t="shared" si="21"/>
        <v>813.66688571428585</v>
      </c>
      <c r="W66" s="10"/>
      <c r="X66" s="37">
        <f t="shared" si="22"/>
        <v>827.18867007672634</v>
      </c>
      <c r="Y66" s="10"/>
      <c r="Z66" s="37">
        <f t="shared" si="23"/>
        <v>808.88318584070794</v>
      </c>
      <c r="AA66" s="10"/>
      <c r="AB66" s="37">
        <f t="shared" si="24"/>
        <v>821.2139615384616</v>
      </c>
      <c r="AC66" s="10"/>
      <c r="AD66" s="37">
        <f t="shared" si="25"/>
        <v>739.07703071672358</v>
      </c>
      <c r="AE66" s="10"/>
      <c r="AF66" s="37">
        <f t="shared" si="25"/>
        <v>736.26297583081578</v>
      </c>
      <c r="AG66" s="10"/>
      <c r="AH66" s="37">
        <f t="shared" ref="AH66:AJ66" si="30">IF(ISERROR(AH53/AH29),0,AH53/AH29)</f>
        <v>692.78154381084835</v>
      </c>
      <c r="AI66" s="10"/>
      <c r="AJ66" s="37">
        <f t="shared" si="30"/>
        <v>678.22035573122525</v>
      </c>
      <c r="AK66" s="10"/>
      <c r="AL66" s="37">
        <f t="shared" ref="AL66:AN66" si="31">IF(ISERROR(AL53/AL29),0,AL53/AL29)</f>
        <v>692.51201037613487</v>
      </c>
      <c r="AM66" s="10"/>
      <c r="AN66" s="37">
        <f t="shared" si="31"/>
        <v>697.58915678524363</v>
      </c>
      <c r="AO66" s="10"/>
      <c r="AP66" s="37">
        <f t="shared" ref="AP66:AR66" si="32">IF(ISERROR(AP53/AP29),0,AP53/AP29)</f>
        <v>686.94757452574527</v>
      </c>
      <c r="AQ66" s="10"/>
      <c r="AR66" s="37">
        <f t="shared" si="32"/>
        <v>716.1696138482024</v>
      </c>
      <c r="AS66" s="10"/>
      <c r="AT66" s="37">
        <f t="shared" ref="AT66:AV66" si="33">IF(ISERROR(AT53/AT29),0,AT53/AT29)</f>
        <v>717.35312977099238</v>
      </c>
      <c r="AU66" s="10"/>
      <c r="AV66" s="13">
        <f t="shared" si="33"/>
        <v>734.88916562889165</v>
      </c>
      <c r="AW66"/>
      <c r="AX66"/>
      <c r="AY66"/>
      <c r="AZ66"/>
      <c r="BA66"/>
    </row>
    <row r="67" spans="2:53" x14ac:dyDescent="0.25">
      <c r="B67" s="4" t="str">
        <f>$B$30</f>
        <v>Dr. Henderson</v>
      </c>
      <c r="J67" s="19">
        <f t="shared" si="15"/>
        <v>262.61369158878506</v>
      </c>
      <c r="L67" s="19">
        <f t="shared" si="16"/>
        <v>228.0328712871287</v>
      </c>
      <c r="N67" s="19">
        <f t="shared" si="17"/>
        <v>470.83823529411762</v>
      </c>
      <c r="P67" s="19">
        <f t="shared" si="18"/>
        <v>0</v>
      </c>
      <c r="R67" s="19">
        <f t="shared" si="19"/>
        <v>0</v>
      </c>
      <c r="T67" s="19">
        <f t="shared" si="20"/>
        <v>0</v>
      </c>
      <c r="V67" s="19">
        <f t="shared" si="21"/>
        <v>0</v>
      </c>
      <c r="X67" s="19">
        <f t="shared" si="22"/>
        <v>0</v>
      </c>
      <c r="Z67" s="19">
        <f t="shared" si="23"/>
        <v>0</v>
      </c>
      <c r="AB67" s="19">
        <f t="shared" si="24"/>
        <v>0</v>
      </c>
      <c r="AD67" s="19">
        <f t="shared" si="25"/>
        <v>0</v>
      </c>
      <c r="AF67" s="19">
        <f t="shared" si="25"/>
        <v>0</v>
      </c>
      <c r="AH67" s="19">
        <f t="shared" ref="AH67:AJ67" si="34">IF(ISERROR(AH54/AH30),0,AH54/AH30)</f>
        <v>0</v>
      </c>
      <c r="AJ67" s="19">
        <f t="shared" si="34"/>
        <v>0</v>
      </c>
      <c r="AL67" s="19">
        <f t="shared" ref="AL67:AN67" si="35">IF(ISERROR(AL54/AL30),0,AL54/AL30)</f>
        <v>0</v>
      </c>
      <c r="AN67" s="19">
        <f t="shared" si="35"/>
        <v>0</v>
      </c>
      <c r="AP67" s="19">
        <f t="shared" ref="AP67:AR67" si="36">IF(ISERROR(AP54/AP30),0,AP54/AP30)</f>
        <v>0</v>
      </c>
      <c r="AR67" s="19">
        <f t="shared" si="36"/>
        <v>0</v>
      </c>
      <c r="AT67" s="19">
        <f t="shared" ref="AT67:AV67" si="37">IF(ISERROR(AT54/AT30),0,AT54/AT30)</f>
        <v>0</v>
      </c>
      <c r="AV67" s="19">
        <f t="shared" si="37"/>
        <v>0</v>
      </c>
      <c r="AW67"/>
      <c r="AX67"/>
      <c r="AY67"/>
      <c r="AZ67"/>
      <c r="BA67"/>
    </row>
    <row r="68" spans="2:53" x14ac:dyDescent="0.25">
      <c r="B68" s="9" t="s">
        <v>2</v>
      </c>
      <c r="C68" s="10"/>
      <c r="D68" s="10"/>
      <c r="E68" s="10"/>
      <c r="F68" s="10"/>
      <c r="G68" s="10"/>
      <c r="H68" s="10"/>
      <c r="I68" s="10"/>
      <c r="J68" s="11">
        <f t="shared" si="15"/>
        <v>262.61369158878506</v>
      </c>
      <c r="K68" s="10"/>
      <c r="L68" s="11">
        <f t="shared" si="16"/>
        <v>251.525873015873</v>
      </c>
      <c r="M68" s="10"/>
      <c r="N68" s="11">
        <f t="shared" si="17"/>
        <v>262.75572289156622</v>
      </c>
      <c r="O68" s="10"/>
      <c r="P68" s="11">
        <f t="shared" si="18"/>
        <v>261.1823353293413</v>
      </c>
      <c r="Q68" s="10"/>
      <c r="R68" s="11">
        <f t="shared" si="19"/>
        <v>264.11347305389222</v>
      </c>
      <c r="S68" s="10"/>
      <c r="T68" s="11">
        <f t="shared" si="20"/>
        <v>260.80508982035929</v>
      </c>
      <c r="U68" s="10"/>
      <c r="V68" s="11">
        <f t="shared" si="21"/>
        <v>260.80508982035929</v>
      </c>
      <c r="W68" s="10"/>
      <c r="X68" s="11">
        <f t="shared" si="22"/>
        <v>260.59550898203594</v>
      </c>
      <c r="Y68" s="10"/>
      <c r="Z68" s="11">
        <f t="shared" si="23"/>
        <v>260.59550898203594</v>
      </c>
      <c r="AA68" s="10"/>
      <c r="AB68" s="11">
        <f t="shared" si="24"/>
        <v>260.59550898203594</v>
      </c>
      <c r="AC68" s="10"/>
      <c r="AD68" s="11">
        <f t="shared" si="25"/>
        <v>258.46377245508978</v>
      </c>
      <c r="AE68" s="10"/>
      <c r="AF68" s="11">
        <f t="shared" si="25"/>
        <v>254.21308333333334</v>
      </c>
      <c r="AG68" s="10"/>
      <c r="AH68" s="11">
        <f t="shared" ref="AH68:AJ68" si="38">IF(ISERROR(AH55/AH31),0,AH55/AH31)</f>
        <v>392.69736842105266</v>
      </c>
      <c r="AI68" s="10"/>
      <c r="AJ68" s="11">
        <f t="shared" si="38"/>
        <v>-271.5</v>
      </c>
      <c r="AK68" s="10"/>
      <c r="AL68" s="11">
        <f t="shared" ref="AL68:AN68" si="39">IF(ISERROR(AL55/AL31),0,AL55/AL31)</f>
        <v>0</v>
      </c>
      <c r="AM68" s="10"/>
      <c r="AN68" s="11">
        <f t="shared" si="39"/>
        <v>0</v>
      </c>
      <c r="AO68" s="10"/>
      <c r="AP68" s="11">
        <f t="shared" ref="AP68:AR68" si="40">IF(ISERROR(AP55/AP31),0,AP55/AP31)</f>
        <v>0</v>
      </c>
      <c r="AQ68" s="10"/>
      <c r="AR68" s="11">
        <f t="shared" si="40"/>
        <v>0</v>
      </c>
      <c r="AS68" s="10"/>
      <c r="AT68" s="11">
        <f t="shared" ref="AT68:AV68" si="41">IF(ISERROR(AT55/AT31),0,AT55/AT31)</f>
        <v>0</v>
      </c>
      <c r="AU68" s="10"/>
      <c r="AV68" s="13">
        <f t="shared" si="41"/>
        <v>0</v>
      </c>
      <c r="AW68"/>
      <c r="AX68"/>
      <c r="AY68"/>
      <c r="AZ68"/>
      <c r="BA68"/>
    </row>
    <row r="69" spans="2:53" x14ac:dyDescent="0.25">
      <c r="B69" s="4" t="str">
        <f>$B$32</f>
        <v>Other</v>
      </c>
      <c r="J69" s="20">
        <f>IF(J32=0,"-",J56/J32)</f>
        <v>287.1464285714286</v>
      </c>
      <c r="L69" s="20">
        <f>IF(L32=0,"-",L56/L32)</f>
        <v>686.46733333333339</v>
      </c>
      <c r="N69" s="20">
        <f>IF(N32=0,"-",N56/N32)</f>
        <v>349.25026315789472</v>
      </c>
      <c r="P69" s="20">
        <f>IF(P32=0,"-",P56/P32)</f>
        <v>452.91238095238094</v>
      </c>
      <c r="R69" s="20">
        <f>IF(R32=0,"-",R56/R32)</f>
        <v>569.14374999999995</v>
      </c>
      <c r="T69" s="20">
        <f>IF(T32=0,"-",T56/T32)</f>
        <v>276.89923076923077</v>
      </c>
      <c r="V69" s="20">
        <f>IF(V32=0,"-",V56/V32)</f>
        <v>394.99799999999999</v>
      </c>
      <c r="X69" s="20" t="str">
        <f>IF(X32=0,"-",X56/X32)</f>
        <v>-</v>
      </c>
      <c r="Z69" s="20" t="str">
        <f>IF(Z32=0,"-",Z56/Z32)</f>
        <v>-</v>
      </c>
      <c r="AB69" s="20" t="str">
        <f>IF(AB32=0,"-",AB56/AB32)</f>
        <v>-</v>
      </c>
      <c r="AD69" s="20" t="str">
        <f>IF(AD32=0,"-",AD56/AD32)</f>
        <v>-</v>
      </c>
      <c r="AF69" s="20" t="str">
        <f>IF(AF32=0,"-",AF56/AF32)</f>
        <v>-</v>
      </c>
      <c r="AH69" s="20">
        <f>IF(AH32=0,"-",AH56/AH32)</f>
        <v>2963.5849999999996</v>
      </c>
      <c r="AJ69" s="20">
        <f>IF(AJ32=0,"-",AJ56/AJ32)</f>
        <v>0</v>
      </c>
      <c r="AL69" s="20">
        <f>IF(AL32=0,"-",AL56/AL32)</f>
        <v>1.3333333333333333</v>
      </c>
      <c r="AN69" s="20">
        <f>IF(AN32=0,"-",AN56/AN32)</f>
        <v>239.12399999999997</v>
      </c>
      <c r="AP69" s="20">
        <f>IF(AP32=0,"-",AP56/AP32)</f>
        <v>355.32</v>
      </c>
      <c r="AR69" s="20">
        <f>IF(AR32=0,"-",AR56/AR32)</f>
        <v>355.32</v>
      </c>
      <c r="AT69" s="20">
        <f>IF(AT32=0,"-",AT56/AT32)</f>
        <v>70</v>
      </c>
      <c r="AV69" s="20" t="str">
        <f>IF(AV32=0,"-",AV56/AV32)</f>
        <v>-</v>
      </c>
      <c r="AW69"/>
      <c r="AX69"/>
      <c r="AY69"/>
      <c r="AZ69"/>
      <c r="BA69"/>
    </row>
    <row r="70" spans="2:53" x14ac:dyDescent="0.25">
      <c r="B70" s="9" t="s">
        <v>2</v>
      </c>
      <c r="C70" s="10"/>
      <c r="D70" s="10"/>
      <c r="E70" s="10"/>
      <c r="F70" s="10"/>
      <c r="G70" s="10"/>
      <c r="H70" s="10"/>
      <c r="I70" s="10"/>
      <c r="J70" s="11">
        <f t="shared" ref="J70:J74" si="42">IF(ISERROR(J57/J33),0,J57/J33)</f>
        <v>287.1464285714286</v>
      </c>
      <c r="K70" s="10"/>
      <c r="L70" s="11">
        <f t="shared" ref="L70:L74" si="43">IF(ISERROR(L57/L33),0,L57/L33)</f>
        <v>493.69172413793109</v>
      </c>
      <c r="M70" s="10"/>
      <c r="N70" s="11">
        <f t="shared" ref="N70:N74" si="44">IF(ISERROR(N57/N33),0,N57/N33)</f>
        <v>411.76970149253731</v>
      </c>
      <c r="O70" s="10"/>
      <c r="P70" s="11">
        <f t="shared" ref="P70:P74" si="45">IF(ISERROR(P57/P33),0,P57/P33)</f>
        <v>421.58784090909086</v>
      </c>
      <c r="Q70" s="10"/>
      <c r="R70" s="11">
        <f t="shared" ref="R70:R74" si="46">IF(ISERROR(R57/R33),0,R57/R33)</f>
        <v>444.28874999999999</v>
      </c>
      <c r="S70" s="10"/>
      <c r="T70" s="11">
        <f t="shared" ref="T70:T74" si="47">IF(ISERROR(T57/T33),0,T57/T33)</f>
        <v>425.68991452991452</v>
      </c>
      <c r="U70" s="10"/>
      <c r="V70" s="11">
        <f t="shared" ref="V70:V74" si="48">IF(ISERROR(V57/V33),0,V57/V33)</f>
        <v>424.43204918032785</v>
      </c>
      <c r="W70" s="10"/>
      <c r="X70" s="11">
        <f t="shared" ref="X70:X74" si="49">IF(ISERROR(X57/X33),0,X57/X33)</f>
        <v>424.43204918032785</v>
      </c>
      <c r="Y70" s="10"/>
      <c r="Z70" s="11">
        <f t="shared" ref="Z70:Z74" si="50">IF(ISERROR(Z57/Z33),0,Z57/Z33)</f>
        <v>424.43204918032785</v>
      </c>
      <c r="AA70" s="10"/>
      <c r="AB70" s="11">
        <f t="shared" ref="AB70:AB74" si="51">IF(ISERROR(AB57/AB33),0,AB57/AB33)</f>
        <v>424.43204918032785</v>
      </c>
      <c r="AC70" s="10"/>
      <c r="AD70" s="11">
        <f t="shared" ref="AD70:AF74" si="52">IF(ISERROR(AD57/AD33),0,AD57/AD33)</f>
        <v>418.71073770491802</v>
      </c>
      <c r="AE70" s="10"/>
      <c r="AF70" s="11">
        <f t="shared" si="52"/>
        <v>435.76537037037036</v>
      </c>
      <c r="AG70" s="10"/>
      <c r="AH70" s="11">
        <f t="shared" ref="AH70:AJ70" si="53">IF(ISERROR(AH57/AH33),0,AH57/AH33)</f>
        <v>550.98141414141401</v>
      </c>
      <c r="AI70" s="10"/>
      <c r="AJ70" s="11">
        <f t="shared" si="53"/>
        <v>616.05447761194023</v>
      </c>
      <c r="AK70" s="10"/>
      <c r="AL70" s="11">
        <f t="shared" ref="AL70:AN70" si="54">IF(ISERROR(AL57/AL33),0,AL57/AL33)</f>
        <v>611.00942307692299</v>
      </c>
      <c r="AM70" s="10"/>
      <c r="AN70" s="11">
        <f t="shared" si="54"/>
        <v>490.15482142857138</v>
      </c>
      <c r="AO70" s="10"/>
      <c r="AP70" s="11">
        <f t="shared" ref="AP70:AR70" si="55">IF(ISERROR(AP57/AP33),0,AP57/AP33)</f>
        <v>550.0977272727273</v>
      </c>
      <c r="AQ70" s="10"/>
      <c r="AR70" s="11">
        <f t="shared" si="55"/>
        <v>564.61574999999993</v>
      </c>
      <c r="AS70" s="10"/>
      <c r="AT70" s="11">
        <f t="shared" ref="AT70:AV70" si="56">IF(ISERROR(AT57/AT33),0,AT57/AT33)</f>
        <v>552.55195121951215</v>
      </c>
      <c r="AU70" s="10"/>
      <c r="AV70" s="13">
        <f t="shared" si="56"/>
        <v>552.55195121951215</v>
      </c>
      <c r="AW70"/>
      <c r="AX70"/>
      <c r="AY70"/>
      <c r="AZ70"/>
      <c r="BA70"/>
    </row>
    <row r="71" spans="2:53" x14ac:dyDescent="0.25">
      <c r="B71" s="4" t="str">
        <f>$B$34</f>
        <v>Other</v>
      </c>
      <c r="J71" s="20">
        <f t="shared" si="42"/>
        <v>0</v>
      </c>
      <c r="L71" s="20">
        <f t="shared" si="43"/>
        <v>786.67</v>
      </c>
      <c r="N71" s="20">
        <f t="shared" si="44"/>
        <v>389.625</v>
      </c>
      <c r="P71" s="20">
        <f t="shared" si="45"/>
        <v>257</v>
      </c>
      <c r="R71" s="20">
        <f t="shared" si="46"/>
        <v>0</v>
      </c>
      <c r="T71" s="20">
        <f t="shared" si="47"/>
        <v>0</v>
      </c>
      <c r="V71" s="20">
        <f t="shared" si="48"/>
        <v>0</v>
      </c>
      <c r="X71" s="20">
        <f t="shared" si="49"/>
        <v>0</v>
      </c>
      <c r="Z71" s="20">
        <f t="shared" si="50"/>
        <v>0</v>
      </c>
      <c r="AB71" s="20">
        <f t="shared" si="51"/>
        <v>0</v>
      </c>
      <c r="AD71" s="20">
        <f t="shared" si="52"/>
        <v>0</v>
      </c>
      <c r="AF71" s="20">
        <f t="shared" si="52"/>
        <v>0</v>
      </c>
      <c r="AH71" s="20">
        <f t="shared" ref="AH71:AJ71" si="57">IF(ISERROR(AH58/AH34),0,AH58/AH34)</f>
        <v>0</v>
      </c>
      <c r="AJ71" s="20">
        <f t="shared" si="57"/>
        <v>0</v>
      </c>
      <c r="AL71" s="20">
        <f t="shared" ref="AL71:AN71" si="58">IF(ISERROR(AL58/AL34),0,AL58/AL34)</f>
        <v>0</v>
      </c>
      <c r="AN71" s="20">
        <f t="shared" si="58"/>
        <v>0</v>
      </c>
      <c r="AP71" s="20">
        <f t="shared" ref="AP71:AR71" si="59">IF(ISERROR(AP58/AP34),0,AP58/AP34)</f>
        <v>0</v>
      </c>
      <c r="AR71" s="20">
        <f t="shared" si="59"/>
        <v>0</v>
      </c>
      <c r="AT71" s="20">
        <f t="shared" ref="AT71:AV71" si="60">IF(ISERROR(AT58/AT34),0,AT58/AT34)</f>
        <v>0</v>
      </c>
      <c r="AV71" s="20">
        <f t="shared" si="60"/>
        <v>0</v>
      </c>
      <c r="AW71"/>
      <c r="AX71"/>
      <c r="AY71"/>
      <c r="AZ71"/>
      <c r="BA71"/>
    </row>
    <row r="72" spans="2:53" x14ac:dyDescent="0.25">
      <c r="B72" s="9" t="s">
        <v>2</v>
      </c>
      <c r="C72" s="10"/>
      <c r="D72" s="10"/>
      <c r="E72" s="10"/>
      <c r="F72" s="10"/>
      <c r="G72" s="10"/>
      <c r="H72" s="10"/>
      <c r="I72" s="10"/>
      <c r="J72" s="11">
        <f t="shared" si="42"/>
        <v>0</v>
      </c>
      <c r="K72" s="10"/>
      <c r="L72" s="11">
        <f t="shared" si="43"/>
        <v>792.67</v>
      </c>
      <c r="M72" s="10"/>
      <c r="N72" s="11">
        <f t="shared" si="44"/>
        <v>523.97333333333336</v>
      </c>
      <c r="O72" s="10"/>
      <c r="P72" s="11">
        <f t="shared" si="45"/>
        <v>503.43692307692311</v>
      </c>
      <c r="Q72" s="10"/>
      <c r="R72" s="11">
        <f t="shared" si="46"/>
        <v>503.43692307692311</v>
      </c>
      <c r="S72" s="10"/>
      <c r="T72" s="11">
        <f t="shared" si="47"/>
        <v>501.59076923076924</v>
      </c>
      <c r="U72" s="10"/>
      <c r="V72" s="11">
        <f t="shared" si="48"/>
        <v>501.59076923076924</v>
      </c>
      <c r="W72" s="10"/>
      <c r="X72" s="11">
        <f t="shared" si="49"/>
        <v>501.59076923076924</v>
      </c>
      <c r="Y72" s="10"/>
      <c r="Z72" s="11">
        <f t="shared" si="50"/>
        <v>501.59076923076924</v>
      </c>
      <c r="AA72" s="10"/>
      <c r="AB72" s="11">
        <f t="shared" si="51"/>
        <v>501.59076923076924</v>
      </c>
      <c r="AC72" s="10"/>
      <c r="AD72" s="11">
        <f t="shared" si="52"/>
        <v>501.59076923076924</v>
      </c>
      <c r="AE72" s="10"/>
      <c r="AF72" s="11">
        <f t="shared" si="52"/>
        <v>499.74461538461543</v>
      </c>
      <c r="AG72" s="10"/>
      <c r="AH72" s="11">
        <f t="shared" ref="AH72:AJ72" si="61">IF(ISERROR(AH59/AH35),0,AH59/AH35)</f>
        <v>372.22222222222223</v>
      </c>
      <c r="AI72" s="10"/>
      <c r="AJ72" s="11">
        <f t="shared" si="61"/>
        <v>233</v>
      </c>
      <c r="AK72" s="10"/>
      <c r="AL72" s="11">
        <f t="shared" ref="AL72:AN72" si="62">IF(ISERROR(AL59/AL35),0,AL59/AL35)</f>
        <v>0</v>
      </c>
      <c r="AM72" s="10"/>
      <c r="AN72" s="11">
        <f t="shared" si="62"/>
        <v>0</v>
      </c>
      <c r="AO72" s="10"/>
      <c r="AP72" s="11">
        <f t="shared" ref="AP72:AR72" si="63">IF(ISERROR(AP59/AP35),0,AP59/AP35)</f>
        <v>0</v>
      </c>
      <c r="AQ72" s="10"/>
      <c r="AR72" s="11">
        <f t="shared" si="63"/>
        <v>0</v>
      </c>
      <c r="AS72" s="10"/>
      <c r="AT72" s="11">
        <f t="shared" ref="AT72:AV72" si="64">IF(ISERROR(AT59/AT35),0,AT59/AT35)</f>
        <v>0</v>
      </c>
      <c r="AU72" s="10"/>
      <c r="AV72" s="13">
        <f t="shared" si="64"/>
        <v>0</v>
      </c>
      <c r="AW72"/>
      <c r="AX72"/>
      <c r="AY72"/>
      <c r="AZ72"/>
      <c r="BA72"/>
    </row>
    <row r="73" spans="2:53" x14ac:dyDescent="0.25">
      <c r="B73" s="4" t="str">
        <f>$B$36</f>
        <v>Other</v>
      </c>
      <c r="J73" s="20">
        <f t="shared" si="42"/>
        <v>0</v>
      </c>
      <c r="L73" s="20">
        <f t="shared" si="43"/>
        <v>0</v>
      </c>
      <c r="N73" s="20">
        <f t="shared" si="44"/>
        <v>897.92357142857145</v>
      </c>
      <c r="P73" s="20">
        <f t="shared" si="45"/>
        <v>724</v>
      </c>
      <c r="R73" s="20">
        <f t="shared" si="46"/>
        <v>0</v>
      </c>
      <c r="T73" s="20">
        <f t="shared" si="47"/>
        <v>0</v>
      </c>
      <c r="V73" s="20">
        <f t="shared" si="48"/>
        <v>0</v>
      </c>
      <c r="X73" s="20">
        <f t="shared" si="49"/>
        <v>448.43857142857138</v>
      </c>
      <c r="Z73" s="20">
        <f t="shared" si="50"/>
        <v>0</v>
      </c>
      <c r="AB73" s="20">
        <f t="shared" si="51"/>
        <v>2502.5349999999999</v>
      </c>
      <c r="AD73" s="20">
        <f t="shared" si="52"/>
        <v>0</v>
      </c>
      <c r="AF73" s="20">
        <f t="shared" si="52"/>
        <v>0</v>
      </c>
      <c r="AH73" s="20">
        <f t="shared" ref="AH73:AJ73" si="65">IF(ISERROR(AH60/AH36),0,AH60/AH36)</f>
        <v>0</v>
      </c>
      <c r="AJ73" s="20">
        <f t="shared" si="65"/>
        <v>0</v>
      </c>
      <c r="AL73" s="20">
        <f t="shared" ref="AL73:AN73" si="66">IF(ISERROR(AL60/AL36),0,AL60/AL36)</f>
        <v>0</v>
      </c>
      <c r="AN73" s="20">
        <f t="shared" si="66"/>
        <v>0</v>
      </c>
      <c r="AP73" s="20">
        <f t="shared" ref="AP73:AR73" si="67">IF(ISERROR(AP60/AP36),0,AP60/AP36)</f>
        <v>0</v>
      </c>
      <c r="AR73" s="20">
        <f t="shared" si="67"/>
        <v>0</v>
      </c>
      <c r="AT73" s="20">
        <f t="shared" ref="AT73:AV73" si="68">IF(ISERROR(AT60/AT36),0,AT60/AT36)</f>
        <v>0</v>
      </c>
      <c r="AV73" s="20">
        <f t="shared" si="68"/>
        <v>0</v>
      </c>
      <c r="AW73"/>
      <c r="AX73"/>
      <c r="AY73"/>
      <c r="AZ73"/>
      <c r="BA73"/>
    </row>
    <row r="74" spans="2:53" x14ac:dyDescent="0.25">
      <c r="B74" s="9" t="s">
        <v>2</v>
      </c>
      <c r="C74" s="10"/>
      <c r="D74" s="10"/>
      <c r="E74" s="10"/>
      <c r="F74" s="10"/>
      <c r="G74" s="10"/>
      <c r="H74" s="10"/>
      <c r="I74" s="10"/>
      <c r="J74" s="11">
        <f t="shared" si="42"/>
        <v>0</v>
      </c>
      <c r="K74" s="10"/>
      <c r="L74" s="11">
        <f t="shared" si="43"/>
        <v>0</v>
      </c>
      <c r="M74" s="10"/>
      <c r="N74" s="11">
        <f t="shared" si="44"/>
        <v>908.70928571428578</v>
      </c>
      <c r="O74" s="10"/>
      <c r="P74" s="11">
        <f t="shared" si="45"/>
        <v>885.62062500000002</v>
      </c>
      <c r="Q74" s="10"/>
      <c r="R74" s="11">
        <f t="shared" si="46"/>
        <v>879.74562500000002</v>
      </c>
      <c r="S74" s="10"/>
      <c r="T74" s="11">
        <f t="shared" si="47"/>
        <v>879.74562500000002</v>
      </c>
      <c r="U74" s="10"/>
      <c r="V74" s="11">
        <f t="shared" si="48"/>
        <v>879.74562500000002</v>
      </c>
      <c r="W74" s="10"/>
      <c r="X74" s="11">
        <f t="shared" si="49"/>
        <v>634.94972972972971</v>
      </c>
      <c r="Y74" s="10"/>
      <c r="Z74" s="11">
        <f t="shared" si="50"/>
        <v>634.30108108108107</v>
      </c>
      <c r="AA74" s="10"/>
      <c r="AB74" s="11">
        <f t="shared" si="51"/>
        <v>730.10794871794872</v>
      </c>
      <c r="AC74" s="10"/>
      <c r="AD74" s="11">
        <f t="shared" si="52"/>
        <v>730.10794871794872</v>
      </c>
      <c r="AE74" s="10"/>
      <c r="AF74" s="11">
        <f t="shared" si="52"/>
        <v>730.10794871794872</v>
      </c>
      <c r="AG74" s="10"/>
      <c r="AH74" s="11">
        <f t="shared" ref="AH74:AJ74" si="69">IF(ISERROR(AH61/AH37),0,AH61/AH37)</f>
        <v>726.2361538461538</v>
      </c>
      <c r="AI74" s="10"/>
      <c r="AJ74" s="11">
        <f t="shared" si="69"/>
        <v>746.09119999999996</v>
      </c>
      <c r="AK74" s="10"/>
      <c r="AL74" s="11">
        <f t="shared" ref="AL74:AN74" si="70">IF(ISERROR(AL61/AL37),0,AL61/AL37)</f>
        <v>748.0121739130434</v>
      </c>
      <c r="AM74" s="10"/>
      <c r="AN74" s="11">
        <f t="shared" si="70"/>
        <v>752.09913043478252</v>
      </c>
      <c r="AO74" s="10"/>
      <c r="AP74" s="11">
        <f t="shared" ref="AP74:AR74" si="71">IF(ISERROR(AP61/AP37),0,AP61/AP37)</f>
        <v>752.09913043478252</v>
      </c>
      <c r="AQ74" s="10"/>
      <c r="AR74" s="11">
        <f t="shared" si="71"/>
        <v>752.09913043478252</v>
      </c>
      <c r="AS74" s="10"/>
      <c r="AT74" s="11">
        <f t="shared" ref="AT74:AV74" si="72">IF(ISERROR(AT61/AT37),0,AT61/AT37)</f>
        <v>3940.5349999999999</v>
      </c>
      <c r="AU74" s="10"/>
      <c r="AV74" s="13">
        <f t="shared" si="72"/>
        <v>3952.5349999999999</v>
      </c>
      <c r="AW74"/>
      <c r="AX74"/>
      <c r="AY74"/>
      <c r="AZ74"/>
      <c r="BA74"/>
    </row>
    <row r="75" spans="2:53" x14ac:dyDescent="0.25">
      <c r="B75" s="4" t="s">
        <v>10</v>
      </c>
      <c r="J75" s="20">
        <f t="shared" ref="J75" si="73">IF(ISERROR(J9/J38),0,J9/J38)</f>
        <v>295.70440170940174</v>
      </c>
      <c r="L75" s="20">
        <f t="shared" ref="L75" si="74">IF(ISERROR(L9/L38),0,L9/L38)</f>
        <v>459.82399999999996</v>
      </c>
      <c r="N75" s="20">
        <f t="shared" ref="N75" si="75">IF(ISERROR(N9/N38),0,N9/N38)</f>
        <v>584.90730769230765</v>
      </c>
      <c r="P75" s="20">
        <f t="shared" ref="P75" si="76">IF(ISERROR(P9/P38),0,P9/P38)</f>
        <v>862.33839080459768</v>
      </c>
      <c r="R75" s="20">
        <f t="shared" ref="R75" si="77">IF(ISERROR(R9/R38),0,R9/R38)</f>
        <v>623.38714285714286</v>
      </c>
      <c r="T75" s="20">
        <f t="shared" ref="T75" si="78">IF(ISERROR(T9/T38),0,T9/T38)</f>
        <v>709.04835294117652</v>
      </c>
      <c r="V75" s="20">
        <f t="shared" ref="V75" si="79">IF(ISERROR(V9/V38),0,V9/V38)</f>
        <v>687.41709090909092</v>
      </c>
      <c r="X75" s="20">
        <f t="shared" ref="X75" si="80">IF(ISERROR(X9/X38),0,X9/X38)</f>
        <v>774.1059677419355</v>
      </c>
      <c r="Z75" s="20">
        <f t="shared" ref="Z75" si="81">IF(ISERROR(Z9/Z38),0,Z9/Z38)</f>
        <v>691.15459016393447</v>
      </c>
      <c r="AB75" s="20">
        <f t="shared" ref="AB75" si="82">IF(ISERROR(AB9/AB38),0,AB9/AB38)</f>
        <v>948.87328571428577</v>
      </c>
      <c r="AD75" s="20">
        <f t="shared" ref="AD75:AF75" si="83">IF(ISERROR(AD9/AD38),0,AD9/AD38)</f>
        <v>888.75575757575757</v>
      </c>
      <c r="AF75" s="20">
        <f t="shared" si="83"/>
        <v>776.05365853658543</v>
      </c>
      <c r="AH75" s="20">
        <f t="shared" ref="AH75:AJ75" si="84">IF(ISERROR(AH9/AH38),0,AH9/AH38)</f>
        <v>462.49194174757281</v>
      </c>
      <c r="AJ75" s="20">
        <f t="shared" si="84"/>
        <v>572.35292929292928</v>
      </c>
      <c r="AL75" s="20">
        <f t="shared" ref="AL75:AN75" si="85">IF(ISERROR(AL9/AL38),0,AL9/AL38)</f>
        <v>567.20417721518982</v>
      </c>
      <c r="AN75" s="20">
        <f t="shared" si="85"/>
        <v>562.54828947368424</v>
      </c>
      <c r="AP75" s="20">
        <f t="shared" ref="AP75:AR75" si="86">IF(ISERROR(AP9/AP38),0,AP9/AP38)</f>
        <v>685.59384615384613</v>
      </c>
      <c r="AR75" s="20">
        <f t="shared" si="86"/>
        <v>1051.9171875</v>
      </c>
      <c r="AT75" s="20">
        <f t="shared" ref="AT75:AV75" si="87">IF(ISERROR(AT9/AT38),0,AT9/AT38)</f>
        <v>839.52649350649347</v>
      </c>
      <c r="AV75" s="20">
        <f t="shared" si="87"/>
        <v>877.83474358974365</v>
      </c>
      <c r="AW75"/>
      <c r="AX75"/>
      <c r="AY75"/>
      <c r="AZ75"/>
      <c r="BA75"/>
    </row>
    <row r="76" spans="2:53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11">
        <f t="shared" ref="J76" si="88">IF(ISERROR(J13/J39),0,J13/J39)</f>
        <v>295.70440170940174</v>
      </c>
      <c r="K76" s="10"/>
      <c r="L76" s="11">
        <f t="shared" ref="L76" si="89">IF(ISERROR(L13/L39),0,L13/L39)</f>
        <v>362.35195431472079</v>
      </c>
      <c r="M76" s="10"/>
      <c r="N76" s="11">
        <f t="shared" ref="N76" si="90">IF(ISERROR(N13/N39),0,N13/N39)</f>
        <v>417.56606870229007</v>
      </c>
      <c r="O76" s="10"/>
      <c r="P76" s="11">
        <f t="shared" ref="P76" si="91">IF(ISERROR(P13/P39),0,P13/P39)</f>
        <v>480.89698854337149</v>
      </c>
      <c r="Q76" s="10"/>
      <c r="R76" s="11">
        <f t="shared" ref="R76" si="92">IF(ISERROR(R13/R39),0,R13/R39)</f>
        <v>498.11882014388493</v>
      </c>
      <c r="S76" s="10"/>
      <c r="T76" s="11">
        <f t="shared" ref="T76" si="93">IF(ISERROR(T13/T39),0,T13/T39)</f>
        <v>521.10473076923074</v>
      </c>
      <c r="U76" s="10"/>
      <c r="V76" s="11">
        <f t="shared" ref="V76" si="94">IF(ISERROR(V13/V39),0,V13/V39)</f>
        <v>532.05943712574856</v>
      </c>
      <c r="W76" s="10"/>
      <c r="X76" s="11">
        <f t="shared" ref="X76" si="95">IF(ISERROR(X13/X39),0,X13/X39)</f>
        <v>548.78952062430324</v>
      </c>
      <c r="Y76" s="10"/>
      <c r="Z76" s="11">
        <f t="shared" ref="Z76" si="96">IF(ISERROR(Z13/Z39),0,Z13/Z39)</f>
        <v>557.85451983298537</v>
      </c>
      <c r="AA76" s="10"/>
      <c r="AB76" s="11">
        <f t="shared" ref="AB76" si="97">IF(ISERROR(AB13/AB39),0,AB13/AB39)</f>
        <v>584.48031128404671</v>
      </c>
      <c r="AC76" s="10"/>
      <c r="AD76" s="11">
        <f t="shared" ref="AD76:AF76" si="98">IF(ISERROR(AD13/AD39),0,AD13/AD39)</f>
        <v>602.83696526508231</v>
      </c>
      <c r="AE76" s="10"/>
      <c r="AF76" s="11">
        <f t="shared" si="98"/>
        <v>694.20935244161353</v>
      </c>
      <c r="AG76" s="10"/>
      <c r="AH76" s="11">
        <f t="shared" ref="AH76:AJ76" si="99">IF(ISERROR(AH13/AH39),0,AH13/AH39)</f>
        <v>709.61586440677968</v>
      </c>
      <c r="AI76" s="10"/>
      <c r="AJ76" s="11">
        <f t="shared" si="99"/>
        <v>712.68738875878228</v>
      </c>
      <c r="AK76" s="10"/>
      <c r="AL76" s="11">
        <f t="shared" ref="AL76:AN76" si="100">IF(ISERROR(AL13/AL39),0,AL13/AL39)</f>
        <v>683.71243498817978</v>
      </c>
      <c r="AM76" s="10"/>
      <c r="AN76" s="11">
        <f t="shared" si="100"/>
        <v>678.77072792362765</v>
      </c>
      <c r="AO76" s="10"/>
      <c r="AP76" s="11">
        <f t="shared" ref="AP76:AR76" si="101">IF(ISERROR(AP13/AP39),0,AP13/AP39)</f>
        <v>676.01445962732919</v>
      </c>
      <c r="AQ76" s="10"/>
      <c r="AR76" s="11">
        <f t="shared" si="101"/>
        <v>704.79901719901727</v>
      </c>
      <c r="AS76" s="10"/>
      <c r="AT76" s="11">
        <f t="shared" ref="AT76:AV76" si="102">IF(ISERROR(AT13/AT39),0,AT13/AT39)</f>
        <v>712.12951749095294</v>
      </c>
      <c r="AU76" s="10"/>
      <c r="AV76" s="13">
        <f t="shared" si="102"/>
        <v>728.91968085106384</v>
      </c>
      <c r="AW76"/>
      <c r="AX76"/>
      <c r="AY76"/>
      <c r="AZ76"/>
      <c r="BA76"/>
    </row>
    <row r="77" spans="2:53" ht="6" customHeight="1" x14ac:dyDescent="0.25">
      <c r="AW77"/>
      <c r="AX77"/>
      <c r="AY77"/>
      <c r="AZ77"/>
      <c r="BA77"/>
    </row>
    <row r="78" spans="2:53" x14ac:dyDescent="0.25">
      <c r="B78" s="7" t="s">
        <v>8</v>
      </c>
      <c r="AW78"/>
      <c r="AX78"/>
      <c r="AY78"/>
      <c r="AZ78"/>
      <c r="BA78"/>
    </row>
    <row r="79" spans="2:53" s="17" customFormat="1" x14ac:dyDescent="0.25">
      <c r="B79" s="17" t="s">
        <v>10</v>
      </c>
      <c r="J79" s="78">
        <f t="shared" ref="J79:L79" si="103">IF(ISERROR(J10/J41),0,J10/J41)</f>
        <v>0</v>
      </c>
      <c r="L79" s="78">
        <f t="shared" si="103"/>
        <v>0</v>
      </c>
      <c r="N79" s="78">
        <f t="shared" ref="N79:P79" si="104">IF(ISERROR(N10/N41),0,N10/N41)</f>
        <v>0</v>
      </c>
      <c r="P79" s="78">
        <f t="shared" si="104"/>
        <v>0</v>
      </c>
      <c r="R79" s="78">
        <f t="shared" ref="R79:T79" si="105">IF(ISERROR(R10/R41),0,R10/R41)</f>
        <v>0</v>
      </c>
      <c r="T79" s="78">
        <f t="shared" si="105"/>
        <v>0</v>
      </c>
      <c r="V79" s="78">
        <f t="shared" ref="V79:X79" si="106">IF(ISERROR(V10/V41),0,V10/V41)</f>
        <v>0</v>
      </c>
      <c r="X79" s="78">
        <f t="shared" si="106"/>
        <v>3964.8</v>
      </c>
      <c r="Z79" s="78">
        <f t="shared" ref="Z79:AB79" si="107">IF(ISERROR(Z10/Z41),0,Z10/Z41)</f>
        <v>1604</v>
      </c>
      <c r="AB79" s="78">
        <f t="shared" si="107"/>
        <v>1372.75</v>
      </c>
      <c r="AD79" s="78">
        <f t="shared" ref="AD79:AF79" si="108">IF(ISERROR(AD10/AD41),0,AD10/AD41)</f>
        <v>2870</v>
      </c>
      <c r="AF79" s="78">
        <f t="shared" si="108"/>
        <v>1287.1428571428571</v>
      </c>
      <c r="AH79" s="78">
        <f t="shared" ref="AH79:AJ79" si="109">IF(ISERROR(AH10/AH41),0,AH10/AH41)</f>
        <v>2504.3371428571431</v>
      </c>
      <c r="AJ79" s="78">
        <f t="shared" si="109"/>
        <v>2253.8857142857146</v>
      </c>
      <c r="AL79" s="78">
        <f t="shared" ref="AL79:AN79" si="110">IF(ISERROR(AL10/AL41),0,AL10/AL41)</f>
        <v>9092</v>
      </c>
      <c r="AN79" s="78">
        <f t="shared" si="110"/>
        <v>9896</v>
      </c>
      <c r="AP79" s="78">
        <f t="shared" ref="AP79:AR79" si="111">IF(ISERROR(AP10/AP41),0,AP10/AP41)</f>
        <v>15415.16</v>
      </c>
      <c r="AR79" s="78">
        <f t="shared" si="111"/>
        <v>489.18153846153842</v>
      </c>
      <c r="AT79" s="78">
        <f t="shared" ref="AT79:AV79" si="112">IF(ISERROR(AT10/AT41),0,AT10/AT41)</f>
        <v>2318.1</v>
      </c>
      <c r="AV79" s="78">
        <f t="shared" si="112"/>
        <v>215.79833333333332</v>
      </c>
      <c r="AW79" s="79"/>
      <c r="AX79" s="79"/>
      <c r="AY79" s="79"/>
      <c r="AZ79" s="79"/>
      <c r="BA79" s="79"/>
    </row>
    <row r="80" spans="2:53" s="17" customFormat="1" x14ac:dyDescent="0.25">
      <c r="B80" s="80" t="s">
        <v>2</v>
      </c>
      <c r="C80" s="81"/>
      <c r="D80" s="81"/>
      <c r="E80" s="81"/>
      <c r="F80" s="81"/>
      <c r="G80" s="81"/>
      <c r="H80" s="76"/>
      <c r="I80" s="76"/>
      <c r="J80" s="76">
        <f>SUM(J79:J79)</f>
        <v>0</v>
      </c>
      <c r="K80" s="76"/>
      <c r="L80" s="76">
        <f>SUM(J79:L79)</f>
        <v>0</v>
      </c>
      <c r="M80" s="76"/>
      <c r="N80" s="76">
        <f>SUM(J79:N79)</f>
        <v>0</v>
      </c>
      <c r="O80" s="76"/>
      <c r="P80" s="76">
        <f>SUM(J79:P79)</f>
        <v>0</v>
      </c>
      <c r="Q80" s="76"/>
      <c r="R80" s="76">
        <f>SUM(J79:R79)</f>
        <v>0</v>
      </c>
      <c r="S80" s="76"/>
      <c r="T80" s="76">
        <f>SUM(J79:T79)</f>
        <v>0</v>
      </c>
      <c r="U80" s="76"/>
      <c r="V80" s="76">
        <f>SUM(J79:V79)</f>
        <v>0</v>
      </c>
      <c r="W80" s="76"/>
      <c r="X80" s="76">
        <f>SUM(J79:X79)</f>
        <v>3964.8</v>
      </c>
      <c r="Y80" s="76"/>
      <c r="Z80" s="76">
        <f>SUM(J79:Z79)</f>
        <v>5568.8</v>
      </c>
      <c r="AA80" s="76"/>
      <c r="AB80" s="76">
        <f>SUM(J79:AB79)</f>
        <v>6941.55</v>
      </c>
      <c r="AC80" s="76"/>
      <c r="AD80" s="76">
        <f>SUM(J79:AD79)</f>
        <v>9811.5499999999993</v>
      </c>
      <c r="AE80" s="76"/>
      <c r="AF80" s="76">
        <f>SUM(L79:AF79)</f>
        <v>11098.692857142856</v>
      </c>
      <c r="AG80" s="76"/>
      <c r="AH80" s="76">
        <f>SUM(N79:AH79)</f>
        <v>13603.029999999999</v>
      </c>
      <c r="AI80" s="76"/>
      <c r="AJ80" s="76">
        <f>SUM(P79:AJ79)</f>
        <v>15856.915714285713</v>
      </c>
      <c r="AK80" s="76"/>
      <c r="AL80" s="76">
        <f>SUM(R79:AL79)</f>
        <v>24948.915714285715</v>
      </c>
      <c r="AM80" s="76"/>
      <c r="AN80" s="76">
        <f>SUM(T79:AN79)</f>
        <v>34844.915714285715</v>
      </c>
      <c r="AO80" s="76"/>
      <c r="AP80" s="76">
        <f>SUM(V79:AP79)</f>
        <v>50260.075714285718</v>
      </c>
      <c r="AQ80" s="76"/>
      <c r="AR80" s="76">
        <f>SUM(X79:AR79)</f>
        <v>50749.257252747258</v>
      </c>
      <c r="AS80" s="76"/>
      <c r="AT80" s="76">
        <f>SUM(Z79:AT79)</f>
        <v>49102.557252747254</v>
      </c>
      <c r="AU80" s="76"/>
      <c r="AV80" s="77">
        <f>SUM(AB79:AV79)</f>
        <v>47714.355586080586</v>
      </c>
      <c r="AW80" s="79"/>
      <c r="AX80" s="79"/>
      <c r="AY80" s="79"/>
      <c r="AZ80" s="79"/>
      <c r="BA80" s="79"/>
    </row>
    <row r="81" spans="2:53" ht="6" customHeight="1" x14ac:dyDescent="0.25">
      <c r="AW81"/>
      <c r="AX81"/>
      <c r="AY81"/>
      <c r="AZ81"/>
      <c r="BA81"/>
    </row>
    <row r="82" spans="2:53" x14ac:dyDescent="0.25">
      <c r="B82" s="7" t="s">
        <v>9</v>
      </c>
      <c r="AW82"/>
      <c r="AX82"/>
      <c r="AY82"/>
      <c r="AZ82"/>
      <c r="BA82"/>
    </row>
    <row r="83" spans="2:53" x14ac:dyDescent="0.25">
      <c r="B83" s="4" t="s">
        <v>10</v>
      </c>
      <c r="J83" s="19">
        <f t="shared" ref="J83" si="113">IF(ISERROR(J11/J44),0,J11/J44)</f>
        <v>225.92916666666667</v>
      </c>
      <c r="L83" s="19">
        <f t="shared" ref="L83" si="114">IF(ISERROR(L11/L44),0,L11/L44)</f>
        <v>151.9994350282486</v>
      </c>
      <c r="N83" s="19">
        <f t="shared" ref="N83" si="115">IF(ISERROR(N11/N44),0,N11/N44)</f>
        <v>178.42946666666666</v>
      </c>
      <c r="P83" s="19">
        <f t="shared" ref="P83" si="116">IF(ISERROR(P11/P44),0,P11/P44)</f>
        <v>209.33277777777778</v>
      </c>
      <c r="R83" s="19">
        <f t="shared" ref="R83" si="117">IF(ISERROR(R11/R44),0,R11/R44)</f>
        <v>184.20268115942031</v>
      </c>
      <c r="T83" s="19">
        <f t="shared" ref="T83" si="118">IF(ISERROR(T11/T44),0,T11/T44)</f>
        <v>185.90328767123287</v>
      </c>
      <c r="V83" s="19">
        <f t="shared" ref="V83" si="119">IF(ISERROR(V11/V44),0,V11/V44)</f>
        <v>173.60285714285715</v>
      </c>
      <c r="X83" s="19">
        <f t="shared" ref="X83" si="120">IF(ISERROR(X11/X44),0,X11/X44)</f>
        <v>173.85605839416058</v>
      </c>
      <c r="Z83" s="19">
        <f t="shared" ref="Z83" si="121">IF(ISERROR(Z11/Z44),0,Z11/Z44)</f>
        <v>179.52838235294118</v>
      </c>
      <c r="AB83" s="19">
        <f t="shared" ref="AB83" si="122">IF(ISERROR(AB11/AB44),0,AB11/AB44)</f>
        <v>189.5714876033058</v>
      </c>
      <c r="AD83" s="19">
        <f t="shared" ref="AD83:AF83" si="123">IF(ISERROR(AD11/AD44),0,AD11/AD44)</f>
        <v>178.10939759036145</v>
      </c>
      <c r="AF83" s="19">
        <f t="shared" si="123"/>
        <v>176.578</v>
      </c>
      <c r="AH83" s="19">
        <f t="shared" ref="AH83:AJ83" si="124">IF(ISERROR(AH11/AH44),0,AH11/AH44)</f>
        <v>125.14533333333334</v>
      </c>
      <c r="AJ83" s="19">
        <f t="shared" si="124"/>
        <v>253.99348101265824</v>
      </c>
      <c r="AL83" s="19">
        <f t="shared" ref="AL83:AN83" si="125">IF(ISERROR(AL11/AL44),0,AL11/AL44)</f>
        <v>243.55773333333335</v>
      </c>
      <c r="AN83" s="19">
        <f t="shared" si="125"/>
        <v>261.12709219858152</v>
      </c>
      <c r="AP83" s="19">
        <f t="shared" ref="AP83:AR83" si="126">IF(ISERROR(AP11/AP44),0,AP11/AP44)</f>
        <v>298.70686390532546</v>
      </c>
      <c r="AR83" s="19">
        <f t="shared" si="126"/>
        <v>202.25531034482759</v>
      </c>
      <c r="AT83" s="19">
        <f t="shared" ref="AT83:AV83" si="127">IF(ISERROR(AT11/AT44),0,AT11/AT44)</f>
        <v>163.54045977011495</v>
      </c>
      <c r="AV83" s="19">
        <f t="shared" si="127"/>
        <v>186.25778350515466</v>
      </c>
      <c r="AW83"/>
      <c r="AX83"/>
      <c r="AY83"/>
      <c r="AZ83"/>
      <c r="BA83"/>
    </row>
    <row r="84" spans="2:53" x14ac:dyDescent="0.25">
      <c r="B84" s="9" t="s">
        <v>2</v>
      </c>
      <c r="C84" s="10"/>
      <c r="D84" s="10"/>
      <c r="E84" s="10"/>
      <c r="F84" s="10"/>
      <c r="G84" s="10"/>
      <c r="H84" s="10"/>
      <c r="I84" s="10"/>
      <c r="J84" s="39">
        <f t="shared" ref="J84" si="128">IF(ISERROR(J15/J45),0,J15/J45)</f>
        <v>225.92916666666667</v>
      </c>
      <c r="K84" s="10"/>
      <c r="L84" s="39">
        <f t="shared" ref="L84" si="129">IF(ISERROR(L15/L45),0,L15/L45)</f>
        <v>160.8268656716418</v>
      </c>
      <c r="M84" s="10"/>
      <c r="N84" s="39">
        <f t="shared" ref="N84" si="130">IF(ISERROR(N15/N45),0,N15/N45)</f>
        <v>168.34934472934472</v>
      </c>
      <c r="O84" s="10"/>
      <c r="P84" s="39">
        <f t="shared" ref="P84" si="131">IF(ISERROR(P15/P45),0,P15/P45)</f>
        <v>179.17515723270438</v>
      </c>
      <c r="Q84" s="10"/>
      <c r="R84" s="39">
        <f t="shared" ref="R84" si="132">IF(ISERROR(R15/R45),0,R15/R45)</f>
        <v>180.30328455284553</v>
      </c>
      <c r="S84" s="10"/>
      <c r="T84" s="39">
        <f t="shared" ref="T84" si="133">IF(ISERROR(T15/T45),0,T15/T45)</f>
        <v>181.37766097240473</v>
      </c>
      <c r="U84" s="10"/>
      <c r="V84" s="39">
        <f t="shared" ref="V84" si="134">IF(ISERROR(V15/V45),0,V15/V45)</f>
        <v>180.16958934517203</v>
      </c>
      <c r="W84" s="10"/>
      <c r="X84" s="39">
        <f t="shared" ref="X84" si="135">IF(ISERROR(X15/X45),0,X15/X45)</f>
        <v>179.33630057803467</v>
      </c>
      <c r="Y84" s="10"/>
      <c r="Z84" s="39">
        <f t="shared" ref="Z84" si="136">IF(ISERROR(Z15/Z45),0,Z15/Z45)</f>
        <v>179.35855195911415</v>
      </c>
      <c r="AA84" s="10"/>
      <c r="AB84" s="39">
        <f t="shared" ref="AB84" si="137">IF(ISERROR(AB15/AB45),0,AB15/AB45)</f>
        <v>180.31281081081082</v>
      </c>
      <c r="AC84" s="10"/>
      <c r="AD84" s="39">
        <f t="shared" ref="AD84:AF84" si="138">IF(ISERROR(AD15/AD45),0,AD15/AD45)</f>
        <v>180.06245722108144</v>
      </c>
      <c r="AE84" s="10"/>
      <c r="AF84" s="39">
        <f t="shared" si="138"/>
        <v>179.08690430314707</v>
      </c>
      <c r="AG84" s="10"/>
      <c r="AH84" s="39">
        <f t="shared" ref="AH84:AJ84" si="139">IF(ISERROR(AH15/AH45),0,AH15/AH45)</f>
        <v>177.96789999999999</v>
      </c>
      <c r="AI84" s="10"/>
      <c r="AJ84" s="39">
        <f t="shared" si="139"/>
        <v>185.88753315649868</v>
      </c>
      <c r="AK84" s="10"/>
      <c r="AL84" s="39">
        <f t="shared" ref="AL84:AN84" si="140">IF(ISERROR(AL15/AL45),0,AL15/AL45)</f>
        <v>189.60582898172325</v>
      </c>
      <c r="AM84" s="10"/>
      <c r="AN84" s="39">
        <f t="shared" si="140"/>
        <v>196.66128990228015</v>
      </c>
      <c r="AO84" s="10"/>
      <c r="AP84" s="39">
        <f t="shared" ref="AP84:AR84" si="141">IF(ISERROR(AP15/AP45),0,AP15/AP45)</f>
        <v>208.73854942233635</v>
      </c>
      <c r="AQ84" s="10"/>
      <c r="AR84" s="39">
        <f t="shared" si="141"/>
        <v>211.28424824056304</v>
      </c>
      <c r="AS84" s="10"/>
      <c r="AT84" s="39">
        <f t="shared" ref="AT84:AV84" si="142">IF(ISERROR(AT15/AT45),0,AT15/AT45)</f>
        <v>209.29690000000002</v>
      </c>
      <c r="AU84" s="10"/>
      <c r="AV84" s="40">
        <f t="shared" si="142"/>
        <v>209.04293727382384</v>
      </c>
      <c r="AW84"/>
      <c r="AX84"/>
      <c r="AY84"/>
      <c r="AZ84"/>
      <c r="BA84"/>
    </row>
    <row r="85" spans="2:53" ht="6" customHeight="1" x14ac:dyDescent="0.25">
      <c r="B85" s="7"/>
    </row>
    <row r="86" spans="2:53" x14ac:dyDescent="0.25">
      <c r="B86" s="7" t="s">
        <v>10</v>
      </c>
      <c r="J86" s="19">
        <f t="shared" ref="J86" si="143">IF(ISERROR(J12/J47),0,J12/J47)</f>
        <v>289.21368217054265</v>
      </c>
      <c r="L86" s="19">
        <f t="shared" ref="L86" si="144">IF(ISERROR(L12/L47),0,L12/L47)</f>
        <v>298.14759643916909</v>
      </c>
      <c r="N86" s="19">
        <f t="shared" ref="N86" si="145">IF(ISERROR(N12/N47),0,N12/N47)</f>
        <v>367.15132142857141</v>
      </c>
      <c r="P86" s="19">
        <f t="shared" ref="P86" si="146">IF(ISERROR(P12/P47),0,P12/P47)</f>
        <v>476.05338028169012</v>
      </c>
      <c r="R86" s="19">
        <f t="shared" ref="R86" si="147">IF(ISERROR(R12/R47),0,R12/R47)</f>
        <v>350.38058558558555</v>
      </c>
      <c r="T86" s="19">
        <f t="shared" ref="T86" si="148">IF(ISERROR(T12/T47),0,T12/T47)</f>
        <v>378.40255411255413</v>
      </c>
      <c r="V86" s="19">
        <f t="shared" ref="V86" si="149">IF(ISERROR(V12/V47),0,V12/V47)</f>
        <v>318.52482051282055</v>
      </c>
      <c r="X86" s="19">
        <f t="shared" ref="X86" si="150">IF(ISERROR(X12/X47),0,X12/X47)</f>
        <v>378.88824999999997</v>
      </c>
      <c r="Z86" s="19">
        <f t="shared" ref="Z86" si="151">IF(ISERROR(Z12/Z47),0,Z12/Z47)</f>
        <v>350.67482412060303</v>
      </c>
      <c r="AB86" s="19">
        <f t="shared" ref="AB86" si="152">IF(ISERROR(AB12/AB47),0,AB12/AB47)</f>
        <v>486.41169230769231</v>
      </c>
      <c r="AD86" s="19">
        <f t="shared" ref="AD86:AF86" si="153">IF(ISERROR(AD12/AD47),0,AD12/AD47)</f>
        <v>390.96154506437767</v>
      </c>
      <c r="AF86" s="19">
        <f t="shared" si="153"/>
        <v>448.97492822966507</v>
      </c>
      <c r="AH86" s="19">
        <f t="shared" ref="AH86:AJ86" si="154">IF(ISERROR(AH12/AH47),0,AH12/AH47)</f>
        <v>348.62813043478263</v>
      </c>
      <c r="AJ86" s="19">
        <f t="shared" si="154"/>
        <v>426.4057196969697</v>
      </c>
      <c r="AL86" s="19">
        <f t="shared" ref="AL86:AN86" si="155">IF(ISERROR(AL12/AL47),0,AL12/AL47)</f>
        <v>393.19473913043481</v>
      </c>
      <c r="AN86" s="19">
        <f t="shared" si="155"/>
        <v>410.406376146789</v>
      </c>
      <c r="AP86" s="19">
        <f t="shared" ref="AP86:AR86" si="156">IF(ISERROR(AP12/AP47),0,AP12/AP47)</f>
        <v>457.42117117117118</v>
      </c>
      <c r="AR86" s="19">
        <f t="shared" si="156"/>
        <v>464.00486486486489</v>
      </c>
      <c r="AT86" s="19">
        <f t="shared" ref="AT86:AV86" si="157">IF(ISERROR(AT12/AT47),0,AT12/AT47)</f>
        <v>480.71834586466173</v>
      </c>
      <c r="AV86" s="19">
        <f t="shared" si="157"/>
        <v>377.4461267605634</v>
      </c>
    </row>
    <row r="87" spans="2:53" x14ac:dyDescent="0.25">
      <c r="B87" s="9" t="s">
        <v>2</v>
      </c>
      <c r="C87" s="10"/>
      <c r="D87" s="10"/>
      <c r="E87" s="10"/>
      <c r="F87" s="10"/>
      <c r="G87" s="10"/>
      <c r="H87" s="10"/>
      <c r="I87" s="10"/>
      <c r="J87" s="39">
        <f t="shared" ref="J87" si="158">IF(ISERROR(J16/J48),0,J16/J48)</f>
        <v>289.21368217054265</v>
      </c>
      <c r="K87" s="10"/>
      <c r="L87" s="39">
        <f t="shared" ref="L87" si="159">IF(ISERROR(L16/L48),0,L16/L48)</f>
        <v>294.27373109243695</v>
      </c>
      <c r="M87" s="10"/>
      <c r="N87" s="39">
        <f t="shared" ref="N87" si="160">IF(ISERROR(N16/N48),0,N16/N48)</f>
        <v>317.59456</v>
      </c>
      <c r="O87" s="10"/>
      <c r="P87" s="39">
        <f t="shared" ref="P87" si="161">IF(ISERROR(P16/P48),0,P16/P48)</f>
        <v>348.61636948529411</v>
      </c>
      <c r="Q87" s="10"/>
      <c r="R87" s="39">
        <f t="shared" ref="R87" si="162">IF(ISERROR(R16/R48),0,R16/R48)</f>
        <v>348.91534351145037</v>
      </c>
      <c r="S87" s="10"/>
      <c r="T87" s="39">
        <f t="shared" ref="T87" si="163">IF(ISERROR(T16/T48),0,T16/T48)</f>
        <v>353.33555483452301</v>
      </c>
      <c r="U87" s="10"/>
      <c r="V87" s="39">
        <f t="shared" ref="V87" si="164">IF(ISERROR(V16/V48),0,V16/V48)</f>
        <v>349.42536290322579</v>
      </c>
      <c r="W87" s="10"/>
      <c r="X87" s="39">
        <f t="shared" ref="X87" si="165">IF(ISERROR(X16/X48),0,X16/X48)</f>
        <v>352.46904958677686</v>
      </c>
      <c r="Y87" s="10"/>
      <c r="Z87" s="39">
        <f t="shared" ref="Z87" si="166">IF(ISERROR(Z16/Z48),0,Z16/Z48)</f>
        <v>352.30181264637008</v>
      </c>
      <c r="AA87" s="10"/>
      <c r="AB87" s="39">
        <f t="shared" ref="AB87" si="167">IF(ISERROR(AB16/AB48),0,AB16/AB48)</f>
        <v>363.5256008583691</v>
      </c>
      <c r="AC87" s="10"/>
      <c r="AD87" s="39">
        <f t="shared" ref="AD87:AF87" si="168">IF(ISERROR(AD16/AD48),0,AD16/AD48)</f>
        <v>366.01977760436989</v>
      </c>
      <c r="AE87" s="10"/>
      <c r="AF87" s="39">
        <f t="shared" si="168"/>
        <v>380.79845664280032</v>
      </c>
      <c r="AG87" s="10"/>
      <c r="AH87" s="39">
        <f t="shared" ref="AH87:AJ87" si="169">IF(ISERROR(AH16/AH48),0,AH16/AH48)</f>
        <v>389.29624013294557</v>
      </c>
      <c r="AI87" s="10"/>
      <c r="AJ87" s="39">
        <f t="shared" si="169"/>
        <v>395.98694688414889</v>
      </c>
      <c r="AK87" s="10"/>
      <c r="AL87" s="39">
        <f t="shared" ref="AL87:AN87" si="170">IF(ISERROR(AL16/AL48),0,AL16/AL48)</f>
        <v>388.63796096345516</v>
      </c>
      <c r="AM87" s="10"/>
      <c r="AN87" s="39">
        <f t="shared" si="170"/>
        <v>394.14488768718803</v>
      </c>
      <c r="AO87" s="10"/>
      <c r="AP87" s="39">
        <f t="shared" ref="AP87:AR87" si="171">IF(ISERROR(AP16/AP48),0,AP16/AP48)</f>
        <v>401.52852609603343</v>
      </c>
      <c r="AQ87" s="10"/>
      <c r="AR87" s="39">
        <f t="shared" si="171"/>
        <v>413.93788604459127</v>
      </c>
      <c r="AS87" s="10"/>
      <c r="AT87" s="39">
        <f t="shared" ref="AT87:AV87" si="172">IF(ISERROR(AT16/AT48),0,AT16/AT48)</f>
        <v>423.89509244372988</v>
      </c>
      <c r="AU87" s="10"/>
      <c r="AV87" s="40">
        <f t="shared" si="172"/>
        <v>424.4311698406529</v>
      </c>
    </row>
    <row r="89" spans="2:53" x14ac:dyDescent="0.25">
      <c r="B89" s="7" t="s">
        <v>27</v>
      </c>
    </row>
    <row r="90" spans="2:53" x14ac:dyDescent="0.25">
      <c r="B90" s="7" t="str">
        <f>B65</f>
        <v>Dr. Wang</v>
      </c>
    </row>
    <row r="91" spans="2:53" x14ac:dyDescent="0.25">
      <c r="B91" s="4" t="s">
        <v>26</v>
      </c>
      <c r="J91" s="46">
        <v>4716</v>
      </c>
      <c r="K91" s="47"/>
      <c r="L91" s="46">
        <v>18121.349999999999</v>
      </c>
      <c r="M91" s="47"/>
      <c r="N91" s="46">
        <v>70510.55</v>
      </c>
      <c r="O91" s="47"/>
      <c r="P91" s="46">
        <v>78413.95</v>
      </c>
      <c r="Q91" s="47"/>
      <c r="R91" s="46">
        <v>76566.63</v>
      </c>
      <c r="S91" s="47"/>
      <c r="T91" s="46">
        <v>63735.3</v>
      </c>
      <c r="U91" s="47"/>
      <c r="V91" s="46">
        <v>57935.51</v>
      </c>
      <c r="W91" s="47"/>
      <c r="X91" s="46">
        <v>32098.080000000002</v>
      </c>
      <c r="Y91" s="47"/>
      <c r="Z91" s="46">
        <v>100289.21</v>
      </c>
      <c r="AA91" s="47"/>
      <c r="AB91" s="46">
        <v>77535</v>
      </c>
      <c r="AC91" s="47"/>
      <c r="AD91" s="46">
        <v>101998.68</v>
      </c>
      <c r="AE91" s="47"/>
      <c r="AF91" s="46">
        <v>103648.05</v>
      </c>
      <c r="AG91" s="47"/>
      <c r="AH91" s="46">
        <v>96248.01</v>
      </c>
      <c r="AI91" s="47"/>
      <c r="AJ91" s="46">
        <v>77702.100000000006</v>
      </c>
      <c r="AK91" s="47"/>
      <c r="AL91" s="46">
        <v>114244.71</v>
      </c>
      <c r="AM91" s="47"/>
      <c r="AN91" s="46">
        <v>80708.78</v>
      </c>
      <c r="AO91" s="47"/>
      <c r="AP91" s="46">
        <v>175754.86</v>
      </c>
      <c r="AQ91" s="47"/>
      <c r="AR91" s="46">
        <v>123971.21</v>
      </c>
      <c r="AS91" s="47"/>
      <c r="AT91" s="46">
        <v>149853.91</v>
      </c>
      <c r="AU91" s="47"/>
      <c r="AV91" s="46">
        <v>183884.28</v>
      </c>
    </row>
    <row r="92" spans="2:53" x14ac:dyDescent="0.25">
      <c r="B92" s="9" t="s">
        <v>20</v>
      </c>
      <c r="C92" s="10"/>
      <c r="D92" s="10"/>
      <c r="E92" s="10"/>
      <c r="F92" s="10"/>
      <c r="G92" s="10"/>
      <c r="H92" s="10"/>
      <c r="I92" s="10"/>
      <c r="J92" s="11">
        <f>SUM(J91:J91)</f>
        <v>4716</v>
      </c>
      <c r="K92" s="10"/>
      <c r="L92" s="11">
        <f>SUM(J91:L91)</f>
        <v>22837.35</v>
      </c>
      <c r="M92" s="10"/>
      <c r="N92" s="11">
        <f>SUM(J91:N91)</f>
        <v>93347.9</v>
      </c>
      <c r="O92" s="10"/>
      <c r="P92" s="11">
        <f>SUM(J91:P91)</f>
        <v>171761.84999999998</v>
      </c>
      <c r="Q92" s="10"/>
      <c r="R92" s="11">
        <f>SUM(J91:R91)</f>
        <v>248328.47999999998</v>
      </c>
      <c r="S92" s="10"/>
      <c r="T92" s="11">
        <f>SUM(J91:T91)</f>
        <v>312063.77999999997</v>
      </c>
      <c r="U92" s="10"/>
      <c r="V92" s="11">
        <f>SUM(J91:V91)</f>
        <v>369999.29</v>
      </c>
      <c r="W92" s="10"/>
      <c r="X92" s="11">
        <f>SUM(J91:X91)</f>
        <v>402097.37</v>
      </c>
      <c r="Y92" s="10"/>
      <c r="Z92" s="11">
        <f>SUM(J91:Z91)</f>
        <v>502386.58</v>
      </c>
      <c r="AA92" s="10"/>
      <c r="AB92" s="11">
        <f>SUM(J91:AB91)</f>
        <v>579921.58000000007</v>
      </c>
      <c r="AC92" s="10"/>
      <c r="AD92" s="11">
        <f>SUM(J91:AD91)</f>
        <v>681920.26</v>
      </c>
      <c r="AE92" s="10"/>
      <c r="AF92" s="11">
        <f>SUM(L91:AF91)</f>
        <v>780852.31</v>
      </c>
      <c r="AG92" s="10"/>
      <c r="AH92" s="11">
        <f>SUM(N91:AH91)</f>
        <v>858978.97</v>
      </c>
      <c r="AI92" s="10"/>
      <c r="AJ92" s="11">
        <f>SUM(P91:AJ91)</f>
        <v>866170.52000000014</v>
      </c>
      <c r="AK92" s="10"/>
      <c r="AL92" s="11">
        <f>SUM(R91:AL91)</f>
        <v>902001.28</v>
      </c>
      <c r="AM92" s="10"/>
      <c r="AN92" s="11">
        <f>SUM(T91:AN91)</f>
        <v>906143.43</v>
      </c>
      <c r="AO92" s="10"/>
      <c r="AP92" s="11">
        <f>SUM(V91:AP91)</f>
        <v>1018162.9899999999</v>
      </c>
      <c r="AQ92" s="10"/>
      <c r="AR92" s="11">
        <f>SUM(X91:AR91)</f>
        <v>1084198.69</v>
      </c>
      <c r="AS92" s="10"/>
      <c r="AT92" s="11">
        <f>SUM(Z91:AT91)</f>
        <v>1201954.52</v>
      </c>
      <c r="AU92" s="10"/>
      <c r="AV92" s="13">
        <f>SUM(AB91:AV91)</f>
        <v>1285549.5899999999</v>
      </c>
    </row>
    <row r="93" spans="2:53" x14ac:dyDescent="0.25">
      <c r="B93" s="50" t="s">
        <v>40</v>
      </c>
      <c r="C93" s="51"/>
      <c r="D93" s="51"/>
      <c r="E93" s="51"/>
      <c r="F93" s="51"/>
      <c r="G93" s="51"/>
      <c r="H93" s="51"/>
      <c r="I93" s="51"/>
      <c r="J93" s="53">
        <f t="shared" ref="J93" si="173">IF(ISERROR(J92/J29),0,J92/J29)</f>
        <v>786</v>
      </c>
      <c r="K93" s="51"/>
      <c r="L93" s="53">
        <f t="shared" ref="L93" si="174">IF(ISERROR(L92/L29),0,L92/L29)</f>
        <v>496.46413043478259</v>
      </c>
      <c r="M93" s="51"/>
      <c r="N93" s="53">
        <f t="shared" ref="N93" si="175">IF(ISERROR(N92/N29),0,N92/N29)</f>
        <v>942.90808080808074</v>
      </c>
      <c r="O93" s="51"/>
      <c r="P93" s="53">
        <f t="shared" ref="P93" si="176">IF(ISERROR(P92/P29),0,P92/P29)</f>
        <v>1073.5115624999999</v>
      </c>
      <c r="Q93" s="51"/>
      <c r="R93" s="53">
        <f t="shared" ref="R93" si="177">IF(ISERROR(R92/R29),0,R92/R29)</f>
        <v>1089.1599999999999</v>
      </c>
      <c r="S93" s="51"/>
      <c r="T93" s="53">
        <f t="shared" ref="T93" si="178">IF(ISERROR(T92/T29),0,T92/T29)</f>
        <v>1040.2125999999998</v>
      </c>
      <c r="U93" s="51"/>
      <c r="V93" s="53">
        <f t="shared" ref="V93" si="179">IF(ISERROR(V92/V29),0,V92/V29)</f>
        <v>1057.1408285714285</v>
      </c>
      <c r="W93" s="51"/>
      <c r="X93" s="53">
        <f t="shared" ref="X93" si="180">IF(ISERROR(X92/X29),0,X92/X29)</f>
        <v>1028.382020460358</v>
      </c>
      <c r="Y93" s="51"/>
      <c r="Z93" s="53">
        <f t="shared" ref="Z93" si="181">IF(ISERROR(Z92/Z29),0,Z92/Z29)</f>
        <v>1111.4747345132744</v>
      </c>
      <c r="AA93" s="51"/>
      <c r="AB93" s="53">
        <f t="shared" ref="AB93" si="182">IF(ISERROR(AB92/AB29),0,AB92/AB29)</f>
        <v>1115.2338076923079</v>
      </c>
      <c r="AC93" s="51"/>
      <c r="AD93" s="53">
        <f t="shared" ref="AD93:AF93" si="183">IF(ISERROR(AD92/AD29),0,AD92/AD29)</f>
        <v>1163.6864505119454</v>
      </c>
      <c r="AE93" s="51"/>
      <c r="AF93" s="53">
        <f t="shared" si="183"/>
        <v>1179.5352114803627</v>
      </c>
      <c r="AG93" s="51"/>
      <c r="AH93" s="53">
        <f t="shared" ref="AH93:AJ93" si="184">IF(ISERROR(AH92/AH29),0,AH92/AH29)</f>
        <v>1194.6856328233657</v>
      </c>
      <c r="AI93" s="51"/>
      <c r="AJ93" s="53">
        <f t="shared" si="184"/>
        <v>1141.1996310935442</v>
      </c>
      <c r="AK93" s="51"/>
      <c r="AL93" s="53">
        <f t="shared" ref="AL93:AN93" si="185">IF(ISERROR(AL92/AL29),0,AL92/AL29)</f>
        <v>1169.910869001297</v>
      </c>
      <c r="AM93" s="51"/>
      <c r="AN93" s="53">
        <f t="shared" si="185"/>
        <v>1193.8648616600792</v>
      </c>
      <c r="AO93" s="51"/>
      <c r="AP93" s="53">
        <f t="shared" ref="AP93:AR93" si="186">IF(ISERROR(AP92/AP29),0,AP92/AP29)</f>
        <v>1379.6246476964768</v>
      </c>
      <c r="AQ93" s="51"/>
      <c r="AR93" s="53">
        <f t="shared" si="186"/>
        <v>1443.6733555259652</v>
      </c>
      <c r="AS93" s="51"/>
      <c r="AT93" s="53">
        <f t="shared" ref="AT93:AV93" si="187">IF(ISERROR(AT92/AT29),0,AT92/AT29)</f>
        <v>1529.2042239185751</v>
      </c>
      <c r="AU93" s="51"/>
      <c r="AV93" s="54">
        <f t="shared" si="187"/>
        <v>1600.9334869240347</v>
      </c>
    </row>
    <row r="94" spans="2:53" x14ac:dyDescent="0.25">
      <c r="B94" s="4" t="s">
        <v>28</v>
      </c>
      <c r="J94" s="46">
        <v>4716</v>
      </c>
      <c r="K94" s="47"/>
      <c r="L94" s="46">
        <v>10337.35</v>
      </c>
      <c r="M94" s="47"/>
      <c r="N94" s="46">
        <v>22360.55</v>
      </c>
      <c r="O94" s="47"/>
      <c r="P94" s="46">
        <v>31641.45</v>
      </c>
      <c r="Q94" s="47"/>
      <c r="R94" s="46">
        <v>38816.9</v>
      </c>
      <c r="S94" s="47"/>
      <c r="T94" s="46">
        <v>35837.300000000003</v>
      </c>
      <c r="U94" s="47"/>
      <c r="V94" s="46">
        <v>25508.51</v>
      </c>
      <c r="W94" s="47"/>
      <c r="X94" s="46">
        <v>17491.080000000002</v>
      </c>
      <c r="Y94" s="47"/>
      <c r="Z94" s="46">
        <v>32383.86</v>
      </c>
      <c r="AA94" s="47"/>
      <c r="AB94" s="46">
        <v>32654</v>
      </c>
      <c r="AC94" s="47"/>
      <c r="AD94" s="46">
        <v>58480.1</v>
      </c>
      <c r="AE94" s="47"/>
      <c r="AF94" s="46">
        <v>66797.009999999995</v>
      </c>
      <c r="AG94" s="47"/>
      <c r="AH94" s="46">
        <v>37982.839999999997</v>
      </c>
      <c r="AI94" s="47"/>
      <c r="AJ94" s="46">
        <v>27550.7</v>
      </c>
      <c r="AK94" s="47"/>
      <c r="AL94" s="46">
        <v>43523.8</v>
      </c>
      <c r="AM94" s="47"/>
      <c r="AN94" s="46">
        <v>20975.87</v>
      </c>
      <c r="AO94" s="47"/>
      <c r="AP94" s="46">
        <v>19074.12</v>
      </c>
      <c r="AQ94" s="47"/>
      <c r="AR94" s="46">
        <v>35851.22</v>
      </c>
      <c r="AS94" s="47"/>
      <c r="AT94" s="46">
        <v>25405.99</v>
      </c>
      <c r="AU94" s="47"/>
      <c r="AV94" s="46">
        <v>32649.8</v>
      </c>
    </row>
    <row r="95" spans="2:53" x14ac:dyDescent="0.25">
      <c r="B95" s="9" t="s">
        <v>20</v>
      </c>
      <c r="C95" s="10"/>
      <c r="D95" s="10"/>
      <c r="E95" s="10"/>
      <c r="F95" s="10"/>
      <c r="G95" s="10"/>
      <c r="H95" s="10"/>
      <c r="I95" s="10"/>
      <c r="J95" s="11">
        <f>SUM(J94:J94)</f>
        <v>4716</v>
      </c>
      <c r="K95" s="10"/>
      <c r="L95" s="11">
        <f>SUM(J94:L94)</f>
        <v>15053.35</v>
      </c>
      <c r="M95" s="10"/>
      <c r="N95" s="11">
        <f>SUM(J94:N94)</f>
        <v>37413.9</v>
      </c>
      <c r="O95" s="10"/>
      <c r="P95" s="11">
        <f>SUM(J94:P94)</f>
        <v>69055.350000000006</v>
      </c>
      <c r="Q95" s="10"/>
      <c r="R95" s="11">
        <f>SUM(J94:R94)</f>
        <v>107872.25</v>
      </c>
      <c r="S95" s="10"/>
      <c r="T95" s="11">
        <f>SUM(J94:T94)</f>
        <v>143709.54999999999</v>
      </c>
      <c r="U95" s="10"/>
      <c r="V95" s="11">
        <f>SUM(J94:V94)</f>
        <v>169218.06</v>
      </c>
      <c r="W95" s="10"/>
      <c r="X95" s="11">
        <f>SUM(J94:X94)</f>
        <v>186709.14</v>
      </c>
      <c r="Y95" s="10"/>
      <c r="Z95" s="11">
        <f>SUM(J94:Z94)</f>
        <v>219093</v>
      </c>
      <c r="AA95" s="10"/>
      <c r="AB95" s="11">
        <f>SUM(J94:AB94)</f>
        <v>251747</v>
      </c>
      <c r="AC95" s="10"/>
      <c r="AD95" s="11">
        <f>SUM(J94:AD94)</f>
        <v>310227.09999999998</v>
      </c>
      <c r="AE95" s="10"/>
      <c r="AF95" s="11">
        <f>SUM(L94:AF94)</f>
        <v>372308.11</v>
      </c>
      <c r="AG95" s="10"/>
      <c r="AH95" s="11">
        <f>SUM(N94:AH94)</f>
        <v>399953.6</v>
      </c>
      <c r="AI95" s="10"/>
      <c r="AJ95" s="11">
        <f>SUM(P94:AJ94)</f>
        <v>405143.74999999994</v>
      </c>
      <c r="AK95" s="10"/>
      <c r="AL95" s="11">
        <f>SUM(R94:AL94)</f>
        <v>417026.1</v>
      </c>
      <c r="AM95" s="10"/>
      <c r="AN95" s="11">
        <f>SUM(T94:AN94)</f>
        <v>399185.06999999995</v>
      </c>
      <c r="AO95" s="10"/>
      <c r="AP95" s="11">
        <f>SUM(V94:AP94)</f>
        <v>382421.89</v>
      </c>
      <c r="AQ95" s="10"/>
      <c r="AR95" s="11">
        <f>SUM(X94:AR94)</f>
        <v>392764.6</v>
      </c>
      <c r="AS95" s="10"/>
      <c r="AT95" s="11">
        <f>SUM(Z94:AT94)</f>
        <v>400679.51</v>
      </c>
      <c r="AU95" s="10"/>
      <c r="AV95" s="13">
        <f>SUM(AB94:AV94)</f>
        <v>400945.45</v>
      </c>
    </row>
    <row r="96" spans="2:53" x14ac:dyDescent="0.25">
      <c r="B96" s="4" t="s">
        <v>29</v>
      </c>
      <c r="J96" s="15">
        <f>IF(ISERROR(J94/J91),0,J94/J91)</f>
        <v>1</v>
      </c>
      <c r="L96" s="15">
        <f>IF(ISERROR(L94/L91),0,L94/L91)</f>
        <v>0.57045142883946287</v>
      </c>
      <c r="N96" s="15">
        <f>IF(ISERROR(N94/N91),0,N94/N91)</f>
        <v>0.31712346592105717</v>
      </c>
      <c r="P96" s="15">
        <f>IF(ISERROR(P94/P91),0,P94/P91)</f>
        <v>0.40351812400727172</v>
      </c>
      <c r="R96" s="15">
        <f>IF(ISERROR(R94/R91),0,R94/R91)</f>
        <v>0.50696889754714292</v>
      </c>
      <c r="T96" s="15">
        <f>IF(ISERROR(T94/T91),0,T94/T91)</f>
        <v>0.56228338142285361</v>
      </c>
      <c r="V96" s="15">
        <f>IF(ISERROR(V94/V91),0,V94/V91)</f>
        <v>0.44029145510240608</v>
      </c>
      <c r="X96" s="15">
        <f>IF(ISERROR(X94/X91),0,X94/X91)</f>
        <v>0.54492605165168762</v>
      </c>
      <c r="Z96" s="15">
        <f>IF(ISERROR(Z94/Z91),0,Z94/Z91)</f>
        <v>0.32290472723835395</v>
      </c>
      <c r="AB96" s="15">
        <f>IF(ISERROR(AB94/AB91),0,AB94/AB91)</f>
        <v>0.42115173792480814</v>
      </c>
      <c r="AD96" s="15">
        <f>IF(ISERROR(AD94/AD91),0,AD94/AD91)</f>
        <v>0.57334173344204065</v>
      </c>
      <c r="AF96" s="15">
        <f>IF(ISERROR(AF94/AF91),0,AF94/AF91)</f>
        <v>0.64445988130022702</v>
      </c>
      <c r="AH96" s="15">
        <f>IF(ISERROR(AH94/AH91),0,AH94/AH91)</f>
        <v>0.39463506829907441</v>
      </c>
      <c r="AJ96" s="15">
        <f>IF(ISERROR(AJ94/AJ91),0,AJ94/AJ91)</f>
        <v>0.35456828065135948</v>
      </c>
      <c r="AL96" s="15">
        <f>IF(ISERROR(AL94/AL91),0,AL94/AL91)</f>
        <v>0.38096993725136158</v>
      </c>
      <c r="AN96" s="15">
        <f>IF(ISERROR(AN94/AN91),0,AN94/AN91)</f>
        <v>0.25989576350924892</v>
      </c>
      <c r="AP96" s="15">
        <f>IF(ISERROR(AP94/AP91),0,AP94/AP91)</f>
        <v>0.10852684244407239</v>
      </c>
      <c r="AR96" s="15">
        <f>IF(ISERROR(AR94/AR91),0,AR94/AR91)</f>
        <v>0.2891898852967556</v>
      </c>
      <c r="AT96" s="15">
        <f>IF(ISERROR(AT94/AT91),0,AT94/AT91)</f>
        <v>0.16953838575182992</v>
      </c>
      <c r="AV96" s="15">
        <f>IF(ISERROR(AV94/AV91),0,AV94/AV91)</f>
        <v>0.17755623264805453</v>
      </c>
    </row>
    <row r="97" spans="2:48" x14ac:dyDescent="0.25">
      <c r="B97" s="9" t="s">
        <v>2</v>
      </c>
      <c r="C97" s="10"/>
      <c r="D97" s="10"/>
      <c r="E97" s="10"/>
      <c r="F97" s="10"/>
      <c r="G97" s="10"/>
      <c r="H97" s="10"/>
      <c r="I97" s="10"/>
      <c r="J97" s="41">
        <f>J95/J92</f>
        <v>1</v>
      </c>
      <c r="K97" s="10"/>
      <c r="L97" s="41">
        <f>L95/L92</f>
        <v>0.65915484940240443</v>
      </c>
      <c r="M97" s="10"/>
      <c r="N97" s="41">
        <f>N95/N92</f>
        <v>0.4008006607540181</v>
      </c>
      <c r="O97" s="10"/>
      <c r="P97" s="41">
        <f>P95/P92</f>
        <v>0.40204125654212514</v>
      </c>
      <c r="Q97" s="10"/>
      <c r="R97" s="41">
        <f>R95/R92</f>
        <v>0.4343933889499908</v>
      </c>
      <c r="S97" s="10"/>
      <c r="T97" s="41">
        <f>T95/T92</f>
        <v>0.46051339248662565</v>
      </c>
      <c r="U97" s="10"/>
      <c r="V97" s="41">
        <f>V95/V92</f>
        <v>0.45734698571989152</v>
      </c>
      <c r="W97" s="10"/>
      <c r="X97" s="41">
        <f>X95/X92</f>
        <v>0.46433812785196782</v>
      </c>
      <c r="Y97" s="10"/>
      <c r="Z97" s="41">
        <f>Z95/Z92</f>
        <v>0.43610440390346411</v>
      </c>
      <c r="AA97" s="10"/>
      <c r="AB97" s="41">
        <f>AB95/AB92</f>
        <v>0.43410524574719217</v>
      </c>
      <c r="AC97" s="10"/>
      <c r="AD97" s="41">
        <f>AD95/AD92</f>
        <v>0.45493163672831771</v>
      </c>
      <c r="AE97" s="10"/>
      <c r="AF97" s="41">
        <f>AF95/AF92</f>
        <v>0.47679709111701285</v>
      </c>
      <c r="AG97" s="10"/>
      <c r="AH97" s="41">
        <f>AH95/AH92</f>
        <v>0.46561512443081116</v>
      </c>
      <c r="AI97" s="10"/>
      <c r="AJ97" s="41">
        <f>AJ95/AJ92</f>
        <v>0.46774132880902003</v>
      </c>
      <c r="AK97" s="10"/>
      <c r="AL97" s="41">
        <f>AL95/AL92</f>
        <v>0.4623342663105755</v>
      </c>
      <c r="AM97" s="10"/>
      <c r="AN97" s="41">
        <f>AN95/AN92</f>
        <v>0.44053188136010646</v>
      </c>
      <c r="AO97" s="10"/>
      <c r="AP97" s="41">
        <f>AP95/AP92</f>
        <v>0.37559987325801347</v>
      </c>
      <c r="AQ97" s="10"/>
      <c r="AR97" s="41">
        <f>AR95/AR92</f>
        <v>0.36226256646740645</v>
      </c>
      <c r="AS97" s="10"/>
      <c r="AT97" s="41">
        <f>AT95/AT92</f>
        <v>0.33335663149717182</v>
      </c>
      <c r="AU97" s="10"/>
      <c r="AV97" s="42">
        <f>AV95/AV92</f>
        <v>0.31188641272095935</v>
      </c>
    </row>
    <row r="98" spans="2:48" x14ac:dyDescent="0.25">
      <c r="J98" s="15"/>
      <c r="L98" s="15"/>
      <c r="N98" s="15"/>
      <c r="P98" s="15"/>
      <c r="R98" s="15"/>
      <c r="T98" s="15"/>
      <c r="V98" s="15"/>
      <c r="X98" s="15"/>
      <c r="Z98" s="15"/>
      <c r="AB98" s="15"/>
      <c r="AD98" s="15"/>
      <c r="AF98" s="15"/>
      <c r="AH98" s="15"/>
      <c r="AJ98" s="15"/>
      <c r="AL98" s="15"/>
      <c r="AN98" s="15"/>
      <c r="AP98" s="15"/>
      <c r="AR98" s="15"/>
      <c r="AT98" s="15"/>
      <c r="AV98" s="15"/>
    </row>
    <row r="99" spans="2:48" x14ac:dyDescent="0.25">
      <c r="B99" s="7" t="str">
        <f>$B$30</f>
        <v>Dr. Henderson</v>
      </c>
    </row>
    <row r="100" spans="2:48" x14ac:dyDescent="0.25">
      <c r="B100" s="4" t="s">
        <v>26</v>
      </c>
      <c r="J100" s="46">
        <v>34681.660000000003</v>
      </c>
      <c r="K100" s="47"/>
      <c r="L100" s="46">
        <v>26464.28</v>
      </c>
      <c r="M100" s="47"/>
      <c r="N100" s="46">
        <v>5957.45</v>
      </c>
      <c r="O100" s="47"/>
      <c r="P100" s="46">
        <v>0</v>
      </c>
      <c r="Q100" s="47"/>
      <c r="R100" s="46">
        <v>0</v>
      </c>
      <c r="S100" s="47"/>
      <c r="T100" s="46">
        <v>0</v>
      </c>
      <c r="U100" s="47"/>
      <c r="V100" s="46">
        <v>0</v>
      </c>
      <c r="W100" s="47"/>
      <c r="X100" s="46">
        <v>0</v>
      </c>
      <c r="Y100" s="47"/>
      <c r="Z100" s="46">
        <v>0</v>
      </c>
      <c r="AA100" s="47"/>
      <c r="AB100" s="46">
        <v>0</v>
      </c>
      <c r="AC100" s="47"/>
      <c r="AD100" s="46">
        <v>0</v>
      </c>
      <c r="AE100" s="47"/>
      <c r="AF100" s="46">
        <v>0</v>
      </c>
      <c r="AG100" s="47"/>
      <c r="AH100" s="46">
        <v>0</v>
      </c>
      <c r="AI100" s="47"/>
      <c r="AJ100" s="46">
        <v>0</v>
      </c>
      <c r="AK100" s="47"/>
      <c r="AL100" s="46">
        <v>0</v>
      </c>
      <c r="AM100" s="47"/>
      <c r="AN100" s="46">
        <v>0</v>
      </c>
      <c r="AO100" s="47"/>
      <c r="AP100" s="46">
        <v>0</v>
      </c>
      <c r="AQ100" s="47"/>
      <c r="AR100" s="46">
        <v>148</v>
      </c>
      <c r="AS100" s="47"/>
      <c r="AT100" s="46">
        <v>0</v>
      </c>
      <c r="AU100" s="47"/>
      <c r="AV100" s="46">
        <v>0</v>
      </c>
    </row>
    <row r="101" spans="2:48" x14ac:dyDescent="0.25">
      <c r="B101" s="9" t="s">
        <v>20</v>
      </c>
      <c r="C101" s="10"/>
      <c r="D101" s="10"/>
      <c r="E101" s="10"/>
      <c r="F101" s="10"/>
      <c r="G101" s="10"/>
      <c r="H101" s="10"/>
      <c r="I101" s="10"/>
      <c r="J101" s="11">
        <f>SUM(J100:J100)</f>
        <v>34681.660000000003</v>
      </c>
      <c r="K101" s="10"/>
      <c r="L101" s="11">
        <f>SUM(J100:L100)</f>
        <v>61145.94</v>
      </c>
      <c r="M101" s="10"/>
      <c r="N101" s="11">
        <f>SUM(J100:N100)</f>
        <v>67103.39</v>
      </c>
      <c r="O101" s="10"/>
      <c r="P101" s="11">
        <f>SUM(J100:P100)</f>
        <v>67103.39</v>
      </c>
      <c r="Q101" s="10"/>
      <c r="R101" s="11">
        <f>SUM(J100:R100)</f>
        <v>67103.39</v>
      </c>
      <c r="S101" s="10"/>
      <c r="T101" s="11">
        <f>SUM(J100:T100)</f>
        <v>67103.39</v>
      </c>
      <c r="U101" s="10"/>
      <c r="V101" s="11">
        <f>SUM(J100:V100)</f>
        <v>67103.39</v>
      </c>
      <c r="W101" s="10"/>
      <c r="X101" s="11">
        <f>SUM(J100:X100)</f>
        <v>67103.39</v>
      </c>
      <c r="Y101" s="10"/>
      <c r="Z101" s="11">
        <f>SUM(J100:Z100)</f>
        <v>67103.39</v>
      </c>
      <c r="AA101" s="10"/>
      <c r="AB101" s="11">
        <f>SUM(J100:AB100)</f>
        <v>67103.39</v>
      </c>
      <c r="AC101" s="10"/>
      <c r="AD101" s="11">
        <f>SUM(J100:AD100)</f>
        <v>67103.39</v>
      </c>
      <c r="AE101" s="10"/>
      <c r="AF101" s="11">
        <f>SUM(L100:AF100)</f>
        <v>32421.73</v>
      </c>
      <c r="AG101" s="10"/>
      <c r="AH101" s="11">
        <f>SUM(N100:AH100)</f>
        <v>5957.45</v>
      </c>
      <c r="AI101" s="10"/>
      <c r="AJ101" s="11">
        <f>SUM(P100:AJ100)</f>
        <v>0</v>
      </c>
      <c r="AK101" s="10"/>
      <c r="AL101" s="11">
        <f>SUM(R100:AL100)</f>
        <v>0</v>
      </c>
      <c r="AM101" s="10"/>
      <c r="AN101" s="11">
        <f>SUM(T100:AN100)</f>
        <v>0</v>
      </c>
      <c r="AO101" s="10"/>
      <c r="AP101" s="11">
        <f>SUM(V100:AP100)</f>
        <v>0</v>
      </c>
      <c r="AQ101" s="10"/>
      <c r="AR101" s="11">
        <f>SUM(X100:AR100)</f>
        <v>148</v>
      </c>
      <c r="AS101" s="10"/>
      <c r="AT101" s="11">
        <f>SUM(Z100:AT100)</f>
        <v>148</v>
      </c>
      <c r="AU101" s="10"/>
      <c r="AV101" s="13">
        <f>SUM(AB100:AV100)</f>
        <v>148</v>
      </c>
    </row>
    <row r="102" spans="2:48" x14ac:dyDescent="0.25">
      <c r="B102" s="50" t="s">
        <v>40</v>
      </c>
      <c r="C102" s="51"/>
      <c r="D102" s="51"/>
      <c r="E102" s="51"/>
      <c r="F102" s="51"/>
      <c r="G102" s="51"/>
      <c r="H102" s="51"/>
      <c r="I102" s="51"/>
      <c r="J102" s="53">
        <f t="shared" ref="J102" si="188">IF(ISERROR(J101/J31),0,J101/J31)</f>
        <v>162.06383177570095</v>
      </c>
      <c r="K102" s="51"/>
      <c r="L102" s="53">
        <f t="shared" ref="L102" si="189">IF(ISERROR(L101/L31),0,L101/L31)</f>
        <v>194.11409523809525</v>
      </c>
      <c r="M102" s="51"/>
      <c r="N102" s="53">
        <f t="shared" ref="N102" si="190">IF(ISERROR(N101/N31),0,N101/N31)</f>
        <v>202.11864457831325</v>
      </c>
      <c r="O102" s="51"/>
      <c r="P102" s="53">
        <f t="shared" ref="P102" si="191">IF(ISERROR(P101/P31),0,P101/P31)</f>
        <v>200.90835329341317</v>
      </c>
      <c r="Q102" s="51"/>
      <c r="R102" s="53">
        <f t="shared" ref="R102" si="192">IF(ISERROR(R101/R31),0,R101/R31)</f>
        <v>200.90835329341317</v>
      </c>
      <c r="S102" s="51"/>
      <c r="T102" s="53">
        <f t="shared" ref="T102" si="193">IF(ISERROR(T101/T31),0,T101/T31)</f>
        <v>200.90835329341317</v>
      </c>
      <c r="U102" s="51"/>
      <c r="V102" s="53">
        <f t="shared" ref="V102" si="194">IF(ISERROR(V101/V31),0,V101/V31)</f>
        <v>200.90835329341317</v>
      </c>
      <c r="W102" s="51"/>
      <c r="X102" s="53">
        <f t="shared" ref="X102" si="195">IF(ISERROR(X101/X31),0,X101/X31)</f>
        <v>200.90835329341317</v>
      </c>
      <c r="Y102" s="51"/>
      <c r="Z102" s="53">
        <f t="shared" ref="Z102" si="196">IF(ISERROR(Z101/Z31),0,Z101/Z31)</f>
        <v>200.90835329341317</v>
      </c>
      <c r="AA102" s="51"/>
      <c r="AB102" s="53">
        <f t="shared" ref="AB102" si="197">IF(ISERROR(AB101/AB31),0,AB101/AB31)</f>
        <v>200.90835329341317</v>
      </c>
      <c r="AC102" s="51"/>
      <c r="AD102" s="53">
        <f t="shared" ref="AD102:AF102" si="198">IF(ISERROR(AD101/AD31),0,AD101/AD31)</f>
        <v>200.90835329341317</v>
      </c>
      <c r="AE102" s="51"/>
      <c r="AF102" s="53">
        <f t="shared" si="198"/>
        <v>270.18108333333333</v>
      </c>
      <c r="AG102" s="51"/>
      <c r="AH102" s="53">
        <f t="shared" ref="AH102:AJ102" si="199">IF(ISERROR(AH101/AH31),0,AH101/AH31)</f>
        <v>313.55</v>
      </c>
      <c r="AI102" s="51"/>
      <c r="AJ102" s="53">
        <f t="shared" si="199"/>
        <v>0</v>
      </c>
      <c r="AK102" s="51"/>
      <c r="AL102" s="53">
        <f t="shared" ref="AL102:AN102" si="200">IF(ISERROR(AL101/AL31),0,AL101/AL31)</f>
        <v>0</v>
      </c>
      <c r="AM102" s="51"/>
      <c r="AN102" s="53">
        <f t="shared" si="200"/>
        <v>0</v>
      </c>
      <c r="AO102" s="51"/>
      <c r="AP102" s="53">
        <f t="shared" ref="AP102:AR102" si="201">IF(ISERROR(AP101/AP31),0,AP101/AP31)</f>
        <v>0</v>
      </c>
      <c r="AQ102" s="51"/>
      <c r="AR102" s="53">
        <f t="shared" si="201"/>
        <v>0</v>
      </c>
      <c r="AS102" s="51"/>
      <c r="AT102" s="53">
        <f t="shared" ref="AT102:AV102" si="202">IF(ISERROR(AT101/AT31),0,AT101/AT31)</f>
        <v>0</v>
      </c>
      <c r="AU102" s="51"/>
      <c r="AV102" s="54">
        <f t="shared" si="202"/>
        <v>0</v>
      </c>
    </row>
    <row r="103" spans="2:48" x14ac:dyDescent="0.25">
      <c r="B103" s="4" t="s">
        <v>28</v>
      </c>
      <c r="J103" s="46">
        <v>31557.66</v>
      </c>
      <c r="K103" s="47"/>
      <c r="L103" s="46">
        <v>20345.28</v>
      </c>
      <c r="M103" s="47"/>
      <c r="N103" s="46">
        <v>2027.45</v>
      </c>
      <c r="O103" s="47"/>
      <c r="P103" s="46">
        <v>0</v>
      </c>
      <c r="Q103" s="47"/>
      <c r="R103" s="46">
        <v>0</v>
      </c>
      <c r="S103" s="47"/>
      <c r="T103" s="46">
        <v>0</v>
      </c>
      <c r="U103" s="47"/>
      <c r="V103" s="46">
        <v>0</v>
      </c>
      <c r="W103" s="47"/>
      <c r="X103" s="46">
        <v>0</v>
      </c>
      <c r="Y103" s="47"/>
      <c r="Z103" s="46">
        <v>0</v>
      </c>
      <c r="AA103" s="47"/>
      <c r="AB103" s="46">
        <v>0</v>
      </c>
      <c r="AC103" s="47"/>
      <c r="AD103" s="46">
        <v>0</v>
      </c>
      <c r="AE103" s="47"/>
      <c r="AF103" s="46">
        <v>0</v>
      </c>
      <c r="AG103" s="47"/>
      <c r="AH103" s="46">
        <v>0</v>
      </c>
      <c r="AI103" s="47"/>
      <c r="AJ103" s="46">
        <v>0</v>
      </c>
      <c r="AK103" s="47"/>
      <c r="AL103" s="46">
        <v>0</v>
      </c>
      <c r="AM103" s="47"/>
      <c r="AN103" s="46">
        <v>0</v>
      </c>
      <c r="AO103" s="47"/>
      <c r="AP103" s="46">
        <v>0</v>
      </c>
      <c r="AQ103" s="47"/>
      <c r="AR103" s="46">
        <v>148</v>
      </c>
      <c r="AS103" s="47"/>
      <c r="AT103" s="46">
        <v>0</v>
      </c>
      <c r="AU103" s="47"/>
      <c r="AV103" s="46">
        <v>0</v>
      </c>
    </row>
    <row r="104" spans="2:48" x14ac:dyDescent="0.25">
      <c r="B104" s="9" t="s">
        <v>20</v>
      </c>
      <c r="C104" s="10"/>
      <c r="D104" s="10"/>
      <c r="E104" s="10"/>
      <c r="F104" s="10"/>
      <c r="G104" s="10"/>
      <c r="H104" s="10"/>
      <c r="I104" s="10"/>
      <c r="J104" s="11">
        <f>SUM(J103:J103)</f>
        <v>31557.66</v>
      </c>
      <c r="K104" s="10"/>
      <c r="L104" s="11">
        <f>SUM(J103:L103)</f>
        <v>51902.94</v>
      </c>
      <c r="M104" s="10"/>
      <c r="N104" s="11">
        <f>SUM(J103:N103)</f>
        <v>53930.39</v>
      </c>
      <c r="O104" s="10"/>
      <c r="P104" s="11">
        <f>SUM(J103:P103)</f>
        <v>53930.39</v>
      </c>
      <c r="Q104" s="10"/>
      <c r="R104" s="11">
        <f>SUM(J103:R103)</f>
        <v>53930.39</v>
      </c>
      <c r="S104" s="10"/>
      <c r="T104" s="11">
        <f>SUM(J103:T103)</f>
        <v>53930.39</v>
      </c>
      <c r="U104" s="10"/>
      <c r="V104" s="11">
        <f>SUM(J103:V103)</f>
        <v>53930.39</v>
      </c>
      <c r="W104" s="10"/>
      <c r="X104" s="11">
        <f>SUM(J103:X103)</f>
        <v>53930.39</v>
      </c>
      <c r="Y104" s="10"/>
      <c r="Z104" s="11">
        <f>SUM(J103:Z103)</f>
        <v>53930.39</v>
      </c>
      <c r="AA104" s="10"/>
      <c r="AB104" s="11">
        <f>SUM(J103:AB103)</f>
        <v>53930.39</v>
      </c>
      <c r="AC104" s="10"/>
      <c r="AD104" s="11">
        <f>SUM(J103:AD103)</f>
        <v>53930.39</v>
      </c>
      <c r="AE104" s="10"/>
      <c r="AF104" s="11">
        <f>SUM(L103:AF103)</f>
        <v>22372.73</v>
      </c>
      <c r="AG104" s="10"/>
      <c r="AH104" s="11">
        <f>SUM(N103:AH103)</f>
        <v>2027.45</v>
      </c>
      <c r="AI104" s="10"/>
      <c r="AJ104" s="11">
        <f>SUM(P103:AJ103)</f>
        <v>0</v>
      </c>
      <c r="AK104" s="10"/>
      <c r="AL104" s="11">
        <f>SUM(R103:AL103)</f>
        <v>0</v>
      </c>
      <c r="AM104" s="10"/>
      <c r="AN104" s="11">
        <f>SUM(T103:AN103)</f>
        <v>0</v>
      </c>
      <c r="AO104" s="10"/>
      <c r="AP104" s="11">
        <f>SUM(V103:AP103)</f>
        <v>0</v>
      </c>
      <c r="AQ104" s="10"/>
      <c r="AR104" s="11">
        <f>SUM(X103:AR103)</f>
        <v>148</v>
      </c>
      <c r="AS104" s="10"/>
      <c r="AT104" s="11">
        <f>SUM(Z103:AT103)</f>
        <v>148</v>
      </c>
      <c r="AU104" s="10"/>
      <c r="AV104" s="13">
        <f>SUM(AB103:AV103)</f>
        <v>148</v>
      </c>
    </row>
    <row r="105" spans="2:48" x14ac:dyDescent="0.25">
      <c r="B105" s="4" t="s">
        <v>29</v>
      </c>
      <c r="J105" s="15">
        <f t="shared" ref="J105:J106" si="203">IF(ISERROR(J103/J100),0,J103/J100)</f>
        <v>0.90992357343910291</v>
      </c>
      <c r="L105" s="15">
        <f t="shared" ref="L105:L106" si="204">IF(ISERROR(L103/L100),0,L103/L100)</f>
        <v>0.76878267612041584</v>
      </c>
      <c r="N105" s="15">
        <f t="shared" ref="N105:N106" si="205">IF(ISERROR(N103/N100),0,N103/N100)</f>
        <v>0.34032178197047397</v>
      </c>
      <c r="P105" s="15">
        <f t="shared" ref="P105:P106" si="206">IF(ISERROR(P103/P100),0,P103/P100)</f>
        <v>0</v>
      </c>
      <c r="R105" s="15">
        <f t="shared" ref="R105:R106" si="207">IF(ISERROR(R103/R100),0,R103/R100)</f>
        <v>0</v>
      </c>
      <c r="T105" s="15">
        <f t="shared" ref="T105:T106" si="208">IF(ISERROR(T103/T100),0,T103/T100)</f>
        <v>0</v>
      </c>
      <c r="V105" s="15">
        <f t="shared" ref="V105:V106" si="209">IF(ISERROR(V103/V100),0,V103/V100)</f>
        <v>0</v>
      </c>
      <c r="X105" s="15">
        <f t="shared" ref="X105:X106" si="210">IF(ISERROR(X103/X100),0,X103/X100)</f>
        <v>0</v>
      </c>
      <c r="Z105" s="15">
        <f t="shared" ref="Z105:Z106" si="211">IF(ISERROR(Z103/Z100),0,Z103/Z100)</f>
        <v>0</v>
      </c>
      <c r="AB105" s="15">
        <f t="shared" ref="AB105:AB106" si="212">IF(ISERROR(AB103/AB100),0,AB103/AB100)</f>
        <v>0</v>
      </c>
      <c r="AD105" s="15">
        <f t="shared" ref="AD105:AF106" si="213">IF(ISERROR(AD103/AD100),0,AD103/AD100)</f>
        <v>0</v>
      </c>
      <c r="AF105" s="15">
        <f t="shared" si="213"/>
        <v>0</v>
      </c>
      <c r="AH105" s="15">
        <f t="shared" ref="AH105:AJ105" si="214">IF(ISERROR(AH103/AH100),0,AH103/AH100)</f>
        <v>0</v>
      </c>
      <c r="AJ105" s="15">
        <f t="shared" si="214"/>
        <v>0</v>
      </c>
      <c r="AL105" s="15">
        <f t="shared" ref="AL105:AN105" si="215">IF(ISERROR(AL103/AL100),0,AL103/AL100)</f>
        <v>0</v>
      </c>
      <c r="AN105" s="15">
        <f t="shared" si="215"/>
        <v>0</v>
      </c>
      <c r="AP105" s="15">
        <f t="shared" ref="AP105:AR105" si="216">IF(ISERROR(AP103/AP100),0,AP103/AP100)</f>
        <v>0</v>
      </c>
      <c r="AR105" s="15">
        <f t="shared" si="216"/>
        <v>1</v>
      </c>
      <c r="AT105" s="15">
        <f t="shared" ref="AT105:AV105" si="217">IF(ISERROR(AT103/AT100),0,AT103/AT100)</f>
        <v>0</v>
      </c>
      <c r="AV105" s="15">
        <f t="shared" si="217"/>
        <v>0</v>
      </c>
    </row>
    <row r="106" spans="2:48" x14ac:dyDescent="0.25">
      <c r="B106" s="9" t="s">
        <v>2</v>
      </c>
      <c r="C106" s="10"/>
      <c r="D106" s="10"/>
      <c r="E106" s="10"/>
      <c r="F106" s="10"/>
      <c r="G106" s="10"/>
      <c r="H106" s="10"/>
      <c r="I106" s="10"/>
      <c r="J106" s="41">
        <f t="shared" si="203"/>
        <v>0.90992357343910291</v>
      </c>
      <c r="K106" s="10"/>
      <c r="L106" s="41">
        <f t="shared" si="204"/>
        <v>0.84883706097248646</v>
      </c>
      <c r="M106" s="10"/>
      <c r="N106" s="41">
        <f t="shared" si="205"/>
        <v>0.80369099087244322</v>
      </c>
      <c r="O106" s="10"/>
      <c r="P106" s="41">
        <f t="shared" si="206"/>
        <v>0.80369099087244322</v>
      </c>
      <c r="Q106" s="10"/>
      <c r="R106" s="41">
        <f t="shared" si="207"/>
        <v>0.80369099087244322</v>
      </c>
      <c r="S106" s="10"/>
      <c r="T106" s="41">
        <f t="shared" si="208"/>
        <v>0.80369099087244322</v>
      </c>
      <c r="U106" s="10"/>
      <c r="V106" s="41">
        <f t="shared" si="209"/>
        <v>0.80369099087244322</v>
      </c>
      <c r="W106" s="10"/>
      <c r="X106" s="41">
        <f t="shared" si="210"/>
        <v>0.80369099087244322</v>
      </c>
      <c r="Y106" s="10"/>
      <c r="Z106" s="41">
        <f t="shared" si="211"/>
        <v>0.80369099087244322</v>
      </c>
      <c r="AA106" s="10"/>
      <c r="AB106" s="41">
        <f t="shared" si="212"/>
        <v>0.80369099087244322</v>
      </c>
      <c r="AC106" s="10"/>
      <c r="AD106" s="41">
        <f t="shared" si="213"/>
        <v>0.80369099087244322</v>
      </c>
      <c r="AE106" s="10"/>
      <c r="AF106" s="41">
        <f t="shared" si="213"/>
        <v>0.69005355358890474</v>
      </c>
      <c r="AG106" s="10"/>
      <c r="AH106" s="41">
        <f t="shared" ref="AH106:AJ106" si="218">IF(ISERROR(AH104/AH101),0,AH104/AH101)</f>
        <v>0.34032178197047397</v>
      </c>
      <c r="AI106" s="10"/>
      <c r="AJ106" s="41">
        <f t="shared" si="218"/>
        <v>0</v>
      </c>
      <c r="AK106" s="10"/>
      <c r="AL106" s="41">
        <f t="shared" ref="AL106:AN106" si="219">IF(ISERROR(AL104/AL101),0,AL104/AL101)</f>
        <v>0</v>
      </c>
      <c r="AM106" s="10"/>
      <c r="AN106" s="41">
        <f t="shared" si="219"/>
        <v>0</v>
      </c>
      <c r="AO106" s="10"/>
      <c r="AP106" s="41">
        <f t="shared" ref="AP106:AR106" si="220">IF(ISERROR(AP104/AP101),0,AP104/AP101)</f>
        <v>0</v>
      </c>
      <c r="AQ106" s="10"/>
      <c r="AR106" s="41">
        <f t="shared" si="220"/>
        <v>1</v>
      </c>
      <c r="AS106" s="10"/>
      <c r="AT106" s="41">
        <f t="shared" ref="AT106:AV106" si="221">IF(ISERROR(AT104/AT101),0,AT104/AT101)</f>
        <v>1</v>
      </c>
      <c r="AU106" s="10"/>
      <c r="AV106" s="42">
        <f t="shared" si="221"/>
        <v>1</v>
      </c>
    </row>
    <row r="107" spans="2:48" x14ac:dyDescent="0.25">
      <c r="J107" s="14"/>
      <c r="L107" s="14"/>
      <c r="N107" s="14"/>
      <c r="P107" s="14"/>
      <c r="R107" s="14"/>
      <c r="T107" s="14"/>
      <c r="V107" s="14"/>
      <c r="X107" s="14"/>
      <c r="Z107" s="14"/>
      <c r="AB107" s="14"/>
      <c r="AD107" s="14"/>
      <c r="AF107" s="14"/>
      <c r="AH107" s="14"/>
      <c r="AJ107" s="14"/>
      <c r="AL107" s="14"/>
      <c r="AN107" s="14"/>
      <c r="AP107" s="14"/>
      <c r="AR107" s="14"/>
      <c r="AT107" s="14"/>
      <c r="AV107" s="14"/>
    </row>
    <row r="108" spans="2:48" x14ac:dyDescent="0.25">
      <c r="B108" s="7" t="str">
        <f>$B$32</f>
        <v>Other</v>
      </c>
    </row>
    <row r="109" spans="2:48" x14ac:dyDescent="0.25">
      <c r="B109" s="4" t="s">
        <v>26</v>
      </c>
      <c r="J109" s="46">
        <v>0</v>
      </c>
      <c r="K109" s="47"/>
      <c r="L109" s="46">
        <v>3239.39</v>
      </c>
      <c r="M109" s="47"/>
      <c r="N109" s="46">
        <v>6779</v>
      </c>
      <c r="O109" s="47"/>
      <c r="P109" s="46">
        <v>6682</v>
      </c>
      <c r="Q109" s="47"/>
      <c r="R109" s="46">
        <v>2929.55</v>
      </c>
      <c r="S109" s="47"/>
      <c r="T109" s="46">
        <v>2344.69</v>
      </c>
      <c r="U109" s="47"/>
      <c r="V109" s="46">
        <v>1141.31</v>
      </c>
      <c r="W109" s="47"/>
      <c r="X109" s="46">
        <v>0</v>
      </c>
      <c r="Y109" s="47"/>
      <c r="Z109" s="46">
        <v>0</v>
      </c>
      <c r="AA109" s="47"/>
      <c r="AB109" s="46">
        <v>0</v>
      </c>
      <c r="AC109" s="47"/>
      <c r="AD109" s="46">
        <v>0</v>
      </c>
      <c r="AE109" s="47"/>
      <c r="AF109" s="46">
        <v>0</v>
      </c>
      <c r="AG109" s="47"/>
      <c r="AH109" s="46">
        <v>0</v>
      </c>
      <c r="AI109" s="47"/>
      <c r="AJ109" s="46">
        <v>0</v>
      </c>
      <c r="AK109" s="47"/>
      <c r="AL109" s="46">
        <v>0</v>
      </c>
      <c r="AM109" s="47"/>
      <c r="AN109" s="46">
        <v>0</v>
      </c>
      <c r="AO109" s="47"/>
      <c r="AP109" s="46">
        <v>0</v>
      </c>
      <c r="AQ109" s="47"/>
      <c r="AR109" s="46">
        <v>0</v>
      </c>
      <c r="AS109" s="47"/>
      <c r="AT109" s="46">
        <v>0</v>
      </c>
      <c r="AU109" s="47"/>
      <c r="AV109" s="46">
        <v>0</v>
      </c>
    </row>
    <row r="110" spans="2:48" x14ac:dyDescent="0.25">
      <c r="B110" s="9" t="s">
        <v>20</v>
      </c>
      <c r="C110" s="10"/>
      <c r="D110" s="10"/>
      <c r="E110" s="10"/>
      <c r="F110" s="10"/>
      <c r="G110" s="10"/>
      <c r="H110" s="10"/>
      <c r="I110" s="10"/>
      <c r="J110" s="11">
        <f>SUM(J109:J109)</f>
        <v>0</v>
      </c>
      <c r="K110" s="10"/>
      <c r="L110" s="11">
        <f>SUM(J109:L109)</f>
        <v>3239.39</v>
      </c>
      <c r="M110" s="10"/>
      <c r="N110" s="11">
        <f>SUM(J109:N109)</f>
        <v>10018.39</v>
      </c>
      <c r="O110" s="10"/>
      <c r="P110" s="11">
        <f>SUM(J109:P109)</f>
        <v>16700.39</v>
      </c>
      <c r="Q110" s="10"/>
      <c r="R110" s="11">
        <f>SUM(J109:R109)</f>
        <v>19629.939999999999</v>
      </c>
      <c r="S110" s="10"/>
      <c r="T110" s="11">
        <f>SUM(J109:T109)</f>
        <v>21974.629999999997</v>
      </c>
      <c r="U110" s="10"/>
      <c r="V110" s="11">
        <f>SUM(J109:V109)</f>
        <v>23115.94</v>
      </c>
      <c r="W110" s="10"/>
      <c r="X110" s="11">
        <f>SUM(J109:X109)</f>
        <v>23115.94</v>
      </c>
      <c r="Y110" s="10"/>
      <c r="Z110" s="11">
        <f>SUM(J109:Z109)</f>
        <v>23115.94</v>
      </c>
      <c r="AA110" s="10"/>
      <c r="AB110" s="11">
        <f>SUM(J109:AB109)</f>
        <v>23115.94</v>
      </c>
      <c r="AC110" s="10"/>
      <c r="AD110" s="11">
        <f>SUM(J109:AD109)</f>
        <v>23115.94</v>
      </c>
      <c r="AE110" s="10"/>
      <c r="AF110" s="11">
        <f>SUM(L109:AF109)</f>
        <v>23115.94</v>
      </c>
      <c r="AG110" s="10"/>
      <c r="AH110" s="11">
        <f>SUM(N109:AH109)</f>
        <v>19876.55</v>
      </c>
      <c r="AI110" s="10"/>
      <c r="AJ110" s="11">
        <f>SUM(P109:AJ109)</f>
        <v>13097.55</v>
      </c>
      <c r="AK110" s="10"/>
      <c r="AL110" s="11">
        <f>SUM(R109:AL109)</f>
        <v>6415.5499999999993</v>
      </c>
      <c r="AM110" s="10"/>
      <c r="AN110" s="11">
        <f>SUM(T109:AN109)</f>
        <v>3486</v>
      </c>
      <c r="AO110" s="10"/>
      <c r="AP110" s="11">
        <f>SUM(V109:AP109)</f>
        <v>1141.31</v>
      </c>
      <c r="AQ110" s="10"/>
      <c r="AR110" s="11">
        <f>SUM(X109:AR109)</f>
        <v>0</v>
      </c>
      <c r="AS110" s="10"/>
      <c r="AT110" s="11">
        <f>SUM(Z109:AT109)</f>
        <v>0</v>
      </c>
      <c r="AU110" s="10"/>
      <c r="AV110" s="13">
        <f>SUM(AB109:AV109)</f>
        <v>0</v>
      </c>
    </row>
    <row r="111" spans="2:48" x14ac:dyDescent="0.25">
      <c r="B111" s="50" t="s">
        <v>40</v>
      </c>
      <c r="C111" s="51"/>
      <c r="D111" s="51"/>
      <c r="E111" s="51"/>
      <c r="F111" s="51"/>
      <c r="G111" s="51"/>
      <c r="H111" s="51"/>
      <c r="I111" s="51"/>
      <c r="J111" s="53">
        <f t="shared" ref="J111" si="222">IF(ISERROR(J110/J33),0,J110/J33)</f>
        <v>0</v>
      </c>
      <c r="K111" s="51"/>
      <c r="L111" s="53">
        <f t="shared" ref="L111" si="223">IF(ISERROR(L110/L33),0,L110/L33)</f>
        <v>111.70310344827585</v>
      </c>
      <c r="M111" s="51"/>
      <c r="N111" s="53">
        <f t="shared" ref="N111" si="224">IF(ISERROR(N110/N33),0,N110/N33)</f>
        <v>149.52820895522387</v>
      </c>
      <c r="O111" s="51"/>
      <c r="P111" s="53">
        <f t="shared" ref="P111" si="225">IF(ISERROR(P110/P33),0,P110/P33)</f>
        <v>189.77715909090909</v>
      </c>
      <c r="Q111" s="51"/>
      <c r="R111" s="53">
        <f t="shared" ref="R111" si="226">IF(ISERROR(R110/R33),0,R110/R33)</f>
        <v>188.74942307692305</v>
      </c>
      <c r="S111" s="51"/>
      <c r="T111" s="53">
        <f t="shared" ref="T111" si="227">IF(ISERROR(T110/T33),0,T110/T33)</f>
        <v>187.81735042735039</v>
      </c>
      <c r="U111" s="51"/>
      <c r="V111" s="53">
        <f t="shared" ref="V111" si="228">IF(ISERROR(V110/V33),0,V110/V33)</f>
        <v>189.47491803278689</v>
      </c>
      <c r="W111" s="51"/>
      <c r="X111" s="53">
        <f t="shared" ref="X111" si="229">IF(ISERROR(X110/X33),0,X110/X33)</f>
        <v>189.47491803278689</v>
      </c>
      <c r="Y111" s="51"/>
      <c r="Z111" s="53">
        <f t="shared" ref="Z111" si="230">IF(ISERROR(Z110/Z33),0,Z110/Z33)</f>
        <v>189.47491803278689</v>
      </c>
      <c r="AA111" s="51"/>
      <c r="AB111" s="53">
        <f t="shared" ref="AB111" si="231">IF(ISERROR(AB110/AB33),0,AB110/AB33)</f>
        <v>189.47491803278689</v>
      </c>
      <c r="AC111" s="51"/>
      <c r="AD111" s="53">
        <f t="shared" ref="AD111:AF111" si="232">IF(ISERROR(AD110/AD33),0,AD110/AD33)</f>
        <v>189.47491803278689</v>
      </c>
      <c r="AE111" s="51"/>
      <c r="AF111" s="53">
        <f t="shared" si="232"/>
        <v>214.03648148148147</v>
      </c>
      <c r="AG111" s="51"/>
      <c r="AH111" s="53">
        <f t="shared" ref="AH111:AJ111" si="233">IF(ISERROR(AH110/AH33),0,AH110/AH33)</f>
        <v>200.77323232323232</v>
      </c>
      <c r="AI111" s="51"/>
      <c r="AJ111" s="53">
        <f t="shared" si="233"/>
        <v>195.48582089552238</v>
      </c>
      <c r="AK111" s="51"/>
      <c r="AL111" s="53">
        <f t="shared" ref="AL111:AN111" si="234">IF(ISERROR(AL110/AL33),0,AL110/AL33)</f>
        <v>123.37596153846152</v>
      </c>
      <c r="AM111" s="51"/>
      <c r="AN111" s="53">
        <f t="shared" si="234"/>
        <v>62.25</v>
      </c>
      <c r="AO111" s="51"/>
      <c r="AP111" s="53">
        <f t="shared" ref="AP111:AR111" si="235">IF(ISERROR(AP110/AP33),0,AP110/AP33)</f>
        <v>25.938863636363635</v>
      </c>
      <c r="AQ111" s="51"/>
      <c r="AR111" s="53">
        <f t="shared" si="235"/>
        <v>0</v>
      </c>
      <c r="AS111" s="51"/>
      <c r="AT111" s="53">
        <f t="shared" ref="AT111:AV111" si="236">IF(ISERROR(AT110/AT33),0,AT110/AT33)</f>
        <v>0</v>
      </c>
      <c r="AU111" s="51"/>
      <c r="AV111" s="54">
        <f t="shared" si="236"/>
        <v>0</v>
      </c>
    </row>
    <row r="112" spans="2:48" x14ac:dyDescent="0.25">
      <c r="B112" s="4" t="s">
        <v>28</v>
      </c>
      <c r="J112" s="46">
        <v>0</v>
      </c>
      <c r="K112" s="47"/>
      <c r="L112" s="46">
        <v>3239.39</v>
      </c>
      <c r="M112" s="47"/>
      <c r="N112" s="46">
        <v>3253</v>
      </c>
      <c r="O112" s="47"/>
      <c r="P112" s="46">
        <v>6412</v>
      </c>
      <c r="Q112" s="47"/>
      <c r="R112" s="46">
        <v>2731.55</v>
      </c>
      <c r="S112" s="47"/>
      <c r="T112" s="46">
        <v>1761.69</v>
      </c>
      <c r="U112" s="47"/>
      <c r="V112" s="46">
        <v>1141.31</v>
      </c>
      <c r="W112" s="47"/>
      <c r="X112" s="46">
        <v>0</v>
      </c>
      <c r="Y112" s="47"/>
      <c r="Z112" s="46">
        <v>0</v>
      </c>
      <c r="AA112" s="47"/>
      <c r="AB112" s="46">
        <v>0</v>
      </c>
      <c r="AC112" s="47"/>
      <c r="AD112" s="46">
        <v>0</v>
      </c>
      <c r="AE112" s="47"/>
      <c r="AF112" s="46">
        <v>0</v>
      </c>
      <c r="AG112" s="47"/>
      <c r="AH112" s="46">
        <v>0</v>
      </c>
      <c r="AI112" s="47"/>
      <c r="AJ112" s="46">
        <v>0</v>
      </c>
      <c r="AK112" s="47"/>
      <c r="AL112" s="46">
        <v>0</v>
      </c>
      <c r="AM112" s="47"/>
      <c r="AN112" s="46">
        <v>0</v>
      </c>
      <c r="AO112" s="47"/>
      <c r="AP112" s="46">
        <v>0</v>
      </c>
      <c r="AQ112" s="47"/>
      <c r="AR112" s="46">
        <v>0</v>
      </c>
      <c r="AS112" s="47"/>
      <c r="AT112" s="46">
        <v>0</v>
      </c>
      <c r="AU112" s="47"/>
      <c r="AV112" s="46">
        <v>0</v>
      </c>
    </row>
    <row r="113" spans="2:48" x14ac:dyDescent="0.25">
      <c r="B113" s="9" t="s">
        <v>20</v>
      </c>
      <c r="C113" s="10"/>
      <c r="D113" s="10"/>
      <c r="E113" s="10"/>
      <c r="F113" s="10"/>
      <c r="G113" s="10"/>
      <c r="H113" s="10"/>
      <c r="I113" s="10"/>
      <c r="J113" s="11">
        <f>SUM(J112:J112)</f>
        <v>0</v>
      </c>
      <c r="K113" s="10"/>
      <c r="L113" s="11">
        <f>SUM(J112:L112)</f>
        <v>3239.39</v>
      </c>
      <c r="M113" s="10"/>
      <c r="N113" s="11">
        <f>SUM(J112:N112)</f>
        <v>6492.3899999999994</v>
      </c>
      <c r="O113" s="10"/>
      <c r="P113" s="11">
        <f>SUM(J112:P112)</f>
        <v>12904.39</v>
      </c>
      <c r="Q113" s="10"/>
      <c r="R113" s="11">
        <f>SUM(J112:R112)</f>
        <v>15635.939999999999</v>
      </c>
      <c r="S113" s="10"/>
      <c r="T113" s="11">
        <f>SUM(J112:T112)</f>
        <v>17397.629999999997</v>
      </c>
      <c r="U113" s="10"/>
      <c r="V113" s="11">
        <f>SUM(J112:V112)</f>
        <v>18538.939999999999</v>
      </c>
      <c r="W113" s="10"/>
      <c r="X113" s="11">
        <f>SUM(J112:X112)</f>
        <v>18538.939999999999</v>
      </c>
      <c r="Y113" s="10"/>
      <c r="Z113" s="11">
        <f>SUM(J112:Z112)</f>
        <v>18538.939999999999</v>
      </c>
      <c r="AA113" s="10"/>
      <c r="AB113" s="11">
        <f>SUM(J112:AB112)</f>
        <v>18538.939999999999</v>
      </c>
      <c r="AC113" s="10"/>
      <c r="AD113" s="11">
        <f>SUM(J112:AD112)</f>
        <v>18538.939999999999</v>
      </c>
      <c r="AE113" s="10"/>
      <c r="AF113" s="11">
        <f>SUM(L112:AF112)</f>
        <v>18538.939999999999</v>
      </c>
      <c r="AG113" s="10"/>
      <c r="AH113" s="11">
        <f>SUM(N112:AH112)</f>
        <v>15299.55</v>
      </c>
      <c r="AI113" s="10"/>
      <c r="AJ113" s="11">
        <f>SUM(P112:AJ112)</f>
        <v>12046.55</v>
      </c>
      <c r="AK113" s="10"/>
      <c r="AL113" s="11">
        <f>SUM(R112:AL112)</f>
        <v>5634.5499999999993</v>
      </c>
      <c r="AM113" s="10"/>
      <c r="AN113" s="11">
        <f>SUM(T112:AN112)</f>
        <v>2903</v>
      </c>
      <c r="AO113" s="10"/>
      <c r="AP113" s="11">
        <f>SUM(V112:AP112)</f>
        <v>1141.31</v>
      </c>
      <c r="AQ113" s="10"/>
      <c r="AR113" s="11">
        <f>SUM(X112:AR112)</f>
        <v>0</v>
      </c>
      <c r="AS113" s="10"/>
      <c r="AT113" s="11">
        <f>SUM(Z112:AT112)</f>
        <v>0</v>
      </c>
      <c r="AU113" s="10"/>
      <c r="AV113" s="13">
        <f>SUM(AB112:AV112)</f>
        <v>0</v>
      </c>
    </row>
    <row r="114" spans="2:48" x14ac:dyDescent="0.25">
      <c r="B114" s="4" t="s">
        <v>29</v>
      </c>
      <c r="J114" s="15">
        <f t="shared" ref="J114:J115" si="237">IF(ISERROR(J112/J109),0,J112/J109)</f>
        <v>0</v>
      </c>
      <c r="L114" s="15">
        <f t="shared" ref="L114:L115" si="238">IF(ISERROR(L112/L109),0,L112/L109)</f>
        <v>1</v>
      </c>
      <c r="N114" s="15">
        <f t="shared" ref="N114:N115" si="239">IF(ISERROR(N112/N109),0,N112/N109)</f>
        <v>0.47986428676795989</v>
      </c>
      <c r="P114" s="15">
        <f t="shared" ref="P114:P115" si="240">IF(ISERROR(P112/P109),0,P112/P109)</f>
        <v>0.95959293624663278</v>
      </c>
      <c r="R114" s="15">
        <f t="shared" ref="R114:R115" si="241">IF(ISERROR(R112/R109),0,R112/R109)</f>
        <v>0.93241282790872315</v>
      </c>
      <c r="T114" s="15">
        <f t="shared" ref="T114:T115" si="242">IF(ISERROR(T112/T109),0,T112/T109)</f>
        <v>0.75135305733380531</v>
      </c>
      <c r="V114" s="15">
        <f t="shared" ref="V114:V115" si="243">IF(ISERROR(V112/V109),0,V112/V109)</f>
        <v>1</v>
      </c>
      <c r="X114" s="15">
        <f t="shared" ref="X114:X115" si="244">IF(ISERROR(X112/X109),0,X112/X109)</f>
        <v>0</v>
      </c>
      <c r="Z114" s="15">
        <f t="shared" ref="Z114:Z115" si="245">IF(ISERROR(Z112/Z109),0,Z112/Z109)</f>
        <v>0</v>
      </c>
      <c r="AB114" s="15">
        <f t="shared" ref="AB114:AB115" si="246">IF(ISERROR(AB112/AB109),0,AB112/AB109)</f>
        <v>0</v>
      </c>
      <c r="AD114" s="15">
        <f t="shared" ref="AD114:AF115" si="247">IF(ISERROR(AD112/AD109),0,AD112/AD109)</f>
        <v>0</v>
      </c>
      <c r="AF114" s="15">
        <f t="shared" si="247"/>
        <v>0</v>
      </c>
      <c r="AH114" s="15">
        <f t="shared" ref="AH114:AJ114" si="248">IF(ISERROR(AH112/AH109),0,AH112/AH109)</f>
        <v>0</v>
      </c>
      <c r="AJ114" s="15">
        <f t="shared" si="248"/>
        <v>0</v>
      </c>
      <c r="AL114" s="15">
        <f t="shared" ref="AL114:AN114" si="249">IF(ISERROR(AL112/AL109),0,AL112/AL109)</f>
        <v>0</v>
      </c>
      <c r="AN114" s="15">
        <f t="shared" si="249"/>
        <v>0</v>
      </c>
      <c r="AP114" s="15">
        <f t="shared" ref="AP114:AR114" si="250">IF(ISERROR(AP112/AP109),0,AP112/AP109)</f>
        <v>0</v>
      </c>
      <c r="AR114" s="15">
        <f t="shared" si="250"/>
        <v>0</v>
      </c>
      <c r="AT114" s="15">
        <f t="shared" ref="AT114:AV114" si="251">IF(ISERROR(AT112/AT109),0,AT112/AT109)</f>
        <v>0</v>
      </c>
      <c r="AV114" s="15">
        <f t="shared" si="251"/>
        <v>0</v>
      </c>
    </row>
    <row r="115" spans="2:48" x14ac:dyDescent="0.25">
      <c r="B115" s="9" t="s">
        <v>2</v>
      </c>
      <c r="C115" s="10"/>
      <c r="D115" s="10"/>
      <c r="E115" s="10"/>
      <c r="F115" s="10"/>
      <c r="G115" s="10"/>
      <c r="H115" s="10"/>
      <c r="I115" s="10"/>
      <c r="J115" s="41">
        <f t="shared" si="237"/>
        <v>0</v>
      </c>
      <c r="K115" s="10"/>
      <c r="L115" s="41">
        <f t="shared" si="238"/>
        <v>1</v>
      </c>
      <c r="M115" s="10"/>
      <c r="N115" s="41">
        <f t="shared" si="239"/>
        <v>0.6480472411235737</v>
      </c>
      <c r="O115" s="10"/>
      <c r="P115" s="41">
        <f t="shared" si="240"/>
        <v>0.77269991898392787</v>
      </c>
      <c r="Q115" s="10"/>
      <c r="R115" s="41">
        <f t="shared" si="241"/>
        <v>0.79653529251745037</v>
      </c>
      <c r="S115" s="10"/>
      <c r="T115" s="41">
        <f t="shared" si="242"/>
        <v>0.79171435423486081</v>
      </c>
      <c r="U115" s="10"/>
      <c r="V115" s="41">
        <f t="shared" si="243"/>
        <v>0.80199810174278008</v>
      </c>
      <c r="W115" s="10"/>
      <c r="X115" s="41">
        <f t="shared" si="244"/>
        <v>0.80199810174278008</v>
      </c>
      <c r="Y115" s="10"/>
      <c r="Z115" s="41">
        <f t="shared" si="245"/>
        <v>0.80199810174278008</v>
      </c>
      <c r="AA115" s="10"/>
      <c r="AB115" s="41">
        <f t="shared" si="246"/>
        <v>0.80199810174278008</v>
      </c>
      <c r="AC115" s="10"/>
      <c r="AD115" s="41">
        <f t="shared" si="247"/>
        <v>0.80199810174278008</v>
      </c>
      <c r="AE115" s="10"/>
      <c r="AF115" s="41">
        <f t="shared" si="247"/>
        <v>0.80199810174278008</v>
      </c>
      <c r="AG115" s="10"/>
      <c r="AH115" s="41">
        <f t="shared" ref="AH115:AJ115" si="252">IF(ISERROR(AH113/AH110),0,AH113/AH110)</f>
        <v>0.7697286500926972</v>
      </c>
      <c r="AI115" s="10"/>
      <c r="AJ115" s="41">
        <f t="shared" si="252"/>
        <v>0.91975598489793897</v>
      </c>
      <c r="AK115" s="10"/>
      <c r="AL115" s="41">
        <f t="shared" ref="AL115:AN115" si="253">IF(ISERROR(AL113/AL110),0,AL113/AL110)</f>
        <v>0.8782645291518264</v>
      </c>
      <c r="AM115" s="10"/>
      <c r="AN115" s="41">
        <f t="shared" si="253"/>
        <v>0.83275960986804365</v>
      </c>
      <c r="AO115" s="10"/>
      <c r="AP115" s="41">
        <f t="shared" ref="AP115:AR115" si="254">IF(ISERROR(AP113/AP110),0,AP113/AP110)</f>
        <v>1</v>
      </c>
      <c r="AQ115" s="10"/>
      <c r="AR115" s="41">
        <f t="shared" si="254"/>
        <v>0</v>
      </c>
      <c r="AS115" s="10"/>
      <c r="AT115" s="41">
        <f t="shared" ref="AT115:AV115" si="255">IF(ISERROR(AT113/AT110),0,AT113/AT110)</f>
        <v>0</v>
      </c>
      <c r="AU115" s="10"/>
      <c r="AV115" s="42">
        <f t="shared" si="255"/>
        <v>0</v>
      </c>
    </row>
    <row r="116" spans="2:48" x14ac:dyDescent="0.25">
      <c r="J116" s="15"/>
      <c r="L116" s="15"/>
      <c r="N116" s="15"/>
      <c r="P116" s="15"/>
      <c r="R116" s="15"/>
      <c r="T116" s="15"/>
      <c r="V116" s="15"/>
      <c r="X116" s="15"/>
      <c r="Z116" s="15"/>
      <c r="AB116" s="15"/>
      <c r="AD116" s="15"/>
      <c r="AF116" s="15"/>
      <c r="AH116" s="15"/>
      <c r="AJ116" s="15"/>
      <c r="AL116" s="15"/>
      <c r="AN116" s="15"/>
      <c r="AP116" s="15"/>
      <c r="AR116" s="15"/>
      <c r="AT116" s="15"/>
      <c r="AV116" s="15"/>
    </row>
    <row r="117" spans="2:48" x14ac:dyDescent="0.25">
      <c r="B117" s="7" t="str">
        <f>$B$34</f>
        <v>Other</v>
      </c>
    </row>
    <row r="118" spans="2:48" x14ac:dyDescent="0.25">
      <c r="B118" s="4" t="s">
        <v>26</v>
      </c>
      <c r="J118" s="46">
        <v>0</v>
      </c>
      <c r="K118" s="47"/>
      <c r="L118" s="46">
        <v>0</v>
      </c>
      <c r="M118" s="47"/>
      <c r="N118" s="46">
        <v>0</v>
      </c>
      <c r="O118" s="47"/>
      <c r="P118" s="46">
        <v>0</v>
      </c>
      <c r="Q118" s="47"/>
      <c r="R118" s="46">
        <v>0</v>
      </c>
      <c r="S118" s="47"/>
      <c r="T118" s="46">
        <v>0</v>
      </c>
      <c r="U118" s="47"/>
      <c r="V118" s="46">
        <v>0</v>
      </c>
      <c r="W118" s="47"/>
      <c r="X118" s="46">
        <v>0</v>
      </c>
      <c r="Y118" s="47"/>
      <c r="Z118" s="46">
        <v>0</v>
      </c>
      <c r="AA118" s="47"/>
      <c r="AB118" s="46">
        <v>0</v>
      </c>
      <c r="AC118" s="47"/>
      <c r="AD118" s="46">
        <v>0</v>
      </c>
      <c r="AE118" s="47"/>
      <c r="AF118" s="46">
        <v>0</v>
      </c>
      <c r="AG118" s="47"/>
      <c r="AH118" s="46">
        <v>0</v>
      </c>
      <c r="AI118" s="47"/>
      <c r="AJ118" s="46">
        <v>0</v>
      </c>
      <c r="AK118" s="47"/>
      <c r="AL118" s="46">
        <v>0</v>
      </c>
      <c r="AM118" s="47"/>
      <c r="AN118" s="46">
        <v>0</v>
      </c>
      <c r="AO118" s="47"/>
      <c r="AP118" s="46">
        <v>0</v>
      </c>
      <c r="AQ118" s="47"/>
      <c r="AR118" s="46">
        <v>0</v>
      </c>
      <c r="AS118" s="47"/>
      <c r="AT118" s="46">
        <v>0</v>
      </c>
      <c r="AU118" s="47"/>
      <c r="AV118" s="46">
        <v>0</v>
      </c>
    </row>
    <row r="119" spans="2:48" x14ac:dyDescent="0.25">
      <c r="B119" s="9" t="s">
        <v>20</v>
      </c>
      <c r="C119" s="10"/>
      <c r="D119" s="10"/>
      <c r="E119" s="10"/>
      <c r="F119" s="10"/>
      <c r="G119" s="10"/>
      <c r="H119" s="10"/>
      <c r="I119" s="10"/>
      <c r="J119" s="11">
        <f>SUM(J118:J118)</f>
        <v>0</v>
      </c>
      <c r="K119" s="10"/>
      <c r="L119" s="11">
        <f>SUM(J118:L118)</f>
        <v>0</v>
      </c>
      <c r="M119" s="10"/>
      <c r="N119" s="11">
        <f>SUM(J118:N118)</f>
        <v>0</v>
      </c>
      <c r="O119" s="10"/>
      <c r="P119" s="11">
        <f>SUM(J118:P118)</f>
        <v>0</v>
      </c>
      <c r="Q119" s="10"/>
      <c r="R119" s="11">
        <f>SUM(J118:R118)</f>
        <v>0</v>
      </c>
      <c r="S119" s="10"/>
      <c r="T119" s="11">
        <f>SUM(J118:T118)</f>
        <v>0</v>
      </c>
      <c r="U119" s="10"/>
      <c r="V119" s="11">
        <f>SUM(J118:V118)</f>
        <v>0</v>
      </c>
      <c r="W119" s="10"/>
      <c r="X119" s="11">
        <f>SUM(J118:X118)</f>
        <v>0</v>
      </c>
      <c r="Y119" s="10"/>
      <c r="Z119" s="11">
        <f>SUM(J118:Z118)</f>
        <v>0</v>
      </c>
      <c r="AA119" s="10"/>
      <c r="AB119" s="11">
        <f>SUM(J118:AB118)</f>
        <v>0</v>
      </c>
      <c r="AC119" s="10"/>
      <c r="AD119" s="11">
        <f>SUM(J118:AD118)</f>
        <v>0</v>
      </c>
      <c r="AE119" s="10"/>
      <c r="AF119" s="11">
        <f>SUM(L118:AF118)</f>
        <v>0</v>
      </c>
      <c r="AG119" s="10"/>
      <c r="AH119" s="11">
        <f>SUM(N118:AH118)</f>
        <v>0</v>
      </c>
      <c r="AI119" s="10"/>
      <c r="AJ119" s="11">
        <f>SUM(P118:AJ118)</f>
        <v>0</v>
      </c>
      <c r="AK119" s="10"/>
      <c r="AL119" s="11">
        <f>SUM(R118:AL118)</f>
        <v>0</v>
      </c>
      <c r="AM119" s="10"/>
      <c r="AN119" s="11">
        <f>SUM(T118:AN118)</f>
        <v>0</v>
      </c>
      <c r="AO119" s="10"/>
      <c r="AP119" s="11">
        <f>SUM(V118:AP118)</f>
        <v>0</v>
      </c>
      <c r="AQ119" s="10"/>
      <c r="AR119" s="11">
        <f>SUM(X118:AR118)</f>
        <v>0</v>
      </c>
      <c r="AS119" s="10"/>
      <c r="AT119" s="11">
        <f>SUM(Z118:AT118)</f>
        <v>0</v>
      </c>
      <c r="AU119" s="10"/>
      <c r="AV119" s="13">
        <f>SUM(AB118:AV118)</f>
        <v>0</v>
      </c>
    </row>
    <row r="120" spans="2:48" x14ac:dyDescent="0.25">
      <c r="B120" s="50" t="s">
        <v>40</v>
      </c>
      <c r="C120" s="51"/>
      <c r="D120" s="51"/>
      <c r="E120" s="51"/>
      <c r="F120" s="51"/>
      <c r="G120" s="51"/>
      <c r="H120" s="51"/>
      <c r="I120" s="51"/>
      <c r="J120" s="53">
        <f t="shared" ref="J120" si="256">IF(ISERROR(J119/J35),0,J119/J35)</f>
        <v>0</v>
      </c>
      <c r="K120" s="51"/>
      <c r="L120" s="53">
        <f t="shared" ref="L120" si="257">IF(ISERROR(L119/L35),0,L119/L35)</f>
        <v>0</v>
      </c>
      <c r="M120" s="51"/>
      <c r="N120" s="53">
        <f t="shared" ref="N120" si="258">IF(ISERROR(N119/N35),0,N119/N35)</f>
        <v>0</v>
      </c>
      <c r="O120" s="51"/>
      <c r="P120" s="53">
        <f t="shared" ref="P120" si="259">IF(ISERROR(P119/P35),0,P119/P35)</f>
        <v>0</v>
      </c>
      <c r="Q120" s="51"/>
      <c r="R120" s="53">
        <f t="shared" ref="R120" si="260">IF(ISERROR(R119/R35),0,R119/R35)</f>
        <v>0</v>
      </c>
      <c r="S120" s="51"/>
      <c r="T120" s="53">
        <f t="shared" ref="T120" si="261">IF(ISERROR(T119/T35),0,T119/T35)</f>
        <v>0</v>
      </c>
      <c r="U120" s="51"/>
      <c r="V120" s="53">
        <f t="shared" ref="V120" si="262">IF(ISERROR(V119/V35),0,V119/V35)</f>
        <v>0</v>
      </c>
      <c r="W120" s="51"/>
      <c r="X120" s="53">
        <f t="shared" ref="X120" si="263">IF(ISERROR(X119/X35),0,X119/X35)</f>
        <v>0</v>
      </c>
      <c r="Y120" s="51"/>
      <c r="Z120" s="53">
        <f t="shared" ref="Z120" si="264">IF(ISERROR(Z119/Z35),0,Z119/Z35)</f>
        <v>0</v>
      </c>
      <c r="AA120" s="51"/>
      <c r="AB120" s="53">
        <f t="shared" ref="AB120" si="265">IF(ISERROR(AB119/AB35),0,AB119/AB35)</f>
        <v>0</v>
      </c>
      <c r="AC120" s="51"/>
      <c r="AD120" s="53">
        <f t="shared" ref="AD120:AF120" si="266">IF(ISERROR(AD119/AD35),0,AD119/AD35)</f>
        <v>0</v>
      </c>
      <c r="AE120" s="51"/>
      <c r="AF120" s="53">
        <f t="shared" si="266"/>
        <v>0</v>
      </c>
      <c r="AG120" s="51"/>
      <c r="AH120" s="53">
        <f t="shared" ref="AH120:AJ120" si="267">IF(ISERROR(AH119/AH35),0,AH119/AH35)</f>
        <v>0</v>
      </c>
      <c r="AI120" s="51"/>
      <c r="AJ120" s="53">
        <f t="shared" si="267"/>
        <v>0</v>
      </c>
      <c r="AK120" s="51"/>
      <c r="AL120" s="53">
        <f t="shared" ref="AL120:AN120" si="268">IF(ISERROR(AL119/AL35),0,AL119/AL35)</f>
        <v>0</v>
      </c>
      <c r="AM120" s="51"/>
      <c r="AN120" s="53">
        <f t="shared" si="268"/>
        <v>0</v>
      </c>
      <c r="AO120" s="51"/>
      <c r="AP120" s="53">
        <f t="shared" ref="AP120:AR120" si="269">IF(ISERROR(AP119/AP35),0,AP119/AP35)</f>
        <v>0</v>
      </c>
      <c r="AQ120" s="51"/>
      <c r="AR120" s="53">
        <f t="shared" si="269"/>
        <v>0</v>
      </c>
      <c r="AS120" s="51"/>
      <c r="AT120" s="53">
        <f t="shared" ref="AT120:AV120" si="270">IF(ISERROR(AT119/AT35),0,AT119/AT35)</f>
        <v>0</v>
      </c>
      <c r="AU120" s="51"/>
      <c r="AV120" s="54">
        <f t="shared" si="270"/>
        <v>0</v>
      </c>
    </row>
    <row r="121" spans="2:48" x14ac:dyDescent="0.25">
      <c r="B121" s="4" t="s">
        <v>28</v>
      </c>
      <c r="J121" s="46">
        <v>0</v>
      </c>
      <c r="K121" s="47"/>
      <c r="L121" s="46">
        <v>0</v>
      </c>
      <c r="M121" s="47"/>
      <c r="N121" s="46">
        <v>0</v>
      </c>
      <c r="O121" s="47"/>
      <c r="P121" s="46">
        <v>0</v>
      </c>
      <c r="Q121" s="47"/>
      <c r="R121" s="46">
        <v>0</v>
      </c>
      <c r="S121" s="47"/>
      <c r="T121" s="46">
        <v>0</v>
      </c>
      <c r="U121" s="47"/>
      <c r="V121" s="46">
        <v>0</v>
      </c>
      <c r="W121" s="47"/>
      <c r="X121" s="46">
        <v>0</v>
      </c>
      <c r="Y121" s="47"/>
      <c r="Z121" s="46">
        <v>0</v>
      </c>
      <c r="AA121" s="47"/>
      <c r="AB121" s="46">
        <v>0</v>
      </c>
      <c r="AC121" s="47"/>
      <c r="AD121" s="46">
        <v>0</v>
      </c>
      <c r="AE121" s="47"/>
      <c r="AF121" s="46">
        <v>0</v>
      </c>
      <c r="AG121" s="47"/>
      <c r="AH121" s="46">
        <v>0</v>
      </c>
      <c r="AI121" s="47"/>
      <c r="AJ121" s="46">
        <v>0</v>
      </c>
      <c r="AK121" s="47"/>
      <c r="AL121" s="46">
        <v>0</v>
      </c>
      <c r="AM121" s="47"/>
      <c r="AN121" s="46">
        <v>0</v>
      </c>
      <c r="AO121" s="47"/>
      <c r="AP121" s="46">
        <v>0</v>
      </c>
      <c r="AQ121" s="47"/>
      <c r="AR121" s="46">
        <v>0</v>
      </c>
      <c r="AS121" s="47"/>
      <c r="AT121" s="46">
        <v>0</v>
      </c>
      <c r="AU121" s="47"/>
      <c r="AV121" s="46">
        <v>0</v>
      </c>
    </row>
    <row r="122" spans="2:48" x14ac:dyDescent="0.25">
      <c r="B122" s="9" t="s">
        <v>20</v>
      </c>
      <c r="C122" s="10"/>
      <c r="D122" s="10"/>
      <c r="E122" s="10"/>
      <c r="F122" s="10"/>
      <c r="G122" s="10"/>
      <c r="H122" s="10"/>
      <c r="I122" s="10"/>
      <c r="J122" s="11">
        <f>SUM(J121:J121)</f>
        <v>0</v>
      </c>
      <c r="K122" s="10"/>
      <c r="L122" s="11">
        <f>SUM(J121:L121)</f>
        <v>0</v>
      </c>
      <c r="M122" s="10"/>
      <c r="N122" s="11">
        <f>SUM(J121:N121)</f>
        <v>0</v>
      </c>
      <c r="O122" s="10"/>
      <c r="P122" s="11">
        <f>SUM(J121:P121)</f>
        <v>0</v>
      </c>
      <c r="Q122" s="10"/>
      <c r="R122" s="11">
        <f>SUM(J121:R121)</f>
        <v>0</v>
      </c>
      <c r="S122" s="10"/>
      <c r="T122" s="11">
        <f>SUM(J121:T121)</f>
        <v>0</v>
      </c>
      <c r="U122" s="10"/>
      <c r="V122" s="11">
        <f>SUM(J121:V121)</f>
        <v>0</v>
      </c>
      <c r="W122" s="10"/>
      <c r="X122" s="11">
        <f>SUM(J121:X121)</f>
        <v>0</v>
      </c>
      <c r="Y122" s="10"/>
      <c r="Z122" s="11">
        <f>SUM(J121:Z121)</f>
        <v>0</v>
      </c>
      <c r="AA122" s="10"/>
      <c r="AB122" s="11">
        <f>SUM(J121:AB121)</f>
        <v>0</v>
      </c>
      <c r="AC122" s="10"/>
      <c r="AD122" s="11">
        <f>SUM(J121:AD121)</f>
        <v>0</v>
      </c>
      <c r="AE122" s="10"/>
      <c r="AF122" s="11">
        <f>SUM(L121:AF121)</f>
        <v>0</v>
      </c>
      <c r="AG122" s="10"/>
      <c r="AH122" s="11">
        <f>SUM(N121:AH121)</f>
        <v>0</v>
      </c>
      <c r="AI122" s="10"/>
      <c r="AJ122" s="11">
        <f>SUM(P121:AJ121)</f>
        <v>0</v>
      </c>
      <c r="AK122" s="10"/>
      <c r="AL122" s="11">
        <f>SUM(R121:AL121)</f>
        <v>0</v>
      </c>
      <c r="AM122" s="10"/>
      <c r="AN122" s="11">
        <f>SUM(T121:AN121)</f>
        <v>0</v>
      </c>
      <c r="AO122" s="10"/>
      <c r="AP122" s="11">
        <f>SUM(V121:AP121)</f>
        <v>0</v>
      </c>
      <c r="AQ122" s="10"/>
      <c r="AR122" s="11">
        <f>SUM(X121:AR121)</f>
        <v>0</v>
      </c>
      <c r="AS122" s="10"/>
      <c r="AT122" s="11">
        <f>SUM(Z121:AT121)</f>
        <v>0</v>
      </c>
      <c r="AU122" s="10"/>
      <c r="AV122" s="13">
        <f>SUM(AB121:AV121)</f>
        <v>0</v>
      </c>
    </row>
    <row r="123" spans="2:48" x14ac:dyDescent="0.25">
      <c r="B123" s="4" t="s">
        <v>29</v>
      </c>
      <c r="J123" s="15">
        <f t="shared" ref="J123:J124" si="271">IF(ISERROR(J121/J118),0,J121/J118)</f>
        <v>0</v>
      </c>
      <c r="L123" s="15">
        <f t="shared" ref="L123:L124" si="272">IF(ISERROR(L121/L118),0,L121/L118)</f>
        <v>0</v>
      </c>
      <c r="N123" s="15">
        <f t="shared" ref="N123:N124" si="273">IF(ISERROR(N121/N118),0,N121/N118)</f>
        <v>0</v>
      </c>
      <c r="P123" s="15">
        <f t="shared" ref="P123:P124" si="274">IF(ISERROR(P121/P118),0,P121/P118)</f>
        <v>0</v>
      </c>
      <c r="R123" s="15">
        <f t="shared" ref="R123:R124" si="275">IF(ISERROR(R121/R118),0,R121/R118)</f>
        <v>0</v>
      </c>
      <c r="T123" s="15">
        <f t="shared" ref="T123:T124" si="276">IF(ISERROR(T121/T118),0,T121/T118)</f>
        <v>0</v>
      </c>
      <c r="V123" s="15">
        <f t="shared" ref="V123:V124" si="277">IF(ISERROR(V121/V118),0,V121/V118)</f>
        <v>0</v>
      </c>
      <c r="X123" s="15">
        <f t="shared" ref="X123:X124" si="278">IF(ISERROR(X121/X118),0,X121/X118)</f>
        <v>0</v>
      </c>
      <c r="Z123" s="15">
        <f t="shared" ref="Z123:Z124" si="279">IF(ISERROR(Z121/Z118),0,Z121/Z118)</f>
        <v>0</v>
      </c>
      <c r="AB123" s="15">
        <f t="shared" ref="AB123:AB124" si="280">IF(ISERROR(AB121/AB118),0,AB121/AB118)</f>
        <v>0</v>
      </c>
      <c r="AD123" s="15">
        <f t="shared" ref="AD123:AF124" si="281">IF(ISERROR(AD121/AD118),0,AD121/AD118)</f>
        <v>0</v>
      </c>
      <c r="AF123" s="15">
        <f t="shared" si="281"/>
        <v>0</v>
      </c>
      <c r="AH123" s="15">
        <f t="shared" ref="AH123:AJ123" si="282">IF(ISERROR(AH121/AH118),0,AH121/AH118)</f>
        <v>0</v>
      </c>
      <c r="AJ123" s="15">
        <f t="shared" si="282"/>
        <v>0</v>
      </c>
      <c r="AL123" s="15">
        <f t="shared" ref="AL123:AN123" si="283">IF(ISERROR(AL121/AL118),0,AL121/AL118)</f>
        <v>0</v>
      </c>
      <c r="AN123" s="15">
        <f t="shared" si="283"/>
        <v>0</v>
      </c>
      <c r="AP123" s="15">
        <f t="shared" ref="AP123:AR123" si="284">IF(ISERROR(AP121/AP118),0,AP121/AP118)</f>
        <v>0</v>
      </c>
      <c r="AR123" s="15">
        <f t="shared" si="284"/>
        <v>0</v>
      </c>
      <c r="AT123" s="15">
        <f t="shared" ref="AT123:AV123" si="285">IF(ISERROR(AT121/AT118),0,AT121/AT118)</f>
        <v>0</v>
      </c>
      <c r="AV123" s="15">
        <f t="shared" si="285"/>
        <v>0</v>
      </c>
    </row>
    <row r="124" spans="2:48" x14ac:dyDescent="0.25">
      <c r="B124" s="9" t="s">
        <v>2</v>
      </c>
      <c r="C124" s="10"/>
      <c r="D124" s="10"/>
      <c r="E124" s="10"/>
      <c r="F124" s="10"/>
      <c r="G124" s="10"/>
      <c r="H124" s="10"/>
      <c r="I124" s="10"/>
      <c r="J124" s="41">
        <f t="shared" si="271"/>
        <v>0</v>
      </c>
      <c r="K124" s="10"/>
      <c r="L124" s="41">
        <f t="shared" si="272"/>
        <v>0</v>
      </c>
      <c r="M124" s="10"/>
      <c r="N124" s="41">
        <f t="shared" si="273"/>
        <v>0</v>
      </c>
      <c r="O124" s="10"/>
      <c r="P124" s="41">
        <f t="shared" si="274"/>
        <v>0</v>
      </c>
      <c r="Q124" s="10"/>
      <c r="R124" s="41">
        <f t="shared" si="275"/>
        <v>0</v>
      </c>
      <c r="S124" s="10"/>
      <c r="T124" s="41">
        <f t="shared" si="276"/>
        <v>0</v>
      </c>
      <c r="U124" s="10"/>
      <c r="V124" s="41">
        <f t="shared" si="277"/>
        <v>0</v>
      </c>
      <c r="W124" s="10"/>
      <c r="X124" s="41">
        <f t="shared" si="278"/>
        <v>0</v>
      </c>
      <c r="Y124" s="10"/>
      <c r="Z124" s="41">
        <f t="shared" si="279"/>
        <v>0</v>
      </c>
      <c r="AA124" s="10"/>
      <c r="AB124" s="41">
        <f t="shared" si="280"/>
        <v>0</v>
      </c>
      <c r="AC124" s="10"/>
      <c r="AD124" s="41">
        <f t="shared" si="281"/>
        <v>0</v>
      </c>
      <c r="AE124" s="10"/>
      <c r="AF124" s="41">
        <f t="shared" si="281"/>
        <v>0</v>
      </c>
      <c r="AG124" s="10"/>
      <c r="AH124" s="41">
        <f t="shared" ref="AH124:AJ124" si="286">IF(ISERROR(AH122/AH119),0,AH122/AH119)</f>
        <v>0</v>
      </c>
      <c r="AI124" s="10"/>
      <c r="AJ124" s="41">
        <f t="shared" si="286"/>
        <v>0</v>
      </c>
      <c r="AK124" s="10"/>
      <c r="AL124" s="41">
        <f t="shared" ref="AL124:AN124" si="287">IF(ISERROR(AL122/AL119),0,AL122/AL119)</f>
        <v>0</v>
      </c>
      <c r="AM124" s="10"/>
      <c r="AN124" s="41">
        <f t="shared" si="287"/>
        <v>0</v>
      </c>
      <c r="AO124" s="10"/>
      <c r="AP124" s="41">
        <f t="shared" ref="AP124:AR124" si="288">IF(ISERROR(AP122/AP119),0,AP122/AP119)</f>
        <v>0</v>
      </c>
      <c r="AQ124" s="10"/>
      <c r="AR124" s="41">
        <f t="shared" si="288"/>
        <v>0</v>
      </c>
      <c r="AS124" s="10"/>
      <c r="AT124" s="41">
        <f t="shared" ref="AT124:AV124" si="289">IF(ISERROR(AT122/AT119),0,AT122/AT119)</f>
        <v>0</v>
      </c>
      <c r="AU124" s="10"/>
      <c r="AV124" s="42">
        <f t="shared" si="289"/>
        <v>0</v>
      </c>
    </row>
    <row r="126" spans="2:48" x14ac:dyDescent="0.25">
      <c r="B126" s="7" t="str">
        <f>$B$36</f>
        <v>Other</v>
      </c>
    </row>
    <row r="127" spans="2:48" x14ac:dyDescent="0.25">
      <c r="B127" s="4" t="s">
        <v>26</v>
      </c>
      <c r="J127" s="46">
        <v>0</v>
      </c>
      <c r="K127" s="47"/>
      <c r="L127" s="46">
        <v>0</v>
      </c>
      <c r="M127" s="47"/>
      <c r="N127" s="46">
        <v>0</v>
      </c>
      <c r="O127" s="47"/>
      <c r="P127" s="46">
        <v>0</v>
      </c>
      <c r="Q127" s="47"/>
      <c r="R127" s="46">
        <v>0</v>
      </c>
      <c r="S127" s="47"/>
      <c r="T127" s="46">
        <v>0</v>
      </c>
      <c r="U127" s="47"/>
      <c r="V127" s="46">
        <v>0</v>
      </c>
      <c r="W127" s="47"/>
      <c r="X127" s="46">
        <v>0</v>
      </c>
      <c r="Y127" s="47"/>
      <c r="Z127" s="46">
        <v>0</v>
      </c>
      <c r="AA127" s="47"/>
      <c r="AB127" s="46">
        <v>0</v>
      </c>
      <c r="AC127" s="47"/>
      <c r="AD127" s="46">
        <v>0</v>
      </c>
      <c r="AE127" s="47"/>
      <c r="AF127" s="46">
        <v>0</v>
      </c>
      <c r="AG127" s="47"/>
      <c r="AH127" s="46">
        <v>0</v>
      </c>
      <c r="AI127" s="47"/>
      <c r="AJ127" s="46">
        <v>0</v>
      </c>
      <c r="AK127" s="47"/>
      <c r="AL127" s="46">
        <v>0</v>
      </c>
      <c r="AM127" s="47"/>
      <c r="AN127" s="46">
        <v>0</v>
      </c>
      <c r="AO127" s="47"/>
      <c r="AP127" s="46">
        <v>0</v>
      </c>
      <c r="AQ127" s="47"/>
      <c r="AR127" s="46">
        <v>0</v>
      </c>
      <c r="AS127" s="47"/>
      <c r="AT127" s="46">
        <v>0</v>
      </c>
      <c r="AU127" s="47"/>
      <c r="AV127" s="46">
        <v>0</v>
      </c>
    </row>
    <row r="128" spans="2:48" x14ac:dyDescent="0.25">
      <c r="B128" s="9" t="s">
        <v>20</v>
      </c>
      <c r="C128" s="10"/>
      <c r="D128" s="10"/>
      <c r="E128" s="10"/>
      <c r="F128" s="10"/>
      <c r="G128" s="10"/>
      <c r="H128" s="10"/>
      <c r="I128" s="10"/>
      <c r="J128" s="11">
        <f>SUM(J127:J127)</f>
        <v>0</v>
      </c>
      <c r="K128" s="10"/>
      <c r="L128" s="11">
        <f>SUM(J127:L127)</f>
        <v>0</v>
      </c>
      <c r="M128" s="10"/>
      <c r="N128" s="11">
        <f>SUM(J127:N127)</f>
        <v>0</v>
      </c>
      <c r="O128" s="10"/>
      <c r="P128" s="11">
        <f>SUM(J127:P127)</f>
        <v>0</v>
      </c>
      <c r="Q128" s="10"/>
      <c r="R128" s="11">
        <f>SUM(J127:R127)</f>
        <v>0</v>
      </c>
      <c r="S128" s="10"/>
      <c r="T128" s="11">
        <f>SUM(J127:T127)</f>
        <v>0</v>
      </c>
      <c r="U128" s="10"/>
      <c r="V128" s="11">
        <f>SUM(J127:V127)</f>
        <v>0</v>
      </c>
      <c r="W128" s="10"/>
      <c r="X128" s="11">
        <f>SUM(J127:X127)</f>
        <v>0</v>
      </c>
      <c r="Y128" s="10"/>
      <c r="Z128" s="11">
        <f>SUM(J127:Z127)</f>
        <v>0</v>
      </c>
      <c r="AA128" s="10"/>
      <c r="AB128" s="11">
        <f>SUM(J127:AB127)</f>
        <v>0</v>
      </c>
      <c r="AC128" s="10"/>
      <c r="AD128" s="11">
        <f>SUM(J127:AD127)</f>
        <v>0</v>
      </c>
      <c r="AE128" s="10"/>
      <c r="AF128" s="11">
        <f>SUM(L127:AF127)</f>
        <v>0</v>
      </c>
      <c r="AG128" s="10"/>
      <c r="AH128" s="11">
        <f>SUM(N127:AH127)</f>
        <v>0</v>
      </c>
      <c r="AI128" s="10"/>
      <c r="AJ128" s="11">
        <f>SUM(P127:AJ127)</f>
        <v>0</v>
      </c>
      <c r="AK128" s="10"/>
      <c r="AL128" s="11">
        <f>SUM(R127:AL127)</f>
        <v>0</v>
      </c>
      <c r="AM128" s="10"/>
      <c r="AN128" s="11">
        <f>SUM(T127:AN127)</f>
        <v>0</v>
      </c>
      <c r="AO128" s="10"/>
      <c r="AP128" s="11">
        <f>SUM(V127:AP127)</f>
        <v>0</v>
      </c>
      <c r="AQ128" s="10"/>
      <c r="AR128" s="11">
        <f>SUM(X127:AR127)</f>
        <v>0</v>
      </c>
      <c r="AS128" s="10"/>
      <c r="AT128" s="11">
        <f>SUM(Z127:AT127)</f>
        <v>0</v>
      </c>
      <c r="AU128" s="10"/>
      <c r="AV128" s="13">
        <f>SUM(AB127:AV127)</f>
        <v>0</v>
      </c>
    </row>
    <row r="129" spans="2:49" x14ac:dyDescent="0.25">
      <c r="B129" s="50" t="s">
        <v>40</v>
      </c>
      <c r="C129" s="51"/>
      <c r="D129" s="51"/>
      <c r="E129" s="51"/>
      <c r="F129" s="51"/>
      <c r="G129" s="51"/>
      <c r="H129" s="51"/>
      <c r="I129" s="51"/>
      <c r="J129" s="53">
        <f t="shared" ref="J129" si="290">IF(ISERROR(J128/J37),0,J128/J37)</f>
        <v>0</v>
      </c>
      <c r="K129" s="51"/>
      <c r="L129" s="53">
        <f t="shared" ref="L129" si="291">IF(ISERROR(L128/L37),0,L128/L37)</f>
        <v>0</v>
      </c>
      <c r="M129" s="51"/>
      <c r="N129" s="53">
        <f t="shared" ref="N129" si="292">IF(ISERROR(N128/N37),0,N128/N37)</f>
        <v>0</v>
      </c>
      <c r="O129" s="51"/>
      <c r="P129" s="53">
        <f t="shared" ref="P129" si="293">IF(ISERROR(P128/P37),0,P128/P37)</f>
        <v>0</v>
      </c>
      <c r="Q129" s="51"/>
      <c r="R129" s="53">
        <f t="shared" ref="R129" si="294">IF(ISERROR(R128/R37),0,R128/R37)</f>
        <v>0</v>
      </c>
      <c r="S129" s="51"/>
      <c r="T129" s="53">
        <f t="shared" ref="T129" si="295">IF(ISERROR(T128/T37),0,T128/T37)</f>
        <v>0</v>
      </c>
      <c r="U129" s="51"/>
      <c r="V129" s="53">
        <f t="shared" ref="V129" si="296">IF(ISERROR(V128/V37),0,V128/V37)</f>
        <v>0</v>
      </c>
      <c r="W129" s="51"/>
      <c r="X129" s="53">
        <f t="shared" ref="X129" si="297">IF(ISERROR(X128/X37),0,X128/X37)</f>
        <v>0</v>
      </c>
      <c r="Y129" s="51"/>
      <c r="Z129" s="53">
        <f t="shared" ref="Z129" si="298">IF(ISERROR(Z128/Z37),0,Z128/Z37)</f>
        <v>0</v>
      </c>
      <c r="AA129" s="51"/>
      <c r="AB129" s="53">
        <f t="shared" ref="AB129" si="299">IF(ISERROR(AB128/AB37),0,AB128/AB37)</f>
        <v>0</v>
      </c>
      <c r="AC129" s="51"/>
      <c r="AD129" s="53">
        <f t="shared" ref="AD129:AF129" si="300">IF(ISERROR(AD128/AD37),0,AD128/AD37)</f>
        <v>0</v>
      </c>
      <c r="AE129" s="51"/>
      <c r="AF129" s="53">
        <f t="shared" si="300"/>
        <v>0</v>
      </c>
      <c r="AG129" s="51"/>
      <c r="AH129" s="53">
        <f t="shared" ref="AH129:AJ129" si="301">IF(ISERROR(AH128/AH37),0,AH128/AH37)</f>
        <v>0</v>
      </c>
      <c r="AI129" s="51"/>
      <c r="AJ129" s="53">
        <f t="shared" si="301"/>
        <v>0</v>
      </c>
      <c r="AK129" s="51"/>
      <c r="AL129" s="53">
        <f t="shared" ref="AL129:AN129" si="302">IF(ISERROR(AL128/AL37),0,AL128/AL37)</f>
        <v>0</v>
      </c>
      <c r="AM129" s="51"/>
      <c r="AN129" s="53">
        <f t="shared" si="302"/>
        <v>0</v>
      </c>
      <c r="AO129" s="51"/>
      <c r="AP129" s="53">
        <f t="shared" ref="AP129:AR129" si="303">IF(ISERROR(AP128/AP37),0,AP128/AP37)</f>
        <v>0</v>
      </c>
      <c r="AQ129" s="51"/>
      <c r="AR129" s="53">
        <f t="shared" si="303"/>
        <v>0</v>
      </c>
      <c r="AS129" s="51"/>
      <c r="AT129" s="53">
        <f t="shared" ref="AT129:AV129" si="304">IF(ISERROR(AT128/AT37),0,AT128/AT37)</f>
        <v>0</v>
      </c>
      <c r="AU129" s="51"/>
      <c r="AV129" s="54">
        <f t="shared" si="304"/>
        <v>0</v>
      </c>
    </row>
    <row r="130" spans="2:49" x14ac:dyDescent="0.25">
      <c r="B130" s="4" t="s">
        <v>28</v>
      </c>
      <c r="J130" s="46">
        <v>0</v>
      </c>
      <c r="K130" s="47"/>
      <c r="L130" s="46">
        <v>0</v>
      </c>
      <c r="M130" s="47"/>
      <c r="N130" s="46">
        <v>0</v>
      </c>
      <c r="O130" s="47"/>
      <c r="P130" s="46">
        <v>0</v>
      </c>
      <c r="Q130" s="47"/>
      <c r="R130" s="46">
        <v>0</v>
      </c>
      <c r="S130" s="47"/>
      <c r="T130" s="46">
        <v>0</v>
      </c>
      <c r="U130" s="47"/>
      <c r="V130" s="46">
        <v>0</v>
      </c>
      <c r="W130" s="47"/>
      <c r="X130" s="46">
        <v>0</v>
      </c>
      <c r="Y130" s="47"/>
      <c r="Z130" s="46">
        <v>0</v>
      </c>
      <c r="AA130" s="47"/>
      <c r="AB130" s="46">
        <v>0</v>
      </c>
      <c r="AC130" s="47"/>
      <c r="AD130" s="46">
        <v>0</v>
      </c>
      <c r="AE130" s="47"/>
      <c r="AF130" s="46">
        <v>0</v>
      </c>
      <c r="AG130" s="47"/>
      <c r="AH130" s="46">
        <v>0</v>
      </c>
      <c r="AI130" s="47"/>
      <c r="AJ130" s="46">
        <v>0</v>
      </c>
      <c r="AK130" s="47"/>
      <c r="AL130" s="46">
        <v>0</v>
      </c>
      <c r="AM130" s="47"/>
      <c r="AN130" s="46">
        <v>0</v>
      </c>
      <c r="AO130" s="47"/>
      <c r="AP130" s="46">
        <v>0</v>
      </c>
      <c r="AQ130" s="47"/>
      <c r="AR130" s="46">
        <v>0</v>
      </c>
      <c r="AS130" s="47"/>
      <c r="AT130" s="46">
        <v>0</v>
      </c>
      <c r="AU130" s="47"/>
      <c r="AV130" s="46">
        <v>0</v>
      </c>
    </row>
    <row r="131" spans="2:49" x14ac:dyDescent="0.25">
      <c r="B131" s="9" t="s">
        <v>20</v>
      </c>
      <c r="C131" s="10"/>
      <c r="D131" s="10"/>
      <c r="E131" s="10"/>
      <c r="F131" s="10"/>
      <c r="G131" s="10"/>
      <c r="H131" s="10"/>
      <c r="I131" s="10"/>
      <c r="J131" s="11">
        <f>SUM(J130:J130)</f>
        <v>0</v>
      </c>
      <c r="K131" s="10"/>
      <c r="L131" s="11">
        <f>SUM(J130:L130)</f>
        <v>0</v>
      </c>
      <c r="M131" s="10"/>
      <c r="N131" s="11">
        <f>SUM(J130:N130)</f>
        <v>0</v>
      </c>
      <c r="O131" s="10"/>
      <c r="P131" s="11">
        <f>SUM(J130:P130)</f>
        <v>0</v>
      </c>
      <c r="Q131" s="10"/>
      <c r="R131" s="11">
        <f>SUM(J130:R130)</f>
        <v>0</v>
      </c>
      <c r="S131" s="10"/>
      <c r="T131" s="11">
        <f>SUM(J130:T130)</f>
        <v>0</v>
      </c>
      <c r="U131" s="10"/>
      <c r="V131" s="11">
        <f>SUM(J130:V130)</f>
        <v>0</v>
      </c>
      <c r="W131" s="10"/>
      <c r="X131" s="11">
        <f>SUM(J130:X130)</f>
        <v>0</v>
      </c>
      <c r="Y131" s="10"/>
      <c r="Z131" s="11">
        <f>SUM(J130:Z130)</f>
        <v>0</v>
      </c>
      <c r="AA131" s="10"/>
      <c r="AB131" s="11">
        <f>SUM(J130:AB130)</f>
        <v>0</v>
      </c>
      <c r="AC131" s="10"/>
      <c r="AD131" s="11">
        <f>SUM(J130:AD130)</f>
        <v>0</v>
      </c>
      <c r="AE131" s="10"/>
      <c r="AF131" s="11">
        <f>SUM(L130:AF130)</f>
        <v>0</v>
      </c>
      <c r="AG131" s="10"/>
      <c r="AH131" s="11">
        <f>SUM(N130:AH130)</f>
        <v>0</v>
      </c>
      <c r="AI131" s="10"/>
      <c r="AJ131" s="11">
        <f>SUM(P130:AJ130)</f>
        <v>0</v>
      </c>
      <c r="AK131" s="10"/>
      <c r="AL131" s="11">
        <f>SUM(R130:AL130)</f>
        <v>0</v>
      </c>
      <c r="AM131" s="10"/>
      <c r="AN131" s="11">
        <f>SUM(T130:AN130)</f>
        <v>0</v>
      </c>
      <c r="AO131" s="10"/>
      <c r="AP131" s="11">
        <f>SUM(V130:AP130)</f>
        <v>0</v>
      </c>
      <c r="AQ131" s="10"/>
      <c r="AR131" s="11">
        <f>SUM(X130:AR130)</f>
        <v>0</v>
      </c>
      <c r="AS131" s="10"/>
      <c r="AT131" s="11">
        <f>SUM(Z130:AT130)</f>
        <v>0</v>
      </c>
      <c r="AU131" s="10"/>
      <c r="AV131" s="13">
        <f>SUM(AB130:AV130)</f>
        <v>0</v>
      </c>
    </row>
    <row r="132" spans="2:49" x14ac:dyDescent="0.25">
      <c r="B132" s="4" t="s">
        <v>29</v>
      </c>
      <c r="J132" s="15">
        <f t="shared" ref="J132:J133" si="305">IF(ISERROR(J130/J127),0,J130/J127)</f>
        <v>0</v>
      </c>
      <c r="L132" s="15">
        <f t="shared" ref="L132:L133" si="306">IF(ISERROR(L130/L127),0,L130/L127)</f>
        <v>0</v>
      </c>
      <c r="N132" s="15">
        <f t="shared" ref="N132:N133" si="307">IF(ISERROR(N130/N127),0,N130/N127)</f>
        <v>0</v>
      </c>
      <c r="P132" s="15">
        <f t="shared" ref="P132:P133" si="308">IF(ISERROR(P130/P127),0,P130/P127)</f>
        <v>0</v>
      </c>
      <c r="R132" s="15">
        <f t="shared" ref="R132:R133" si="309">IF(ISERROR(R130/R127),0,R130/R127)</f>
        <v>0</v>
      </c>
      <c r="T132" s="15">
        <f t="shared" ref="T132:T133" si="310">IF(ISERROR(T130/T127),0,T130/T127)</f>
        <v>0</v>
      </c>
      <c r="V132" s="15">
        <f t="shared" ref="V132:V133" si="311">IF(ISERROR(V130/V127),0,V130/V127)</f>
        <v>0</v>
      </c>
      <c r="X132" s="15">
        <f t="shared" ref="X132:X133" si="312">IF(ISERROR(X130/X127),0,X130/X127)</f>
        <v>0</v>
      </c>
      <c r="Z132" s="15">
        <f t="shared" ref="Z132:Z133" si="313">IF(ISERROR(Z130/Z127),0,Z130/Z127)</f>
        <v>0</v>
      </c>
      <c r="AB132" s="15">
        <f t="shared" ref="AB132:AB133" si="314">IF(ISERROR(AB130/AB127),0,AB130/AB127)</f>
        <v>0</v>
      </c>
      <c r="AD132" s="15">
        <f t="shared" ref="AD132:AF133" si="315">IF(ISERROR(AD130/AD127),0,AD130/AD127)</f>
        <v>0</v>
      </c>
      <c r="AF132" s="15">
        <f t="shared" si="315"/>
        <v>0</v>
      </c>
      <c r="AH132" s="15">
        <f t="shared" ref="AH132:AJ132" si="316">IF(ISERROR(AH130/AH127),0,AH130/AH127)</f>
        <v>0</v>
      </c>
      <c r="AJ132" s="15">
        <f t="shared" si="316"/>
        <v>0</v>
      </c>
      <c r="AL132" s="15">
        <f t="shared" ref="AL132:AN132" si="317">IF(ISERROR(AL130/AL127),0,AL130/AL127)</f>
        <v>0</v>
      </c>
      <c r="AN132" s="15">
        <f t="shared" si="317"/>
        <v>0</v>
      </c>
      <c r="AP132" s="15">
        <f t="shared" ref="AP132:AR132" si="318">IF(ISERROR(AP130/AP127),0,AP130/AP127)</f>
        <v>0</v>
      </c>
      <c r="AR132" s="15">
        <f t="shared" si="318"/>
        <v>0</v>
      </c>
      <c r="AT132" s="15">
        <f t="shared" ref="AT132:AV132" si="319">IF(ISERROR(AT130/AT127),0,AT130/AT127)</f>
        <v>0</v>
      </c>
      <c r="AV132" s="15">
        <f t="shared" si="319"/>
        <v>0</v>
      </c>
    </row>
    <row r="133" spans="2:49" x14ac:dyDescent="0.25">
      <c r="B133" s="9" t="s">
        <v>2</v>
      </c>
      <c r="C133" s="10"/>
      <c r="D133" s="10"/>
      <c r="E133" s="10"/>
      <c r="F133" s="10"/>
      <c r="G133" s="10"/>
      <c r="H133" s="10"/>
      <c r="I133" s="10"/>
      <c r="J133" s="41">
        <f t="shared" si="305"/>
        <v>0</v>
      </c>
      <c r="K133" s="10"/>
      <c r="L133" s="41">
        <f t="shared" si="306"/>
        <v>0</v>
      </c>
      <c r="M133" s="10"/>
      <c r="N133" s="41">
        <f t="shared" si="307"/>
        <v>0</v>
      </c>
      <c r="O133" s="10"/>
      <c r="P133" s="41">
        <f t="shared" si="308"/>
        <v>0</v>
      </c>
      <c r="Q133" s="10"/>
      <c r="R133" s="41">
        <f t="shared" si="309"/>
        <v>0</v>
      </c>
      <c r="S133" s="10"/>
      <c r="T133" s="41">
        <f t="shared" si="310"/>
        <v>0</v>
      </c>
      <c r="U133" s="10"/>
      <c r="V133" s="41">
        <f t="shared" si="311"/>
        <v>0</v>
      </c>
      <c r="W133" s="10"/>
      <c r="X133" s="41">
        <f t="shared" si="312"/>
        <v>0</v>
      </c>
      <c r="Y133" s="10"/>
      <c r="Z133" s="41">
        <f t="shared" si="313"/>
        <v>0</v>
      </c>
      <c r="AA133" s="10"/>
      <c r="AB133" s="41">
        <f t="shared" si="314"/>
        <v>0</v>
      </c>
      <c r="AC133" s="10"/>
      <c r="AD133" s="41">
        <f t="shared" si="315"/>
        <v>0</v>
      </c>
      <c r="AE133" s="10"/>
      <c r="AF133" s="41">
        <f t="shared" si="315"/>
        <v>0</v>
      </c>
      <c r="AG133" s="10"/>
      <c r="AH133" s="41">
        <f t="shared" ref="AH133:AJ133" si="320">IF(ISERROR(AH131/AH128),0,AH131/AH128)</f>
        <v>0</v>
      </c>
      <c r="AI133" s="10"/>
      <c r="AJ133" s="41">
        <f t="shared" si="320"/>
        <v>0</v>
      </c>
      <c r="AK133" s="10"/>
      <c r="AL133" s="41">
        <f t="shared" ref="AL133:AN133" si="321">IF(ISERROR(AL131/AL128),0,AL131/AL128)</f>
        <v>0</v>
      </c>
      <c r="AM133" s="10"/>
      <c r="AN133" s="41">
        <f t="shared" si="321"/>
        <v>0</v>
      </c>
      <c r="AO133" s="10"/>
      <c r="AP133" s="41">
        <f t="shared" ref="AP133:AR133" si="322">IF(ISERROR(AP131/AP128),0,AP131/AP128)</f>
        <v>0</v>
      </c>
      <c r="AQ133" s="10"/>
      <c r="AR133" s="41">
        <f t="shared" si="322"/>
        <v>0</v>
      </c>
      <c r="AS133" s="10"/>
      <c r="AT133" s="41">
        <f t="shared" ref="AT133:AV133" si="323">IF(ISERROR(AT131/AT128),0,AT131/AT128)</f>
        <v>0</v>
      </c>
      <c r="AU133" s="10"/>
      <c r="AV133" s="42">
        <f t="shared" si="323"/>
        <v>0</v>
      </c>
    </row>
    <row r="135" spans="2:49" x14ac:dyDescent="0.25">
      <c r="B135" s="6" t="s">
        <v>25</v>
      </c>
    </row>
    <row r="136" spans="2:49" x14ac:dyDescent="0.25">
      <c r="B136" s="4" t="s">
        <v>10</v>
      </c>
      <c r="J136" s="47">
        <v>10</v>
      </c>
      <c r="L136" s="47">
        <v>29</v>
      </c>
      <c r="N136" s="47">
        <v>23</v>
      </c>
      <c r="P136" s="47">
        <v>22</v>
      </c>
      <c r="R136" s="47">
        <v>21</v>
      </c>
      <c r="T136" s="47">
        <v>17</v>
      </c>
      <c r="V136" s="47">
        <v>26</v>
      </c>
      <c r="X136" s="47">
        <v>11</v>
      </c>
      <c r="Z136" s="47">
        <v>18</v>
      </c>
      <c r="AB136" s="47">
        <v>15</v>
      </c>
      <c r="AD136" s="47">
        <v>21</v>
      </c>
      <c r="AF136" s="47">
        <v>31</v>
      </c>
      <c r="AH136" s="47">
        <v>33</v>
      </c>
      <c r="AJ136" s="47">
        <v>21</v>
      </c>
      <c r="AL136" s="47">
        <v>26</v>
      </c>
      <c r="AN136" s="47">
        <v>28</v>
      </c>
      <c r="AP136" s="47">
        <v>29</v>
      </c>
      <c r="AR136" s="47">
        <v>23</v>
      </c>
      <c r="AT136" s="47">
        <v>29</v>
      </c>
      <c r="AV136" s="47">
        <v>43</v>
      </c>
    </row>
    <row r="137" spans="2:49" x14ac:dyDescent="0.25">
      <c r="B137" s="4" t="s">
        <v>13</v>
      </c>
      <c r="J137" s="21">
        <v>0.6</v>
      </c>
      <c r="L137" s="21">
        <v>0.69</v>
      </c>
      <c r="N137" s="21">
        <v>0.87</v>
      </c>
      <c r="P137" s="21">
        <v>0.68</v>
      </c>
      <c r="R137" s="21">
        <v>0.43</v>
      </c>
      <c r="T137" s="21">
        <v>0.71</v>
      </c>
      <c r="V137" s="21">
        <v>0.62</v>
      </c>
      <c r="X137" s="21">
        <v>0.55000000000000004</v>
      </c>
      <c r="Z137" s="21">
        <v>0.61</v>
      </c>
      <c r="AB137" s="21">
        <v>0.47</v>
      </c>
      <c r="AD137" s="21">
        <v>0.76</v>
      </c>
      <c r="AF137" s="21">
        <v>0.55000000000000004</v>
      </c>
      <c r="AH137" s="21">
        <v>0.52</v>
      </c>
      <c r="AJ137" s="21">
        <v>0.56999999999999995</v>
      </c>
      <c r="AL137" s="21">
        <v>0.62</v>
      </c>
      <c r="AN137" s="21">
        <v>0.56999999999999995</v>
      </c>
      <c r="AP137" s="21">
        <v>0.59</v>
      </c>
      <c r="AR137" s="21">
        <v>0.65</v>
      </c>
      <c r="AT137" s="21">
        <v>0.76</v>
      </c>
      <c r="AV137" s="21">
        <v>0.65</v>
      </c>
    </row>
    <row r="139" spans="2:49" x14ac:dyDescent="0.25">
      <c r="B139" s="6" t="s">
        <v>12</v>
      </c>
    </row>
    <row r="140" spans="2:49" x14ac:dyDescent="0.25">
      <c r="B140" s="7" t="s">
        <v>33</v>
      </c>
    </row>
    <row r="141" spans="2:49" x14ac:dyDescent="0.25">
      <c r="B141" s="4" t="s">
        <v>30</v>
      </c>
      <c r="J141" s="4">
        <f>J44</f>
        <v>24</v>
      </c>
      <c r="L141" s="4">
        <f>L44</f>
        <v>177</v>
      </c>
      <c r="N141" s="4">
        <f>N44</f>
        <v>150</v>
      </c>
      <c r="P141" s="4">
        <f>P44</f>
        <v>126</v>
      </c>
      <c r="R141" s="4">
        <f>R44</f>
        <v>138</v>
      </c>
      <c r="T141" s="4">
        <f>T44</f>
        <v>146</v>
      </c>
      <c r="V141" s="4">
        <f>V44</f>
        <v>140</v>
      </c>
      <c r="X141" s="4">
        <f>X44</f>
        <v>137</v>
      </c>
      <c r="Z141" s="4">
        <f>Z44</f>
        <v>136</v>
      </c>
      <c r="AB141" s="4">
        <f>AB44</f>
        <v>121</v>
      </c>
      <c r="AD141" s="4">
        <f>AD44</f>
        <v>166</v>
      </c>
      <c r="AF141" s="4">
        <f>AF44</f>
        <v>120</v>
      </c>
      <c r="AH141" s="4">
        <f>AH44</f>
        <v>120</v>
      </c>
      <c r="AJ141" s="4">
        <f>AJ44</f>
        <v>158</v>
      </c>
      <c r="AL141" s="4">
        <f>AL44</f>
        <v>150</v>
      </c>
      <c r="AN141" s="4">
        <f>AN44</f>
        <v>141</v>
      </c>
      <c r="AP141" s="4">
        <f>AP44</f>
        <v>169</v>
      </c>
      <c r="AR141" s="4">
        <f>AR44</f>
        <v>145</v>
      </c>
      <c r="AT141" s="4">
        <f>AT44</f>
        <v>174</v>
      </c>
      <c r="AV141" s="4">
        <f>AV44</f>
        <v>194</v>
      </c>
    </row>
    <row r="142" spans="2:49" x14ac:dyDescent="0.25">
      <c r="B142" s="4" t="s">
        <v>32</v>
      </c>
      <c r="J142" s="16">
        <v>188</v>
      </c>
      <c r="K142" s="17"/>
      <c r="L142" s="16">
        <v>188</v>
      </c>
      <c r="M142" s="17"/>
      <c r="N142" s="16">
        <v>188</v>
      </c>
      <c r="O142" s="17"/>
      <c r="P142" s="16">
        <v>188</v>
      </c>
      <c r="Q142" s="17"/>
      <c r="R142" s="16">
        <v>188</v>
      </c>
      <c r="S142" s="17"/>
      <c r="T142" s="16">
        <v>188</v>
      </c>
      <c r="U142" s="17"/>
      <c r="V142" s="16">
        <v>188</v>
      </c>
      <c r="W142" s="17"/>
      <c r="X142" s="16">
        <v>188</v>
      </c>
      <c r="Y142" s="17"/>
      <c r="Z142" s="16">
        <v>188</v>
      </c>
      <c r="AA142" s="17"/>
      <c r="AB142" s="16">
        <v>188</v>
      </c>
      <c r="AC142" s="17"/>
      <c r="AD142" s="16">
        <v>188</v>
      </c>
      <c r="AE142" s="17"/>
      <c r="AF142" s="16">
        <v>188</v>
      </c>
      <c r="AG142" s="17"/>
      <c r="AH142" s="16">
        <v>188</v>
      </c>
      <c r="AI142" s="17"/>
      <c r="AJ142" s="16">
        <v>188</v>
      </c>
      <c r="AK142" s="17"/>
      <c r="AL142" s="16">
        <v>188</v>
      </c>
      <c r="AM142" s="17"/>
      <c r="AN142" s="16">
        <v>188</v>
      </c>
      <c r="AO142" s="17"/>
      <c r="AP142" s="16">
        <v>188</v>
      </c>
      <c r="AQ142" s="17"/>
      <c r="AR142" s="16">
        <v>188</v>
      </c>
      <c r="AS142" s="17"/>
      <c r="AT142" s="16">
        <v>188</v>
      </c>
      <c r="AU142" s="17"/>
      <c r="AV142" s="16">
        <v>188</v>
      </c>
      <c r="AW142" s="17"/>
    </row>
    <row r="143" spans="2:49" x14ac:dyDescent="0.25">
      <c r="B143" s="4" t="s">
        <v>31</v>
      </c>
      <c r="J143" s="43">
        <f>J141/J142</f>
        <v>0.1276595744680851</v>
      </c>
      <c r="L143" s="43">
        <f>L141/L142</f>
        <v>0.94148936170212771</v>
      </c>
      <c r="N143" s="43">
        <f>N141/N142</f>
        <v>0.7978723404255319</v>
      </c>
      <c r="P143" s="43">
        <f>P141/P142</f>
        <v>0.67021276595744683</v>
      </c>
      <c r="R143" s="43">
        <f>R141/R142</f>
        <v>0.73404255319148937</v>
      </c>
      <c r="T143" s="43">
        <f>T141/T142</f>
        <v>0.77659574468085102</v>
      </c>
      <c r="V143" s="43">
        <f>V141/V142</f>
        <v>0.74468085106382975</v>
      </c>
      <c r="X143" s="43">
        <f>X141/X142</f>
        <v>0.72872340425531912</v>
      </c>
      <c r="Z143" s="43">
        <f>Z141/Z142</f>
        <v>0.72340425531914898</v>
      </c>
      <c r="AB143" s="43">
        <f>AB141/AB142</f>
        <v>0.6436170212765957</v>
      </c>
      <c r="AD143" s="43">
        <f>AD141/AD142</f>
        <v>0.88297872340425532</v>
      </c>
      <c r="AF143" s="43">
        <f>AF141/AF142</f>
        <v>0.63829787234042556</v>
      </c>
      <c r="AH143" s="43">
        <f>AH141/AH142</f>
        <v>0.63829787234042556</v>
      </c>
      <c r="AJ143" s="43">
        <f>AJ141/AJ142</f>
        <v>0.84042553191489366</v>
      </c>
      <c r="AL143" s="43">
        <f>AL141/AL142</f>
        <v>0.7978723404255319</v>
      </c>
      <c r="AN143" s="43">
        <f>AN141/AN142</f>
        <v>0.75</v>
      </c>
      <c r="AP143" s="43">
        <f>AP141/AP142</f>
        <v>0.89893617021276595</v>
      </c>
      <c r="AR143" s="43">
        <f>AR141/AR142</f>
        <v>0.77127659574468088</v>
      </c>
      <c r="AT143" s="43">
        <f>AT141/AT142</f>
        <v>0.92553191489361697</v>
      </c>
      <c r="AV143" s="43">
        <f>AV141/AV142</f>
        <v>1.0319148936170213</v>
      </c>
    </row>
    <row r="144" spans="2:49" ht="6" customHeight="1" x14ac:dyDescent="0.25">
      <c r="J144" s="43"/>
      <c r="L144" s="43"/>
      <c r="N144" s="43"/>
      <c r="P144" s="43"/>
      <c r="R144" s="43"/>
      <c r="T144" s="43"/>
      <c r="V144" s="43"/>
      <c r="X144" s="43"/>
      <c r="Z144" s="43"/>
      <c r="AB144" s="43"/>
      <c r="AD144" s="43"/>
      <c r="AF144" s="43"/>
      <c r="AH144" s="43"/>
      <c r="AJ144" s="43"/>
      <c r="AL144" s="43"/>
      <c r="AN144" s="43"/>
      <c r="AP144" s="43"/>
      <c r="AR144" s="43"/>
      <c r="AT144" s="43"/>
      <c r="AV144" s="43"/>
    </row>
    <row r="145" spans="2:49" x14ac:dyDescent="0.25">
      <c r="B145" s="7" t="s">
        <v>13</v>
      </c>
      <c r="J145" s="21">
        <v>0.68</v>
      </c>
      <c r="L145" s="21">
        <v>0.72</v>
      </c>
      <c r="N145" s="21">
        <v>0.71</v>
      </c>
      <c r="P145" s="21">
        <v>0.64</v>
      </c>
      <c r="R145" s="21">
        <v>0.69</v>
      </c>
      <c r="T145" s="21">
        <v>0.77</v>
      </c>
      <c r="V145" s="21">
        <v>0.75</v>
      </c>
      <c r="X145" s="21">
        <v>0.79</v>
      </c>
      <c r="Z145" s="21">
        <v>0.72</v>
      </c>
      <c r="AB145" s="21">
        <v>0.77</v>
      </c>
      <c r="AD145" s="21">
        <v>0.82</v>
      </c>
      <c r="AF145" s="21">
        <v>0.78</v>
      </c>
      <c r="AH145" s="21">
        <v>0.69</v>
      </c>
      <c r="AJ145" s="21">
        <v>0.75</v>
      </c>
      <c r="AL145" s="21">
        <v>0.85</v>
      </c>
      <c r="AN145" s="21">
        <v>0.71</v>
      </c>
      <c r="AP145" s="21">
        <v>0.82</v>
      </c>
      <c r="AR145" s="21">
        <v>0.9</v>
      </c>
      <c r="AT145" s="21">
        <v>0.9</v>
      </c>
      <c r="AV145" s="21">
        <v>0.89</v>
      </c>
    </row>
    <row r="146" spans="2:49" ht="6" customHeight="1" x14ac:dyDescent="0.25"/>
    <row r="147" spans="2:49" x14ac:dyDescent="0.25">
      <c r="B147" s="7" t="s">
        <v>34</v>
      </c>
    </row>
    <row r="148" spans="2:49" x14ac:dyDescent="0.25">
      <c r="B148" s="4" t="s">
        <v>37</v>
      </c>
      <c r="J148" s="19">
        <f>J11</f>
        <v>5422.3</v>
      </c>
      <c r="L148" s="19">
        <f>L11</f>
        <v>26903.9</v>
      </c>
      <c r="N148" s="19">
        <f>N11</f>
        <v>26764.42</v>
      </c>
      <c r="P148" s="19">
        <f>P11</f>
        <v>26375.93</v>
      </c>
      <c r="R148" s="19">
        <f>R11</f>
        <v>25419.97</v>
      </c>
      <c r="T148" s="19">
        <f>T11</f>
        <v>27141.88</v>
      </c>
      <c r="V148" s="19">
        <f>V11</f>
        <v>24304.400000000001</v>
      </c>
      <c r="X148" s="19">
        <f>X11</f>
        <v>23818.28</v>
      </c>
      <c r="Z148" s="19">
        <f>Z11</f>
        <v>24415.86</v>
      </c>
      <c r="AB148" s="19">
        <f>AB11</f>
        <v>22938.15</v>
      </c>
      <c r="AD148" s="19">
        <f>AD11</f>
        <v>29566.16</v>
      </c>
      <c r="AF148" s="19">
        <f>AF11</f>
        <v>21189.360000000001</v>
      </c>
      <c r="AH148" s="19">
        <f>AH11</f>
        <v>15017.44</v>
      </c>
      <c r="AJ148" s="19">
        <f>AJ11</f>
        <v>40130.97</v>
      </c>
      <c r="AL148" s="19">
        <f>AL11</f>
        <v>36533.660000000003</v>
      </c>
      <c r="AN148" s="19">
        <f>AN11</f>
        <v>36818.92</v>
      </c>
      <c r="AP148" s="19">
        <f>AP11</f>
        <v>50481.46</v>
      </c>
      <c r="AR148" s="19">
        <f>AR11</f>
        <v>29327.02</v>
      </c>
      <c r="AT148" s="19">
        <f>AT11</f>
        <v>28456.04</v>
      </c>
      <c r="AV148" s="19">
        <f>AV11</f>
        <v>36134.01</v>
      </c>
    </row>
    <row r="149" spans="2:49" x14ac:dyDescent="0.25">
      <c r="B149" s="4" t="s">
        <v>35</v>
      </c>
      <c r="J149" s="8">
        <v>4093.2</v>
      </c>
      <c r="K149" s="16"/>
      <c r="L149" s="8">
        <v>8781.7900000000009</v>
      </c>
      <c r="M149" s="16"/>
      <c r="N149" s="8">
        <v>8258.0300000000007</v>
      </c>
      <c r="O149" s="16"/>
      <c r="P149" s="8">
        <v>9930.2800000000007</v>
      </c>
      <c r="Q149" s="16"/>
      <c r="R149" s="8">
        <v>9996.69</v>
      </c>
      <c r="S149" s="16"/>
      <c r="T149" s="8">
        <v>7875.34</v>
      </c>
      <c r="U149" s="16"/>
      <c r="V149" s="8">
        <v>8151.62</v>
      </c>
      <c r="W149" s="16"/>
      <c r="X149" s="8">
        <v>6810.8</v>
      </c>
      <c r="Y149" s="16"/>
      <c r="Z149" s="8">
        <v>8204.25</v>
      </c>
      <c r="AA149" s="16"/>
      <c r="AB149" s="8">
        <v>10588.56</v>
      </c>
      <c r="AC149" s="16"/>
      <c r="AD149" s="8">
        <v>9737.2199999999993</v>
      </c>
      <c r="AE149" s="16"/>
      <c r="AF149" s="8">
        <v>9086.1</v>
      </c>
      <c r="AG149" s="16"/>
      <c r="AH149" s="8">
        <v>8615.83</v>
      </c>
      <c r="AI149" s="16"/>
      <c r="AJ149" s="8">
        <v>9723.25</v>
      </c>
      <c r="AK149" s="16"/>
      <c r="AL149" s="8">
        <v>8746.5</v>
      </c>
      <c r="AM149" s="16"/>
      <c r="AN149" s="8">
        <v>15427.27</v>
      </c>
      <c r="AO149" s="16"/>
      <c r="AP149" s="8">
        <v>19964.84</v>
      </c>
      <c r="AQ149" s="16"/>
      <c r="AR149" s="8">
        <v>19804.62</v>
      </c>
      <c r="AS149" s="16"/>
      <c r="AT149" s="8">
        <v>20489.54</v>
      </c>
      <c r="AU149" s="16"/>
      <c r="AV149" s="8">
        <v>20881.66</v>
      </c>
      <c r="AW149" s="16"/>
    </row>
    <row r="150" spans="2:49" x14ac:dyDescent="0.25">
      <c r="B150" s="4" t="s">
        <v>36</v>
      </c>
      <c r="J150" s="44">
        <f>J148/J149</f>
        <v>1.3247092739177173</v>
      </c>
      <c r="L150" s="44">
        <f>L148/L149</f>
        <v>3.0636009287400405</v>
      </c>
      <c r="N150" s="44">
        <f>N148/N149</f>
        <v>3.2410175308154603</v>
      </c>
      <c r="P150" s="44">
        <f>P148/P149</f>
        <v>2.6561114087417472</v>
      </c>
      <c r="R150" s="44">
        <f>R148/R149</f>
        <v>2.5428386796029487</v>
      </c>
      <c r="T150" s="44">
        <f>T148/T149</f>
        <v>3.4464391378657937</v>
      </c>
      <c r="V150" s="44">
        <f>V148/V149</f>
        <v>2.9815423191954484</v>
      </c>
      <c r="X150" s="44">
        <f>X148/X149</f>
        <v>3.4971339637047039</v>
      </c>
      <c r="Z150" s="44">
        <f>Z148/Z149</f>
        <v>2.9760014626565501</v>
      </c>
      <c r="AB150" s="44">
        <f>AB148/AB149</f>
        <v>2.1663143996917431</v>
      </c>
      <c r="AD150" s="44">
        <f>AD148/AD149</f>
        <v>3.036406695134751</v>
      </c>
      <c r="AF150" s="44">
        <f>AF148/AF149</f>
        <v>2.332063261465315</v>
      </c>
      <c r="AH150" s="44">
        <f>AH148/AH149</f>
        <v>1.7430056071208462</v>
      </c>
      <c r="AJ150" s="44">
        <f>AJ148/AJ149</f>
        <v>4.1273205975368317</v>
      </c>
      <c r="AL150" s="44">
        <f>AL148/AL149</f>
        <v>4.1769462070542502</v>
      </c>
      <c r="AN150" s="44">
        <f>AN148/AN149</f>
        <v>2.3866127966905353</v>
      </c>
      <c r="AP150" s="44">
        <f>AP148/AP149</f>
        <v>2.528518134881121</v>
      </c>
      <c r="AR150" s="44">
        <f>AR148/AR149</f>
        <v>1.4808171022720962</v>
      </c>
      <c r="AT150" s="44">
        <f>AT148/AT149</f>
        <v>1.3888081430817871</v>
      </c>
      <c r="AV150" s="44">
        <f>AV148/AV149</f>
        <v>1.7304184628999804</v>
      </c>
    </row>
  </sheetData>
  <pageMargins left="0.45" right="0.45" top="0.5" bottom="0.5" header="0.3" footer="0.3"/>
  <pageSetup scale="26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3DDD-C15A-44DB-A4D7-20804021F4B2}">
  <dimension ref="A3:BD150"/>
  <sheetViews>
    <sheetView showGridLines="0" view="pageBreakPreview" zoomScaleNormal="100" zoomScaleSheetLayoutView="100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AL18" sqref="AL18"/>
    </sheetView>
  </sheetViews>
  <sheetFormatPr defaultColWidth="8.85546875" defaultRowHeight="15" outlineLevelCol="1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0.85546875" style="4" customWidth="1"/>
    <col min="11" max="11" width="1.85546875" style="4" customWidth="1"/>
    <col min="12" max="12" width="10.85546875" style="4" customWidth="1"/>
    <col min="13" max="13" width="1.85546875" style="4" customWidth="1"/>
    <col min="14" max="14" width="10.85546875" style="4" customWidth="1"/>
    <col min="15" max="15" width="1.85546875" style="4" customWidth="1"/>
    <col min="16" max="16" width="11.28515625" style="4" hidden="1" customWidth="1" outlineLevel="1"/>
    <col min="17" max="17" width="1.85546875" style="4" hidden="1" customWidth="1" outlineLevel="1"/>
    <col min="18" max="18" width="11.28515625" style="4" hidden="1" customWidth="1" outlineLevel="1"/>
    <col min="19" max="19" width="1.85546875" style="4" hidden="1" customWidth="1" outlineLevel="1"/>
    <col min="20" max="20" width="11.28515625" style="4" hidden="1" customWidth="1" outlineLevel="1"/>
    <col min="21" max="21" width="1.85546875" style="4" hidden="1" customWidth="1" outlineLevel="1"/>
    <col min="22" max="22" width="11.28515625" style="4" hidden="1" customWidth="1" outlineLevel="1"/>
    <col min="23" max="23" width="1.85546875" style="4" hidden="1" customWidth="1" outlineLevel="1"/>
    <col min="24" max="24" width="11.28515625" style="4" hidden="1" customWidth="1" outlineLevel="1"/>
    <col min="25" max="25" width="1.85546875" style="4" customWidth="1" collapsed="1"/>
    <col min="26" max="26" width="11.28515625" style="4" bestFit="1" customWidth="1"/>
    <col min="27" max="27" width="1.85546875" style="4" customWidth="1"/>
    <col min="28" max="28" width="11.28515625" style="4" bestFit="1" customWidth="1"/>
    <col min="29" max="29" width="1.85546875" style="4" customWidth="1"/>
    <col min="30" max="30" width="11.28515625" style="4" bestFit="1" customWidth="1"/>
    <col min="31" max="31" width="1.85546875" style="4" customWidth="1"/>
    <col min="32" max="32" width="11.28515625" style="4" bestFit="1" customWidth="1"/>
    <col min="33" max="33" width="1.85546875" style="4" customWidth="1"/>
    <col min="34" max="34" width="11.28515625" style="4" bestFit="1" customWidth="1"/>
    <col min="35" max="35" width="1.85546875" style="4" customWidth="1"/>
    <col min="36" max="36" width="11.28515625" style="4" bestFit="1" customWidth="1"/>
    <col min="37" max="37" width="1.85546875" style="4" customWidth="1"/>
    <col min="38" max="38" width="11.28515625" style="4" customWidth="1"/>
    <col min="39" max="39" width="1.85546875" style="4" customWidth="1"/>
    <col min="40" max="40" width="8.85546875" style="4"/>
    <col min="41" max="41" width="9.85546875" style="4" bestFit="1" customWidth="1"/>
    <col min="42" max="16384" width="8.85546875" style="4"/>
  </cols>
  <sheetData>
    <row r="3" spans="1:56" customFormat="1" ht="34.5" thickBot="1" x14ac:dyDescent="0.55000000000000004">
      <c r="A3" s="1" t="s">
        <v>112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</row>
    <row r="4" spans="1:56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56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AO5" s="65" t="s">
        <v>45</v>
      </c>
      <c r="AP5" s="64"/>
      <c r="AQ5" s="64"/>
    </row>
    <row r="6" spans="1:56" x14ac:dyDescent="0.25">
      <c r="P6" s="5">
        <v>45519</v>
      </c>
      <c r="R6" s="5">
        <v>45550</v>
      </c>
      <c r="T6" s="5">
        <v>45580</v>
      </c>
      <c r="V6" s="5">
        <v>45611</v>
      </c>
      <c r="X6" s="5">
        <v>45641</v>
      </c>
      <c r="Z6" s="5">
        <v>45672</v>
      </c>
      <c r="AB6" s="5">
        <v>45703</v>
      </c>
      <c r="AD6" s="5">
        <v>45731</v>
      </c>
      <c r="AF6" s="5">
        <v>45762</v>
      </c>
      <c r="AH6" s="5">
        <v>45792</v>
      </c>
      <c r="AJ6" s="5">
        <v>45823</v>
      </c>
      <c r="AL6" s="5">
        <v>45853</v>
      </c>
      <c r="AO6" s="55" t="s">
        <v>7</v>
      </c>
      <c r="AP6" s="56"/>
      <c r="AQ6" s="57"/>
      <c r="AR6"/>
      <c r="AS6"/>
    </row>
    <row r="7" spans="1:56" x14ac:dyDescent="0.25">
      <c r="B7" s="6" t="s">
        <v>0</v>
      </c>
      <c r="AO7" s="58" t="s">
        <v>113</v>
      </c>
      <c r="AP7"/>
      <c r="AQ7" s="72"/>
      <c r="AR7"/>
      <c r="AS7"/>
    </row>
    <row r="8" spans="1:56" x14ac:dyDescent="0.25">
      <c r="B8" s="7" t="s">
        <v>1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 s="58" t="s">
        <v>114</v>
      </c>
      <c r="AP8"/>
      <c r="AQ8" s="72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 x14ac:dyDescent="0.25">
      <c r="B9" s="4" t="s">
        <v>17</v>
      </c>
      <c r="P9" s="45">
        <v>165965.35</v>
      </c>
      <c r="Q9" s="47"/>
      <c r="R9" s="45">
        <v>103537.26</v>
      </c>
      <c r="S9" s="47"/>
      <c r="T9" s="45">
        <v>100514.43</v>
      </c>
      <c r="U9" s="47"/>
      <c r="V9" s="45">
        <v>81183.100000000006</v>
      </c>
      <c r="W9" s="47"/>
      <c r="X9" s="45">
        <v>89334.35</v>
      </c>
      <c r="Y9" s="47"/>
      <c r="Z9" s="45">
        <v>101392.33</v>
      </c>
      <c r="AA9" s="47"/>
      <c r="AB9" s="45">
        <v>88565.4</v>
      </c>
      <c r="AC9" s="47"/>
      <c r="AD9" s="45">
        <v>70685.919999999998</v>
      </c>
      <c r="AE9" s="47"/>
      <c r="AF9" s="45">
        <v>149588.94</v>
      </c>
      <c r="AG9" s="47"/>
      <c r="AH9" s="45">
        <v>131542.22</v>
      </c>
      <c r="AI9" s="47"/>
      <c r="AJ9" s="45">
        <v>101330.03</v>
      </c>
      <c r="AK9" s="47"/>
      <c r="AL9" s="45">
        <v>129009.08</v>
      </c>
      <c r="AM9" s="16"/>
      <c r="AN9" s="16"/>
      <c r="AO9" s="58" t="s">
        <v>115</v>
      </c>
      <c r="AQ9" s="59"/>
      <c r="AR9" s="71"/>
      <c r="AS9" s="71"/>
      <c r="AT9" s="16"/>
      <c r="AU9" s="16"/>
      <c r="AV9" s="16"/>
      <c r="AW9" s="16"/>
    </row>
    <row r="10" spans="1:56" x14ac:dyDescent="0.25">
      <c r="B10" s="4" t="s">
        <v>18</v>
      </c>
      <c r="P10" s="45">
        <v>0</v>
      </c>
      <c r="Q10" s="47"/>
      <c r="R10" s="45">
        <v>0</v>
      </c>
      <c r="S10" s="47"/>
      <c r="T10" s="45">
        <v>0</v>
      </c>
      <c r="U10" s="47"/>
      <c r="V10" s="45">
        <v>0</v>
      </c>
      <c r="W10" s="47"/>
      <c r="X10" s="45">
        <v>0</v>
      </c>
      <c r="Y10" s="47"/>
      <c r="Z10" s="45">
        <v>0</v>
      </c>
      <c r="AA10" s="47"/>
      <c r="AB10" s="45">
        <v>0</v>
      </c>
      <c r="AC10" s="47"/>
      <c r="AD10" s="45">
        <v>2447</v>
      </c>
      <c r="AE10" s="47"/>
      <c r="AF10" s="45">
        <v>8275</v>
      </c>
      <c r="AG10" s="47"/>
      <c r="AH10" s="45">
        <v>6146.2</v>
      </c>
      <c r="AI10" s="47"/>
      <c r="AJ10" s="45">
        <v>10956.71</v>
      </c>
      <c r="AK10" s="47"/>
      <c r="AL10" s="45">
        <v>7116.14</v>
      </c>
      <c r="AM10" s="16"/>
      <c r="AN10" s="16"/>
      <c r="AO10" s="58" t="s">
        <v>119</v>
      </c>
      <c r="AQ10" s="59"/>
      <c r="AR10" s="71"/>
      <c r="AS10" s="71"/>
      <c r="AT10" s="16"/>
      <c r="AU10" s="16"/>
      <c r="AV10" s="16"/>
      <c r="AW10" s="16"/>
    </row>
    <row r="11" spans="1:56" x14ac:dyDescent="0.25">
      <c r="B11" s="4" t="s">
        <v>19</v>
      </c>
      <c r="P11" s="46">
        <v>36996.959999999999</v>
      </c>
      <c r="Q11" s="47"/>
      <c r="R11" s="46">
        <v>51324.77</v>
      </c>
      <c r="S11" s="47"/>
      <c r="T11" s="46">
        <v>43610.239999999998</v>
      </c>
      <c r="U11" s="47"/>
      <c r="V11" s="46">
        <v>37048.160000000003</v>
      </c>
      <c r="W11" s="47"/>
      <c r="X11" s="46">
        <v>41676.589999999997</v>
      </c>
      <c r="Y11" s="47"/>
      <c r="Z11" s="46">
        <v>29962.63</v>
      </c>
      <c r="AA11" s="47"/>
      <c r="AB11" s="46">
        <v>28102.26</v>
      </c>
      <c r="AC11" s="47"/>
      <c r="AD11" s="46">
        <v>33883.050000000003</v>
      </c>
      <c r="AE11" s="47"/>
      <c r="AF11" s="46">
        <v>41082</v>
      </c>
      <c r="AG11" s="47"/>
      <c r="AH11" s="46">
        <v>37367.25</v>
      </c>
      <c r="AI11" s="47"/>
      <c r="AJ11" s="46">
        <v>42013.15</v>
      </c>
      <c r="AK11" s="47"/>
      <c r="AL11" s="46">
        <v>51941.67</v>
      </c>
      <c r="AM11" s="16"/>
      <c r="AN11" s="16"/>
      <c r="AO11" s="61" t="s">
        <v>8</v>
      </c>
      <c r="AQ11" s="59"/>
      <c r="AR11" s="71"/>
      <c r="AS11" s="71"/>
      <c r="AT11" s="16"/>
      <c r="AU11" s="16"/>
      <c r="AV11" s="16"/>
      <c r="AW11" s="16"/>
    </row>
    <row r="12" spans="1:56" x14ac:dyDescent="0.25">
      <c r="B12" s="4" t="s">
        <v>10</v>
      </c>
      <c r="P12" s="14">
        <f>SUM(P9:P11)</f>
        <v>202962.31</v>
      </c>
      <c r="R12" s="14">
        <f>SUM(R9:R11)</f>
        <v>154862.03</v>
      </c>
      <c r="T12" s="14">
        <f>SUM(T9:T11)</f>
        <v>144124.66999999998</v>
      </c>
      <c r="V12" s="14">
        <f>SUM(V9:V11)</f>
        <v>118231.26000000001</v>
      </c>
      <c r="X12" s="14">
        <f>SUM(X9:X11)</f>
        <v>131010.94</v>
      </c>
      <c r="Z12" s="14">
        <f>SUM(Z9:Z11)</f>
        <v>131354.96</v>
      </c>
      <c r="AB12" s="14">
        <f>SUM(AB9:AB11)</f>
        <v>116667.65999999999</v>
      </c>
      <c r="AD12" s="14">
        <f>SUM(AD9:AD11)</f>
        <v>107015.97</v>
      </c>
      <c r="AF12" s="14">
        <f>SUM(AF9:AF11)</f>
        <v>198945.94</v>
      </c>
      <c r="AH12" s="14">
        <f>SUM(AH9:AH11)</f>
        <v>175055.67</v>
      </c>
      <c r="AJ12" s="14">
        <f>SUM(AJ9:AJ11)</f>
        <v>154299.88999999998</v>
      </c>
      <c r="AL12" s="14">
        <f>SUM(AL9:AL11)</f>
        <v>188066.89</v>
      </c>
      <c r="AO12" s="58" t="s">
        <v>118</v>
      </c>
      <c r="AQ12" s="59" t="s">
        <v>125</v>
      </c>
      <c r="AR12"/>
      <c r="AS12"/>
    </row>
    <row r="13" spans="1:56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7">
        <f>SUM(P9:P9)</f>
        <v>165965.35</v>
      </c>
      <c r="Q13" s="25"/>
      <c r="R13" s="27">
        <f>SUM(P9:R9)</f>
        <v>269502.61</v>
      </c>
      <c r="S13" s="25"/>
      <c r="T13" s="27">
        <f>SUM(P9:T9)</f>
        <v>370017.04</v>
      </c>
      <c r="U13" s="25"/>
      <c r="V13" s="27">
        <f>SUM(P9:V9)</f>
        <v>451200.14</v>
      </c>
      <c r="W13" s="25"/>
      <c r="X13" s="27">
        <f>SUM(R9:X9)</f>
        <v>374569.14</v>
      </c>
      <c r="Y13" s="25"/>
      <c r="Z13" s="27">
        <f>SUM(T9:Z9)</f>
        <v>372424.21</v>
      </c>
      <c r="AA13" s="25"/>
      <c r="AB13" s="27">
        <f>SUM(V9:AB9)</f>
        <v>360475.18000000005</v>
      </c>
      <c r="AC13" s="25"/>
      <c r="AD13" s="27">
        <f>SUM(X9:AD9)</f>
        <v>349977.99999999994</v>
      </c>
      <c r="AE13" s="25"/>
      <c r="AF13" s="27">
        <f>SUM(Z9:AF9)</f>
        <v>410232.58999999997</v>
      </c>
      <c r="AG13" s="25"/>
      <c r="AH13" s="27">
        <f>SUM(AB9:AH9)</f>
        <v>440382.48</v>
      </c>
      <c r="AI13" s="25"/>
      <c r="AJ13" s="27">
        <f>SUM(AD9:AJ9)</f>
        <v>453147.11</v>
      </c>
      <c r="AK13" s="25"/>
      <c r="AL13" s="28">
        <f>SUM(AF9:AL9)</f>
        <v>511470.27000000008</v>
      </c>
      <c r="AO13" s="58" t="s">
        <v>91</v>
      </c>
      <c r="AQ13" s="59"/>
      <c r="AR13"/>
      <c r="AS13"/>
    </row>
    <row r="14" spans="1:56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82">
        <f>SUM(P10:P10)</f>
        <v>0</v>
      </c>
      <c r="Q14" s="22"/>
      <c r="R14" s="82">
        <f>SUM(P10:R10)</f>
        <v>0</v>
      </c>
      <c r="S14" s="22"/>
      <c r="T14" s="82">
        <f>SUM(P10:T10)</f>
        <v>0</v>
      </c>
      <c r="U14" s="22"/>
      <c r="V14" s="82">
        <f>SUM(R10:V10)</f>
        <v>0</v>
      </c>
      <c r="W14" s="22"/>
      <c r="X14" s="82">
        <f>SUM(T10:X10)</f>
        <v>0</v>
      </c>
      <c r="Y14" s="22"/>
      <c r="Z14" s="82">
        <f>SUM(V10:Z10)</f>
        <v>0</v>
      </c>
      <c r="AA14" s="22"/>
      <c r="AB14" s="82">
        <f>SUM(X10:AB10)</f>
        <v>0</v>
      </c>
      <c r="AC14" s="22"/>
      <c r="AD14" s="82">
        <f>SUM(Z10:AD10)</f>
        <v>2447</v>
      </c>
      <c r="AE14" s="22"/>
      <c r="AF14" s="82">
        <f>SUM(AB10:AF10)</f>
        <v>10722</v>
      </c>
      <c r="AG14" s="22"/>
      <c r="AH14" s="82">
        <f>SUM(AD10:AH10)</f>
        <v>16868.2</v>
      </c>
      <c r="AI14" s="22"/>
      <c r="AJ14" s="82">
        <f>SUM(AF10:AJ10)</f>
        <v>25377.91</v>
      </c>
      <c r="AK14" s="22"/>
      <c r="AL14" s="114">
        <f>SUM(AH10:AL10)</f>
        <v>24219.05</v>
      </c>
      <c r="AO14" s="61" t="s">
        <v>9</v>
      </c>
      <c r="AQ14" s="59"/>
      <c r="AR14"/>
      <c r="AS14"/>
    </row>
    <row r="15" spans="1:56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35">
        <f>SUM(P11:P11)</f>
        <v>36996.959999999999</v>
      </c>
      <c r="Q15" s="22"/>
      <c r="R15" s="35">
        <f>SUM(P11:R11)</f>
        <v>88321.73</v>
      </c>
      <c r="S15" s="22"/>
      <c r="T15" s="35">
        <f>SUM(P11:T11)</f>
        <v>131931.97</v>
      </c>
      <c r="U15" s="22"/>
      <c r="V15" s="35">
        <f>SUM(P11:V11)</f>
        <v>168980.13</v>
      </c>
      <c r="W15" s="22"/>
      <c r="X15" s="35">
        <f>SUM(R11:X11)</f>
        <v>173659.75999999998</v>
      </c>
      <c r="Y15" s="22"/>
      <c r="Z15" s="35">
        <f>SUM(T11:Z11)</f>
        <v>152297.62</v>
      </c>
      <c r="AA15" s="22"/>
      <c r="AB15" s="35">
        <f>SUM(V11:AB11)</f>
        <v>136789.64000000001</v>
      </c>
      <c r="AC15" s="22"/>
      <c r="AD15" s="35">
        <f>SUM(X11:AD11)</f>
        <v>133624.53</v>
      </c>
      <c r="AE15" s="22"/>
      <c r="AF15" s="35">
        <f>SUM(Z11:AF11)</f>
        <v>133029.94</v>
      </c>
      <c r="AG15" s="22"/>
      <c r="AH15" s="35">
        <f>SUM(AB11:AH11)</f>
        <v>140434.56</v>
      </c>
      <c r="AI15" s="22"/>
      <c r="AJ15" s="35">
        <f>SUM(AD11:AJ11)</f>
        <v>154345.45000000001</v>
      </c>
      <c r="AK15" s="22"/>
      <c r="AL15" s="36">
        <f>SUM(AF11:AL11)</f>
        <v>172404.07</v>
      </c>
      <c r="AO15" s="58"/>
      <c r="AQ15" s="59"/>
      <c r="AR15"/>
      <c r="AS15"/>
    </row>
    <row r="16" spans="1:56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5">
        <f>SUM(P13:P15)</f>
        <v>202962.31</v>
      </c>
      <c r="Q16" s="33"/>
      <c r="R16" s="35">
        <f>SUM(R13:R15)</f>
        <v>357824.33999999997</v>
      </c>
      <c r="S16" s="33"/>
      <c r="T16" s="35">
        <f>SUM(T13:T15)</f>
        <v>501949.01</v>
      </c>
      <c r="U16" s="33"/>
      <c r="V16" s="35">
        <f>SUM(V13:V15)</f>
        <v>620180.27</v>
      </c>
      <c r="W16" s="33"/>
      <c r="X16" s="35">
        <f>SUM(X13:X15)</f>
        <v>548228.9</v>
      </c>
      <c r="Y16" s="33"/>
      <c r="Z16" s="35">
        <f>SUM(Z13:Z15)</f>
        <v>524721.83000000007</v>
      </c>
      <c r="AA16" s="33"/>
      <c r="AB16" s="35">
        <f>SUM(AB13:AB15)</f>
        <v>497264.82000000007</v>
      </c>
      <c r="AC16" s="33"/>
      <c r="AD16" s="35">
        <f>SUM(AD13:AD15)</f>
        <v>486049.52999999991</v>
      </c>
      <c r="AE16" s="33"/>
      <c r="AF16" s="35">
        <f>SUM(AF13:AF15)</f>
        <v>553984.53</v>
      </c>
      <c r="AG16" s="33"/>
      <c r="AH16" s="35">
        <f>SUM(AH13:AH15)</f>
        <v>597685.24</v>
      </c>
      <c r="AI16" s="33"/>
      <c r="AJ16" s="35">
        <f>SUM(AJ13:AJ15)</f>
        <v>632870.47</v>
      </c>
      <c r="AK16" s="33"/>
      <c r="AL16" s="36">
        <f>SUM(AL13:AL15)</f>
        <v>708093.39000000013</v>
      </c>
      <c r="AO16" s="62"/>
      <c r="AP16" s="18"/>
      <c r="AQ16" s="63"/>
      <c r="AR16"/>
      <c r="AS16"/>
    </row>
    <row r="17" spans="2:51" ht="6" customHeight="1" x14ac:dyDescent="0.25">
      <c r="B17" s="7"/>
      <c r="AR17"/>
      <c r="AS17"/>
    </row>
    <row r="18" spans="2:51" x14ac:dyDescent="0.25">
      <c r="B18" s="7" t="s">
        <v>3</v>
      </c>
      <c r="P18" s="45">
        <v>48531.16</v>
      </c>
      <c r="Q18" s="47"/>
      <c r="R18" s="45">
        <v>75204.679999999993</v>
      </c>
      <c r="S18" s="47"/>
      <c r="T18" s="45">
        <v>135719.25</v>
      </c>
      <c r="U18" s="47"/>
      <c r="V18" s="45">
        <v>107311.09</v>
      </c>
      <c r="W18" s="47"/>
      <c r="X18" s="45">
        <v>107005.2</v>
      </c>
      <c r="Y18" s="47"/>
      <c r="Z18" s="45">
        <v>145691.38</v>
      </c>
      <c r="AA18" s="47"/>
      <c r="AB18" s="45">
        <v>135761.25</v>
      </c>
      <c r="AC18" s="47"/>
      <c r="AD18" s="45">
        <v>132564.44</v>
      </c>
      <c r="AE18" s="47"/>
      <c r="AF18" s="45">
        <v>197814.29</v>
      </c>
      <c r="AG18" s="47"/>
      <c r="AH18" s="45">
        <v>192555.65</v>
      </c>
      <c r="AI18" s="47"/>
      <c r="AJ18" s="45">
        <v>160212.5</v>
      </c>
      <c r="AK18" s="47"/>
      <c r="AL18" s="45">
        <v>189585.06</v>
      </c>
      <c r="AM18" s="47"/>
      <c r="AN18" s="47"/>
      <c r="AO18" s="124"/>
      <c r="AP18" s="124"/>
      <c r="AQ18" s="124"/>
      <c r="AR18" s="124"/>
      <c r="AS18" s="124"/>
      <c r="AT18" s="47"/>
      <c r="AU18" s="47"/>
      <c r="AV18" s="47"/>
      <c r="AW18" s="16"/>
      <c r="AX18" s="16"/>
      <c r="AY18" s="16"/>
    </row>
    <row r="19" spans="2:51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>
        <f>SUM(P18:P18)</f>
        <v>48531.16</v>
      </c>
      <c r="Q19" s="10"/>
      <c r="R19" s="11">
        <f>SUM(P18:R18)</f>
        <v>123735.84</v>
      </c>
      <c r="S19" s="10"/>
      <c r="T19" s="11">
        <f>SUM(P18:T18)</f>
        <v>259455.09</v>
      </c>
      <c r="U19" s="10"/>
      <c r="V19" s="11">
        <f>SUM(P15:V15)</f>
        <v>426230.79000000004</v>
      </c>
      <c r="W19" s="10"/>
      <c r="X19" s="11">
        <f>SUM(R15:X15)</f>
        <v>562893.59</v>
      </c>
      <c r="Y19" s="10"/>
      <c r="Z19" s="11">
        <f>SUM(T15:Z15)</f>
        <v>626869.48</v>
      </c>
      <c r="AA19" s="10"/>
      <c r="AB19" s="11">
        <f>SUM(V15:AB15)</f>
        <v>631727.15</v>
      </c>
      <c r="AC19" s="10"/>
      <c r="AD19" s="11">
        <f>SUM(X15:AD15)</f>
        <v>596371.55000000005</v>
      </c>
      <c r="AE19" s="10"/>
      <c r="AF19" s="11">
        <f>SUM(Z15:AF15)</f>
        <v>555741.73</v>
      </c>
      <c r="AG19" s="10"/>
      <c r="AH19" s="11">
        <f>SUM(AB15:AH15)</f>
        <v>543878.67000000004</v>
      </c>
      <c r="AI19" s="10"/>
      <c r="AJ19" s="11">
        <f>SUM(AD15:AJ15)</f>
        <v>561434.48</v>
      </c>
      <c r="AK19" s="10"/>
      <c r="AL19" s="13">
        <f>SUM(AF15:AL15)</f>
        <v>600214.02</v>
      </c>
    </row>
    <row r="20" spans="2:51" x14ac:dyDescent="0.25">
      <c r="B20" s="4" t="s">
        <v>4</v>
      </c>
      <c r="P20" s="15">
        <f>P19/P16</f>
        <v>0.23911414882891313</v>
      </c>
      <c r="R20" s="15">
        <f>R19/R16</f>
        <v>0.34580051206130918</v>
      </c>
      <c r="T20" s="15">
        <f>T19/T16</f>
        <v>0.51689531173694314</v>
      </c>
      <c r="V20" s="15">
        <f>V19/V16</f>
        <v>0.68726918707039808</v>
      </c>
      <c r="X20" s="15">
        <f>X19/X16</f>
        <v>1.0267492100471172</v>
      </c>
      <c r="Z20" s="15">
        <f>Z19/Z16</f>
        <v>1.1946700978688076</v>
      </c>
      <c r="AB20" s="15">
        <f>AB19/AB16</f>
        <v>1.27040386649512</v>
      </c>
      <c r="AD20" s="15">
        <f>AD19/AD16</f>
        <v>1.2269769091228215</v>
      </c>
      <c r="AF20" s="15">
        <f>AF19/AF16</f>
        <v>1.0031719297287958</v>
      </c>
      <c r="AH20" s="15">
        <f>AH19/AH16</f>
        <v>0.90997507316727455</v>
      </c>
      <c r="AJ20" s="15">
        <f>AJ19/AJ16</f>
        <v>0.88712383752081214</v>
      </c>
      <c r="AL20" s="15">
        <f>AL19/AL16</f>
        <v>0.84764810472245744</v>
      </c>
    </row>
    <row r="21" spans="2:51" ht="6" customHeight="1" x14ac:dyDescent="0.25">
      <c r="B21" s="7"/>
    </row>
    <row r="22" spans="2:51" ht="14.45" customHeight="1" x14ac:dyDescent="0.25">
      <c r="B22" s="7" t="s">
        <v>5</v>
      </c>
      <c r="P22" s="45">
        <v>158633</v>
      </c>
      <c r="Q22" s="47"/>
      <c r="R22" s="45">
        <v>121179</v>
      </c>
      <c r="S22" s="47"/>
      <c r="T22" s="45">
        <v>153992</v>
      </c>
      <c r="U22" s="47"/>
      <c r="V22" s="45">
        <v>100876</v>
      </c>
      <c r="W22" s="47"/>
      <c r="X22" s="45">
        <v>113368</v>
      </c>
      <c r="Y22" s="47"/>
      <c r="Z22" s="45">
        <v>141094</v>
      </c>
      <c r="AA22" s="47"/>
      <c r="AB22" s="45">
        <v>145094</v>
      </c>
      <c r="AC22" s="47"/>
      <c r="AD22" s="45">
        <v>112488</v>
      </c>
      <c r="AE22" s="47"/>
      <c r="AF22" s="45">
        <v>197462</v>
      </c>
      <c r="AG22" s="47"/>
      <c r="AH22" s="45">
        <v>183603</v>
      </c>
      <c r="AI22" s="47"/>
      <c r="AJ22" s="45">
        <v>188108.41</v>
      </c>
      <c r="AK22" s="47"/>
      <c r="AL22" s="45">
        <v>195700</v>
      </c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16"/>
      <c r="AX22" s="16"/>
    </row>
    <row r="23" spans="2:51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>
        <f>SUM(P22:P22)</f>
        <v>158633</v>
      </c>
      <c r="Q23" s="10"/>
      <c r="R23" s="11">
        <f>SUM(P22:R22)</f>
        <v>279812</v>
      </c>
      <c r="S23" s="10"/>
      <c r="T23" s="11">
        <f>SUM(P22:T22)</f>
        <v>433804</v>
      </c>
      <c r="U23" s="10"/>
      <c r="V23" s="11">
        <f>SUM(P19:V19)</f>
        <v>857952.88</v>
      </c>
      <c r="W23" s="10"/>
      <c r="X23" s="11">
        <f>SUM(R19:X19)</f>
        <v>1372315.31</v>
      </c>
      <c r="Y23" s="10"/>
      <c r="Z23" s="11">
        <f>SUM(T19:Z19)</f>
        <v>1875448.95</v>
      </c>
      <c r="AA23" s="10"/>
      <c r="AB23" s="11">
        <f>SUM(V19:AB19)</f>
        <v>2247721.0099999998</v>
      </c>
      <c r="AC23" s="10"/>
      <c r="AD23" s="11">
        <f>SUM(X19:AD19)</f>
        <v>2417861.7699999996</v>
      </c>
      <c r="AE23" s="10"/>
      <c r="AF23" s="11">
        <f>SUM(Z19:AF19)</f>
        <v>2410709.91</v>
      </c>
      <c r="AG23" s="10"/>
      <c r="AH23" s="11">
        <f>SUM(AB19:AH19)</f>
        <v>2327719.1</v>
      </c>
      <c r="AI23" s="10"/>
      <c r="AJ23" s="11">
        <f>SUM(AD19:AJ19)</f>
        <v>2257426.4300000002</v>
      </c>
      <c r="AK23" s="10"/>
      <c r="AL23" s="13">
        <f>SUM(AF19:AL19)</f>
        <v>2261268.9</v>
      </c>
    </row>
    <row r="24" spans="2:51" x14ac:dyDescent="0.25">
      <c r="B24" s="4" t="s">
        <v>6</v>
      </c>
      <c r="P24" s="15">
        <f>P23/P19</f>
        <v>3.268683460275831</v>
      </c>
      <c r="R24" s="15">
        <f>R23/R19</f>
        <v>2.2613658257785296</v>
      </c>
      <c r="T24" s="15">
        <f>T23/T19</f>
        <v>1.6719810738729388</v>
      </c>
      <c r="V24" s="15">
        <f>V23/V19</f>
        <v>2.0128833958710488</v>
      </c>
      <c r="X24" s="15">
        <f>X23/X19</f>
        <v>2.4379657796422944</v>
      </c>
      <c r="Z24" s="15">
        <f>Z23/Z19</f>
        <v>2.991769435002642</v>
      </c>
      <c r="AB24" s="15">
        <f>AB23/AB19</f>
        <v>3.5580566863399805</v>
      </c>
      <c r="AD24" s="15">
        <f>AD23/AD19</f>
        <v>4.0542875829673619</v>
      </c>
      <c r="AF24" s="15">
        <f>AF23/AF19</f>
        <v>4.3378241723902944</v>
      </c>
      <c r="AH24" s="15">
        <f>AH23/AH19</f>
        <v>4.2798499525638682</v>
      </c>
      <c r="AJ24" s="15">
        <f>AJ23/AJ19</f>
        <v>4.0208190099047716</v>
      </c>
      <c r="AL24" s="15">
        <f>AL23/AL19</f>
        <v>3.7674376549884654</v>
      </c>
    </row>
    <row r="25" spans="2:51" ht="6" customHeight="1" x14ac:dyDescent="0.25"/>
    <row r="26" spans="2:51" x14ac:dyDescent="0.25">
      <c r="B26" s="6" t="s">
        <v>38</v>
      </c>
    </row>
    <row r="27" spans="2:51" x14ac:dyDescent="0.25">
      <c r="B27" s="7" t="s">
        <v>7</v>
      </c>
    </row>
    <row r="28" spans="2:51" x14ac:dyDescent="0.25">
      <c r="B28" s="16" t="s">
        <v>113</v>
      </c>
      <c r="P28" s="47">
        <v>193</v>
      </c>
      <c r="Q28" s="47"/>
      <c r="R28" s="47">
        <v>146</v>
      </c>
      <c r="S28" s="47"/>
      <c r="T28" s="47">
        <v>134</v>
      </c>
      <c r="U28" s="47"/>
      <c r="V28" s="47">
        <v>131</v>
      </c>
      <c r="W28" s="47"/>
      <c r="X28" s="47">
        <v>145</v>
      </c>
      <c r="Y28" s="47"/>
      <c r="Z28" s="47">
        <v>141</v>
      </c>
      <c r="AA28" s="47"/>
      <c r="AB28" s="47">
        <v>102</v>
      </c>
      <c r="AC28" s="47"/>
      <c r="AD28" s="47">
        <v>114</v>
      </c>
      <c r="AE28" s="47"/>
      <c r="AF28" s="47">
        <v>130</v>
      </c>
      <c r="AG28" s="47"/>
      <c r="AH28" s="47">
        <v>98</v>
      </c>
      <c r="AI28" s="47"/>
      <c r="AJ28" s="47">
        <v>116</v>
      </c>
      <c r="AK28" s="47"/>
      <c r="AL28" s="47">
        <v>113</v>
      </c>
    </row>
    <row r="29" spans="2:51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37">
        <f>SUM(P28:P28)</f>
        <v>193</v>
      </c>
      <c r="Q29" s="10"/>
      <c r="R29" s="37">
        <f>SUM(P28:R28)</f>
        <v>339</v>
      </c>
      <c r="S29" s="10"/>
      <c r="T29" s="37">
        <f>SUM(P28:T28)</f>
        <v>473</v>
      </c>
      <c r="U29" s="10"/>
      <c r="V29" s="37">
        <f>SUM(P28:V28)</f>
        <v>604</v>
      </c>
      <c r="W29" s="10"/>
      <c r="X29" s="37">
        <f>SUM(R28:X28)</f>
        <v>556</v>
      </c>
      <c r="Y29" s="10"/>
      <c r="Z29" s="37">
        <f>SUM(T28:Z28)</f>
        <v>551</v>
      </c>
      <c r="AA29" s="10"/>
      <c r="AB29" s="37">
        <f>SUM(V28:AB28)</f>
        <v>519</v>
      </c>
      <c r="AC29" s="10"/>
      <c r="AD29" s="37">
        <f>SUM(X28:AD28)</f>
        <v>502</v>
      </c>
      <c r="AE29" s="10"/>
      <c r="AF29" s="37">
        <f>SUM(Z28:AF28)</f>
        <v>487</v>
      </c>
      <c r="AG29" s="10"/>
      <c r="AH29" s="37">
        <f>SUM(AB28:AH28)</f>
        <v>444</v>
      </c>
      <c r="AI29" s="10"/>
      <c r="AJ29" s="37">
        <f>SUM(AD28:AJ28)</f>
        <v>458</v>
      </c>
      <c r="AK29" s="10"/>
      <c r="AL29" s="38">
        <f>SUM(AF28:AL28)</f>
        <v>457</v>
      </c>
    </row>
    <row r="30" spans="2:51" x14ac:dyDescent="0.25">
      <c r="B30" s="16" t="s">
        <v>114</v>
      </c>
      <c r="P30" s="47">
        <v>86</v>
      </c>
      <c r="Q30" s="47"/>
      <c r="R30" s="47">
        <v>5</v>
      </c>
      <c r="S30" s="47"/>
      <c r="T30" s="47">
        <v>5</v>
      </c>
      <c r="U30" s="47"/>
      <c r="V30" s="47">
        <v>0</v>
      </c>
      <c r="W30" s="47"/>
      <c r="X30" s="47">
        <v>0</v>
      </c>
      <c r="Y30" s="47"/>
      <c r="Z30" s="47">
        <v>0</v>
      </c>
      <c r="AA30" s="47"/>
      <c r="AB30" s="47">
        <v>0</v>
      </c>
      <c r="AC30" s="47"/>
      <c r="AD30" s="47">
        <v>0</v>
      </c>
      <c r="AE30" s="47"/>
      <c r="AF30" s="47">
        <v>0</v>
      </c>
      <c r="AG30" s="47"/>
      <c r="AH30" s="47">
        <v>0</v>
      </c>
      <c r="AI30" s="47"/>
      <c r="AJ30" s="47">
        <v>0</v>
      </c>
      <c r="AK30" s="47"/>
      <c r="AL30" s="47">
        <v>0</v>
      </c>
    </row>
    <row r="31" spans="2:51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37">
        <f>SUM(P30:P30)</f>
        <v>86</v>
      </c>
      <c r="Q31" s="10"/>
      <c r="R31" s="37">
        <f>SUM(P30:R30)</f>
        <v>91</v>
      </c>
      <c r="S31" s="10"/>
      <c r="T31" s="37">
        <f>SUM(P30:T30)</f>
        <v>96</v>
      </c>
      <c r="U31" s="10"/>
      <c r="V31" s="37">
        <f>SUM(P30:V30)</f>
        <v>96</v>
      </c>
      <c r="W31" s="10"/>
      <c r="X31" s="37">
        <f>SUM(R30:X30)</f>
        <v>10</v>
      </c>
      <c r="Y31" s="10"/>
      <c r="Z31" s="37">
        <f>SUM(T30:Z30)</f>
        <v>5</v>
      </c>
      <c r="AA31" s="10"/>
      <c r="AB31" s="37">
        <f>SUM(V30:AB30)</f>
        <v>0</v>
      </c>
      <c r="AC31" s="10"/>
      <c r="AD31" s="37">
        <f>SUM(X30:AD30)</f>
        <v>0</v>
      </c>
      <c r="AE31" s="10"/>
      <c r="AF31" s="37">
        <f>SUM(Z30:AF30)</f>
        <v>0</v>
      </c>
      <c r="AG31" s="10"/>
      <c r="AH31" s="37">
        <f>SUM(AB30:AH30)</f>
        <v>0</v>
      </c>
      <c r="AI31" s="10"/>
      <c r="AJ31" s="37">
        <f>SUM(AD30:AJ30)</f>
        <v>0</v>
      </c>
      <c r="AK31" s="10"/>
      <c r="AL31" s="38">
        <f>SUM(AF30:AL30)</f>
        <v>0</v>
      </c>
    </row>
    <row r="32" spans="2:51" x14ac:dyDescent="0.25">
      <c r="B32" s="16" t="s">
        <v>115</v>
      </c>
      <c r="P32" s="47">
        <v>65</v>
      </c>
      <c r="Q32" s="47"/>
      <c r="R32" s="47">
        <v>45</v>
      </c>
      <c r="S32" s="47"/>
      <c r="T32" s="47">
        <v>59</v>
      </c>
      <c r="U32" s="47"/>
      <c r="V32" s="47">
        <v>44</v>
      </c>
      <c r="W32" s="47"/>
      <c r="X32" s="47">
        <v>53</v>
      </c>
      <c r="Y32" s="47"/>
      <c r="Z32" s="47">
        <v>38</v>
      </c>
      <c r="AA32" s="47"/>
      <c r="AB32" s="47">
        <v>44</v>
      </c>
      <c r="AC32" s="47"/>
      <c r="AD32" s="47">
        <v>3</v>
      </c>
      <c r="AE32" s="47"/>
      <c r="AF32" s="47">
        <v>2</v>
      </c>
      <c r="AG32" s="47"/>
      <c r="AH32" s="47">
        <v>2</v>
      </c>
      <c r="AI32" s="47"/>
      <c r="AJ32" s="47">
        <v>0</v>
      </c>
      <c r="AK32" s="47"/>
      <c r="AL32" s="47">
        <v>0</v>
      </c>
    </row>
    <row r="33" spans="2:45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37">
        <f>SUM(P32:P32)</f>
        <v>65</v>
      </c>
      <c r="Q33" s="10"/>
      <c r="R33" s="37">
        <f>SUM(P32:R32)</f>
        <v>110</v>
      </c>
      <c r="S33" s="10"/>
      <c r="T33" s="37">
        <f>SUM(P32:T32)</f>
        <v>169</v>
      </c>
      <c r="U33" s="10"/>
      <c r="V33" s="37">
        <f>SUM(P32:V32)</f>
        <v>213</v>
      </c>
      <c r="W33" s="10"/>
      <c r="X33" s="37">
        <f>SUM(R32:X32)</f>
        <v>201</v>
      </c>
      <c r="Y33" s="10"/>
      <c r="Z33" s="37">
        <f>SUM(T32:Z32)</f>
        <v>194</v>
      </c>
      <c r="AA33" s="10"/>
      <c r="AB33" s="37">
        <f>SUM(V32:AB32)</f>
        <v>179</v>
      </c>
      <c r="AC33" s="10"/>
      <c r="AD33" s="37">
        <f>SUM(X32:AD32)</f>
        <v>138</v>
      </c>
      <c r="AE33" s="10"/>
      <c r="AF33" s="37">
        <f>SUM(Z32:AF32)</f>
        <v>87</v>
      </c>
      <c r="AG33" s="10"/>
      <c r="AH33" s="37">
        <f>SUM(AB32:AH32)</f>
        <v>51</v>
      </c>
      <c r="AI33" s="10"/>
      <c r="AJ33" s="37">
        <f>SUM(AD32:AJ32)</f>
        <v>7</v>
      </c>
      <c r="AK33" s="10"/>
      <c r="AL33" s="38">
        <f>SUM(AF32:AL32)</f>
        <v>4</v>
      </c>
    </row>
    <row r="34" spans="2:45" x14ac:dyDescent="0.25">
      <c r="B34" s="16" t="s">
        <v>119</v>
      </c>
      <c r="P34" s="47">
        <v>0</v>
      </c>
      <c r="Q34" s="47"/>
      <c r="R34" s="47">
        <v>0</v>
      </c>
      <c r="S34" s="47"/>
      <c r="T34" s="47">
        <v>0</v>
      </c>
      <c r="U34" s="47"/>
      <c r="V34" s="47">
        <v>0</v>
      </c>
      <c r="W34" s="47"/>
      <c r="X34" s="47">
        <v>0</v>
      </c>
      <c r="Y34" s="47"/>
      <c r="Z34" s="47">
        <v>0</v>
      </c>
      <c r="AA34" s="47"/>
      <c r="AB34" s="47">
        <v>44</v>
      </c>
      <c r="AC34" s="47"/>
      <c r="AD34" s="47">
        <v>66</v>
      </c>
      <c r="AE34" s="47"/>
      <c r="AF34" s="47">
        <v>75</v>
      </c>
      <c r="AG34" s="47"/>
      <c r="AH34" s="47">
        <v>73</v>
      </c>
      <c r="AI34" s="47"/>
      <c r="AJ34" s="47">
        <v>53</v>
      </c>
      <c r="AK34" s="47"/>
      <c r="AL34" s="47">
        <v>94</v>
      </c>
    </row>
    <row r="35" spans="2:45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37">
        <f>SUM(P34:P34)</f>
        <v>0</v>
      </c>
      <c r="Q35" s="10"/>
      <c r="R35" s="37">
        <f>SUM(P34:R34)</f>
        <v>0</v>
      </c>
      <c r="S35" s="10"/>
      <c r="T35" s="37">
        <f>SUM(P34:T34)</f>
        <v>0</v>
      </c>
      <c r="U35" s="10"/>
      <c r="V35" s="37">
        <f>SUM(P34:V34)</f>
        <v>0</v>
      </c>
      <c r="W35" s="10"/>
      <c r="X35" s="37">
        <f>SUM(R34:X34)</f>
        <v>0</v>
      </c>
      <c r="Y35" s="10"/>
      <c r="Z35" s="37">
        <f>SUM(T34:Z34)</f>
        <v>0</v>
      </c>
      <c r="AA35" s="10"/>
      <c r="AB35" s="37">
        <f>SUM(V34:AB34)</f>
        <v>44</v>
      </c>
      <c r="AC35" s="10"/>
      <c r="AD35" s="37">
        <f>SUM(X34:AD34)</f>
        <v>110</v>
      </c>
      <c r="AE35" s="10"/>
      <c r="AF35" s="37">
        <f>SUM(Z34:AF34)</f>
        <v>185</v>
      </c>
      <c r="AG35" s="10"/>
      <c r="AH35" s="37">
        <f>SUM(AB34:AH34)</f>
        <v>258</v>
      </c>
      <c r="AI35" s="10"/>
      <c r="AJ35" s="37">
        <f>SUM(AD34:AJ34)</f>
        <v>267</v>
      </c>
      <c r="AK35" s="10"/>
      <c r="AL35" s="38">
        <f>SUM(AF34:AL34)</f>
        <v>295</v>
      </c>
    </row>
    <row r="36" spans="2:45" x14ac:dyDescent="0.25">
      <c r="B36" s="16" t="s">
        <v>97</v>
      </c>
      <c r="P36" s="47">
        <v>0</v>
      </c>
      <c r="Q36" s="47"/>
      <c r="R36" s="47">
        <v>0</v>
      </c>
      <c r="S36" s="47"/>
      <c r="T36" s="47">
        <v>0</v>
      </c>
      <c r="U36" s="47"/>
      <c r="V36" s="47">
        <v>0</v>
      </c>
      <c r="W36" s="47"/>
      <c r="X36" s="47">
        <v>0</v>
      </c>
      <c r="Y36" s="47"/>
      <c r="Z36" s="47">
        <v>0</v>
      </c>
      <c r="AA36" s="47"/>
      <c r="AB36" s="47">
        <v>0</v>
      </c>
      <c r="AC36" s="47"/>
      <c r="AD36" s="47">
        <v>7</v>
      </c>
      <c r="AE36" s="47"/>
      <c r="AF36" s="47">
        <v>7</v>
      </c>
      <c r="AG36" s="47"/>
      <c r="AH36" s="47">
        <v>7</v>
      </c>
      <c r="AI36" s="47"/>
      <c r="AJ36" s="47">
        <v>7</v>
      </c>
      <c r="AK36" s="47"/>
      <c r="AL36" s="47">
        <v>0</v>
      </c>
    </row>
    <row r="37" spans="2:45" x14ac:dyDescent="0.25">
      <c r="B37" s="9" t="s">
        <v>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37">
        <f>SUM(P36:P36)</f>
        <v>0</v>
      </c>
      <c r="Q37" s="10"/>
      <c r="R37" s="37">
        <f>SUM(P36:R36)</f>
        <v>0</v>
      </c>
      <c r="S37" s="10"/>
      <c r="T37" s="37">
        <f>SUM(P36:T36)</f>
        <v>0</v>
      </c>
      <c r="U37" s="10"/>
      <c r="V37" s="37">
        <f>SUM(P36:V36)</f>
        <v>0</v>
      </c>
      <c r="W37" s="10"/>
      <c r="X37" s="37">
        <f>SUM(R36:X36)</f>
        <v>0</v>
      </c>
      <c r="Y37" s="10"/>
      <c r="Z37" s="37">
        <f>SUM(T36:Z36)</f>
        <v>0</v>
      </c>
      <c r="AA37" s="10"/>
      <c r="AB37" s="37">
        <f>SUM(V36:AB36)</f>
        <v>0</v>
      </c>
      <c r="AC37" s="10"/>
      <c r="AD37" s="37">
        <f>SUM(X36:AD36)</f>
        <v>7</v>
      </c>
      <c r="AE37" s="10"/>
      <c r="AF37" s="37">
        <f>SUM(Z36:AF36)</f>
        <v>14</v>
      </c>
      <c r="AG37" s="10"/>
      <c r="AH37" s="37">
        <f>SUM(AB36:AH36)</f>
        <v>21</v>
      </c>
      <c r="AI37" s="10"/>
      <c r="AJ37" s="37">
        <f>SUM(AD36:AJ36)</f>
        <v>28</v>
      </c>
      <c r="AK37" s="10"/>
      <c r="AL37" s="38">
        <f>SUM(AF36:AL36)</f>
        <v>21</v>
      </c>
    </row>
    <row r="38" spans="2:45" x14ac:dyDescent="0.25">
      <c r="B38" s="4" t="s">
        <v>10</v>
      </c>
      <c r="P38" s="17">
        <f t="shared" ref="P38" si="0">P28+P30+P32+P34+P36</f>
        <v>344</v>
      </c>
      <c r="R38" s="17">
        <f t="shared" ref="R38" si="1">R28+R30+R32+R34+R36</f>
        <v>196</v>
      </c>
      <c r="T38" s="17">
        <f t="shared" ref="T38:V38" si="2">T28+T30+T32+T34+T36</f>
        <v>198</v>
      </c>
      <c r="V38" s="17">
        <f t="shared" si="2"/>
        <v>175</v>
      </c>
      <c r="X38" s="17">
        <f t="shared" ref="X38:Z38" si="3">X28+X30+X32+X34+X36</f>
        <v>198</v>
      </c>
      <c r="Z38" s="17">
        <f t="shared" si="3"/>
        <v>179</v>
      </c>
      <c r="AB38" s="17">
        <f t="shared" ref="AB38:AD38" si="4">AB28+AB30+AB32+AB34+AB36</f>
        <v>190</v>
      </c>
      <c r="AD38" s="17">
        <f t="shared" si="4"/>
        <v>190</v>
      </c>
      <c r="AF38" s="17">
        <f t="shared" ref="AF38:AH38" si="5">AF28+AF30+AF32+AF34+AF36</f>
        <v>214</v>
      </c>
      <c r="AH38" s="17">
        <f t="shared" si="5"/>
        <v>180</v>
      </c>
      <c r="AJ38" s="17">
        <f t="shared" ref="AJ38:AL38" si="6">AJ28+AJ30+AJ32+AJ34+AJ36</f>
        <v>176</v>
      </c>
      <c r="AL38" s="17">
        <f t="shared" si="6"/>
        <v>207</v>
      </c>
    </row>
    <row r="39" spans="2:45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37">
        <f>SUM(P38:P38)</f>
        <v>344</v>
      </c>
      <c r="Q39" s="10"/>
      <c r="R39" s="37">
        <f>SUM(P38:R38)</f>
        <v>540</v>
      </c>
      <c r="S39" s="10"/>
      <c r="T39" s="37">
        <f>SUM(P38:T38)</f>
        <v>738</v>
      </c>
      <c r="U39" s="10"/>
      <c r="V39" s="37">
        <f>SUM(P38:V38)</f>
        <v>913</v>
      </c>
      <c r="W39" s="10"/>
      <c r="X39" s="37">
        <f>SUM(R38:X38)</f>
        <v>767</v>
      </c>
      <c r="Y39" s="10"/>
      <c r="Z39" s="37">
        <f>SUM(T38:Z38)</f>
        <v>750</v>
      </c>
      <c r="AA39" s="10"/>
      <c r="AB39" s="37">
        <f>SUM(V38:AB38)</f>
        <v>742</v>
      </c>
      <c r="AC39" s="10"/>
      <c r="AD39" s="37">
        <f>SUM(X38:AD38)</f>
        <v>757</v>
      </c>
      <c r="AE39" s="10"/>
      <c r="AF39" s="37">
        <v>4</v>
      </c>
      <c r="AG39" s="10"/>
      <c r="AH39" s="37">
        <v>4</v>
      </c>
      <c r="AI39" s="10"/>
      <c r="AJ39" s="37">
        <v>4</v>
      </c>
      <c r="AK39" s="10"/>
      <c r="AL39" s="38">
        <v>4</v>
      </c>
    </row>
    <row r="40" spans="2:45" ht="6" customHeight="1" x14ac:dyDescent="0.25"/>
    <row r="41" spans="2:45" x14ac:dyDescent="0.25">
      <c r="B41" s="7" t="s">
        <v>8</v>
      </c>
      <c r="P41" s="75">
        <v>0</v>
      </c>
      <c r="R41" s="75">
        <v>0</v>
      </c>
      <c r="T41" s="75">
        <v>0</v>
      </c>
      <c r="V41" s="75">
        <v>0</v>
      </c>
      <c r="X41" s="75">
        <v>0</v>
      </c>
      <c r="Z41" s="75">
        <v>0</v>
      </c>
      <c r="AB41" s="75">
        <v>0</v>
      </c>
      <c r="AD41" s="75">
        <v>0</v>
      </c>
      <c r="AF41" s="75">
        <v>0</v>
      </c>
      <c r="AH41" s="75">
        <v>0</v>
      </c>
      <c r="AJ41" s="75">
        <v>10</v>
      </c>
      <c r="AL41" s="75">
        <v>11</v>
      </c>
    </row>
    <row r="42" spans="2:45" x14ac:dyDescent="0.25">
      <c r="B42" s="9" t="s">
        <v>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76">
        <f>SUM(P41:P41)</f>
        <v>0</v>
      </c>
      <c r="Q42" s="10"/>
      <c r="R42" s="76">
        <f>SUM(P41:R41)</f>
        <v>0</v>
      </c>
      <c r="S42" s="10"/>
      <c r="T42" s="76">
        <f>SUM(P41:T41)</f>
        <v>0</v>
      </c>
      <c r="U42" s="10"/>
      <c r="V42" s="76">
        <f>SUM(R41:V41)</f>
        <v>0</v>
      </c>
      <c r="W42" s="10"/>
      <c r="X42" s="76">
        <f>SUM(T41:X41)</f>
        <v>0</v>
      </c>
      <c r="Y42" s="10"/>
      <c r="Z42" s="76">
        <f>SUM(V41:Z41)</f>
        <v>0</v>
      </c>
      <c r="AA42" s="10"/>
      <c r="AB42" s="76">
        <f>SUM(X41:AB41)</f>
        <v>0</v>
      </c>
      <c r="AC42" s="10"/>
      <c r="AD42" s="76">
        <f>SUM(Z41:AD41)</f>
        <v>0</v>
      </c>
      <c r="AE42" s="10"/>
      <c r="AF42" s="76">
        <f>SUM(AB41:AF41)</f>
        <v>0</v>
      </c>
      <c r="AG42" s="10"/>
      <c r="AH42" s="76">
        <f>SUM(AD41:AH41)</f>
        <v>0</v>
      </c>
      <c r="AI42" s="10"/>
      <c r="AJ42" s="76">
        <f>SUM(AF41:AJ41)</f>
        <v>10</v>
      </c>
      <c r="AK42" s="10"/>
      <c r="AL42" s="77">
        <f>SUM(AH41:AL41)</f>
        <v>21</v>
      </c>
    </row>
    <row r="43" spans="2:45" ht="6" customHeight="1" x14ac:dyDescent="0.25"/>
    <row r="44" spans="2:45" x14ac:dyDescent="0.25">
      <c r="B44" s="7" t="s">
        <v>9</v>
      </c>
      <c r="P44" s="47">
        <v>186</v>
      </c>
      <c r="Q44" s="47"/>
      <c r="R44" s="47">
        <v>270</v>
      </c>
      <c r="S44" s="47"/>
      <c r="T44" s="47">
        <v>247</v>
      </c>
      <c r="U44" s="47"/>
      <c r="V44" s="47">
        <v>244</v>
      </c>
      <c r="W44" s="47"/>
      <c r="X44" s="47">
        <v>283</v>
      </c>
      <c r="Y44" s="47"/>
      <c r="Z44" s="47">
        <v>289</v>
      </c>
      <c r="AA44" s="47"/>
      <c r="AB44" s="47">
        <v>197</v>
      </c>
      <c r="AC44" s="47"/>
      <c r="AD44" s="47">
        <v>251</v>
      </c>
      <c r="AE44" s="47"/>
      <c r="AF44" s="47">
        <v>297</v>
      </c>
      <c r="AG44" s="47"/>
      <c r="AH44" s="47">
        <v>297</v>
      </c>
      <c r="AI44" s="47"/>
      <c r="AJ44" s="47">
        <v>255</v>
      </c>
      <c r="AK44" s="47"/>
      <c r="AL44" s="47">
        <v>275</v>
      </c>
      <c r="AM44" s="47"/>
      <c r="AN44" s="47"/>
      <c r="AO44" s="47"/>
      <c r="AP44" s="47"/>
      <c r="AQ44" s="47"/>
      <c r="AR44" s="47"/>
      <c r="AS44" s="47"/>
    </row>
    <row r="45" spans="2:45" x14ac:dyDescent="0.25">
      <c r="B45" s="9" t="s">
        <v>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37">
        <f>SUM(P44:P44)</f>
        <v>186</v>
      </c>
      <c r="Q45" s="10"/>
      <c r="R45" s="37">
        <f>SUM(P44:R44)</f>
        <v>456</v>
      </c>
      <c r="S45" s="10"/>
      <c r="T45" s="37">
        <f>SUM(P44:T44)</f>
        <v>703</v>
      </c>
      <c r="U45" s="10"/>
      <c r="V45" s="37">
        <f>SUM(P44:V44)</f>
        <v>947</v>
      </c>
      <c r="W45" s="10"/>
      <c r="X45" s="37">
        <f>SUM(R44:X44)</f>
        <v>1044</v>
      </c>
      <c r="Y45" s="10"/>
      <c r="Z45" s="37">
        <f>SUM(T44:Z44)</f>
        <v>1063</v>
      </c>
      <c r="AA45" s="10"/>
      <c r="AB45" s="37">
        <f>SUM(V44:AB44)</f>
        <v>1013</v>
      </c>
      <c r="AC45" s="10"/>
      <c r="AD45" s="37">
        <f>SUM(X44:AD44)</f>
        <v>1020</v>
      </c>
      <c r="AE45" s="10"/>
      <c r="AF45" s="37">
        <f>SUM(Z44:AF44)</f>
        <v>1034</v>
      </c>
      <c r="AG45" s="10"/>
      <c r="AH45" s="37">
        <f>SUM(AB44:AH44)</f>
        <v>1042</v>
      </c>
      <c r="AI45" s="10"/>
      <c r="AJ45" s="37">
        <f>SUM(AD44:AJ44)</f>
        <v>1100</v>
      </c>
      <c r="AK45" s="10"/>
      <c r="AL45" s="38">
        <f>SUM(AF44:AL44)</f>
        <v>1124</v>
      </c>
    </row>
    <row r="46" spans="2:45" ht="6" customHeight="1" x14ac:dyDescent="0.25">
      <c r="P46" s="18"/>
      <c r="R46" s="18"/>
      <c r="T46" s="18"/>
      <c r="V46" s="18"/>
      <c r="X46" s="18"/>
      <c r="Z46" s="18"/>
      <c r="AB46" s="18"/>
      <c r="AD46" s="18"/>
      <c r="AF46" s="18"/>
      <c r="AH46" s="18"/>
      <c r="AJ46" s="18"/>
      <c r="AL46" s="18"/>
    </row>
    <row r="47" spans="2:45" x14ac:dyDescent="0.25">
      <c r="B47" s="7" t="s">
        <v>10</v>
      </c>
      <c r="P47" s="17">
        <f>P38+P41+P44</f>
        <v>530</v>
      </c>
      <c r="R47" s="17">
        <f>R38+R41+R44</f>
        <v>466</v>
      </c>
      <c r="T47" s="17">
        <f>T38+T41+T44</f>
        <v>445</v>
      </c>
      <c r="V47" s="17">
        <f>V38+V41+V44</f>
        <v>419</v>
      </c>
      <c r="X47" s="17">
        <f>X38+X41+X44</f>
        <v>481</v>
      </c>
      <c r="Z47" s="17">
        <f>Z38+Z41+Z44</f>
        <v>468</v>
      </c>
      <c r="AB47" s="17">
        <f>AB38+AB41+AB44</f>
        <v>387</v>
      </c>
      <c r="AD47" s="17">
        <f>AD38+AD41+AD44</f>
        <v>441</v>
      </c>
      <c r="AF47" s="17">
        <f>AF38+AF41+AF44</f>
        <v>511</v>
      </c>
      <c r="AH47" s="17">
        <f>AH38+AH41+AH44</f>
        <v>477</v>
      </c>
      <c r="AJ47" s="17">
        <f>AJ38+AJ41+AJ44</f>
        <v>441</v>
      </c>
      <c r="AL47" s="17">
        <f>AL38+AL41+AL44</f>
        <v>493</v>
      </c>
    </row>
    <row r="48" spans="2:45" x14ac:dyDescent="0.25">
      <c r="B48" s="9" t="s">
        <v>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37">
        <f>SUM(P47:P47)</f>
        <v>530</v>
      </c>
      <c r="Q48" s="10"/>
      <c r="R48" s="37">
        <f>SUM(P47:R47)</f>
        <v>996</v>
      </c>
      <c r="S48" s="10"/>
      <c r="T48" s="37">
        <f>SUM(P47:T47)</f>
        <v>1441</v>
      </c>
      <c r="U48" s="10"/>
      <c r="V48" s="37">
        <f>SUM(P47:V47)</f>
        <v>1860</v>
      </c>
      <c r="W48" s="10"/>
      <c r="X48" s="37">
        <f>SUM(R47:X47)</f>
        <v>1811</v>
      </c>
      <c r="Y48" s="10"/>
      <c r="Z48" s="37">
        <f>SUM(T47:Z47)</f>
        <v>1813</v>
      </c>
      <c r="AA48" s="10"/>
      <c r="AB48" s="37">
        <f>SUM(V47:AB47)</f>
        <v>1755</v>
      </c>
      <c r="AC48" s="10"/>
      <c r="AD48" s="37">
        <f>SUM(X47:AD47)</f>
        <v>1777</v>
      </c>
      <c r="AE48" s="10"/>
      <c r="AF48" s="37">
        <f>SUM(Z47:AF47)</f>
        <v>1807</v>
      </c>
      <c r="AG48" s="10"/>
      <c r="AH48" s="37">
        <f>SUM(AB47:AH47)</f>
        <v>1816</v>
      </c>
      <c r="AI48" s="10"/>
      <c r="AJ48" s="37">
        <f>SUM(AD47:AJ47)</f>
        <v>1870</v>
      </c>
      <c r="AK48" s="10"/>
      <c r="AL48" s="38">
        <f>SUM(AF47:AL47)</f>
        <v>1922</v>
      </c>
    </row>
    <row r="50" spans="2:47" x14ac:dyDescent="0.25">
      <c r="B50" s="6" t="s">
        <v>11</v>
      </c>
    </row>
    <row r="51" spans="2:47" x14ac:dyDescent="0.25">
      <c r="B51" s="7" t="s">
        <v>7</v>
      </c>
    </row>
    <row r="52" spans="2:47" x14ac:dyDescent="0.25">
      <c r="B52" s="4" t="str">
        <f>$B$28</f>
        <v>Dr. Neff</v>
      </c>
      <c r="P52" s="45">
        <v>61921.75</v>
      </c>
      <c r="Q52" s="47"/>
      <c r="R52" s="45">
        <v>44849.26</v>
      </c>
      <c r="S52" s="47"/>
      <c r="T52" s="45">
        <v>60477.919999999998</v>
      </c>
      <c r="U52" s="47"/>
      <c r="V52" s="45">
        <v>52243.7</v>
      </c>
      <c r="W52" s="47"/>
      <c r="X52" s="45">
        <v>61849.86</v>
      </c>
      <c r="Y52" s="47"/>
      <c r="Z52" s="45">
        <v>70512.27</v>
      </c>
      <c r="AA52" s="47"/>
      <c r="AB52" s="45">
        <v>49531.839999999997</v>
      </c>
      <c r="AC52" s="47"/>
      <c r="AD52" s="45">
        <v>51904.06</v>
      </c>
      <c r="AE52" s="47"/>
      <c r="AF52" s="45">
        <v>63809.43</v>
      </c>
      <c r="AG52" s="47"/>
      <c r="AH52" s="45">
        <v>57535.43</v>
      </c>
      <c r="AI52" s="47"/>
      <c r="AJ52" s="45">
        <v>52838.46</v>
      </c>
      <c r="AK52" s="47"/>
      <c r="AL52" s="45">
        <v>55355.17</v>
      </c>
      <c r="AM52" s="47"/>
      <c r="AN52" s="47"/>
      <c r="AO52" s="17">
        <f>3.5*4</f>
        <v>14</v>
      </c>
      <c r="AP52" s="47"/>
      <c r="AQ52" s="13">
        <f>V52/AO52</f>
        <v>3731.6928571428571</v>
      </c>
      <c r="AR52" s="47"/>
      <c r="AS52" s="47"/>
      <c r="AT52" s="47"/>
      <c r="AU52" s="47"/>
    </row>
    <row r="53" spans="2:47" x14ac:dyDescent="0.25">
      <c r="B53" s="9" t="s">
        <v>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>
        <f>SUM(P52:P52)</f>
        <v>61921.75</v>
      </c>
      <c r="Q53" s="10"/>
      <c r="R53" s="11">
        <f>SUM(P52:R52)</f>
        <v>106771.01000000001</v>
      </c>
      <c r="S53" s="10"/>
      <c r="T53" s="11">
        <f>SUM(P52:T52)</f>
        <v>167248.93</v>
      </c>
      <c r="U53" s="10"/>
      <c r="V53" s="11">
        <f>SUM(P52:V52)</f>
        <v>219492.63</v>
      </c>
      <c r="W53" s="10"/>
      <c r="X53" s="11">
        <f>SUM(R52:X52)</f>
        <v>219420.74</v>
      </c>
      <c r="Y53" s="10"/>
      <c r="Z53" s="11">
        <f>SUM(T52:Z52)</f>
        <v>245083.75</v>
      </c>
      <c r="AA53" s="10"/>
      <c r="AB53" s="11">
        <f>SUM(V52:AB52)</f>
        <v>234137.67</v>
      </c>
      <c r="AC53" s="10"/>
      <c r="AD53" s="11">
        <f>SUM(X52:AD52)</f>
        <v>233798.03</v>
      </c>
      <c r="AE53" s="10"/>
      <c r="AF53" s="11">
        <f>SUM(Z52:AF52)</f>
        <v>235757.59999999998</v>
      </c>
      <c r="AG53" s="10"/>
      <c r="AH53" s="11">
        <f>SUM(AB52:AH52)</f>
        <v>222780.75999999998</v>
      </c>
      <c r="AI53" s="10"/>
      <c r="AJ53" s="11">
        <f>SUM(AD52:AJ52)</f>
        <v>226087.37999999998</v>
      </c>
      <c r="AK53" s="10"/>
      <c r="AL53" s="13">
        <f>SUM(AF52:AL52)</f>
        <v>229538.49</v>
      </c>
    </row>
    <row r="54" spans="2:47" x14ac:dyDescent="0.25">
      <c r="B54" s="4" t="str">
        <f>$B$30</f>
        <v>Dr. Nguyen</v>
      </c>
      <c r="P54" s="45">
        <v>40585</v>
      </c>
      <c r="Q54" s="47"/>
      <c r="R54" s="45">
        <v>5344</v>
      </c>
      <c r="S54" s="47"/>
      <c r="T54" s="45">
        <v>1334</v>
      </c>
      <c r="U54" s="47"/>
      <c r="V54" s="45">
        <v>-68</v>
      </c>
      <c r="W54" s="47"/>
      <c r="X54" s="45">
        <v>-1915.8</v>
      </c>
      <c r="Y54" s="47"/>
      <c r="Z54" s="45">
        <v>0</v>
      </c>
      <c r="AA54" s="47"/>
      <c r="AB54" s="45">
        <v>0</v>
      </c>
      <c r="AC54" s="47"/>
      <c r="AD54" s="45">
        <v>0</v>
      </c>
      <c r="AE54" s="47"/>
      <c r="AF54" s="45">
        <v>0</v>
      </c>
      <c r="AG54" s="47"/>
      <c r="AH54" s="45">
        <v>0</v>
      </c>
      <c r="AI54" s="47"/>
      <c r="AJ54" s="45">
        <v>-21</v>
      </c>
      <c r="AK54" s="47"/>
      <c r="AL54" s="45">
        <v>0</v>
      </c>
      <c r="AM54" s="47"/>
      <c r="AN54" s="47"/>
      <c r="AO54" s="47"/>
      <c r="AP54" s="47"/>
      <c r="AQ54" s="47"/>
      <c r="AR54" s="47"/>
      <c r="AS54" s="47"/>
      <c r="AT54" s="47"/>
      <c r="AU54" s="47"/>
    </row>
    <row r="55" spans="2:47" x14ac:dyDescent="0.25">
      <c r="B55" s="9" t="s">
        <v>20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>
        <f>SUM(P54:P54)</f>
        <v>40585</v>
      </c>
      <c r="Q55" s="10"/>
      <c r="R55" s="11">
        <f>SUM(P54:R54)</f>
        <v>45929</v>
      </c>
      <c r="S55" s="10"/>
      <c r="T55" s="11">
        <f>SUM(P54:T54)</f>
        <v>47263</v>
      </c>
      <c r="U55" s="10"/>
      <c r="V55" s="11">
        <f>SUM(P54:V54)</f>
        <v>47195</v>
      </c>
      <c r="W55" s="10"/>
      <c r="X55" s="11">
        <f>SUM(R54:X54)</f>
        <v>4694.2</v>
      </c>
      <c r="Y55" s="10"/>
      <c r="Z55" s="11">
        <f>SUM(T54:Z54)</f>
        <v>-649.79999999999995</v>
      </c>
      <c r="AA55" s="10"/>
      <c r="AB55" s="11">
        <f>SUM(V54:AB54)</f>
        <v>-1983.8</v>
      </c>
      <c r="AC55" s="10"/>
      <c r="AD55" s="11">
        <f>SUM(X54:AD54)</f>
        <v>-1915.8</v>
      </c>
      <c r="AE55" s="10"/>
      <c r="AF55" s="11">
        <f>SUM(Z54:AF54)</f>
        <v>0</v>
      </c>
      <c r="AG55" s="10"/>
      <c r="AH55" s="11">
        <f>SUM(AB54:AH54)</f>
        <v>0</v>
      </c>
      <c r="AI55" s="10"/>
      <c r="AJ55" s="11">
        <f>SUM(AD54:AJ54)</f>
        <v>-21</v>
      </c>
      <c r="AK55" s="10"/>
      <c r="AL55" s="13">
        <f>SUM(AF54:AL54)</f>
        <v>-21</v>
      </c>
    </row>
    <row r="56" spans="2:47" x14ac:dyDescent="0.25">
      <c r="B56" s="4" t="str">
        <f>$B$32</f>
        <v>Dr. Sherman</v>
      </c>
      <c r="P56" s="45">
        <v>63458</v>
      </c>
      <c r="Q56" s="47"/>
      <c r="R56" s="45">
        <v>53344</v>
      </c>
      <c r="S56" s="47"/>
      <c r="T56" s="45">
        <v>38702.51</v>
      </c>
      <c r="U56" s="47"/>
      <c r="V56" s="45">
        <v>29007.4</v>
      </c>
      <c r="W56" s="47"/>
      <c r="X56" s="45">
        <v>29400.29</v>
      </c>
      <c r="Y56" s="47"/>
      <c r="Z56" s="45">
        <v>29827</v>
      </c>
      <c r="AA56" s="47"/>
      <c r="AB56" s="45">
        <v>17130.900000000001</v>
      </c>
      <c r="AC56" s="47"/>
      <c r="AD56" s="45">
        <v>-26784.82</v>
      </c>
      <c r="AE56" s="47"/>
      <c r="AF56" s="45">
        <v>9030.3700000000008</v>
      </c>
      <c r="AG56" s="47"/>
      <c r="AH56" s="45">
        <v>1406.07</v>
      </c>
      <c r="AI56" s="47"/>
      <c r="AJ56" s="45">
        <v>-1982.9</v>
      </c>
      <c r="AK56" s="47"/>
      <c r="AL56" s="45">
        <v>-549.36</v>
      </c>
      <c r="AM56" s="47"/>
      <c r="AN56" s="47"/>
      <c r="AO56" s="47"/>
      <c r="AP56" s="47"/>
      <c r="AQ56" s="47"/>
      <c r="AR56" s="47"/>
      <c r="AS56" s="47"/>
      <c r="AT56" s="47"/>
      <c r="AU56" s="47"/>
    </row>
    <row r="57" spans="2:47" x14ac:dyDescent="0.25">
      <c r="B57" s="9" t="s">
        <v>20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>
        <f>SUM(P56:P56)</f>
        <v>63458</v>
      </c>
      <c r="Q57" s="10"/>
      <c r="R57" s="11">
        <f>SUM(P56:R56)</f>
        <v>116802</v>
      </c>
      <c r="S57" s="10"/>
      <c r="T57" s="11">
        <f>SUM(P56:T56)</f>
        <v>155504.51</v>
      </c>
      <c r="U57" s="10"/>
      <c r="V57" s="11">
        <f>SUM(P56:V56)</f>
        <v>184511.91</v>
      </c>
      <c r="W57" s="10"/>
      <c r="X57" s="11">
        <f>SUM(R56:X56)</f>
        <v>150454.20000000001</v>
      </c>
      <c r="Y57" s="10"/>
      <c r="Z57" s="11">
        <f>SUM(T56:Z56)</f>
        <v>126937.20000000001</v>
      </c>
      <c r="AA57" s="10"/>
      <c r="AB57" s="11">
        <f>SUM(V56:AB56)</f>
        <v>105365.59</v>
      </c>
      <c r="AC57" s="10"/>
      <c r="AD57" s="11">
        <f>SUM(X56:AD56)</f>
        <v>49573.37</v>
      </c>
      <c r="AE57" s="10"/>
      <c r="AF57" s="11">
        <f>SUM(Z56:AF56)</f>
        <v>29203.450000000004</v>
      </c>
      <c r="AG57" s="10"/>
      <c r="AH57" s="11">
        <f>SUM(AB56:AH56)</f>
        <v>782.52000000000248</v>
      </c>
      <c r="AI57" s="10"/>
      <c r="AJ57" s="11">
        <f>SUM(AD56:AJ56)</f>
        <v>-18331.28</v>
      </c>
      <c r="AK57" s="10"/>
      <c r="AL57" s="13">
        <f>SUM(AF56:AL56)</f>
        <v>7904.1800000000012</v>
      </c>
    </row>
    <row r="58" spans="2:47" x14ac:dyDescent="0.25">
      <c r="B58" s="4" t="str">
        <f>$B$34</f>
        <v>Dr. Le</v>
      </c>
      <c r="P58" s="45">
        <v>0</v>
      </c>
      <c r="Q58" s="47"/>
      <c r="R58" s="45">
        <v>0</v>
      </c>
      <c r="S58" s="47"/>
      <c r="T58" s="45">
        <v>0</v>
      </c>
      <c r="U58" s="47"/>
      <c r="V58" s="45">
        <v>0</v>
      </c>
      <c r="W58" s="47"/>
      <c r="X58" s="45">
        <v>0</v>
      </c>
      <c r="Y58" s="47"/>
      <c r="Z58" s="45">
        <v>0</v>
      </c>
      <c r="AA58" s="47"/>
      <c r="AB58" s="45">
        <v>22099.17</v>
      </c>
      <c r="AC58" s="47"/>
      <c r="AD58" s="45">
        <v>45432.39</v>
      </c>
      <c r="AE58" s="47"/>
      <c r="AF58" s="45">
        <v>45432.39</v>
      </c>
      <c r="AG58" s="47"/>
      <c r="AH58" s="45">
        <v>72600.72</v>
      </c>
      <c r="AI58" s="47"/>
      <c r="AJ58" s="45">
        <v>57054.45</v>
      </c>
      <c r="AK58" s="47"/>
      <c r="AL58" s="45">
        <v>74170.759999999995</v>
      </c>
      <c r="AM58" s="47"/>
      <c r="AN58" s="47"/>
      <c r="AO58" s="47"/>
      <c r="AP58" s="47"/>
      <c r="AQ58" s="47"/>
      <c r="AR58" s="47"/>
      <c r="AS58" s="47"/>
      <c r="AT58" s="47"/>
      <c r="AU58" s="47"/>
    </row>
    <row r="59" spans="2:47" x14ac:dyDescent="0.25">
      <c r="B59" s="9" t="s">
        <v>20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>
        <f>SUM(P58:P58)</f>
        <v>0</v>
      </c>
      <c r="Q59" s="10"/>
      <c r="R59" s="11">
        <f>SUM(P58:R58)</f>
        <v>0</v>
      </c>
      <c r="S59" s="10"/>
      <c r="T59" s="11">
        <f>SUM(P58:T58)</f>
        <v>0</v>
      </c>
      <c r="U59" s="10"/>
      <c r="V59" s="11">
        <f>SUM(P58:V58)</f>
        <v>0</v>
      </c>
      <c r="W59" s="10"/>
      <c r="X59" s="11">
        <f>SUM(R58:X58)</f>
        <v>0</v>
      </c>
      <c r="Y59" s="10"/>
      <c r="Z59" s="11">
        <f>SUM(T58:Z58)</f>
        <v>0</v>
      </c>
      <c r="AA59" s="10"/>
      <c r="AB59" s="11">
        <f>SUM(V58:AB58)</f>
        <v>22099.17</v>
      </c>
      <c r="AC59" s="10"/>
      <c r="AD59" s="11">
        <f>SUM(X58:AD58)</f>
        <v>67531.56</v>
      </c>
      <c r="AE59" s="10"/>
      <c r="AF59" s="11">
        <f>SUM(Z58:AF58)</f>
        <v>112963.95</v>
      </c>
      <c r="AG59" s="10"/>
      <c r="AH59" s="11">
        <f>SUM(AB58:AH58)</f>
        <v>185564.66999999998</v>
      </c>
      <c r="AI59" s="10"/>
      <c r="AJ59" s="11">
        <f>SUM(AD58:AJ58)</f>
        <v>220519.95</v>
      </c>
      <c r="AK59" s="10"/>
      <c r="AL59" s="13">
        <f>SUM(AF58:AL58)</f>
        <v>249258.32</v>
      </c>
    </row>
    <row r="60" spans="2:47" x14ac:dyDescent="0.25">
      <c r="B60" s="4" t="str">
        <f>$B$36</f>
        <v>Other</v>
      </c>
      <c r="P60" s="45">
        <v>0</v>
      </c>
      <c r="Q60" s="47"/>
      <c r="R60" s="45">
        <v>0</v>
      </c>
      <c r="S60" s="47"/>
      <c r="T60" s="45">
        <v>0</v>
      </c>
      <c r="U60" s="47"/>
      <c r="V60" s="45">
        <v>0</v>
      </c>
      <c r="W60" s="47"/>
      <c r="X60" s="45">
        <v>0</v>
      </c>
      <c r="Y60" s="47"/>
      <c r="Z60" s="45">
        <v>0</v>
      </c>
      <c r="AA60" s="47"/>
      <c r="AB60" s="45">
        <v>0</v>
      </c>
      <c r="AC60" s="47"/>
      <c r="AD60" s="45">
        <v>2447</v>
      </c>
      <c r="AE60" s="47"/>
      <c r="AF60" s="45">
        <v>8275</v>
      </c>
      <c r="AG60" s="47"/>
      <c r="AH60" s="45">
        <v>1364.2</v>
      </c>
      <c r="AI60" s="47"/>
      <c r="AJ60" s="45">
        <v>1364.2</v>
      </c>
      <c r="AK60" s="47"/>
      <c r="AL60" s="45">
        <v>32.51</v>
      </c>
      <c r="AM60" s="47"/>
      <c r="AN60" s="47"/>
      <c r="AO60" s="47"/>
      <c r="AP60" s="47"/>
      <c r="AQ60" s="47"/>
      <c r="AR60" s="47"/>
      <c r="AS60" s="47"/>
      <c r="AT60" s="47"/>
      <c r="AU60" s="47"/>
    </row>
    <row r="61" spans="2:47" x14ac:dyDescent="0.25">
      <c r="B61" s="9" t="s">
        <v>20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>
        <f>SUM(P60:P60)</f>
        <v>0</v>
      </c>
      <c r="Q61" s="10"/>
      <c r="R61" s="11">
        <f>SUM(P60:R60)</f>
        <v>0</v>
      </c>
      <c r="S61" s="10"/>
      <c r="T61" s="11">
        <f>SUM(P60:T60)</f>
        <v>0</v>
      </c>
      <c r="U61" s="10"/>
      <c r="V61" s="11">
        <f>SUM(P60:V60)</f>
        <v>0</v>
      </c>
      <c r="W61" s="10"/>
      <c r="X61" s="11">
        <f>SUM(R60:X60)</f>
        <v>0</v>
      </c>
      <c r="Y61" s="10"/>
      <c r="Z61" s="11">
        <f>SUM(T60:Z60)</f>
        <v>0</v>
      </c>
      <c r="AA61" s="10"/>
      <c r="AB61" s="11">
        <f>SUM(V60:AB60)</f>
        <v>0</v>
      </c>
      <c r="AC61" s="10"/>
      <c r="AD61" s="11">
        <f>SUM(X60:AD60)</f>
        <v>2447</v>
      </c>
      <c r="AE61" s="10"/>
      <c r="AF61" s="11">
        <v>75349.14</v>
      </c>
      <c r="AG61" s="10"/>
      <c r="AH61" s="11">
        <v>75349.14</v>
      </c>
      <c r="AI61" s="10"/>
      <c r="AJ61" s="11">
        <v>75349.14</v>
      </c>
      <c r="AK61" s="10"/>
      <c r="AL61" s="13">
        <v>75349.14</v>
      </c>
    </row>
    <row r="62" spans="2:47" x14ac:dyDescent="0.25">
      <c r="B62" s="7"/>
      <c r="AM62"/>
      <c r="AN62"/>
      <c r="AO62"/>
      <c r="AP62"/>
      <c r="AQ62"/>
    </row>
    <row r="63" spans="2:47" x14ac:dyDescent="0.25">
      <c r="B63" s="6" t="s">
        <v>39</v>
      </c>
      <c r="AM63"/>
      <c r="AN63"/>
      <c r="AO63"/>
      <c r="AP63"/>
      <c r="AQ63"/>
    </row>
    <row r="64" spans="2:47" x14ac:dyDescent="0.25">
      <c r="B64" s="7" t="s">
        <v>7</v>
      </c>
      <c r="AM64"/>
      <c r="AN64"/>
      <c r="AO64"/>
      <c r="AP64"/>
      <c r="AQ64"/>
    </row>
    <row r="65" spans="2:43" x14ac:dyDescent="0.25">
      <c r="B65" s="4" t="str">
        <f>B52</f>
        <v>Dr. Neff</v>
      </c>
      <c r="P65" s="19">
        <f t="shared" ref="P65:P68" si="7">IF(ISERROR(P52/P28),0,P52/P28)</f>
        <v>320.8380829015544</v>
      </c>
      <c r="R65" s="19">
        <f t="shared" ref="R65:R68" si="8">IF(ISERROR(R52/R28),0,R52/R28)</f>
        <v>307.18671232876716</v>
      </c>
      <c r="T65" s="19">
        <f t="shared" ref="T65:V68" si="9">IF(ISERROR(T52/T28),0,T52/T28)</f>
        <v>451.32776119402985</v>
      </c>
      <c r="V65" s="19">
        <f t="shared" si="9"/>
        <v>398.80687022900759</v>
      </c>
      <c r="X65" s="19">
        <f t="shared" ref="X65:Z65" si="10">IF(ISERROR(X52/X28),0,X52/X28)</f>
        <v>426.55075862068963</v>
      </c>
      <c r="Z65" s="19">
        <f t="shared" si="10"/>
        <v>500.08702127659575</v>
      </c>
      <c r="AB65" s="19">
        <f t="shared" ref="AB65:AD65" si="11">IF(ISERROR(AB52/AB28),0,AB52/AB28)</f>
        <v>485.60627450980388</v>
      </c>
      <c r="AD65" s="19">
        <f t="shared" si="11"/>
        <v>455.29877192982457</v>
      </c>
      <c r="AF65" s="19">
        <f t="shared" ref="AF65:AH65" si="12">IF(ISERROR(AF52/AF28),0,AF52/AF28)</f>
        <v>490.84176923076922</v>
      </c>
      <c r="AH65" s="19">
        <f t="shared" si="12"/>
        <v>587.09622448979587</v>
      </c>
      <c r="AJ65" s="19">
        <f t="shared" ref="AJ65:AL65" si="13">IF(ISERROR(AJ52/AJ28),0,AJ52/AJ28)</f>
        <v>455.5039655172414</v>
      </c>
      <c r="AL65" s="19">
        <f t="shared" si="13"/>
        <v>489.86876106194688</v>
      </c>
      <c r="AM65"/>
      <c r="AN65"/>
      <c r="AO65"/>
      <c r="AP65"/>
      <c r="AQ65"/>
    </row>
    <row r="66" spans="2:43" x14ac:dyDescent="0.25">
      <c r="B66" s="9" t="s">
        <v>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37">
        <f t="shared" si="7"/>
        <v>320.8380829015544</v>
      </c>
      <c r="Q66" s="10"/>
      <c r="R66" s="37">
        <f t="shared" si="8"/>
        <v>314.95873156342185</v>
      </c>
      <c r="S66" s="10"/>
      <c r="T66" s="11">
        <f t="shared" si="9"/>
        <v>353.59181818181816</v>
      </c>
      <c r="U66" s="10"/>
      <c r="V66" s="11">
        <f t="shared" si="9"/>
        <v>363.39839403973508</v>
      </c>
      <c r="W66" s="10"/>
      <c r="X66" s="11">
        <f t="shared" ref="X66:Z66" si="14">IF(ISERROR(X53/X29),0,X53/X29)</f>
        <v>394.64161870503597</v>
      </c>
      <c r="Y66" s="10"/>
      <c r="Z66" s="11">
        <f t="shared" si="14"/>
        <v>444.79809437386569</v>
      </c>
      <c r="AA66" s="10"/>
      <c r="AB66" s="11">
        <f t="shared" ref="AB66:AD66" si="15">IF(ISERROR(AB53/AB29),0,AB53/AB29)</f>
        <v>451.13231213872837</v>
      </c>
      <c r="AC66" s="10"/>
      <c r="AD66" s="11">
        <f t="shared" si="15"/>
        <v>465.73312749003986</v>
      </c>
      <c r="AE66" s="10"/>
      <c r="AF66" s="11">
        <f t="shared" ref="AF66:AH66" si="16">IF(ISERROR(AF53/AF29),0,AF53/AF29)</f>
        <v>484.10184804928127</v>
      </c>
      <c r="AG66" s="10"/>
      <c r="AH66" s="11">
        <f t="shared" si="16"/>
        <v>501.75846846846844</v>
      </c>
      <c r="AI66" s="10"/>
      <c r="AJ66" s="11">
        <f t="shared" ref="AJ66:AL66" si="17">IF(ISERROR(AJ53/AJ29),0,AJ53/AJ29)</f>
        <v>493.64056768558947</v>
      </c>
      <c r="AK66" s="10"/>
      <c r="AL66" s="13">
        <f t="shared" si="17"/>
        <v>502.27240700218817</v>
      </c>
      <c r="AM66"/>
      <c r="AN66"/>
      <c r="AO66"/>
      <c r="AP66"/>
      <c r="AQ66"/>
    </row>
    <row r="67" spans="2:43" x14ac:dyDescent="0.25">
      <c r="B67" s="4" t="str">
        <f>$B$30</f>
        <v>Dr. Nguyen</v>
      </c>
      <c r="P67" s="19">
        <f t="shared" si="7"/>
        <v>471.91860465116281</v>
      </c>
      <c r="R67" s="19">
        <f t="shared" si="8"/>
        <v>1068.8</v>
      </c>
      <c r="T67" s="19">
        <f t="shared" si="9"/>
        <v>266.8</v>
      </c>
      <c r="V67" s="19">
        <f t="shared" si="9"/>
        <v>0</v>
      </c>
      <c r="X67" s="19">
        <f t="shared" ref="X67:Z67" si="18">IF(ISERROR(X54/X30),0,X54/X30)</f>
        <v>0</v>
      </c>
      <c r="Z67" s="19">
        <f t="shared" si="18"/>
        <v>0</v>
      </c>
      <c r="AB67" s="19">
        <f t="shared" ref="AB67:AD67" si="19">IF(ISERROR(AB54/AB30),0,AB54/AB30)</f>
        <v>0</v>
      </c>
      <c r="AD67" s="19">
        <f t="shared" si="19"/>
        <v>0</v>
      </c>
      <c r="AF67" s="19">
        <f t="shared" ref="AF67:AH67" si="20">IF(ISERROR(AF54/AF30),0,AF54/AF30)</f>
        <v>0</v>
      </c>
      <c r="AH67" s="19">
        <f t="shared" si="20"/>
        <v>0</v>
      </c>
      <c r="AJ67" s="19">
        <f t="shared" ref="AJ67:AL67" si="21">IF(ISERROR(AJ54/AJ30),0,AJ54/AJ30)</f>
        <v>0</v>
      </c>
      <c r="AL67" s="19">
        <f t="shared" si="21"/>
        <v>0</v>
      </c>
      <c r="AM67"/>
      <c r="AN67"/>
      <c r="AO67"/>
      <c r="AP67"/>
      <c r="AQ67"/>
    </row>
    <row r="68" spans="2:43" x14ac:dyDescent="0.25">
      <c r="B68" s="9" t="s"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>
        <f t="shared" si="7"/>
        <v>471.91860465116281</v>
      </c>
      <c r="Q68" s="10"/>
      <c r="R68" s="11">
        <f t="shared" si="8"/>
        <v>504.71428571428572</v>
      </c>
      <c r="S68" s="10"/>
      <c r="T68" s="11">
        <f t="shared" si="9"/>
        <v>492.32291666666669</v>
      </c>
      <c r="U68" s="10"/>
      <c r="V68" s="11">
        <f t="shared" si="9"/>
        <v>491.61458333333331</v>
      </c>
      <c r="W68" s="10"/>
      <c r="X68" s="11">
        <f t="shared" ref="X68:Z68" si="22">IF(ISERROR(X55/X31),0,X55/X31)</f>
        <v>469.41999999999996</v>
      </c>
      <c r="Y68" s="10"/>
      <c r="Z68" s="11">
        <f t="shared" si="22"/>
        <v>-129.95999999999998</v>
      </c>
      <c r="AA68" s="10"/>
      <c r="AB68" s="11">
        <f t="shared" ref="AB68:AD68" si="23">IF(ISERROR(AB55/AB31),0,AB55/AB31)</f>
        <v>0</v>
      </c>
      <c r="AC68" s="10"/>
      <c r="AD68" s="11">
        <f t="shared" si="23"/>
        <v>0</v>
      </c>
      <c r="AE68" s="10"/>
      <c r="AF68" s="11">
        <f t="shared" ref="AF68:AH68" si="24">IF(ISERROR(AF55/AF31),0,AF55/AF31)</f>
        <v>0</v>
      </c>
      <c r="AG68" s="10"/>
      <c r="AH68" s="11">
        <f t="shared" si="24"/>
        <v>0</v>
      </c>
      <c r="AI68" s="10"/>
      <c r="AJ68" s="11">
        <f t="shared" ref="AJ68:AL68" si="25">IF(ISERROR(AJ55/AJ31),0,AJ55/AJ31)</f>
        <v>0</v>
      </c>
      <c r="AK68" s="10"/>
      <c r="AL68" s="13">
        <f t="shared" si="25"/>
        <v>0</v>
      </c>
      <c r="AM68"/>
      <c r="AN68"/>
      <c r="AO68"/>
      <c r="AP68"/>
      <c r="AQ68"/>
    </row>
    <row r="69" spans="2:43" x14ac:dyDescent="0.25">
      <c r="B69" s="4" t="str">
        <f>$B$32</f>
        <v>Dr. Sherman</v>
      </c>
      <c r="P69" s="20">
        <f>IF(P32=0,"-",P56/P32)</f>
        <v>976.27692307692303</v>
      </c>
      <c r="R69" s="20">
        <f>IF(R32=0,"-",R56/R32)</f>
        <v>1185.4222222222222</v>
      </c>
      <c r="T69" s="20">
        <f>IF(T32=0,"-",T56/T32)</f>
        <v>655.9747457627119</v>
      </c>
      <c r="V69" s="20">
        <f>IF(V32=0,"-",V56/V32)</f>
        <v>659.2590909090909</v>
      </c>
      <c r="X69" s="20">
        <f>IF(X32=0,"-",X56/X32)</f>
        <v>554.72245283018867</v>
      </c>
      <c r="Z69" s="20">
        <f>IF(Z32=0,"-",Z56/Z32)</f>
        <v>784.92105263157896</v>
      </c>
      <c r="AB69" s="20">
        <f>IF(AB32=0,"-",AB56/AB32)</f>
        <v>389.3386363636364</v>
      </c>
      <c r="AD69" s="20">
        <f>IF(AD32=0,"-",AD56/AD32)</f>
        <v>-8928.2733333333326</v>
      </c>
      <c r="AF69" s="20">
        <f>IF(AF32=0,"-",AF56/AF32)</f>
        <v>4515.1850000000004</v>
      </c>
      <c r="AH69" s="20">
        <f>IF(AH32=0,"-",AH56/AH32)</f>
        <v>703.03499999999997</v>
      </c>
      <c r="AJ69" s="20" t="str">
        <f>IF(AJ32=0,"-",AJ56/AJ32)</f>
        <v>-</v>
      </c>
      <c r="AL69" s="20" t="str">
        <f>IF(AL32=0,"-",AL56/AL32)</f>
        <v>-</v>
      </c>
      <c r="AM69"/>
      <c r="AN69"/>
      <c r="AO69"/>
      <c r="AP69"/>
      <c r="AQ69"/>
    </row>
    <row r="70" spans="2:43" x14ac:dyDescent="0.25">
      <c r="B70" s="9" t="s">
        <v>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>
        <f t="shared" ref="P70:P74" si="26">IF(ISERROR(P57/P33),0,P57/P33)</f>
        <v>976.27692307692303</v>
      </c>
      <c r="Q70" s="10"/>
      <c r="R70" s="11">
        <f t="shared" ref="R70:R74" si="27">IF(ISERROR(R57/R33),0,R57/R33)</f>
        <v>1061.8363636363636</v>
      </c>
      <c r="S70" s="10"/>
      <c r="T70" s="11">
        <f t="shared" ref="T70:V74" si="28">IF(ISERROR(T57/T33),0,T57/T33)</f>
        <v>920.14502958579885</v>
      </c>
      <c r="U70" s="10"/>
      <c r="V70" s="11">
        <f t="shared" si="28"/>
        <v>866.25309859154936</v>
      </c>
      <c r="W70" s="10"/>
      <c r="X70" s="11">
        <f t="shared" ref="X70:Z70" si="29">IF(ISERROR(X57/X33),0,X57/X33)</f>
        <v>748.5283582089553</v>
      </c>
      <c r="Y70" s="10"/>
      <c r="Z70" s="11">
        <f t="shared" si="29"/>
        <v>654.31546391752579</v>
      </c>
      <c r="AA70" s="10"/>
      <c r="AB70" s="11">
        <f t="shared" ref="AB70:AD70" si="30">IF(ISERROR(AB57/AB33),0,AB57/AB33)</f>
        <v>588.6345810055866</v>
      </c>
      <c r="AC70" s="10"/>
      <c r="AD70" s="11">
        <f t="shared" si="30"/>
        <v>359.22731884057976</v>
      </c>
      <c r="AE70" s="10"/>
      <c r="AF70" s="11">
        <f t="shared" ref="AF70:AH70" si="31">IF(ISERROR(AF57/AF33),0,AF57/AF33)</f>
        <v>335.67183908045985</v>
      </c>
      <c r="AG70" s="10"/>
      <c r="AH70" s="11">
        <f t="shared" si="31"/>
        <v>15.343529411764754</v>
      </c>
      <c r="AI70" s="10"/>
      <c r="AJ70" s="11">
        <f t="shared" ref="AJ70:AL70" si="32">IF(ISERROR(AJ57/AJ33),0,AJ57/AJ33)</f>
        <v>-2618.7542857142857</v>
      </c>
      <c r="AK70" s="10"/>
      <c r="AL70" s="13">
        <f t="shared" si="32"/>
        <v>1976.0450000000003</v>
      </c>
      <c r="AM70"/>
      <c r="AN70"/>
      <c r="AO70"/>
      <c r="AP70"/>
      <c r="AQ70"/>
    </row>
    <row r="71" spans="2:43" x14ac:dyDescent="0.25">
      <c r="B71" s="4" t="str">
        <f>$B$34</f>
        <v>Dr. Le</v>
      </c>
      <c r="P71" s="20">
        <f t="shared" si="26"/>
        <v>0</v>
      </c>
      <c r="R71" s="20">
        <f t="shared" si="27"/>
        <v>0</v>
      </c>
      <c r="T71" s="20">
        <f t="shared" si="28"/>
        <v>0</v>
      </c>
      <c r="V71" s="20">
        <f t="shared" si="28"/>
        <v>0</v>
      </c>
      <c r="X71" s="20">
        <f t="shared" ref="X71:Z71" si="33">IF(ISERROR(X58/X34),0,X58/X34)</f>
        <v>0</v>
      </c>
      <c r="Z71" s="20">
        <f t="shared" si="33"/>
        <v>0</v>
      </c>
      <c r="AB71" s="20">
        <f t="shared" ref="AB71:AD71" si="34">IF(ISERROR(AB58/AB34),0,AB58/AB34)</f>
        <v>502.25386363636358</v>
      </c>
      <c r="AD71" s="20">
        <f t="shared" si="34"/>
        <v>688.36954545454546</v>
      </c>
      <c r="AF71" s="20">
        <f t="shared" ref="AF71:AH71" si="35">IF(ISERROR(AF58/AF34),0,AF58/AF34)</f>
        <v>605.76519999999994</v>
      </c>
      <c r="AH71" s="20">
        <f t="shared" si="35"/>
        <v>994.5304109589041</v>
      </c>
      <c r="AJ71" s="20">
        <f t="shared" ref="AJ71:AL71" si="36">IF(ISERROR(AJ58/AJ34),0,AJ58/AJ34)</f>
        <v>1076.4990566037736</v>
      </c>
      <c r="AL71" s="20">
        <f t="shared" si="36"/>
        <v>789.0506382978723</v>
      </c>
      <c r="AM71"/>
      <c r="AN71"/>
      <c r="AO71"/>
      <c r="AP71"/>
      <c r="AQ71"/>
    </row>
    <row r="72" spans="2:43" x14ac:dyDescent="0.25">
      <c r="B72" s="9" t="s">
        <v>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>
        <f t="shared" si="26"/>
        <v>0</v>
      </c>
      <c r="Q72" s="10"/>
      <c r="R72" s="11">
        <f t="shared" si="27"/>
        <v>0</v>
      </c>
      <c r="S72" s="10"/>
      <c r="T72" s="11">
        <f t="shared" si="28"/>
        <v>0</v>
      </c>
      <c r="U72" s="10"/>
      <c r="V72" s="11">
        <f t="shared" si="28"/>
        <v>0</v>
      </c>
      <c r="W72" s="10"/>
      <c r="X72" s="11">
        <f t="shared" ref="X72:Z72" si="37">IF(ISERROR(X59/X35),0,X59/X35)</f>
        <v>0</v>
      </c>
      <c r="Y72" s="10"/>
      <c r="Z72" s="11">
        <f t="shared" si="37"/>
        <v>0</v>
      </c>
      <c r="AA72" s="10"/>
      <c r="AB72" s="11">
        <f t="shared" ref="AB72:AD72" si="38">IF(ISERROR(AB59/AB35),0,AB59/AB35)</f>
        <v>502.25386363636358</v>
      </c>
      <c r="AC72" s="10"/>
      <c r="AD72" s="11">
        <f t="shared" si="38"/>
        <v>613.92327272727266</v>
      </c>
      <c r="AE72" s="10"/>
      <c r="AF72" s="11">
        <f t="shared" ref="AF72:AH72" si="39">IF(ISERROR(AF59/AF35),0,AF59/AF35)</f>
        <v>610.6159459459459</v>
      </c>
      <c r="AG72" s="10"/>
      <c r="AH72" s="11">
        <f t="shared" si="39"/>
        <v>719.24290697674417</v>
      </c>
      <c r="AI72" s="10"/>
      <c r="AJ72" s="11">
        <f t="shared" ref="AJ72:AL72" si="40">IF(ISERROR(AJ59/AJ35),0,AJ59/AJ35)</f>
        <v>825.9174157303371</v>
      </c>
      <c r="AK72" s="10"/>
      <c r="AL72" s="13">
        <f t="shared" si="40"/>
        <v>844.94345762711862</v>
      </c>
      <c r="AM72"/>
      <c r="AN72"/>
      <c r="AO72"/>
      <c r="AP72"/>
      <c r="AQ72"/>
    </row>
    <row r="73" spans="2:43" x14ac:dyDescent="0.25">
      <c r="B73" s="4" t="str">
        <f>$B$36</f>
        <v>Other</v>
      </c>
      <c r="P73" s="20">
        <f t="shared" si="26"/>
        <v>0</v>
      </c>
      <c r="R73" s="20">
        <f t="shared" si="27"/>
        <v>0</v>
      </c>
      <c r="T73" s="20">
        <f t="shared" si="28"/>
        <v>0</v>
      </c>
      <c r="V73" s="20">
        <f t="shared" si="28"/>
        <v>0</v>
      </c>
      <c r="X73" s="20">
        <f t="shared" ref="X73:Z73" si="41">IF(ISERROR(X60/X36),0,X60/X36)</f>
        <v>0</v>
      </c>
      <c r="Z73" s="20">
        <f t="shared" si="41"/>
        <v>0</v>
      </c>
      <c r="AB73" s="20">
        <f t="shared" ref="AB73:AD73" si="42">IF(ISERROR(AB60/AB36),0,AB60/AB36)</f>
        <v>0</v>
      </c>
      <c r="AD73" s="20">
        <f t="shared" si="42"/>
        <v>349.57142857142856</v>
      </c>
      <c r="AF73" s="20">
        <f t="shared" ref="AF73:AH73" si="43">IF(ISERROR(AF60/AF36),0,AF60/AF36)</f>
        <v>1182.1428571428571</v>
      </c>
      <c r="AH73" s="20">
        <f t="shared" si="43"/>
        <v>194.8857142857143</v>
      </c>
      <c r="AJ73" s="20">
        <f t="shared" ref="AJ73:AL73" si="44">IF(ISERROR(AJ60/AJ36),0,AJ60/AJ36)</f>
        <v>194.8857142857143</v>
      </c>
      <c r="AL73" s="20">
        <f t="shared" si="44"/>
        <v>0</v>
      </c>
      <c r="AM73"/>
      <c r="AN73"/>
      <c r="AO73"/>
      <c r="AP73"/>
      <c r="AQ73"/>
    </row>
    <row r="74" spans="2:43" x14ac:dyDescent="0.25">
      <c r="B74" s="9" t="s">
        <v>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>
        <f t="shared" si="26"/>
        <v>0</v>
      </c>
      <c r="Q74" s="10"/>
      <c r="R74" s="11">
        <f t="shared" si="27"/>
        <v>0</v>
      </c>
      <c r="S74" s="10"/>
      <c r="T74" s="11">
        <f t="shared" si="28"/>
        <v>0</v>
      </c>
      <c r="U74" s="10"/>
      <c r="V74" s="11">
        <f t="shared" si="28"/>
        <v>0</v>
      </c>
      <c r="W74" s="10"/>
      <c r="X74" s="11">
        <f t="shared" ref="X74:Z74" si="45">IF(ISERROR(X61/X37),0,X61/X37)</f>
        <v>0</v>
      </c>
      <c r="Y74" s="10"/>
      <c r="Z74" s="11">
        <f t="shared" si="45"/>
        <v>0</v>
      </c>
      <c r="AA74" s="10"/>
      <c r="AB74" s="11">
        <f t="shared" ref="AB74:AD74" si="46">IF(ISERROR(AB61/AB37),0,AB61/AB37)</f>
        <v>0</v>
      </c>
      <c r="AC74" s="10"/>
      <c r="AD74" s="11">
        <f t="shared" si="46"/>
        <v>349.57142857142856</v>
      </c>
      <c r="AE74" s="10"/>
      <c r="AF74" s="11">
        <f t="shared" ref="AF74:AH74" si="47">IF(ISERROR(AF61/AF37),0,AF61/AF37)</f>
        <v>5382.0814285714287</v>
      </c>
      <c r="AG74" s="10"/>
      <c r="AH74" s="11">
        <f t="shared" si="47"/>
        <v>3588.0542857142855</v>
      </c>
      <c r="AI74" s="10"/>
      <c r="AJ74" s="11">
        <f t="shared" ref="AJ74:AL74" si="48">IF(ISERROR(AJ61/AJ37),0,AJ61/AJ37)</f>
        <v>2691.0407142857143</v>
      </c>
      <c r="AK74" s="10"/>
      <c r="AL74" s="13">
        <f t="shared" si="48"/>
        <v>3588.0542857142855</v>
      </c>
      <c r="AM74"/>
      <c r="AN74"/>
      <c r="AO74"/>
      <c r="AP74"/>
      <c r="AQ74"/>
    </row>
    <row r="75" spans="2:43" x14ac:dyDescent="0.25">
      <c r="B75" s="4" t="s">
        <v>10</v>
      </c>
      <c r="P75" s="20">
        <f t="shared" ref="P75" si="49">IF(ISERROR(P9/P38),0,P9/P38)</f>
        <v>482.45741279069767</v>
      </c>
      <c r="R75" s="20">
        <f t="shared" ref="R75" si="50">IF(ISERROR(R9/R38),0,R9/R38)</f>
        <v>528.25132653061223</v>
      </c>
      <c r="T75" s="20">
        <f t="shared" ref="T75:V75" si="51">IF(ISERROR(T9/T38),0,T9/T38)</f>
        <v>507.64863636363634</v>
      </c>
      <c r="V75" s="20">
        <f t="shared" si="51"/>
        <v>463.90342857142861</v>
      </c>
      <c r="X75" s="20">
        <f t="shared" ref="X75:Z75" si="52">IF(ISERROR(X9/X38),0,X9/X38)</f>
        <v>451.1835858585859</v>
      </c>
      <c r="Z75" s="20">
        <f t="shared" si="52"/>
        <v>566.43759776536319</v>
      </c>
      <c r="AB75" s="20">
        <f t="shared" ref="AB75:AD75" si="53">IF(ISERROR(AB9/AB38),0,AB9/AB38)</f>
        <v>466.13368421052627</v>
      </c>
      <c r="AD75" s="20">
        <f t="shared" si="53"/>
        <v>372.03115789473685</v>
      </c>
      <c r="AF75" s="20">
        <f t="shared" ref="AF75:AH75" si="54">IF(ISERROR(AF9/AF38),0,AF9/AF38)</f>
        <v>699.01373831775697</v>
      </c>
      <c r="AH75" s="20">
        <f t="shared" si="54"/>
        <v>730.79011111111117</v>
      </c>
      <c r="AJ75" s="20">
        <f t="shared" ref="AJ75:AL75" si="55">IF(ISERROR(AJ9/AJ38),0,AJ9/AJ38)</f>
        <v>575.73880681818184</v>
      </c>
      <c r="AL75" s="20">
        <f t="shared" si="55"/>
        <v>623.23227053140101</v>
      </c>
      <c r="AM75"/>
      <c r="AN75"/>
      <c r="AO75"/>
      <c r="AP75"/>
      <c r="AQ75"/>
    </row>
    <row r="76" spans="2:43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>
        <f t="shared" ref="P76" si="56">IF(ISERROR(P13/P39),0,P13/P39)</f>
        <v>482.45741279069767</v>
      </c>
      <c r="Q76" s="10"/>
      <c r="R76" s="11">
        <f t="shared" ref="R76" si="57">IF(ISERROR(R13/R39),0,R13/R39)</f>
        <v>499.07890740740737</v>
      </c>
      <c r="S76" s="10"/>
      <c r="T76" s="11">
        <f t="shared" ref="T76:V76" si="58">IF(ISERROR(T13/T39),0,T13/T39)</f>
        <v>501.37810298102977</v>
      </c>
      <c r="U76" s="10"/>
      <c r="V76" s="11">
        <f t="shared" si="58"/>
        <v>494.19511500547645</v>
      </c>
      <c r="W76" s="10"/>
      <c r="X76" s="11">
        <f t="shared" ref="X76:Z76" si="59">IF(ISERROR(X13/X39),0,X13/X39)</f>
        <v>488.3561147327249</v>
      </c>
      <c r="Y76" s="10"/>
      <c r="Z76" s="11">
        <f t="shared" si="59"/>
        <v>496.56561333333337</v>
      </c>
      <c r="AA76" s="10"/>
      <c r="AB76" s="11">
        <f t="shared" ref="AB76:AD76" si="60">IF(ISERROR(AB13/AB39),0,AB13/AB39)</f>
        <v>485.81560646900277</v>
      </c>
      <c r="AC76" s="10"/>
      <c r="AD76" s="11">
        <f t="shared" si="60"/>
        <v>462.3223249669748</v>
      </c>
      <c r="AE76" s="10"/>
      <c r="AF76" s="11">
        <f t="shared" ref="AF76:AH76" si="61">IF(ISERROR(AF13/AF39),0,AF13/AF39)</f>
        <v>102558.14749999999</v>
      </c>
      <c r="AG76" s="10"/>
      <c r="AH76" s="11">
        <f t="shared" si="61"/>
        <v>110095.62</v>
      </c>
      <c r="AI76" s="10"/>
      <c r="AJ76" s="11">
        <f t="shared" ref="AJ76:AL76" si="62">IF(ISERROR(AJ13/AJ39),0,AJ13/AJ39)</f>
        <v>113286.7775</v>
      </c>
      <c r="AK76" s="10"/>
      <c r="AL76" s="13">
        <f t="shared" si="62"/>
        <v>127867.56750000002</v>
      </c>
      <c r="AM76"/>
      <c r="AN76"/>
      <c r="AO76"/>
      <c r="AP76"/>
      <c r="AQ76"/>
    </row>
    <row r="77" spans="2:43" ht="6" customHeight="1" x14ac:dyDescent="0.25">
      <c r="AM77"/>
      <c r="AN77"/>
      <c r="AO77"/>
      <c r="AP77"/>
      <c r="AQ77"/>
    </row>
    <row r="78" spans="2:43" x14ac:dyDescent="0.25">
      <c r="B78" s="7" t="s">
        <v>8</v>
      </c>
      <c r="AM78"/>
      <c r="AN78"/>
      <c r="AO78"/>
      <c r="AP78"/>
      <c r="AQ78"/>
    </row>
    <row r="79" spans="2:43" s="17" customFormat="1" x14ac:dyDescent="0.25">
      <c r="B79" s="17" t="s">
        <v>10</v>
      </c>
      <c r="P79" s="78">
        <f t="shared" ref="P79:R79" si="63">IF(ISERROR(P10/P41),0,P10/P41)</f>
        <v>0</v>
      </c>
      <c r="R79" s="78">
        <f t="shared" si="63"/>
        <v>0</v>
      </c>
      <c r="T79" s="78">
        <f t="shared" ref="T79:V79" si="64">IF(ISERROR(T10/T41),0,T10/T41)</f>
        <v>0</v>
      </c>
      <c r="V79" s="78">
        <f t="shared" si="64"/>
        <v>0</v>
      </c>
      <c r="X79" s="78">
        <f t="shared" ref="X79:Z79" si="65">IF(ISERROR(X10/X41),0,X10/X41)</f>
        <v>0</v>
      </c>
      <c r="Z79" s="78">
        <f t="shared" si="65"/>
        <v>0</v>
      </c>
      <c r="AB79" s="78">
        <f t="shared" ref="AB79:AD79" si="66">IF(ISERROR(AB10/AB41),0,AB10/AB41)</f>
        <v>0</v>
      </c>
      <c r="AD79" s="78">
        <f t="shared" si="66"/>
        <v>0</v>
      </c>
      <c r="AF79" s="78">
        <f t="shared" ref="AF79:AH79" si="67">IF(ISERROR(AF10/AF41),0,AF10/AF41)</f>
        <v>0</v>
      </c>
      <c r="AH79" s="78">
        <f t="shared" si="67"/>
        <v>0</v>
      </c>
      <c r="AJ79" s="78">
        <f t="shared" ref="AJ79:AL79" si="68">IF(ISERROR(AJ10/AJ41),0,AJ10/AJ41)</f>
        <v>1095.6709999999998</v>
      </c>
      <c r="AL79" s="78">
        <f t="shared" si="68"/>
        <v>646.92181818181825</v>
      </c>
      <c r="AM79" s="79"/>
      <c r="AN79" s="79"/>
      <c r="AO79" s="79"/>
      <c r="AP79" s="79"/>
      <c r="AQ79" s="79"/>
    </row>
    <row r="80" spans="2:43" s="17" customFormat="1" x14ac:dyDescent="0.25">
      <c r="B80" s="80" t="s">
        <v>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76"/>
      <c r="O80" s="76"/>
      <c r="P80" s="76">
        <f>SUM(P79:P79)</f>
        <v>0</v>
      </c>
      <c r="Q80" s="76"/>
      <c r="R80" s="76">
        <f>SUM(P79:R79)</f>
        <v>0</v>
      </c>
      <c r="S80" s="76"/>
      <c r="T80" s="76">
        <f>SUM(P79:T79)</f>
        <v>0</v>
      </c>
      <c r="U80" s="76"/>
      <c r="V80" s="76">
        <f>SUM(R79:V79)</f>
        <v>0</v>
      </c>
      <c r="W80" s="76"/>
      <c r="X80" s="76">
        <f>SUM(T79:X79)</f>
        <v>0</v>
      </c>
      <c r="Y80" s="76"/>
      <c r="Z80" s="76">
        <f>SUM(V79:Z79)</f>
        <v>0</v>
      </c>
      <c r="AA80" s="76"/>
      <c r="AB80" s="76">
        <f>SUM(X79:AB79)</f>
        <v>0</v>
      </c>
      <c r="AC80" s="76"/>
      <c r="AD80" s="76">
        <f>SUM(Z79:AD79)</f>
        <v>0</v>
      </c>
      <c r="AE80" s="76"/>
      <c r="AF80" s="76">
        <f>SUM(AB79:AF79)</f>
        <v>0</v>
      </c>
      <c r="AG80" s="76"/>
      <c r="AH80" s="76">
        <f>SUM(AD79:AH79)</f>
        <v>0</v>
      </c>
      <c r="AI80" s="76"/>
      <c r="AJ80" s="76">
        <f>SUM(AF79:AJ79)</f>
        <v>1095.6709999999998</v>
      </c>
      <c r="AK80" s="76"/>
      <c r="AL80" s="77">
        <f>SUM(AH79:AL79)</f>
        <v>1742.5928181818181</v>
      </c>
      <c r="AM80" s="79"/>
      <c r="AN80" s="79"/>
      <c r="AO80" s="79"/>
      <c r="AP80" s="79"/>
      <c r="AQ80" s="79"/>
    </row>
    <row r="81" spans="2:43" ht="6" customHeight="1" x14ac:dyDescent="0.25">
      <c r="AM81"/>
      <c r="AN81"/>
      <c r="AO81"/>
      <c r="AP81"/>
      <c r="AQ81"/>
    </row>
    <row r="82" spans="2:43" x14ac:dyDescent="0.25">
      <c r="B82" s="7" t="s">
        <v>9</v>
      </c>
      <c r="AM82"/>
      <c r="AN82"/>
      <c r="AO82"/>
      <c r="AP82"/>
      <c r="AQ82"/>
    </row>
    <row r="83" spans="2:43" x14ac:dyDescent="0.25">
      <c r="B83" s="4" t="s">
        <v>10</v>
      </c>
      <c r="P83" s="19">
        <f t="shared" ref="P83" si="69">IF(ISERROR(P11/P44),0,P11/P44)</f>
        <v>198.90838709677419</v>
      </c>
      <c r="R83" s="19">
        <f t="shared" ref="R83" si="70">IF(ISERROR(R11/R44),0,R11/R44)</f>
        <v>190.09174074074073</v>
      </c>
      <c r="T83" s="19">
        <f t="shared" ref="T83:V83" si="71">IF(ISERROR(T11/T44),0,T11/T44)</f>
        <v>176.55967611336033</v>
      </c>
      <c r="V83" s="19">
        <f t="shared" si="71"/>
        <v>151.83672131147543</v>
      </c>
      <c r="X83" s="19">
        <f t="shared" ref="X83:Z83" si="72">IF(ISERROR(X11/X44),0,X11/X44)</f>
        <v>147.26710247349823</v>
      </c>
      <c r="Z83" s="19">
        <f t="shared" si="72"/>
        <v>103.67692041522491</v>
      </c>
      <c r="AB83" s="19">
        <f t="shared" ref="AB83:AD83" si="73">IF(ISERROR(AB11/AB44),0,AB11/AB44)</f>
        <v>142.65106598984769</v>
      </c>
      <c r="AD83" s="19">
        <f t="shared" si="73"/>
        <v>134.99223107569722</v>
      </c>
      <c r="AF83" s="19">
        <f t="shared" ref="AF83:AH83" si="74">IF(ISERROR(AF11/AF44),0,AF11/AF44)</f>
        <v>138.32323232323233</v>
      </c>
      <c r="AH83" s="19">
        <f t="shared" si="74"/>
        <v>125.81565656565657</v>
      </c>
      <c r="AJ83" s="19">
        <f t="shared" ref="AJ83:AL83" si="75">IF(ISERROR(AJ11/AJ44),0,AJ11/AJ44)</f>
        <v>164.75745098039215</v>
      </c>
      <c r="AL83" s="19">
        <f t="shared" si="75"/>
        <v>188.87879999999998</v>
      </c>
      <c r="AM83"/>
      <c r="AN83"/>
      <c r="AO83"/>
      <c r="AP83"/>
      <c r="AQ83"/>
    </row>
    <row r="84" spans="2:43" x14ac:dyDescent="0.25">
      <c r="B84" s="9" t="s">
        <v>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39">
        <f t="shared" ref="P84" si="76">IF(ISERROR(P15/P45),0,P15/P45)</f>
        <v>198.90838709677419</v>
      </c>
      <c r="Q84" s="10"/>
      <c r="R84" s="39">
        <f t="shared" ref="R84" si="77">IF(ISERROR(R15/R45),0,R15/R45)</f>
        <v>193.68800438596492</v>
      </c>
      <c r="S84" s="10"/>
      <c r="T84" s="39">
        <f t="shared" ref="T84:V84" si="78">IF(ISERROR(T15/T45),0,T15/T45)</f>
        <v>187.66994310099574</v>
      </c>
      <c r="U84" s="10"/>
      <c r="V84" s="39">
        <f t="shared" si="78"/>
        <v>178.43730728616686</v>
      </c>
      <c r="W84" s="10"/>
      <c r="X84" s="39">
        <f t="shared" ref="X84:Z84" si="79">IF(ISERROR(X15/X45),0,X15/X45)</f>
        <v>166.34076628352489</v>
      </c>
      <c r="Y84" s="10"/>
      <c r="Z84" s="39">
        <f t="shared" si="79"/>
        <v>143.27151458137348</v>
      </c>
      <c r="AA84" s="10"/>
      <c r="AB84" s="39">
        <f t="shared" ref="AB84:AD84" si="80">IF(ISERROR(AB15/AB45),0,AB15/AB45)</f>
        <v>135.03419545903259</v>
      </c>
      <c r="AC84" s="10"/>
      <c r="AD84" s="39">
        <f t="shared" si="80"/>
        <v>131.00444117647058</v>
      </c>
      <c r="AE84" s="10"/>
      <c r="AF84" s="39">
        <f t="shared" ref="AF84:AH84" si="81">IF(ISERROR(AF15/AF45),0,AF15/AF45)</f>
        <v>128.65564796905224</v>
      </c>
      <c r="AG84" s="10"/>
      <c r="AH84" s="39">
        <f t="shared" si="81"/>
        <v>134.7740499040307</v>
      </c>
      <c r="AI84" s="10"/>
      <c r="AJ84" s="39">
        <f t="shared" ref="AJ84:AL84" si="82">IF(ISERROR(AJ15/AJ45),0,AJ15/AJ45)</f>
        <v>140.31404545454546</v>
      </c>
      <c r="AK84" s="10"/>
      <c r="AL84" s="40">
        <f t="shared" si="82"/>
        <v>153.38440391459076</v>
      </c>
      <c r="AM84"/>
      <c r="AN84"/>
      <c r="AO84"/>
      <c r="AP84"/>
      <c r="AQ84"/>
    </row>
    <row r="85" spans="2:43" ht="6" customHeight="1" x14ac:dyDescent="0.25">
      <c r="B85" s="7"/>
    </row>
    <row r="86" spans="2:43" x14ac:dyDescent="0.25">
      <c r="B86" s="7" t="s">
        <v>10</v>
      </c>
      <c r="P86" s="19">
        <f t="shared" ref="P86" si="83">IF(ISERROR(P12/P47),0,P12/P47)</f>
        <v>382.94775471698114</v>
      </c>
      <c r="R86" s="19">
        <f t="shared" ref="R86" si="84">IF(ISERROR(R12/R47),0,R12/R47)</f>
        <v>332.32195278969959</v>
      </c>
      <c r="T86" s="19">
        <f t="shared" ref="T86:V86" si="85">IF(ISERROR(T12/T47),0,T12/T47)</f>
        <v>323.87566292134829</v>
      </c>
      <c r="V86" s="19">
        <f t="shared" si="85"/>
        <v>282.17484486873508</v>
      </c>
      <c r="X86" s="19">
        <f t="shared" ref="X86:Z86" si="86">IF(ISERROR(X12/X47),0,X12/X47)</f>
        <v>272.37201663201665</v>
      </c>
      <c r="Z86" s="19">
        <f t="shared" si="86"/>
        <v>280.67299145299143</v>
      </c>
      <c r="AB86" s="19">
        <f t="shared" ref="AB86:AD86" si="87">IF(ISERROR(AB12/AB47),0,AB12/AB47)</f>
        <v>301.46682170542636</v>
      </c>
      <c r="AD86" s="19">
        <f t="shared" si="87"/>
        <v>242.6665986394558</v>
      </c>
      <c r="AF86" s="19">
        <f t="shared" ref="AF86:AH86" si="88">IF(ISERROR(AF12/AF47),0,AF12/AF47)</f>
        <v>389.3266927592955</v>
      </c>
      <c r="AH86" s="19">
        <f t="shared" si="88"/>
        <v>366.99301886792455</v>
      </c>
      <c r="AJ86" s="19">
        <f t="shared" ref="AJ86:AL86" si="89">IF(ISERROR(AJ12/AJ47),0,AJ12/AJ47)</f>
        <v>349.88637188208611</v>
      </c>
      <c r="AL86" s="19">
        <f t="shared" si="89"/>
        <v>381.47442190669375</v>
      </c>
    </row>
    <row r="87" spans="2:43" x14ac:dyDescent="0.25">
      <c r="B87" s="9" t="s">
        <v>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39">
        <f t="shared" ref="P87" si="90">IF(ISERROR(P16/P48),0,P16/P48)</f>
        <v>382.94775471698114</v>
      </c>
      <c r="Q87" s="10"/>
      <c r="R87" s="39">
        <f t="shared" ref="R87" si="91">IF(ISERROR(R16/R48),0,R16/R48)</f>
        <v>359.26138554216863</v>
      </c>
      <c r="S87" s="10"/>
      <c r="T87" s="39">
        <f t="shared" ref="T87:V87" si="92">IF(ISERROR(T16/T48),0,T16/T48)</f>
        <v>348.3338029146426</v>
      </c>
      <c r="U87" s="10"/>
      <c r="V87" s="39">
        <f t="shared" si="92"/>
        <v>333.43025268817206</v>
      </c>
      <c r="W87" s="10"/>
      <c r="X87" s="39">
        <f t="shared" ref="X87:Z87" si="93">IF(ISERROR(X16/X48),0,X16/X48)</f>
        <v>302.72164549972393</v>
      </c>
      <c r="Y87" s="10"/>
      <c r="Z87" s="39">
        <f t="shared" si="93"/>
        <v>289.42185879757312</v>
      </c>
      <c r="AA87" s="10"/>
      <c r="AB87" s="39">
        <f t="shared" ref="AB87:AD87" si="94">IF(ISERROR(AB16/AB48),0,AB16/AB48)</f>
        <v>283.34177777777779</v>
      </c>
      <c r="AC87" s="10"/>
      <c r="AD87" s="39">
        <f t="shared" si="94"/>
        <v>273.5225267304445</v>
      </c>
      <c r="AE87" s="10"/>
      <c r="AF87" s="39">
        <f t="shared" ref="AF87:AH87" si="95">IF(ISERROR(AF16/AF48),0,AF16/AF48)</f>
        <v>306.576939679026</v>
      </c>
      <c r="AG87" s="10"/>
      <c r="AH87" s="39">
        <f t="shared" si="95"/>
        <v>329.12182819383258</v>
      </c>
      <c r="AI87" s="10"/>
      <c r="AJ87" s="39">
        <f t="shared" ref="AJ87:AL87" si="96">IF(ISERROR(AJ16/AJ48),0,AJ16/AJ48)</f>
        <v>338.43340641711228</v>
      </c>
      <c r="AK87" s="10"/>
      <c r="AL87" s="40">
        <f t="shared" si="96"/>
        <v>368.41487513007291</v>
      </c>
    </row>
    <row r="89" spans="2:43" x14ac:dyDescent="0.25">
      <c r="B89" s="7" t="s">
        <v>27</v>
      </c>
    </row>
    <row r="90" spans="2:43" x14ac:dyDescent="0.25">
      <c r="B90" s="7" t="str">
        <f>B65</f>
        <v>Dr. Neff</v>
      </c>
    </row>
    <row r="91" spans="2:43" x14ac:dyDescent="0.25">
      <c r="B91" s="4" t="s">
        <v>26</v>
      </c>
      <c r="P91" s="46">
        <v>61209.27</v>
      </c>
      <c r="Q91" s="47"/>
      <c r="R91" s="46">
        <v>55254.92</v>
      </c>
      <c r="S91" s="47"/>
      <c r="T91" s="46">
        <v>39319.17</v>
      </c>
      <c r="U91" s="47"/>
      <c r="V91" s="46">
        <v>71239.28</v>
      </c>
      <c r="W91" s="47"/>
      <c r="X91" s="46">
        <v>68171.429999999993</v>
      </c>
      <c r="Y91" s="47"/>
      <c r="Z91" s="46">
        <v>82340.7</v>
      </c>
      <c r="AA91" s="47"/>
      <c r="AB91" s="46">
        <v>78880.2</v>
      </c>
      <c r="AC91" s="47"/>
      <c r="AD91" s="46">
        <v>57491.69</v>
      </c>
      <c r="AE91" s="47"/>
      <c r="AF91" s="46">
        <v>100715.69</v>
      </c>
      <c r="AG91" s="47"/>
      <c r="AH91" s="46">
        <v>65142.8</v>
      </c>
      <c r="AI91" s="47"/>
      <c r="AJ91" s="46">
        <v>83058.289999999994</v>
      </c>
      <c r="AK91" s="47"/>
      <c r="AL91" s="46">
        <v>104150.97</v>
      </c>
    </row>
    <row r="92" spans="2:43" x14ac:dyDescent="0.25">
      <c r="B92" s="9" t="s">
        <v>20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1">
        <f>SUM(P91:P91)</f>
        <v>61209.27</v>
      </c>
      <c r="Q92" s="10"/>
      <c r="R92" s="11">
        <f>SUM(P91:R91)</f>
        <v>116464.19</v>
      </c>
      <c r="S92" s="10"/>
      <c r="T92" s="11">
        <f>SUM(P91:T91)</f>
        <v>155783.35999999999</v>
      </c>
      <c r="U92" s="10"/>
      <c r="V92" s="11">
        <f>SUM(P91:V91)</f>
        <v>227022.63999999998</v>
      </c>
      <c r="W92" s="10"/>
      <c r="X92" s="11">
        <f>SUM(R91:X91)</f>
        <v>233984.8</v>
      </c>
      <c r="Y92" s="10"/>
      <c r="Z92" s="11">
        <f>SUM(T91:Z91)</f>
        <v>261070.58000000002</v>
      </c>
      <c r="AA92" s="10"/>
      <c r="AB92" s="11">
        <f>SUM(V91:AB91)</f>
        <v>300631.61</v>
      </c>
      <c r="AC92" s="10"/>
      <c r="AD92" s="11">
        <f>SUM(X91:AD91)</f>
        <v>286884.02</v>
      </c>
      <c r="AE92" s="10"/>
      <c r="AF92" s="11">
        <f>SUM(Z91:AF91)</f>
        <v>319428.28000000003</v>
      </c>
      <c r="AG92" s="10"/>
      <c r="AH92" s="11">
        <f>SUM(AB91:AH91)</f>
        <v>302230.38</v>
      </c>
      <c r="AI92" s="10"/>
      <c r="AJ92" s="11">
        <f>SUM(AD91:AJ91)</f>
        <v>306408.46999999997</v>
      </c>
      <c r="AK92" s="10"/>
      <c r="AL92" s="13">
        <f>SUM(AF91:AL91)</f>
        <v>353067.75</v>
      </c>
    </row>
    <row r="93" spans="2:43" x14ac:dyDescent="0.25">
      <c r="B93" s="50" t="s">
        <v>40</v>
      </c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3">
        <f t="shared" ref="P93" si="97">IF(ISERROR(P92/P29),0,P92/P29)</f>
        <v>317.14647668393781</v>
      </c>
      <c r="Q93" s="51"/>
      <c r="R93" s="53">
        <f t="shared" ref="R93" si="98">IF(ISERROR(R92/R29),0,R92/R29)</f>
        <v>343.55218289085548</v>
      </c>
      <c r="S93" s="51"/>
      <c r="T93" s="53">
        <f t="shared" ref="T93:V93" si="99">IF(ISERROR(T92/T29),0,T92/T29)</f>
        <v>329.35171247357289</v>
      </c>
      <c r="U93" s="51"/>
      <c r="V93" s="53">
        <f t="shared" si="99"/>
        <v>375.86529801324502</v>
      </c>
      <c r="W93" s="51"/>
      <c r="X93" s="53">
        <f t="shared" ref="X93:Z93" si="100">IF(ISERROR(X92/X29),0,X92/X29)</f>
        <v>420.83597122302155</v>
      </c>
      <c r="Y93" s="51"/>
      <c r="Z93" s="53">
        <f t="shared" si="100"/>
        <v>473.81230490018152</v>
      </c>
      <c r="AA93" s="51"/>
      <c r="AB93" s="53">
        <f t="shared" ref="AB93:AD93" si="101">IF(ISERROR(AB92/AB29),0,AB92/AB29)</f>
        <v>579.25165703275525</v>
      </c>
      <c r="AC93" s="51"/>
      <c r="AD93" s="53">
        <f t="shared" si="101"/>
        <v>571.48211155378488</v>
      </c>
      <c r="AE93" s="51"/>
      <c r="AF93" s="53">
        <f t="shared" ref="AF93:AH93" si="102">IF(ISERROR(AF92/AF29),0,AF92/AF29)</f>
        <v>655.91022587269003</v>
      </c>
      <c r="AG93" s="51"/>
      <c r="AH93" s="53">
        <f t="shared" si="102"/>
        <v>680.69905405405405</v>
      </c>
      <c r="AI93" s="51"/>
      <c r="AJ93" s="53">
        <f t="shared" ref="AJ93:AL93" si="103">IF(ISERROR(AJ92/AJ29),0,AJ92/AJ29)</f>
        <v>669.01412663755457</v>
      </c>
      <c r="AK93" s="51"/>
      <c r="AL93" s="54">
        <f t="shared" si="103"/>
        <v>772.57713347921231</v>
      </c>
    </row>
    <row r="94" spans="2:43" x14ac:dyDescent="0.25">
      <c r="B94" s="4" t="s">
        <v>28</v>
      </c>
      <c r="P94" s="46">
        <v>26220.91</v>
      </c>
      <c r="Q94" s="47"/>
      <c r="R94" s="46">
        <v>23820.45</v>
      </c>
      <c r="S94" s="47"/>
      <c r="T94" s="46">
        <v>24364.17</v>
      </c>
      <c r="U94" s="47"/>
      <c r="V94" s="46">
        <v>28008.6</v>
      </c>
      <c r="W94" s="47"/>
      <c r="X94" s="46">
        <v>35457.620000000003</v>
      </c>
      <c r="Y94" s="47"/>
      <c r="Z94" s="46">
        <v>36723.699999999997</v>
      </c>
      <c r="AA94" s="47"/>
      <c r="AB94" s="46">
        <v>35681.199999999997</v>
      </c>
      <c r="AC94" s="47"/>
      <c r="AD94" s="46">
        <v>31245.69</v>
      </c>
      <c r="AE94" s="47"/>
      <c r="AF94" s="46">
        <v>17118.490000000002</v>
      </c>
      <c r="AG94" s="47"/>
      <c r="AH94" s="46">
        <v>12190.8</v>
      </c>
      <c r="AI94" s="47"/>
      <c r="AJ94" s="46">
        <v>8041</v>
      </c>
      <c r="AK94" s="47"/>
      <c r="AL94" s="46">
        <v>12945.4</v>
      </c>
    </row>
    <row r="95" spans="2:43" x14ac:dyDescent="0.25">
      <c r="B95" s="9" t="s">
        <v>20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1">
        <f>SUM(P94:P94)</f>
        <v>26220.91</v>
      </c>
      <c r="Q95" s="10"/>
      <c r="R95" s="11">
        <f>SUM(P94:R94)</f>
        <v>50041.36</v>
      </c>
      <c r="S95" s="10"/>
      <c r="T95" s="11">
        <f>SUM(P94:T94)</f>
        <v>74405.53</v>
      </c>
      <c r="U95" s="10"/>
      <c r="V95" s="11">
        <f>SUM(P94:V94)</f>
        <v>102414.13</v>
      </c>
      <c r="W95" s="10"/>
      <c r="X95" s="11">
        <f>SUM(R94:X94)</f>
        <v>111650.84</v>
      </c>
      <c r="Y95" s="10"/>
      <c r="Z95" s="11">
        <f>SUM(T94:Z94)</f>
        <v>124554.09</v>
      </c>
      <c r="AA95" s="10"/>
      <c r="AB95" s="11">
        <f>SUM(V94:AB94)</f>
        <v>135871.12</v>
      </c>
      <c r="AC95" s="10"/>
      <c r="AD95" s="11">
        <f>SUM(X94:AD94)</f>
        <v>139108.21</v>
      </c>
      <c r="AE95" s="10"/>
      <c r="AF95" s="11">
        <f>SUM(Z94:AF94)</f>
        <v>120769.08</v>
      </c>
      <c r="AG95" s="10"/>
      <c r="AH95" s="11">
        <f>SUM(AB94:AH94)</f>
        <v>96236.180000000008</v>
      </c>
      <c r="AI95" s="10"/>
      <c r="AJ95" s="11">
        <f>SUM(AD94:AJ94)</f>
        <v>68595.98</v>
      </c>
      <c r="AK95" s="10"/>
      <c r="AL95" s="13">
        <f>SUM(AF94:AL94)</f>
        <v>50295.69</v>
      </c>
    </row>
    <row r="96" spans="2:43" x14ac:dyDescent="0.25">
      <c r="B96" s="4" t="s">
        <v>29</v>
      </c>
      <c r="P96" s="15">
        <f>IF(ISERROR(P94/P91),0,P94/P91)</f>
        <v>0.42838135465428684</v>
      </c>
      <c r="R96" s="15">
        <f>IF(ISERROR(R94/R91),0,R94/R91)</f>
        <v>0.43110097707136308</v>
      </c>
      <c r="T96" s="15">
        <f>IF(ISERROR(T94/T91),0,T94/T91)</f>
        <v>0.61965117778427159</v>
      </c>
      <c r="V96" s="15">
        <f>IF(ISERROR(V94/V91),0,V94/V91)</f>
        <v>0.39316231157866838</v>
      </c>
      <c r="X96" s="15">
        <f>IF(ISERROR(X94/X91),0,X94/X91)</f>
        <v>0.52012433947769621</v>
      </c>
      <c r="Z96" s="15">
        <f>IF(ISERROR(Z94/Z91),0,Z94/Z91)</f>
        <v>0.44599693711615274</v>
      </c>
      <c r="AB96" s="15">
        <f>IF(ISERROR(AB94/AB91),0,AB94/AB91)</f>
        <v>0.45234672325881525</v>
      </c>
      <c r="AD96" s="15">
        <f>IF(ISERROR(AD94/AD91),0,AD94/AD91)</f>
        <v>0.5434818492898712</v>
      </c>
      <c r="AF96" s="15">
        <f>IF(ISERROR(AF94/AF91),0,AF94/AF91)</f>
        <v>0.16996845278029671</v>
      </c>
      <c r="AH96" s="15">
        <f>IF(ISERROR(AH94/AH91),0,AH94/AH91)</f>
        <v>0.18713963784178755</v>
      </c>
      <c r="AJ96" s="15">
        <f>IF(ISERROR(AJ94/AJ91),0,AJ94/AJ91)</f>
        <v>9.6811528385667464E-2</v>
      </c>
      <c r="AL96" s="15">
        <f>IF(ISERROR(AL94/AL91),0,AL94/AL91)</f>
        <v>0.12429456970011897</v>
      </c>
    </row>
    <row r="97" spans="2:38" x14ac:dyDescent="0.25">
      <c r="B97" s="9" t="s">
        <v>2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41">
        <f>P95/P92</f>
        <v>0.42838135465428684</v>
      </c>
      <c r="Q97" s="10"/>
      <c r="R97" s="41">
        <f>R95/R92</f>
        <v>0.42967164413370323</v>
      </c>
      <c r="S97" s="10"/>
      <c r="T97" s="41">
        <f>T95/T92</f>
        <v>0.47762180761796386</v>
      </c>
      <c r="U97" s="10"/>
      <c r="V97" s="41">
        <f>V95/V92</f>
        <v>0.45111857566276214</v>
      </c>
      <c r="W97" s="10"/>
      <c r="X97" s="41">
        <f>X95/X92</f>
        <v>0.47717133762535002</v>
      </c>
      <c r="Y97" s="10"/>
      <c r="Z97" s="41">
        <f>Z95/Z92</f>
        <v>0.47708972033539737</v>
      </c>
      <c r="AA97" s="10"/>
      <c r="AB97" s="41">
        <f>AB95/AB92</f>
        <v>0.45195220821922222</v>
      </c>
      <c r="AC97" s="10"/>
      <c r="AD97" s="41">
        <f>AD95/AD92</f>
        <v>0.48489354687653913</v>
      </c>
      <c r="AE97" s="10"/>
      <c r="AF97" s="41">
        <f>AF95/AF92</f>
        <v>0.37807886014350384</v>
      </c>
      <c r="AG97" s="10"/>
      <c r="AH97" s="41">
        <f>AH95/AH92</f>
        <v>0.3184199417676013</v>
      </c>
      <c r="AI97" s="10"/>
      <c r="AJ97" s="41">
        <f>AJ95/AJ92</f>
        <v>0.22387103071922262</v>
      </c>
      <c r="AK97" s="10"/>
      <c r="AL97" s="42">
        <f>AL95/AL92</f>
        <v>0.14245336766102257</v>
      </c>
    </row>
    <row r="98" spans="2:38" x14ac:dyDescent="0.25">
      <c r="P98" s="15"/>
      <c r="R98" s="15"/>
      <c r="T98" s="15"/>
      <c r="V98" s="15"/>
      <c r="X98" s="15"/>
      <c r="Z98" s="15"/>
      <c r="AB98" s="15"/>
      <c r="AD98" s="15"/>
      <c r="AF98" s="15"/>
      <c r="AH98" s="15"/>
      <c r="AJ98" s="15"/>
      <c r="AL98" s="15"/>
    </row>
    <row r="99" spans="2:38" x14ac:dyDescent="0.25">
      <c r="B99" s="7" t="str">
        <f>$B$30</f>
        <v>Dr. Nguyen</v>
      </c>
    </row>
    <row r="100" spans="2:38" x14ac:dyDescent="0.25">
      <c r="B100" s="4" t="s">
        <v>26</v>
      </c>
      <c r="P100" s="46">
        <v>0</v>
      </c>
      <c r="Q100" s="47"/>
      <c r="R100" s="46">
        <v>0</v>
      </c>
      <c r="S100" s="47"/>
      <c r="T100" s="46">
        <v>0</v>
      </c>
      <c r="U100" s="47"/>
      <c r="V100" s="46">
        <v>0</v>
      </c>
      <c r="W100" s="47"/>
      <c r="X100" s="46">
        <v>0</v>
      </c>
      <c r="Y100" s="47"/>
      <c r="Z100" s="46">
        <v>0</v>
      </c>
      <c r="AA100" s="47"/>
      <c r="AB100" s="46">
        <v>0</v>
      </c>
      <c r="AC100" s="47"/>
      <c r="AD100" s="46">
        <v>0</v>
      </c>
      <c r="AE100" s="47"/>
      <c r="AF100" s="46">
        <v>0</v>
      </c>
      <c r="AG100" s="47"/>
      <c r="AH100" s="46">
        <v>0</v>
      </c>
      <c r="AI100" s="47"/>
      <c r="AJ100" s="46">
        <v>0</v>
      </c>
      <c r="AK100" s="47"/>
      <c r="AL100" s="46">
        <v>0</v>
      </c>
    </row>
    <row r="101" spans="2:38" x14ac:dyDescent="0.25">
      <c r="B101" s="9" t="s">
        <v>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1">
        <f>SUM(P100:P100)</f>
        <v>0</v>
      </c>
      <c r="Q101" s="10"/>
      <c r="R101" s="11">
        <f>SUM(P100:R100)</f>
        <v>0</v>
      </c>
      <c r="S101" s="10"/>
      <c r="T101" s="11">
        <f>SUM(P100:T100)</f>
        <v>0</v>
      </c>
      <c r="U101" s="10"/>
      <c r="V101" s="11">
        <f>SUM(R100:V100)</f>
        <v>0</v>
      </c>
      <c r="W101" s="10"/>
      <c r="X101" s="11">
        <f>SUM(T100:X100)</f>
        <v>0</v>
      </c>
      <c r="Y101" s="10"/>
      <c r="Z101" s="11">
        <f>SUM(V100:Z100)</f>
        <v>0</v>
      </c>
      <c r="AA101" s="10"/>
      <c r="AB101" s="11">
        <f>SUM(X100:AB100)</f>
        <v>0</v>
      </c>
      <c r="AC101" s="10"/>
      <c r="AD101" s="11">
        <f>SUM(Z100:AD100)</f>
        <v>0</v>
      </c>
      <c r="AE101" s="10"/>
      <c r="AF101" s="11">
        <f>SUM(AB100:AF100)</f>
        <v>0</v>
      </c>
      <c r="AG101" s="10"/>
      <c r="AH101" s="11">
        <f>SUM(AD100:AH100)</f>
        <v>0</v>
      </c>
      <c r="AI101" s="10"/>
      <c r="AJ101" s="11">
        <f>SUM(AF100:AJ100)</f>
        <v>0</v>
      </c>
      <c r="AK101" s="10"/>
      <c r="AL101" s="13">
        <f>SUM(AH100:AL100)</f>
        <v>0</v>
      </c>
    </row>
    <row r="102" spans="2:38" x14ac:dyDescent="0.25">
      <c r="B102" s="50" t="s">
        <v>40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3">
        <f t="shared" ref="P102" si="104">IF(ISERROR(P101/P31),0,P101/P31)</f>
        <v>0</v>
      </c>
      <c r="Q102" s="51"/>
      <c r="R102" s="53">
        <f t="shared" ref="R102" si="105">IF(ISERROR(R101/R31),0,R101/R31)</f>
        <v>0</v>
      </c>
      <c r="S102" s="51"/>
      <c r="T102" s="53">
        <f t="shared" ref="T102:V102" si="106">IF(ISERROR(T101/T31),0,T101/T31)</f>
        <v>0</v>
      </c>
      <c r="U102" s="51"/>
      <c r="V102" s="53">
        <f t="shared" si="106"/>
        <v>0</v>
      </c>
      <c r="W102" s="51"/>
      <c r="X102" s="53">
        <f t="shared" ref="X102:Z102" si="107">IF(ISERROR(X101/X31),0,X101/X31)</f>
        <v>0</v>
      </c>
      <c r="Y102" s="51"/>
      <c r="Z102" s="53">
        <f t="shared" si="107"/>
        <v>0</v>
      </c>
      <c r="AA102" s="51"/>
      <c r="AB102" s="53">
        <f t="shared" ref="AB102:AD102" si="108">IF(ISERROR(AB101/AB31),0,AB101/AB31)</f>
        <v>0</v>
      </c>
      <c r="AC102" s="51"/>
      <c r="AD102" s="53">
        <f t="shared" si="108"/>
        <v>0</v>
      </c>
      <c r="AE102" s="51"/>
      <c r="AF102" s="53">
        <f t="shared" ref="AF102:AH102" si="109">IF(ISERROR(AF101/AF31),0,AF101/AF31)</f>
        <v>0</v>
      </c>
      <c r="AG102" s="51"/>
      <c r="AH102" s="53">
        <f t="shared" si="109"/>
        <v>0</v>
      </c>
      <c r="AI102" s="51"/>
      <c r="AJ102" s="53">
        <f t="shared" ref="AJ102:AL102" si="110">IF(ISERROR(AJ101/AJ31),0,AJ101/AJ31)</f>
        <v>0</v>
      </c>
      <c r="AK102" s="51"/>
      <c r="AL102" s="54">
        <f t="shared" si="110"/>
        <v>0</v>
      </c>
    </row>
    <row r="103" spans="2:38" x14ac:dyDescent="0.25">
      <c r="B103" s="4" t="s">
        <v>28</v>
      </c>
      <c r="P103" s="46">
        <v>0</v>
      </c>
      <c r="Q103" s="47"/>
      <c r="R103" s="46">
        <v>0</v>
      </c>
      <c r="S103" s="47"/>
      <c r="T103" s="46">
        <v>0</v>
      </c>
      <c r="U103" s="47"/>
      <c r="V103" s="46">
        <v>0</v>
      </c>
      <c r="W103" s="47"/>
      <c r="X103" s="46">
        <v>0</v>
      </c>
      <c r="Y103" s="47"/>
      <c r="Z103" s="46">
        <v>0</v>
      </c>
      <c r="AA103" s="47"/>
      <c r="AB103" s="46">
        <v>0</v>
      </c>
      <c r="AC103" s="47"/>
      <c r="AD103" s="46">
        <v>0</v>
      </c>
      <c r="AE103" s="47"/>
      <c r="AF103" s="46">
        <v>0</v>
      </c>
      <c r="AG103" s="47"/>
      <c r="AH103" s="46">
        <v>0</v>
      </c>
      <c r="AI103" s="47"/>
      <c r="AJ103" s="46">
        <v>0</v>
      </c>
      <c r="AK103" s="47"/>
      <c r="AL103" s="46">
        <v>0</v>
      </c>
    </row>
    <row r="104" spans="2:38" x14ac:dyDescent="0.25">
      <c r="B104" s="9" t="s">
        <v>20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1">
        <f>SUM(P103:P103)</f>
        <v>0</v>
      </c>
      <c r="Q104" s="10"/>
      <c r="R104" s="11">
        <f>SUM(P103:R103)</f>
        <v>0</v>
      </c>
      <c r="S104" s="10"/>
      <c r="T104" s="11">
        <f>SUM(P103:T103)</f>
        <v>0</v>
      </c>
      <c r="U104" s="10"/>
      <c r="V104" s="11">
        <f>SUM(R103:V103)</f>
        <v>0</v>
      </c>
      <c r="W104" s="10"/>
      <c r="X104" s="11">
        <f>SUM(T103:X103)</f>
        <v>0</v>
      </c>
      <c r="Y104" s="10"/>
      <c r="Z104" s="11">
        <f>SUM(V103:Z103)</f>
        <v>0</v>
      </c>
      <c r="AA104" s="10"/>
      <c r="AB104" s="11">
        <f>SUM(X103:AB103)</f>
        <v>0</v>
      </c>
      <c r="AC104" s="10"/>
      <c r="AD104" s="11">
        <f>SUM(Z103:AD103)</f>
        <v>0</v>
      </c>
      <c r="AE104" s="10"/>
      <c r="AF104" s="11">
        <f>SUM(AB103:AF103)</f>
        <v>0</v>
      </c>
      <c r="AG104" s="10"/>
      <c r="AH104" s="11">
        <f>SUM(AD103:AH103)</f>
        <v>0</v>
      </c>
      <c r="AI104" s="10"/>
      <c r="AJ104" s="11">
        <f>SUM(AF103:AJ103)</f>
        <v>0</v>
      </c>
      <c r="AK104" s="10"/>
      <c r="AL104" s="13">
        <f>SUM(AH103:AL103)</f>
        <v>0</v>
      </c>
    </row>
    <row r="105" spans="2:38" x14ac:dyDescent="0.25">
      <c r="B105" s="4" t="s">
        <v>29</v>
      </c>
      <c r="P105" s="15">
        <f t="shared" ref="P105:P106" si="111">IF(ISERROR(P103/P100),0,P103/P100)</f>
        <v>0</v>
      </c>
      <c r="R105" s="15">
        <f t="shared" ref="R105:R106" si="112">IF(ISERROR(R103/R100),0,R103/R100)</f>
        <v>0</v>
      </c>
      <c r="T105" s="15">
        <f t="shared" ref="T105:V106" si="113">IF(ISERROR(T103/T100),0,T103/T100)</f>
        <v>0</v>
      </c>
      <c r="V105" s="15">
        <f t="shared" si="113"/>
        <v>0</v>
      </c>
      <c r="X105" s="15">
        <f t="shared" ref="X105:Z105" si="114">IF(ISERROR(X103/X100),0,X103/X100)</f>
        <v>0</v>
      </c>
      <c r="Z105" s="15">
        <f t="shared" si="114"/>
        <v>0</v>
      </c>
      <c r="AB105" s="15">
        <f t="shared" ref="AB105:AD105" si="115">IF(ISERROR(AB103/AB100),0,AB103/AB100)</f>
        <v>0</v>
      </c>
      <c r="AD105" s="15">
        <f t="shared" si="115"/>
        <v>0</v>
      </c>
      <c r="AF105" s="15">
        <f t="shared" ref="AF105:AH105" si="116">IF(ISERROR(AF103/AF100),0,AF103/AF100)</f>
        <v>0</v>
      </c>
      <c r="AH105" s="15">
        <f t="shared" si="116"/>
        <v>0</v>
      </c>
      <c r="AJ105" s="15">
        <f t="shared" ref="AJ105:AL105" si="117">IF(ISERROR(AJ103/AJ100),0,AJ103/AJ100)</f>
        <v>0</v>
      </c>
      <c r="AL105" s="15">
        <f t="shared" si="117"/>
        <v>0</v>
      </c>
    </row>
    <row r="106" spans="2:38" x14ac:dyDescent="0.25">
      <c r="B106" s="9" t="s">
        <v>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41">
        <f t="shared" si="111"/>
        <v>0</v>
      </c>
      <c r="Q106" s="10"/>
      <c r="R106" s="41">
        <f t="shared" si="112"/>
        <v>0</v>
      </c>
      <c r="S106" s="10"/>
      <c r="T106" s="41">
        <f t="shared" si="113"/>
        <v>0</v>
      </c>
      <c r="U106" s="10"/>
      <c r="V106" s="41">
        <f t="shared" si="113"/>
        <v>0</v>
      </c>
      <c r="W106" s="10"/>
      <c r="X106" s="41">
        <f t="shared" ref="X106:Z106" si="118">IF(ISERROR(X104/X101),0,X104/X101)</f>
        <v>0</v>
      </c>
      <c r="Y106" s="10"/>
      <c r="Z106" s="41">
        <f t="shared" si="118"/>
        <v>0</v>
      </c>
      <c r="AA106" s="10"/>
      <c r="AB106" s="41">
        <f t="shared" ref="AB106:AD106" si="119">IF(ISERROR(AB104/AB101),0,AB104/AB101)</f>
        <v>0</v>
      </c>
      <c r="AC106" s="10"/>
      <c r="AD106" s="41">
        <f t="shared" si="119"/>
        <v>0</v>
      </c>
      <c r="AE106" s="10"/>
      <c r="AF106" s="41">
        <f t="shared" ref="AF106:AH106" si="120">IF(ISERROR(AF104/AF101),0,AF104/AF101)</f>
        <v>0</v>
      </c>
      <c r="AG106" s="10"/>
      <c r="AH106" s="41">
        <f t="shared" si="120"/>
        <v>0</v>
      </c>
      <c r="AI106" s="10"/>
      <c r="AJ106" s="41">
        <f t="shared" ref="AJ106:AL106" si="121">IF(ISERROR(AJ104/AJ101),0,AJ104/AJ101)</f>
        <v>0</v>
      </c>
      <c r="AK106" s="10"/>
      <c r="AL106" s="42">
        <f t="shared" si="121"/>
        <v>0</v>
      </c>
    </row>
    <row r="107" spans="2:38" x14ac:dyDescent="0.25">
      <c r="P107" s="14"/>
      <c r="R107" s="14"/>
      <c r="T107" s="14"/>
      <c r="V107" s="14"/>
      <c r="X107" s="14"/>
      <c r="Z107" s="14"/>
      <c r="AB107" s="14"/>
      <c r="AD107" s="14"/>
      <c r="AF107" s="14"/>
      <c r="AH107" s="14"/>
      <c r="AJ107" s="14"/>
      <c r="AL107" s="14"/>
    </row>
    <row r="108" spans="2:38" x14ac:dyDescent="0.25">
      <c r="B108" s="7" t="str">
        <f>$B$32</f>
        <v>Dr. Sherman</v>
      </c>
    </row>
    <row r="109" spans="2:38" x14ac:dyDescent="0.25">
      <c r="B109" s="4" t="s">
        <v>26</v>
      </c>
      <c r="P109" s="46">
        <v>0</v>
      </c>
      <c r="Q109" s="47"/>
      <c r="R109" s="46">
        <v>0</v>
      </c>
      <c r="S109" s="47"/>
      <c r="T109" s="46">
        <v>0</v>
      </c>
      <c r="U109" s="47"/>
      <c r="V109" s="46">
        <v>0</v>
      </c>
      <c r="W109" s="47"/>
      <c r="X109" s="46">
        <v>0</v>
      </c>
      <c r="Y109" s="47"/>
      <c r="Z109" s="46">
        <v>0</v>
      </c>
      <c r="AA109" s="47"/>
      <c r="AB109" s="46">
        <v>0</v>
      </c>
      <c r="AC109" s="47"/>
      <c r="AD109" s="46">
        <v>0</v>
      </c>
      <c r="AE109" s="47"/>
      <c r="AF109" s="46">
        <v>0</v>
      </c>
      <c r="AG109" s="47"/>
      <c r="AH109" s="46">
        <v>0</v>
      </c>
      <c r="AI109" s="47"/>
      <c r="AJ109" s="46">
        <v>0</v>
      </c>
      <c r="AK109" s="47"/>
      <c r="AL109" s="46">
        <v>666</v>
      </c>
    </row>
    <row r="110" spans="2:38" x14ac:dyDescent="0.25">
      <c r="B110" s="9" t="s">
        <v>20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1">
        <f>SUM(P109:P109)</f>
        <v>0</v>
      </c>
      <c r="Q110" s="10"/>
      <c r="R110" s="11">
        <f>SUM(P109:R109)</f>
        <v>0</v>
      </c>
      <c r="S110" s="10"/>
      <c r="T110" s="11">
        <f>SUM(P109:T109)</f>
        <v>0</v>
      </c>
      <c r="U110" s="10"/>
      <c r="V110" s="11">
        <f>SUM(R109:V109)</f>
        <v>0</v>
      </c>
      <c r="W110" s="10"/>
      <c r="X110" s="11">
        <f>SUM(T109:X109)</f>
        <v>0</v>
      </c>
      <c r="Y110" s="10"/>
      <c r="Z110" s="11">
        <f>SUM(V109:Z109)</f>
        <v>0</v>
      </c>
      <c r="AA110" s="10"/>
      <c r="AB110" s="11">
        <f>SUM(X109:AB109)</f>
        <v>0</v>
      </c>
      <c r="AC110" s="10"/>
      <c r="AD110" s="11">
        <f>SUM(Z109:AD109)</f>
        <v>0</v>
      </c>
      <c r="AE110" s="10"/>
      <c r="AF110" s="11">
        <f>SUM(AB109:AF109)</f>
        <v>0</v>
      </c>
      <c r="AG110" s="10"/>
      <c r="AH110" s="11">
        <f>SUM(AD109:AH109)</f>
        <v>0</v>
      </c>
      <c r="AI110" s="10"/>
      <c r="AJ110" s="11">
        <f>SUM(AF109:AJ109)</f>
        <v>0</v>
      </c>
      <c r="AK110" s="10"/>
      <c r="AL110" s="13">
        <f>SUM(AH109:AL109)</f>
        <v>666</v>
      </c>
    </row>
    <row r="111" spans="2:38" x14ac:dyDescent="0.25">
      <c r="B111" s="50" t="s">
        <v>40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3">
        <f t="shared" ref="P111" si="122">IF(ISERROR(P110/P33),0,P110/P33)</f>
        <v>0</v>
      </c>
      <c r="Q111" s="51"/>
      <c r="R111" s="53">
        <f t="shared" ref="R111" si="123">IF(ISERROR(R110/R33),0,R110/R33)</f>
        <v>0</v>
      </c>
      <c r="S111" s="51"/>
      <c r="T111" s="53">
        <f t="shared" ref="T111:V111" si="124">IF(ISERROR(T110/T33),0,T110/T33)</f>
        <v>0</v>
      </c>
      <c r="U111" s="51"/>
      <c r="V111" s="53">
        <f t="shared" si="124"/>
        <v>0</v>
      </c>
      <c r="W111" s="51"/>
      <c r="X111" s="53">
        <f t="shared" ref="X111:Z111" si="125">IF(ISERROR(X110/X33),0,X110/X33)</f>
        <v>0</v>
      </c>
      <c r="Y111" s="51"/>
      <c r="Z111" s="53">
        <f t="shared" si="125"/>
        <v>0</v>
      </c>
      <c r="AA111" s="51"/>
      <c r="AB111" s="53">
        <f t="shared" ref="AB111:AD111" si="126">IF(ISERROR(AB110/AB33),0,AB110/AB33)</f>
        <v>0</v>
      </c>
      <c r="AC111" s="51"/>
      <c r="AD111" s="53">
        <f t="shared" si="126"/>
        <v>0</v>
      </c>
      <c r="AE111" s="51"/>
      <c r="AF111" s="53">
        <f t="shared" ref="AF111:AH111" si="127">IF(ISERROR(AF110/AF33),0,AF110/AF33)</f>
        <v>0</v>
      </c>
      <c r="AG111" s="51"/>
      <c r="AH111" s="53">
        <f t="shared" si="127"/>
        <v>0</v>
      </c>
      <c r="AI111" s="51"/>
      <c r="AJ111" s="53">
        <f t="shared" ref="AJ111:AL111" si="128">IF(ISERROR(AJ110/AJ33),0,AJ110/AJ33)</f>
        <v>0</v>
      </c>
      <c r="AK111" s="51"/>
      <c r="AL111" s="54">
        <f t="shared" si="128"/>
        <v>166.5</v>
      </c>
    </row>
    <row r="112" spans="2:38" x14ac:dyDescent="0.25">
      <c r="B112" s="4" t="s">
        <v>28</v>
      </c>
      <c r="P112" s="46">
        <v>0</v>
      </c>
      <c r="Q112" s="47"/>
      <c r="R112" s="46">
        <v>0</v>
      </c>
      <c r="S112" s="47"/>
      <c r="T112" s="46">
        <v>0</v>
      </c>
      <c r="U112" s="47"/>
      <c r="V112" s="46">
        <v>0</v>
      </c>
      <c r="W112" s="47"/>
      <c r="X112" s="46">
        <v>0</v>
      </c>
      <c r="Y112" s="47"/>
      <c r="Z112" s="46">
        <v>0</v>
      </c>
      <c r="AA112" s="47"/>
      <c r="AB112" s="46">
        <v>0</v>
      </c>
      <c r="AC112" s="47"/>
      <c r="AD112" s="46">
        <v>0</v>
      </c>
      <c r="AE112" s="47"/>
      <c r="AF112" s="46">
        <v>0</v>
      </c>
      <c r="AG112" s="47"/>
      <c r="AH112" s="46">
        <v>0</v>
      </c>
      <c r="AI112" s="47"/>
      <c r="AJ112" s="46">
        <v>0</v>
      </c>
      <c r="AK112" s="47"/>
      <c r="AL112" s="46">
        <v>666</v>
      </c>
    </row>
    <row r="113" spans="2:38" x14ac:dyDescent="0.25">
      <c r="B113" s="9" t="s">
        <v>20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1">
        <f>SUM(P112:P112)</f>
        <v>0</v>
      </c>
      <c r="Q113" s="10"/>
      <c r="R113" s="11">
        <f>SUM(P112:R112)</f>
        <v>0</v>
      </c>
      <c r="S113" s="10"/>
      <c r="T113" s="11">
        <f>SUM(P112:T112)</f>
        <v>0</v>
      </c>
      <c r="U113" s="10"/>
      <c r="V113" s="11">
        <f>SUM(R112:V112)</f>
        <v>0</v>
      </c>
      <c r="W113" s="10"/>
      <c r="X113" s="11">
        <f>SUM(T112:X112)</f>
        <v>0</v>
      </c>
      <c r="Y113" s="10"/>
      <c r="Z113" s="11">
        <f>SUM(V112:Z112)</f>
        <v>0</v>
      </c>
      <c r="AA113" s="10"/>
      <c r="AB113" s="11">
        <f>SUM(X112:AB112)</f>
        <v>0</v>
      </c>
      <c r="AC113" s="10"/>
      <c r="AD113" s="11">
        <f>SUM(Z112:AD112)</f>
        <v>0</v>
      </c>
      <c r="AE113" s="10"/>
      <c r="AF113" s="11">
        <f>SUM(AB112:AF112)</f>
        <v>0</v>
      </c>
      <c r="AG113" s="10"/>
      <c r="AH113" s="11">
        <f>SUM(AD112:AH112)</f>
        <v>0</v>
      </c>
      <c r="AI113" s="10"/>
      <c r="AJ113" s="11">
        <f>SUM(AF112:AJ112)</f>
        <v>0</v>
      </c>
      <c r="AK113" s="10"/>
      <c r="AL113" s="13">
        <f>SUM(AH112:AL112)</f>
        <v>666</v>
      </c>
    </row>
    <row r="114" spans="2:38" x14ac:dyDescent="0.25">
      <c r="B114" s="4" t="s">
        <v>29</v>
      </c>
      <c r="P114" s="15">
        <f t="shared" ref="P114:P115" si="129">IF(ISERROR(P112/P109),0,P112/P109)</f>
        <v>0</v>
      </c>
      <c r="R114" s="15">
        <f t="shared" ref="R114:R115" si="130">IF(ISERROR(R112/R109),0,R112/R109)</f>
        <v>0</v>
      </c>
      <c r="T114" s="15">
        <f t="shared" ref="T114:V115" si="131">IF(ISERROR(T112/T109),0,T112/T109)</f>
        <v>0</v>
      </c>
      <c r="V114" s="15">
        <f t="shared" si="131"/>
        <v>0</v>
      </c>
      <c r="X114" s="15">
        <f t="shared" ref="X114:Z114" si="132">IF(ISERROR(X112/X109),0,X112/X109)</f>
        <v>0</v>
      </c>
      <c r="Z114" s="15">
        <f t="shared" si="132"/>
        <v>0</v>
      </c>
      <c r="AB114" s="15">
        <f t="shared" ref="AB114:AD114" si="133">IF(ISERROR(AB112/AB109),0,AB112/AB109)</f>
        <v>0</v>
      </c>
      <c r="AD114" s="15">
        <f t="shared" si="133"/>
        <v>0</v>
      </c>
      <c r="AF114" s="15">
        <f t="shared" ref="AF114:AH114" si="134">IF(ISERROR(AF112/AF109),0,AF112/AF109)</f>
        <v>0</v>
      </c>
      <c r="AH114" s="15">
        <f t="shared" si="134"/>
        <v>0</v>
      </c>
      <c r="AJ114" s="15">
        <f t="shared" ref="AJ114:AL114" si="135">IF(ISERROR(AJ112/AJ109),0,AJ112/AJ109)</f>
        <v>0</v>
      </c>
      <c r="AL114" s="15">
        <f t="shared" si="135"/>
        <v>1</v>
      </c>
    </row>
    <row r="115" spans="2:38" x14ac:dyDescent="0.25">
      <c r="B115" s="9" t="s"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41">
        <f t="shared" si="129"/>
        <v>0</v>
      </c>
      <c r="Q115" s="10"/>
      <c r="R115" s="41">
        <f t="shared" si="130"/>
        <v>0</v>
      </c>
      <c r="S115" s="10"/>
      <c r="T115" s="41">
        <f t="shared" si="131"/>
        <v>0</v>
      </c>
      <c r="U115" s="10"/>
      <c r="V115" s="41">
        <f t="shared" si="131"/>
        <v>0</v>
      </c>
      <c r="W115" s="10"/>
      <c r="X115" s="41">
        <f t="shared" ref="X115:Z115" si="136">IF(ISERROR(X113/X110),0,X113/X110)</f>
        <v>0</v>
      </c>
      <c r="Y115" s="10"/>
      <c r="Z115" s="41">
        <f t="shared" si="136"/>
        <v>0</v>
      </c>
      <c r="AA115" s="10"/>
      <c r="AB115" s="41">
        <f t="shared" ref="AB115:AD115" si="137">IF(ISERROR(AB113/AB110),0,AB113/AB110)</f>
        <v>0</v>
      </c>
      <c r="AC115" s="10"/>
      <c r="AD115" s="41">
        <f t="shared" si="137"/>
        <v>0</v>
      </c>
      <c r="AE115" s="10"/>
      <c r="AF115" s="41">
        <f t="shared" ref="AF115:AH115" si="138">IF(ISERROR(AF113/AF110),0,AF113/AF110)</f>
        <v>0</v>
      </c>
      <c r="AG115" s="10"/>
      <c r="AH115" s="41">
        <f t="shared" si="138"/>
        <v>0</v>
      </c>
      <c r="AI115" s="10"/>
      <c r="AJ115" s="41">
        <f t="shared" ref="AJ115:AL115" si="139">IF(ISERROR(AJ113/AJ110),0,AJ113/AJ110)</f>
        <v>0</v>
      </c>
      <c r="AK115" s="10"/>
      <c r="AL115" s="42">
        <f t="shared" si="139"/>
        <v>1</v>
      </c>
    </row>
    <row r="116" spans="2:38" x14ac:dyDescent="0.25">
      <c r="P116" s="15"/>
      <c r="R116" s="15"/>
      <c r="T116" s="15"/>
      <c r="V116" s="15"/>
      <c r="X116" s="15"/>
      <c r="Z116" s="15"/>
      <c r="AB116" s="15"/>
      <c r="AD116" s="15"/>
      <c r="AF116" s="15"/>
      <c r="AH116" s="15"/>
      <c r="AJ116" s="15"/>
      <c r="AL116" s="15"/>
    </row>
    <row r="117" spans="2:38" x14ac:dyDescent="0.25">
      <c r="B117" s="7" t="str">
        <f>$B$34</f>
        <v>Dr. Le</v>
      </c>
    </row>
    <row r="118" spans="2:38" x14ac:dyDescent="0.25">
      <c r="B118" s="4" t="s">
        <v>26</v>
      </c>
      <c r="P118" s="46">
        <v>0</v>
      </c>
      <c r="Q118" s="47"/>
      <c r="R118" s="46">
        <v>0</v>
      </c>
      <c r="S118" s="47"/>
      <c r="T118" s="46">
        <v>0</v>
      </c>
      <c r="U118" s="47"/>
      <c r="V118" s="46">
        <v>0</v>
      </c>
      <c r="W118" s="47"/>
      <c r="X118" s="46">
        <v>0</v>
      </c>
      <c r="Y118" s="47"/>
      <c r="Z118" s="46">
        <v>0</v>
      </c>
      <c r="AA118" s="47"/>
      <c r="AB118" s="46">
        <v>47429</v>
      </c>
      <c r="AC118" s="47"/>
      <c r="AD118" s="46">
        <v>95197</v>
      </c>
      <c r="AE118" s="47"/>
      <c r="AF118" s="46">
        <v>153687.34</v>
      </c>
      <c r="AG118" s="47"/>
      <c r="AH118" s="46">
        <v>169437.83</v>
      </c>
      <c r="AI118" s="47"/>
      <c r="AJ118" s="46">
        <v>50412.15</v>
      </c>
      <c r="AK118" s="47"/>
      <c r="AL118" s="46">
        <v>142093</v>
      </c>
    </row>
    <row r="119" spans="2:38" x14ac:dyDescent="0.25">
      <c r="B119" s="9" t="s">
        <v>20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1">
        <f>SUM(P118:P118)</f>
        <v>0</v>
      </c>
      <c r="Q119" s="10"/>
      <c r="R119" s="11">
        <f>SUM(P118:R118)</f>
        <v>0</v>
      </c>
      <c r="S119" s="10"/>
      <c r="T119" s="11">
        <f>SUM(P118:T118)</f>
        <v>0</v>
      </c>
      <c r="U119" s="10"/>
      <c r="V119" s="11">
        <f>SUM(R118:V118)</f>
        <v>0</v>
      </c>
      <c r="W119" s="10"/>
      <c r="X119" s="11">
        <f>SUM(T118:X118)</f>
        <v>0</v>
      </c>
      <c r="Y119" s="10"/>
      <c r="Z119" s="11">
        <f>SUM(V118:Z118)</f>
        <v>0</v>
      </c>
      <c r="AA119" s="10"/>
      <c r="AB119" s="11">
        <f>SUM(X118:AB118)</f>
        <v>47429</v>
      </c>
      <c r="AC119" s="10"/>
      <c r="AD119" s="11">
        <f>SUM(Z118:AD118)</f>
        <v>142626</v>
      </c>
      <c r="AE119" s="10"/>
      <c r="AF119" s="11">
        <f>SUM(AB118:AF118)</f>
        <v>296313.33999999997</v>
      </c>
      <c r="AG119" s="10"/>
      <c r="AH119" s="11">
        <f>SUM(AD118:AH118)</f>
        <v>418322.17</v>
      </c>
      <c r="AI119" s="10"/>
      <c r="AJ119" s="11">
        <f>SUM(AF118:AJ118)</f>
        <v>373537.32</v>
      </c>
      <c r="AK119" s="10"/>
      <c r="AL119" s="13">
        <f>SUM(AH118:AL118)</f>
        <v>361942.98</v>
      </c>
    </row>
    <row r="120" spans="2:38" x14ac:dyDescent="0.25">
      <c r="B120" s="50" t="s">
        <v>40</v>
      </c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3">
        <f t="shared" ref="P120" si="140">IF(ISERROR(P119/P35),0,P119/P35)</f>
        <v>0</v>
      </c>
      <c r="Q120" s="51"/>
      <c r="R120" s="53">
        <f t="shared" ref="R120" si="141">IF(ISERROR(R119/R35),0,R119/R35)</f>
        <v>0</v>
      </c>
      <c r="S120" s="51"/>
      <c r="T120" s="53">
        <f t="shared" ref="T120:V120" si="142">IF(ISERROR(T119/T35),0,T119/T35)</f>
        <v>0</v>
      </c>
      <c r="U120" s="51"/>
      <c r="V120" s="53">
        <f t="shared" si="142"/>
        <v>0</v>
      </c>
      <c r="W120" s="51"/>
      <c r="X120" s="53">
        <f t="shared" ref="X120:Z120" si="143">IF(ISERROR(X119/X35),0,X119/X35)</f>
        <v>0</v>
      </c>
      <c r="Y120" s="51"/>
      <c r="Z120" s="53">
        <f t="shared" si="143"/>
        <v>0</v>
      </c>
      <c r="AA120" s="51"/>
      <c r="AB120" s="53">
        <f t="shared" ref="AB120:AD120" si="144">IF(ISERROR(AB119/AB35),0,AB119/AB35)</f>
        <v>1077.9318181818182</v>
      </c>
      <c r="AC120" s="51"/>
      <c r="AD120" s="53">
        <f t="shared" si="144"/>
        <v>1296.5999999999999</v>
      </c>
      <c r="AE120" s="51"/>
      <c r="AF120" s="53">
        <f t="shared" ref="AF120:AH120" si="145">IF(ISERROR(AF119/AF35),0,AF119/AF35)</f>
        <v>1601.6937297297295</v>
      </c>
      <c r="AG120" s="51"/>
      <c r="AH120" s="53">
        <f t="shared" si="145"/>
        <v>1621.4037596899225</v>
      </c>
      <c r="AI120" s="51"/>
      <c r="AJ120" s="53">
        <f t="shared" ref="AJ120:AL120" si="146">IF(ISERROR(AJ119/AJ35),0,AJ119/AJ35)</f>
        <v>1399.016179775281</v>
      </c>
      <c r="AK120" s="51"/>
      <c r="AL120" s="54">
        <f t="shared" si="146"/>
        <v>1226.9253559322033</v>
      </c>
    </row>
    <row r="121" spans="2:38" x14ac:dyDescent="0.25">
      <c r="B121" s="4" t="s">
        <v>28</v>
      </c>
      <c r="P121" s="46">
        <v>0</v>
      </c>
      <c r="Q121" s="47"/>
      <c r="R121" s="46">
        <v>0</v>
      </c>
      <c r="S121" s="47"/>
      <c r="T121" s="46">
        <v>0</v>
      </c>
      <c r="U121" s="47"/>
      <c r="V121" s="46">
        <v>0</v>
      </c>
      <c r="W121" s="47"/>
      <c r="X121" s="46">
        <v>0</v>
      </c>
      <c r="Y121" s="47"/>
      <c r="Z121" s="46">
        <v>0</v>
      </c>
      <c r="AA121" s="47"/>
      <c r="AB121" s="46">
        <v>14272</v>
      </c>
      <c r="AC121" s="47"/>
      <c r="AD121" s="46">
        <v>39326</v>
      </c>
      <c r="AE121" s="47"/>
      <c r="AF121" s="46">
        <v>24788.19</v>
      </c>
      <c r="AG121" s="47"/>
      <c r="AH121" s="46">
        <v>7085</v>
      </c>
      <c r="AI121" s="47"/>
      <c r="AJ121" s="46">
        <v>15167.15</v>
      </c>
      <c r="AK121" s="47"/>
      <c r="AL121" s="46">
        <v>33625</v>
      </c>
    </row>
    <row r="122" spans="2:38" x14ac:dyDescent="0.25">
      <c r="B122" s="9" t="s">
        <v>20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1">
        <f>SUM(P121:P121)</f>
        <v>0</v>
      </c>
      <c r="Q122" s="10"/>
      <c r="R122" s="11">
        <f>SUM(P121:R121)</f>
        <v>0</v>
      </c>
      <c r="S122" s="10"/>
      <c r="T122" s="11">
        <f>SUM(P121:T121)</f>
        <v>0</v>
      </c>
      <c r="U122" s="10"/>
      <c r="V122" s="11">
        <f>SUM(R121:V121)</f>
        <v>0</v>
      </c>
      <c r="W122" s="10"/>
      <c r="X122" s="11">
        <f>SUM(T121:X121)</f>
        <v>0</v>
      </c>
      <c r="Y122" s="10"/>
      <c r="Z122" s="11">
        <f>SUM(V121:Z121)</f>
        <v>0</v>
      </c>
      <c r="AA122" s="10"/>
      <c r="AB122" s="11">
        <f>SUM(X121:AB121)</f>
        <v>14272</v>
      </c>
      <c r="AC122" s="10"/>
      <c r="AD122" s="11">
        <f>SUM(Z121:AD121)</f>
        <v>53598</v>
      </c>
      <c r="AE122" s="10"/>
      <c r="AF122" s="11">
        <f>SUM(AB121:AF121)</f>
        <v>78386.19</v>
      </c>
      <c r="AG122" s="10"/>
      <c r="AH122" s="11">
        <f>SUM(AD121:AH121)</f>
        <v>71199.19</v>
      </c>
      <c r="AI122" s="10"/>
      <c r="AJ122" s="11">
        <f>SUM(AF121:AJ121)</f>
        <v>47040.34</v>
      </c>
      <c r="AK122" s="10"/>
      <c r="AL122" s="13">
        <f>SUM(AH121:AL121)</f>
        <v>55877.15</v>
      </c>
    </row>
    <row r="123" spans="2:38" x14ac:dyDescent="0.25">
      <c r="B123" s="4" t="s">
        <v>29</v>
      </c>
      <c r="P123" s="15">
        <f t="shared" ref="P123:P124" si="147">IF(ISERROR(P121/P118),0,P121/P118)</f>
        <v>0</v>
      </c>
      <c r="R123" s="15">
        <f t="shared" ref="R123:R124" si="148">IF(ISERROR(R121/R118),0,R121/R118)</f>
        <v>0</v>
      </c>
      <c r="T123" s="15">
        <f t="shared" ref="T123:V124" si="149">IF(ISERROR(T121/T118),0,T121/T118)</f>
        <v>0</v>
      </c>
      <c r="V123" s="15">
        <f t="shared" si="149"/>
        <v>0</v>
      </c>
      <c r="X123" s="15">
        <f t="shared" ref="X123:Z123" si="150">IF(ISERROR(X121/X118),0,X121/X118)</f>
        <v>0</v>
      </c>
      <c r="Z123" s="15">
        <f t="shared" si="150"/>
        <v>0</v>
      </c>
      <c r="AB123" s="15">
        <f t="shared" ref="AB123:AD123" si="151">IF(ISERROR(AB121/AB118),0,AB121/AB118)</f>
        <v>0.30091294355773895</v>
      </c>
      <c r="AD123" s="15">
        <f t="shared" si="151"/>
        <v>0.4131012531907518</v>
      </c>
      <c r="AF123" s="15">
        <f t="shared" ref="AF123:AH123" si="152">IF(ISERROR(AF121/AF118),0,AF121/AF118)</f>
        <v>0.16128973277824965</v>
      </c>
      <c r="AH123" s="15">
        <f t="shared" si="152"/>
        <v>4.1814747037305665E-2</v>
      </c>
      <c r="AJ123" s="15">
        <f t="shared" ref="AJ123:AL123" si="153">IF(ISERROR(AJ121/AJ118),0,AJ121/AJ118)</f>
        <v>0.3008629864030794</v>
      </c>
      <c r="AL123" s="15">
        <f t="shared" si="153"/>
        <v>0.23664079159423757</v>
      </c>
    </row>
    <row r="124" spans="2:38" x14ac:dyDescent="0.25">
      <c r="B124" s="9" t="s">
        <v>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41">
        <f t="shared" si="147"/>
        <v>0</v>
      </c>
      <c r="Q124" s="10"/>
      <c r="R124" s="41">
        <f t="shared" si="148"/>
        <v>0</v>
      </c>
      <c r="S124" s="10"/>
      <c r="T124" s="41">
        <f t="shared" si="149"/>
        <v>0</v>
      </c>
      <c r="U124" s="10"/>
      <c r="V124" s="41">
        <f t="shared" si="149"/>
        <v>0</v>
      </c>
      <c r="W124" s="10"/>
      <c r="X124" s="41">
        <f t="shared" ref="X124:Z124" si="154">IF(ISERROR(X122/X119),0,X122/X119)</f>
        <v>0</v>
      </c>
      <c r="Y124" s="10"/>
      <c r="Z124" s="41">
        <f t="shared" si="154"/>
        <v>0</v>
      </c>
      <c r="AA124" s="10"/>
      <c r="AB124" s="41">
        <f t="shared" ref="AB124:AD124" si="155">IF(ISERROR(AB122/AB119),0,AB122/AB119)</f>
        <v>0.30091294355773895</v>
      </c>
      <c r="AC124" s="10"/>
      <c r="AD124" s="41">
        <f t="shared" si="155"/>
        <v>0.37579403474822265</v>
      </c>
      <c r="AE124" s="10"/>
      <c r="AF124" s="41">
        <f t="shared" ref="AF124:AH124" si="156">IF(ISERROR(AF122/AF119),0,AF122/AF119)</f>
        <v>0.26453817435286581</v>
      </c>
      <c r="AG124" s="10"/>
      <c r="AH124" s="41">
        <f t="shared" si="156"/>
        <v>0.17020180881161523</v>
      </c>
      <c r="AI124" s="10"/>
      <c r="AJ124" s="41">
        <f t="shared" ref="AJ124:AL124" si="157">IF(ISERROR(AJ122/AJ119),0,AJ122/AJ119)</f>
        <v>0.12593210231309684</v>
      </c>
      <c r="AK124" s="10"/>
      <c r="AL124" s="42">
        <f t="shared" si="157"/>
        <v>0.15438108510904122</v>
      </c>
    </row>
    <row r="126" spans="2:38" x14ac:dyDescent="0.25">
      <c r="B126" s="7" t="str">
        <f>$B$36</f>
        <v>Other</v>
      </c>
    </row>
    <row r="127" spans="2:38" x14ac:dyDescent="0.25">
      <c r="B127" s="4" t="s">
        <v>26</v>
      </c>
      <c r="P127" s="46">
        <v>0</v>
      </c>
      <c r="Q127" s="47"/>
      <c r="R127" s="46">
        <v>0</v>
      </c>
      <c r="S127" s="47"/>
      <c r="T127" s="46">
        <v>0</v>
      </c>
      <c r="U127" s="47"/>
      <c r="V127" s="46">
        <v>0</v>
      </c>
      <c r="W127" s="47"/>
      <c r="X127" s="46">
        <v>0</v>
      </c>
      <c r="Y127" s="47"/>
      <c r="Z127" s="46">
        <v>0</v>
      </c>
      <c r="AA127" s="47"/>
      <c r="AB127" s="46">
        <v>0</v>
      </c>
      <c r="AC127" s="47"/>
      <c r="AD127" s="46">
        <v>0</v>
      </c>
      <c r="AE127" s="47"/>
      <c r="AF127" s="46">
        <v>0</v>
      </c>
      <c r="AG127" s="47"/>
      <c r="AH127" s="46">
        <v>0</v>
      </c>
      <c r="AI127" s="47"/>
      <c r="AJ127" s="46">
        <v>0</v>
      </c>
      <c r="AK127" s="47"/>
      <c r="AL127" s="46">
        <v>0</v>
      </c>
    </row>
    <row r="128" spans="2:38" x14ac:dyDescent="0.25">
      <c r="B128" s="9" t="s">
        <v>20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1">
        <f>SUM(P127:P127)</f>
        <v>0</v>
      </c>
      <c r="Q128" s="10"/>
      <c r="R128" s="11">
        <f>SUM(P127:R127)</f>
        <v>0</v>
      </c>
      <c r="S128" s="10"/>
      <c r="T128" s="11">
        <f>SUM(P127:T127)</f>
        <v>0</v>
      </c>
      <c r="U128" s="10"/>
      <c r="V128" s="11">
        <f>SUM(R127:V127)</f>
        <v>0</v>
      </c>
      <c r="W128" s="10"/>
      <c r="X128" s="11">
        <f>SUM(T127:X127)</f>
        <v>0</v>
      </c>
      <c r="Y128" s="10"/>
      <c r="Z128" s="11">
        <f>SUM(V127:Z127)</f>
        <v>0</v>
      </c>
      <c r="AA128" s="10"/>
      <c r="AB128" s="11">
        <f>SUM(X127:AB127)</f>
        <v>0</v>
      </c>
      <c r="AC128" s="10"/>
      <c r="AD128" s="11">
        <f>SUM(Z127:AD127)</f>
        <v>0</v>
      </c>
      <c r="AE128" s="10"/>
      <c r="AF128" s="11">
        <f>SUM(AB127:AF127)</f>
        <v>0</v>
      </c>
      <c r="AG128" s="10"/>
      <c r="AH128" s="11">
        <f>SUM(AD127:AH127)</f>
        <v>0</v>
      </c>
      <c r="AI128" s="10"/>
      <c r="AJ128" s="11">
        <f>SUM(AF127:AJ127)</f>
        <v>0</v>
      </c>
      <c r="AK128" s="10"/>
      <c r="AL128" s="13">
        <f>SUM(AH127:AL127)</f>
        <v>0</v>
      </c>
    </row>
    <row r="129" spans="2:39" x14ac:dyDescent="0.25">
      <c r="B129" s="50" t="s">
        <v>40</v>
      </c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3">
        <f t="shared" ref="P129" si="158">IF(ISERROR(P128/P37),0,P128/P37)</f>
        <v>0</v>
      </c>
      <c r="Q129" s="51"/>
      <c r="R129" s="53">
        <f t="shared" ref="R129" si="159">IF(ISERROR(R128/R37),0,R128/R37)</f>
        <v>0</v>
      </c>
      <c r="S129" s="51"/>
      <c r="T129" s="53">
        <f t="shared" ref="T129:V129" si="160">IF(ISERROR(T128/T37),0,T128/T37)</f>
        <v>0</v>
      </c>
      <c r="U129" s="51"/>
      <c r="V129" s="53">
        <f t="shared" si="160"/>
        <v>0</v>
      </c>
      <c r="W129" s="51"/>
      <c r="X129" s="53">
        <f t="shared" ref="X129:Z129" si="161">IF(ISERROR(X128/X37),0,X128/X37)</f>
        <v>0</v>
      </c>
      <c r="Y129" s="51"/>
      <c r="Z129" s="53">
        <f t="shared" si="161"/>
        <v>0</v>
      </c>
      <c r="AA129" s="51"/>
      <c r="AB129" s="53">
        <f t="shared" ref="AB129:AD129" si="162">IF(ISERROR(AB128/AB37),0,AB128/AB37)</f>
        <v>0</v>
      </c>
      <c r="AC129" s="51"/>
      <c r="AD129" s="53">
        <f t="shared" si="162"/>
        <v>0</v>
      </c>
      <c r="AE129" s="51"/>
      <c r="AF129" s="53">
        <f t="shared" ref="AF129:AH129" si="163">IF(ISERROR(AF128/AF37),0,AF128/AF37)</f>
        <v>0</v>
      </c>
      <c r="AG129" s="51"/>
      <c r="AH129" s="53">
        <f t="shared" si="163"/>
        <v>0</v>
      </c>
      <c r="AI129" s="51"/>
      <c r="AJ129" s="53">
        <f t="shared" ref="AJ129:AL129" si="164">IF(ISERROR(AJ128/AJ37),0,AJ128/AJ37)</f>
        <v>0</v>
      </c>
      <c r="AK129" s="51"/>
      <c r="AL129" s="54">
        <f t="shared" si="164"/>
        <v>0</v>
      </c>
    </row>
    <row r="130" spans="2:39" x14ac:dyDescent="0.25">
      <c r="B130" s="4" t="s">
        <v>28</v>
      </c>
      <c r="P130" s="46">
        <v>0</v>
      </c>
      <c r="Q130" s="47"/>
      <c r="R130" s="46">
        <v>0</v>
      </c>
      <c r="S130" s="47"/>
      <c r="T130" s="46">
        <v>0</v>
      </c>
      <c r="U130" s="47"/>
      <c r="V130" s="46">
        <v>0</v>
      </c>
      <c r="W130" s="47"/>
      <c r="X130" s="46">
        <v>0</v>
      </c>
      <c r="Y130" s="47"/>
      <c r="Z130" s="46">
        <v>0</v>
      </c>
      <c r="AA130" s="47"/>
      <c r="AB130" s="46">
        <v>0</v>
      </c>
      <c r="AC130" s="47"/>
      <c r="AD130" s="46">
        <v>0</v>
      </c>
      <c r="AE130" s="47"/>
      <c r="AF130" s="46">
        <v>0</v>
      </c>
      <c r="AG130" s="47"/>
      <c r="AH130" s="46">
        <v>0</v>
      </c>
      <c r="AI130" s="47"/>
      <c r="AJ130" s="46">
        <v>0</v>
      </c>
      <c r="AK130" s="47"/>
      <c r="AL130" s="46">
        <v>0</v>
      </c>
    </row>
    <row r="131" spans="2:39" x14ac:dyDescent="0.25">
      <c r="B131" s="9" t="s">
        <v>20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1">
        <f>SUM(P130:P130)</f>
        <v>0</v>
      </c>
      <c r="Q131" s="10"/>
      <c r="R131" s="11">
        <f>SUM(P130:R130)</f>
        <v>0</v>
      </c>
      <c r="S131" s="10"/>
      <c r="T131" s="11">
        <f>SUM(P130:T130)</f>
        <v>0</v>
      </c>
      <c r="U131" s="10"/>
      <c r="V131" s="11">
        <f>SUM(R130:V130)</f>
        <v>0</v>
      </c>
      <c r="W131" s="10"/>
      <c r="X131" s="11">
        <f>SUM(T130:X130)</f>
        <v>0</v>
      </c>
      <c r="Y131" s="10"/>
      <c r="Z131" s="11">
        <f>SUM(V130:Z130)</f>
        <v>0</v>
      </c>
      <c r="AA131" s="10"/>
      <c r="AB131" s="11">
        <f>SUM(X130:AB130)</f>
        <v>0</v>
      </c>
      <c r="AC131" s="10"/>
      <c r="AD131" s="11">
        <f>SUM(Z130:AD130)</f>
        <v>0</v>
      </c>
      <c r="AE131" s="10"/>
      <c r="AF131" s="11">
        <f>SUM(AB130:AF130)</f>
        <v>0</v>
      </c>
      <c r="AG131" s="10"/>
      <c r="AH131" s="11">
        <f>SUM(AD130:AH130)</f>
        <v>0</v>
      </c>
      <c r="AI131" s="10"/>
      <c r="AJ131" s="11">
        <f>SUM(AF130:AJ130)</f>
        <v>0</v>
      </c>
      <c r="AK131" s="10"/>
      <c r="AL131" s="13">
        <f>SUM(AH130:AL130)</f>
        <v>0</v>
      </c>
    </row>
    <row r="132" spans="2:39" x14ac:dyDescent="0.25">
      <c r="B132" s="4" t="s">
        <v>29</v>
      </c>
      <c r="P132" s="15">
        <f t="shared" ref="P132:P133" si="165">IF(ISERROR(P130/P127),0,P130/P127)</f>
        <v>0</v>
      </c>
      <c r="R132" s="15">
        <f t="shared" ref="R132:R133" si="166">IF(ISERROR(R130/R127),0,R130/R127)</f>
        <v>0</v>
      </c>
      <c r="T132" s="15">
        <f t="shared" ref="T132:V133" si="167">IF(ISERROR(T130/T127),0,T130/T127)</f>
        <v>0</v>
      </c>
      <c r="V132" s="15">
        <f t="shared" si="167"/>
        <v>0</v>
      </c>
      <c r="X132" s="15">
        <f t="shared" ref="X132:Z132" si="168">IF(ISERROR(X130/X127),0,X130/X127)</f>
        <v>0</v>
      </c>
      <c r="Z132" s="15">
        <f t="shared" si="168"/>
        <v>0</v>
      </c>
      <c r="AB132" s="15">
        <f t="shared" ref="AB132:AD132" si="169">IF(ISERROR(AB130/AB127),0,AB130/AB127)</f>
        <v>0</v>
      </c>
      <c r="AD132" s="15">
        <f t="shared" si="169"/>
        <v>0</v>
      </c>
      <c r="AF132" s="15">
        <f t="shared" ref="AF132:AH132" si="170">IF(ISERROR(AF130/AF127),0,AF130/AF127)</f>
        <v>0</v>
      </c>
      <c r="AH132" s="15">
        <f t="shared" si="170"/>
        <v>0</v>
      </c>
      <c r="AJ132" s="15">
        <f t="shared" ref="AJ132:AL132" si="171">IF(ISERROR(AJ130/AJ127),0,AJ130/AJ127)</f>
        <v>0</v>
      </c>
      <c r="AL132" s="15">
        <f t="shared" si="171"/>
        <v>0</v>
      </c>
    </row>
    <row r="133" spans="2:39" x14ac:dyDescent="0.25">
      <c r="B133" s="9" t="s">
        <v>2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41">
        <f t="shared" si="165"/>
        <v>0</v>
      </c>
      <c r="Q133" s="10"/>
      <c r="R133" s="41">
        <f t="shared" si="166"/>
        <v>0</v>
      </c>
      <c r="S133" s="10"/>
      <c r="T133" s="41">
        <f t="shared" si="167"/>
        <v>0</v>
      </c>
      <c r="U133" s="10"/>
      <c r="V133" s="41">
        <f t="shared" si="167"/>
        <v>0</v>
      </c>
      <c r="W133" s="10"/>
      <c r="X133" s="41">
        <f t="shared" ref="X133:Z133" si="172">IF(ISERROR(X131/X128),0,X131/X128)</f>
        <v>0</v>
      </c>
      <c r="Y133" s="10"/>
      <c r="Z133" s="41">
        <f t="shared" si="172"/>
        <v>0</v>
      </c>
      <c r="AA133" s="10"/>
      <c r="AB133" s="41">
        <f t="shared" ref="AB133:AD133" si="173">IF(ISERROR(AB131/AB128),0,AB131/AB128)</f>
        <v>0</v>
      </c>
      <c r="AC133" s="10"/>
      <c r="AD133" s="41">
        <f t="shared" si="173"/>
        <v>0</v>
      </c>
      <c r="AE133" s="10"/>
      <c r="AF133" s="41">
        <f t="shared" ref="AF133:AH133" si="174">IF(ISERROR(AF131/AF128),0,AF131/AF128)</f>
        <v>0</v>
      </c>
      <c r="AG133" s="10"/>
      <c r="AH133" s="41">
        <f t="shared" si="174"/>
        <v>0</v>
      </c>
      <c r="AI133" s="10"/>
      <c r="AJ133" s="41">
        <f t="shared" ref="AJ133:AL133" si="175">IF(ISERROR(AJ131/AJ128),0,AJ131/AJ128)</f>
        <v>0</v>
      </c>
      <c r="AK133" s="10"/>
      <c r="AL133" s="42">
        <f t="shared" si="175"/>
        <v>0</v>
      </c>
    </row>
    <row r="135" spans="2:39" x14ac:dyDescent="0.25">
      <c r="B135" s="6" t="s">
        <v>25</v>
      </c>
    </row>
    <row r="136" spans="2:39" x14ac:dyDescent="0.25">
      <c r="B136" s="4" t="s">
        <v>10</v>
      </c>
      <c r="P136" s="47">
        <v>44</v>
      </c>
      <c r="R136" s="47">
        <v>48</v>
      </c>
      <c r="T136" s="47">
        <v>20</v>
      </c>
      <c r="V136" s="47">
        <v>21</v>
      </c>
      <c r="X136" s="47">
        <v>33</v>
      </c>
      <c r="Z136" s="47">
        <v>19</v>
      </c>
      <c r="AB136" s="47">
        <v>23</v>
      </c>
      <c r="AD136" s="47">
        <v>24</v>
      </c>
      <c r="AF136" s="47">
        <v>19</v>
      </c>
      <c r="AH136" s="47">
        <v>25</v>
      </c>
      <c r="AJ136" s="47">
        <v>25</v>
      </c>
      <c r="AL136" s="47">
        <v>40</v>
      </c>
    </row>
    <row r="137" spans="2:39" x14ac:dyDescent="0.25">
      <c r="B137" s="4" t="s">
        <v>13</v>
      </c>
      <c r="P137" s="21">
        <v>0.16</v>
      </c>
      <c r="R137" s="21">
        <v>0.35</v>
      </c>
      <c r="T137" s="21">
        <v>0.3</v>
      </c>
      <c r="V137" s="21">
        <v>0.48</v>
      </c>
      <c r="X137" s="21">
        <v>0.39</v>
      </c>
      <c r="Z137" s="21">
        <v>0.47</v>
      </c>
      <c r="AB137" s="21">
        <v>0.7</v>
      </c>
      <c r="AD137" s="21">
        <v>0.38</v>
      </c>
      <c r="AF137" s="21">
        <v>0.57999999999999996</v>
      </c>
      <c r="AH137" s="21">
        <v>0.48</v>
      </c>
      <c r="AJ137" s="21">
        <v>0.52</v>
      </c>
      <c r="AL137" s="21">
        <v>0.43</v>
      </c>
    </row>
    <row r="139" spans="2:39" x14ac:dyDescent="0.25">
      <c r="B139" s="6" t="s">
        <v>12</v>
      </c>
    </row>
    <row r="140" spans="2:39" x14ac:dyDescent="0.25">
      <c r="B140" s="7" t="s">
        <v>33</v>
      </c>
    </row>
    <row r="141" spans="2:39" x14ac:dyDescent="0.25">
      <c r="B141" s="4" t="s">
        <v>30</v>
      </c>
      <c r="P141" s="4">
        <f>P44</f>
        <v>186</v>
      </c>
      <c r="R141" s="4">
        <f>R44</f>
        <v>270</v>
      </c>
      <c r="T141" s="4">
        <f>T44</f>
        <v>247</v>
      </c>
      <c r="V141" s="4">
        <f>V44</f>
        <v>244</v>
      </c>
      <c r="X141" s="4">
        <f>X44</f>
        <v>283</v>
      </c>
      <c r="Z141" s="4">
        <f>Z44</f>
        <v>289</v>
      </c>
      <c r="AB141" s="4">
        <f>AB44</f>
        <v>197</v>
      </c>
      <c r="AD141" s="4">
        <f>AD44</f>
        <v>251</v>
      </c>
      <c r="AF141" s="4">
        <f>AF44</f>
        <v>297</v>
      </c>
      <c r="AH141" s="4">
        <f>AH44</f>
        <v>297</v>
      </c>
      <c r="AJ141" s="4">
        <f>AJ44</f>
        <v>255</v>
      </c>
      <c r="AL141" s="4">
        <f>AL44</f>
        <v>275</v>
      </c>
    </row>
    <row r="142" spans="2:39" x14ac:dyDescent="0.25">
      <c r="B142" s="4" t="s">
        <v>32</v>
      </c>
      <c r="P142" s="16">
        <f>6.5*4*8</f>
        <v>208</v>
      </c>
      <c r="Q142" s="17"/>
      <c r="R142" s="16">
        <f>10.5*4*8</f>
        <v>336</v>
      </c>
      <c r="S142" s="17"/>
      <c r="T142" s="16">
        <f>10.5*4*8</f>
        <v>336</v>
      </c>
      <c r="U142" s="17"/>
      <c r="V142" s="16">
        <f>10.5*4*8</f>
        <v>336</v>
      </c>
      <c r="W142" s="17"/>
      <c r="X142" s="16">
        <f>10.5*4*8</f>
        <v>336</v>
      </c>
      <c r="Y142" s="17"/>
      <c r="Z142" s="16">
        <f>10.5*4*8</f>
        <v>336</v>
      </c>
      <c r="AA142" s="17"/>
      <c r="AB142" s="16">
        <f>10.5*4*8</f>
        <v>336</v>
      </c>
      <c r="AC142" s="17"/>
      <c r="AD142" s="16">
        <f>10.5*4*8</f>
        <v>336</v>
      </c>
      <c r="AE142" s="17"/>
      <c r="AF142" s="16">
        <f>10.5*4*8</f>
        <v>336</v>
      </c>
      <c r="AG142" s="17"/>
      <c r="AH142" s="16">
        <f>10.5*4*8</f>
        <v>336</v>
      </c>
      <c r="AI142" s="17"/>
      <c r="AJ142" s="16">
        <f>10.5*4*8</f>
        <v>336</v>
      </c>
      <c r="AK142" s="17"/>
      <c r="AL142" s="16">
        <f>10.5*4*8</f>
        <v>336</v>
      </c>
      <c r="AM142" s="17"/>
    </row>
    <row r="143" spans="2:39" x14ac:dyDescent="0.25">
      <c r="B143" s="4" t="s">
        <v>31</v>
      </c>
      <c r="P143" s="43">
        <f>P141/P142</f>
        <v>0.89423076923076927</v>
      </c>
      <c r="R143" s="43">
        <f>R141/R142</f>
        <v>0.8035714285714286</v>
      </c>
      <c r="T143" s="43">
        <f>T141/T142</f>
        <v>0.73511904761904767</v>
      </c>
      <c r="V143" s="43">
        <f>V141/V142</f>
        <v>0.72619047619047616</v>
      </c>
      <c r="X143" s="43">
        <f>X141/X142</f>
        <v>0.84226190476190477</v>
      </c>
      <c r="Z143" s="43">
        <f>Z141/Z142</f>
        <v>0.86011904761904767</v>
      </c>
      <c r="AB143" s="43">
        <f>AB141/AB142</f>
        <v>0.58630952380952384</v>
      </c>
      <c r="AD143" s="43">
        <f>AD141/AD142</f>
        <v>0.74702380952380953</v>
      </c>
      <c r="AF143" s="43">
        <f>AF141/AF142</f>
        <v>0.8839285714285714</v>
      </c>
      <c r="AH143" s="43">
        <f>AH141/AH142</f>
        <v>0.8839285714285714</v>
      </c>
      <c r="AJ143" s="43">
        <f>AJ141/AJ142</f>
        <v>0.7589285714285714</v>
      </c>
      <c r="AL143" s="43">
        <f>AL141/AL142</f>
        <v>0.81845238095238093</v>
      </c>
    </row>
    <row r="144" spans="2:39" ht="6" customHeight="1" x14ac:dyDescent="0.25">
      <c r="P144" s="43"/>
      <c r="R144" s="43"/>
      <c r="T144" s="43"/>
      <c r="V144" s="43"/>
      <c r="X144" s="43"/>
      <c r="Z144" s="43"/>
      <c r="AB144" s="43"/>
      <c r="AD144" s="43"/>
      <c r="AF144" s="43"/>
      <c r="AH144" s="43"/>
      <c r="AJ144" s="43"/>
      <c r="AL144" s="43"/>
    </row>
    <row r="145" spans="2:39" x14ac:dyDescent="0.25">
      <c r="B145" s="7" t="s">
        <v>13</v>
      </c>
      <c r="P145" s="21">
        <v>0.66</v>
      </c>
      <c r="R145" s="21">
        <v>0.59</v>
      </c>
      <c r="T145" s="21">
        <v>0.57999999999999996</v>
      </c>
      <c r="V145" s="21">
        <v>0.71</v>
      </c>
      <c r="X145" s="21">
        <v>0.62</v>
      </c>
      <c r="Z145" s="21">
        <v>0.78</v>
      </c>
      <c r="AB145" s="21">
        <v>0.75</v>
      </c>
      <c r="AD145" s="21">
        <v>0.77</v>
      </c>
      <c r="AF145" s="21">
        <v>0.77</v>
      </c>
      <c r="AH145" s="21">
        <v>0.87</v>
      </c>
      <c r="AJ145" s="21">
        <v>0.82</v>
      </c>
      <c r="AL145" s="21">
        <v>0.79</v>
      </c>
    </row>
    <row r="146" spans="2:39" ht="6" customHeight="1" x14ac:dyDescent="0.25"/>
    <row r="147" spans="2:39" x14ac:dyDescent="0.25">
      <c r="B147" s="7" t="s">
        <v>34</v>
      </c>
    </row>
    <row r="148" spans="2:39" x14ac:dyDescent="0.25">
      <c r="B148" s="4" t="s">
        <v>37</v>
      </c>
      <c r="P148" s="19">
        <f>P11</f>
        <v>36996.959999999999</v>
      </c>
      <c r="R148" s="19">
        <f>R11</f>
        <v>51324.77</v>
      </c>
      <c r="T148" s="19">
        <f>T11</f>
        <v>43610.239999999998</v>
      </c>
      <c r="V148" s="19">
        <f>V11</f>
        <v>37048.160000000003</v>
      </c>
      <c r="X148" s="19">
        <f>X11</f>
        <v>41676.589999999997</v>
      </c>
      <c r="Z148" s="19">
        <f>Z11</f>
        <v>29962.63</v>
      </c>
      <c r="AB148" s="19">
        <f>AB11</f>
        <v>28102.26</v>
      </c>
      <c r="AD148" s="19">
        <f>AD11</f>
        <v>33883.050000000003</v>
      </c>
      <c r="AF148" s="19">
        <f>AF11</f>
        <v>41082</v>
      </c>
      <c r="AH148" s="19">
        <f>AH11</f>
        <v>37367.25</v>
      </c>
      <c r="AJ148" s="19">
        <f>AJ11</f>
        <v>42013.15</v>
      </c>
      <c r="AL148" s="19">
        <f>AL11</f>
        <v>51941.67</v>
      </c>
    </row>
    <row r="149" spans="2:39" x14ac:dyDescent="0.25">
      <c r="B149" s="4" t="s">
        <v>35</v>
      </c>
      <c r="P149" s="8">
        <v>4706.6899999999996</v>
      </c>
      <c r="Q149" s="16"/>
      <c r="R149" s="8">
        <v>16574.64</v>
      </c>
      <c r="S149" s="16"/>
      <c r="T149" s="8">
        <v>25341.65</v>
      </c>
      <c r="U149" s="16"/>
      <c r="V149" s="8">
        <v>16433.919999999998</v>
      </c>
      <c r="W149" s="16"/>
      <c r="X149" s="8">
        <v>22258.17</v>
      </c>
      <c r="Y149" s="16"/>
      <c r="Z149" s="8">
        <v>22446.63</v>
      </c>
      <c r="AA149" s="16"/>
      <c r="AB149" s="8">
        <v>17365.080000000002</v>
      </c>
      <c r="AC149" s="16"/>
      <c r="AD149" s="8">
        <v>19216.45</v>
      </c>
      <c r="AE149" s="16"/>
      <c r="AF149" s="8">
        <v>19550.53</v>
      </c>
      <c r="AG149" s="16"/>
      <c r="AH149" s="8">
        <v>20056.419999999998</v>
      </c>
      <c r="AI149" s="16"/>
      <c r="AJ149" s="8">
        <v>19644.32</v>
      </c>
      <c r="AK149" s="16"/>
      <c r="AL149" s="8">
        <v>20955.759999999998</v>
      </c>
      <c r="AM149" s="16"/>
    </row>
    <row r="150" spans="2:39" x14ac:dyDescent="0.25">
      <c r="B150" s="4" t="s">
        <v>36</v>
      </c>
      <c r="P150" s="44">
        <f>P148/P149</f>
        <v>7.8605049408395287</v>
      </c>
      <c r="R150" s="44">
        <f>R148/R149</f>
        <v>3.0965842998701629</v>
      </c>
      <c r="T150" s="44">
        <f>T148/T149</f>
        <v>1.720891891411964</v>
      </c>
      <c r="V150" s="44">
        <f>V148/V149</f>
        <v>2.2543714463743285</v>
      </c>
      <c r="X150" s="44">
        <f>X148/X149</f>
        <v>1.8724176336149827</v>
      </c>
      <c r="Z150" s="44">
        <f>Z148/Z149</f>
        <v>1.3348386817976685</v>
      </c>
      <c r="AB150" s="44">
        <f>AB148/AB149</f>
        <v>1.6183202150522771</v>
      </c>
      <c r="AD150" s="44">
        <f>AD148/AD149</f>
        <v>1.7632315021765208</v>
      </c>
      <c r="AF150" s="44">
        <f>AF148/AF149</f>
        <v>2.1013241073259907</v>
      </c>
      <c r="AH150" s="44">
        <f>AH148/AH149</f>
        <v>1.8631066760668156</v>
      </c>
      <c r="AJ150" s="44">
        <f>AJ148/AJ149</f>
        <v>2.1386919985013479</v>
      </c>
      <c r="AL150" s="44">
        <f>AL148/AL149</f>
        <v>2.4786345138520387</v>
      </c>
    </row>
  </sheetData>
  <pageMargins left="0.45" right="0.45" top="0.5" bottom="0.5" header="0.3" footer="0.3"/>
  <pageSetup scale="26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27E0-8B2E-491C-BA1B-5B6497D9E8AC}">
  <dimension ref="A3:AN150"/>
  <sheetViews>
    <sheetView showGridLines="0" view="pageBreakPreview" zoomScaleNormal="100" zoomScaleSheetLayoutView="100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V18" sqref="V18"/>
    </sheetView>
  </sheetViews>
  <sheetFormatPr defaultColWidth="8.85546875" defaultRowHeight="15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0.85546875" style="4" customWidth="1"/>
    <col min="11" max="11" width="1.85546875" style="4" customWidth="1"/>
    <col min="12" max="12" width="10.85546875" style="4" customWidth="1"/>
    <col min="13" max="13" width="1.85546875" style="4" customWidth="1"/>
    <col min="14" max="14" width="10.85546875" style="4" customWidth="1"/>
    <col min="15" max="15" width="1.85546875" style="4" customWidth="1"/>
    <col min="16" max="16" width="12.42578125" style="4" bestFit="1" customWidth="1"/>
    <col min="17" max="17" width="1.85546875" style="4" customWidth="1"/>
    <col min="18" max="18" width="12.42578125" style="4" bestFit="1" customWidth="1"/>
    <col min="19" max="19" width="1.85546875" style="4" customWidth="1"/>
    <col min="20" max="20" width="12.42578125" style="4" bestFit="1" customWidth="1"/>
    <col min="21" max="21" width="1.85546875" style="4" customWidth="1"/>
    <col min="22" max="22" width="12.42578125" style="4" bestFit="1" customWidth="1"/>
    <col min="23" max="23" width="1.85546875" style="4" customWidth="1"/>
    <col min="24" max="24" width="8.85546875" style="4"/>
    <col min="25" max="25" width="9.85546875" style="4" bestFit="1" customWidth="1"/>
    <col min="26" max="26" width="2.7109375" style="4" customWidth="1"/>
    <col min="27" max="27" width="11.85546875" style="4" bestFit="1" customWidth="1"/>
    <col min="28" max="16384" width="8.85546875" style="4"/>
  </cols>
  <sheetData>
    <row r="3" spans="1:40" customFormat="1" ht="34.5" thickBot="1" x14ac:dyDescent="0.55000000000000004">
      <c r="A3" s="1" t="s">
        <v>120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</row>
    <row r="4" spans="1:40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40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Y5" s="65" t="s">
        <v>45</v>
      </c>
      <c r="Z5" s="64"/>
      <c r="AA5" s="64"/>
    </row>
    <row r="6" spans="1:40" x14ac:dyDescent="0.25">
      <c r="P6" s="5">
        <v>45762</v>
      </c>
      <c r="R6" s="5">
        <v>45792</v>
      </c>
      <c r="T6" s="5">
        <v>45823</v>
      </c>
      <c r="V6" s="5">
        <v>45853</v>
      </c>
      <c r="Y6" s="55" t="s">
        <v>7</v>
      </c>
      <c r="Z6" s="56"/>
      <c r="AA6" s="57"/>
      <c r="AB6"/>
      <c r="AC6"/>
    </row>
    <row r="7" spans="1:40" x14ac:dyDescent="0.25">
      <c r="B7" s="6" t="s">
        <v>0</v>
      </c>
      <c r="Y7" s="58" t="s">
        <v>121</v>
      </c>
      <c r="Z7"/>
      <c r="AA7" s="72"/>
      <c r="AB7"/>
      <c r="AC7"/>
    </row>
    <row r="8" spans="1:40" x14ac:dyDescent="0.25">
      <c r="B8" s="7" t="s">
        <v>1</v>
      </c>
      <c r="P8"/>
      <c r="Q8"/>
      <c r="R8"/>
      <c r="S8"/>
      <c r="T8"/>
      <c r="U8"/>
      <c r="V8"/>
      <c r="W8"/>
      <c r="X8"/>
      <c r="Y8" s="58"/>
      <c r="Z8"/>
      <c r="AA8" s="72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x14ac:dyDescent="0.25">
      <c r="B9" s="4" t="s">
        <v>17</v>
      </c>
      <c r="P9" s="45">
        <v>64844.53</v>
      </c>
      <c r="Q9" s="47"/>
      <c r="R9" s="45">
        <v>62644.800000000003</v>
      </c>
      <c r="S9" s="47"/>
      <c r="T9" s="45">
        <v>59156.04</v>
      </c>
      <c r="U9" s="47"/>
      <c r="V9" s="45">
        <v>59342.65</v>
      </c>
      <c r="W9" s="16"/>
      <c r="X9" s="16"/>
      <c r="Y9" s="58"/>
      <c r="AA9" s="59"/>
      <c r="AB9" s="71"/>
      <c r="AC9" s="71"/>
      <c r="AD9" s="16"/>
      <c r="AE9" s="16"/>
      <c r="AF9" s="16"/>
      <c r="AG9" s="16"/>
    </row>
    <row r="10" spans="1:40" x14ac:dyDescent="0.25">
      <c r="B10" s="4" t="s">
        <v>18</v>
      </c>
      <c r="P10" s="45">
        <v>0</v>
      </c>
      <c r="Q10" s="45"/>
      <c r="R10" s="45">
        <v>2690</v>
      </c>
      <c r="S10" s="45"/>
      <c r="T10" s="45">
        <v>5234.25</v>
      </c>
      <c r="U10" s="45"/>
      <c r="V10" s="45">
        <v>11709.2</v>
      </c>
      <c r="W10" s="16"/>
      <c r="X10" s="16"/>
      <c r="Y10" s="58"/>
      <c r="AA10" s="59"/>
      <c r="AB10" s="71"/>
      <c r="AC10" s="71"/>
      <c r="AD10" s="16"/>
      <c r="AE10" s="16"/>
      <c r="AF10" s="16"/>
      <c r="AG10" s="16"/>
    </row>
    <row r="11" spans="1:40" x14ac:dyDescent="0.25">
      <c r="B11" s="4" t="s">
        <v>19</v>
      </c>
      <c r="P11" s="46">
        <v>25119.99</v>
      </c>
      <c r="Q11" s="47"/>
      <c r="R11" s="46">
        <v>22911.4</v>
      </c>
      <c r="S11" s="47"/>
      <c r="T11" s="46">
        <v>27810.86</v>
      </c>
      <c r="U11" s="47"/>
      <c r="V11" s="46">
        <v>45262.29</v>
      </c>
      <c r="W11" s="16"/>
      <c r="X11" s="16"/>
      <c r="Y11" s="61" t="s">
        <v>8</v>
      </c>
      <c r="AA11" s="59"/>
      <c r="AB11" s="71"/>
      <c r="AC11" s="71"/>
      <c r="AD11" s="16"/>
      <c r="AE11" s="16"/>
      <c r="AF11" s="16"/>
      <c r="AG11" s="16"/>
    </row>
    <row r="12" spans="1:40" x14ac:dyDescent="0.25">
      <c r="B12" s="4" t="s">
        <v>10</v>
      </c>
      <c r="P12" s="14">
        <f>SUM(P9:P11)</f>
        <v>89964.52</v>
      </c>
      <c r="R12" s="14">
        <f>SUM(R9:R11)</f>
        <v>88246.200000000012</v>
      </c>
      <c r="T12" s="14">
        <f>SUM(T9:T11)</f>
        <v>92201.15</v>
      </c>
      <c r="V12" s="14">
        <f>SUM(V9:V11)</f>
        <v>116314.14000000001</v>
      </c>
      <c r="Y12" s="58" t="s">
        <v>124</v>
      </c>
      <c r="AA12" s="59" t="s">
        <v>123</v>
      </c>
      <c r="AB12"/>
      <c r="AC12"/>
    </row>
    <row r="13" spans="1:40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7">
        <f>SUM(P9:P9)</f>
        <v>64844.53</v>
      </c>
      <c r="Q13" s="25"/>
      <c r="R13" s="27">
        <f>SUM(R9:R9)</f>
        <v>62644.800000000003</v>
      </c>
      <c r="S13" s="25"/>
      <c r="T13" s="27">
        <f>SUM(T9:T9)</f>
        <v>59156.04</v>
      </c>
      <c r="U13" s="25"/>
      <c r="V13" s="28">
        <f>SUM(V9:V9)</f>
        <v>59342.65</v>
      </c>
      <c r="Y13" s="58" t="s">
        <v>91</v>
      </c>
      <c r="AA13" s="59"/>
      <c r="AB13"/>
      <c r="AC13"/>
    </row>
    <row r="14" spans="1:40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82">
        <f>SUM(P10:P10)</f>
        <v>0</v>
      </c>
      <c r="Q14" s="22"/>
      <c r="R14" s="82">
        <f>SUM(R10:R10)</f>
        <v>2690</v>
      </c>
      <c r="S14" s="22"/>
      <c r="T14" s="82">
        <f>SUM(T10:T10)</f>
        <v>5234.25</v>
      </c>
      <c r="U14" s="22"/>
      <c r="V14" s="114">
        <f>SUM(V10:V10)</f>
        <v>11709.2</v>
      </c>
      <c r="Y14" s="61" t="s">
        <v>9</v>
      </c>
      <c r="AA14" s="59"/>
      <c r="AB14"/>
      <c r="AC14"/>
    </row>
    <row r="15" spans="1:40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35">
        <f>SUM(P11:P11)</f>
        <v>25119.99</v>
      </c>
      <c r="Q15" s="22"/>
      <c r="R15" s="35">
        <f>SUM(R11:R11)</f>
        <v>22911.4</v>
      </c>
      <c r="S15" s="22"/>
      <c r="T15" s="35">
        <f>SUM(T11:T11)</f>
        <v>27810.86</v>
      </c>
      <c r="U15" s="22"/>
      <c r="V15" s="36">
        <f>SUM(V11:V11)</f>
        <v>45262.29</v>
      </c>
      <c r="Y15" s="58"/>
      <c r="AA15" s="59"/>
      <c r="AB15"/>
      <c r="AC15"/>
    </row>
    <row r="16" spans="1:40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5">
        <f>SUM(P13:P15)</f>
        <v>89964.52</v>
      </c>
      <c r="Q16" s="33"/>
      <c r="R16" s="35">
        <f>SUM(R13:R15)</f>
        <v>88246.200000000012</v>
      </c>
      <c r="S16" s="33"/>
      <c r="T16" s="35">
        <f>SUM(T13:T15)</f>
        <v>92201.15</v>
      </c>
      <c r="U16" s="33"/>
      <c r="V16" s="36">
        <f>SUM(V13:V15)</f>
        <v>116314.14000000001</v>
      </c>
      <c r="Y16" s="62"/>
      <c r="Z16" s="18"/>
      <c r="AA16" s="63"/>
      <c r="AB16"/>
      <c r="AC16"/>
    </row>
    <row r="17" spans="2:35" ht="6" customHeight="1" x14ac:dyDescent="0.25">
      <c r="B17" s="7"/>
      <c r="Y17"/>
      <c r="Z17"/>
      <c r="AA17"/>
      <c r="AB17"/>
      <c r="AC17"/>
    </row>
    <row r="18" spans="2:35" x14ac:dyDescent="0.25">
      <c r="B18" s="7" t="s">
        <v>3</v>
      </c>
      <c r="P18" s="45">
        <v>98377.77</v>
      </c>
      <c r="Q18" s="47"/>
      <c r="R18" s="45">
        <v>93031.35</v>
      </c>
      <c r="S18" s="47"/>
      <c r="T18" s="45">
        <v>99270.68</v>
      </c>
      <c r="U18" s="47"/>
      <c r="V18" s="45">
        <v>116512.84</v>
      </c>
      <c r="W18" s="47"/>
      <c r="X18" s="47"/>
      <c r="Y18" s="124"/>
      <c r="Z18" s="124"/>
      <c r="AA18" s="124"/>
      <c r="AB18" s="124"/>
      <c r="AC18" s="124"/>
      <c r="AD18" s="47"/>
      <c r="AE18" s="47"/>
      <c r="AF18" s="47"/>
      <c r="AG18" s="16"/>
      <c r="AH18" s="16"/>
      <c r="AI18" s="16"/>
    </row>
    <row r="19" spans="2:35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>
        <f>SUM(P18:P18)</f>
        <v>98377.77</v>
      </c>
      <c r="Q19" s="10"/>
      <c r="R19" s="11">
        <f>SUM(R15:R15)</f>
        <v>22911.4</v>
      </c>
      <c r="S19" s="10"/>
      <c r="T19" s="11">
        <f>SUM(T15:T15)</f>
        <v>27810.86</v>
      </c>
      <c r="U19" s="10"/>
      <c r="V19" s="13">
        <f>SUM(V15:V15)</f>
        <v>45262.29</v>
      </c>
    </row>
    <row r="20" spans="2:35" x14ac:dyDescent="0.25">
      <c r="B20" s="4" t="s">
        <v>4</v>
      </c>
      <c r="P20" s="15">
        <f>P19/P16</f>
        <v>1.0935174222015522</v>
      </c>
      <c r="R20" s="15">
        <f>R19/R16</f>
        <v>0.25963044301057719</v>
      </c>
      <c r="T20" s="15">
        <f>T19/T16</f>
        <v>0.30163246336949162</v>
      </c>
      <c r="V20" s="15">
        <f>V19/V16</f>
        <v>0.38913832832362422</v>
      </c>
    </row>
    <row r="21" spans="2:35" ht="6" customHeight="1" x14ac:dyDescent="0.25">
      <c r="B21" s="7"/>
    </row>
    <row r="22" spans="2:35" ht="14.45" customHeight="1" x14ac:dyDescent="0.25">
      <c r="B22" s="7" t="s">
        <v>5</v>
      </c>
      <c r="P22" s="45">
        <v>76477</v>
      </c>
      <c r="Q22" s="47"/>
      <c r="R22" s="45">
        <v>92851</v>
      </c>
      <c r="S22" s="47"/>
      <c r="T22" s="45">
        <v>118528.03</v>
      </c>
      <c r="U22" s="47"/>
      <c r="V22" s="45">
        <v>115836</v>
      </c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16"/>
      <c r="AH22" s="16"/>
    </row>
    <row r="23" spans="2:35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>
        <f>SUM(P22:P22)</f>
        <v>76477</v>
      </c>
      <c r="Q23" s="10"/>
      <c r="R23" s="11">
        <f>SUM(R19:R19)</f>
        <v>22911.4</v>
      </c>
      <c r="S23" s="10"/>
      <c r="T23" s="11">
        <f>SUM(T19:T19)</f>
        <v>27810.86</v>
      </c>
      <c r="U23" s="10"/>
      <c r="V23" s="13">
        <f>SUM(V19:V19)</f>
        <v>45262.29</v>
      </c>
    </row>
    <row r="24" spans="2:35" x14ac:dyDescent="0.25">
      <c r="B24" s="4" t="s">
        <v>6</v>
      </c>
      <c r="P24" s="15">
        <f>P23/P19</f>
        <v>0.77738090627587919</v>
      </c>
      <c r="R24" s="15">
        <f>R23/R19</f>
        <v>1</v>
      </c>
      <c r="T24" s="15">
        <f>T23/T19</f>
        <v>1</v>
      </c>
      <c r="V24" s="15">
        <f>V23/V19</f>
        <v>1</v>
      </c>
    </row>
    <row r="25" spans="2:35" ht="6" customHeight="1" x14ac:dyDescent="0.25"/>
    <row r="26" spans="2:35" x14ac:dyDescent="0.25">
      <c r="B26" s="6" t="s">
        <v>38</v>
      </c>
    </row>
    <row r="27" spans="2:35" x14ac:dyDescent="0.25">
      <c r="B27" s="7" t="s">
        <v>7</v>
      </c>
    </row>
    <row r="28" spans="2:35" x14ac:dyDescent="0.25">
      <c r="B28" s="16" t="s">
        <v>121</v>
      </c>
      <c r="P28" s="47">
        <v>125</v>
      </c>
      <c r="Q28" s="47"/>
      <c r="R28" s="47">
        <v>119</v>
      </c>
      <c r="S28" s="47"/>
      <c r="T28" s="47">
        <v>125</v>
      </c>
      <c r="U28" s="47"/>
      <c r="V28" s="47">
        <v>123</v>
      </c>
    </row>
    <row r="29" spans="2:35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37">
        <f>SUM(P28:P28)</f>
        <v>125</v>
      </c>
      <c r="Q29" s="10"/>
      <c r="R29" s="37">
        <f>SUM(R28:R28)</f>
        <v>119</v>
      </c>
      <c r="S29" s="10"/>
      <c r="T29" s="37">
        <f>SUM(T28:T28)</f>
        <v>125</v>
      </c>
      <c r="U29" s="10"/>
      <c r="V29" s="38">
        <f>SUM(V28:V28)</f>
        <v>123</v>
      </c>
    </row>
    <row r="30" spans="2:35" x14ac:dyDescent="0.25">
      <c r="B30" s="16" t="s">
        <v>97</v>
      </c>
      <c r="P30" s="47">
        <v>0</v>
      </c>
      <c r="Q30" s="47"/>
      <c r="R30" s="47">
        <v>0</v>
      </c>
      <c r="S30" s="47"/>
      <c r="T30" s="47">
        <v>0</v>
      </c>
      <c r="U30" s="47"/>
      <c r="V30" s="47">
        <v>1</v>
      </c>
    </row>
    <row r="31" spans="2:35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37">
        <f>SUM(P30:P30)</f>
        <v>0</v>
      </c>
      <c r="Q31" s="10"/>
      <c r="R31" s="37">
        <f>SUM(R30:R30)</f>
        <v>0</v>
      </c>
      <c r="S31" s="10"/>
      <c r="T31" s="37">
        <f>SUM(T30:T30)</f>
        <v>0</v>
      </c>
      <c r="U31" s="10"/>
      <c r="V31" s="38">
        <f>SUM(V30:V30)</f>
        <v>1</v>
      </c>
    </row>
    <row r="32" spans="2:35" x14ac:dyDescent="0.25">
      <c r="B32" s="16" t="s">
        <v>97</v>
      </c>
      <c r="P32" s="47">
        <v>0</v>
      </c>
      <c r="Q32" s="47"/>
      <c r="R32" s="47">
        <v>0</v>
      </c>
      <c r="S32" s="47"/>
      <c r="T32" s="47">
        <v>0</v>
      </c>
      <c r="U32" s="47"/>
      <c r="V32" s="47">
        <v>0</v>
      </c>
    </row>
    <row r="33" spans="2:29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37">
        <f>SUM(P32:P32)</f>
        <v>0</v>
      </c>
      <c r="Q33" s="10"/>
      <c r="R33" s="37">
        <f>SUM(R32:R32)</f>
        <v>0</v>
      </c>
      <c r="S33" s="10"/>
      <c r="T33" s="37">
        <f>SUM(T32:T32)</f>
        <v>0</v>
      </c>
      <c r="U33" s="10"/>
      <c r="V33" s="38">
        <f>SUM(V32:V32)</f>
        <v>0</v>
      </c>
    </row>
    <row r="34" spans="2:29" x14ac:dyDescent="0.25">
      <c r="B34" s="16" t="s">
        <v>97</v>
      </c>
      <c r="P34" s="47">
        <v>0</v>
      </c>
      <c r="Q34" s="47"/>
      <c r="R34" s="47">
        <v>0</v>
      </c>
      <c r="S34" s="47"/>
      <c r="T34" s="47">
        <v>0</v>
      </c>
      <c r="U34" s="47"/>
      <c r="V34" s="47">
        <v>0</v>
      </c>
    </row>
    <row r="35" spans="2:29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37">
        <f>SUM(P34:P34)</f>
        <v>0</v>
      </c>
      <c r="Q35" s="10"/>
      <c r="R35" s="37">
        <f>SUM(R34:R34)</f>
        <v>0</v>
      </c>
      <c r="S35" s="10"/>
      <c r="T35" s="37">
        <f>SUM(T34:T34)</f>
        <v>0</v>
      </c>
      <c r="U35" s="10"/>
      <c r="V35" s="38">
        <f>SUM(V34:V34)</f>
        <v>0</v>
      </c>
    </row>
    <row r="36" spans="2:29" x14ac:dyDescent="0.25">
      <c r="B36" s="16" t="s">
        <v>97</v>
      </c>
      <c r="P36" s="47">
        <v>0</v>
      </c>
      <c r="Q36" s="47"/>
      <c r="R36" s="47">
        <v>0</v>
      </c>
      <c r="S36" s="47"/>
      <c r="T36" s="47">
        <v>0</v>
      </c>
      <c r="U36" s="47"/>
      <c r="V36" s="47">
        <v>0</v>
      </c>
    </row>
    <row r="37" spans="2:29" x14ac:dyDescent="0.25">
      <c r="B37" s="9" t="s">
        <v>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37">
        <f>SUM(P36:P36)</f>
        <v>0</v>
      </c>
      <c r="Q37" s="10"/>
      <c r="R37" s="37">
        <f>SUM(R36:R36)</f>
        <v>0</v>
      </c>
      <c r="S37" s="10"/>
      <c r="T37" s="37">
        <f>SUM(T36:T36)</f>
        <v>0</v>
      </c>
      <c r="U37" s="10"/>
      <c r="V37" s="38">
        <f>SUM(V36:V36)</f>
        <v>0</v>
      </c>
    </row>
    <row r="38" spans="2:29" x14ac:dyDescent="0.25">
      <c r="B38" s="4" t="s">
        <v>10</v>
      </c>
      <c r="P38" s="17">
        <f t="shared" ref="P38" si="0">P28+P30+P32+P34+P36</f>
        <v>125</v>
      </c>
      <c r="R38" s="17">
        <f t="shared" ref="R38:T38" si="1">R28+R30+R32+R34+R36</f>
        <v>119</v>
      </c>
      <c r="T38" s="17">
        <f t="shared" si="1"/>
        <v>125</v>
      </c>
      <c r="V38" s="17">
        <f t="shared" ref="V38" si="2">V28+V30+V32+V34+V36</f>
        <v>124</v>
      </c>
    </row>
    <row r="39" spans="2:29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37">
        <f>SUM(P38:P38)</f>
        <v>125</v>
      </c>
      <c r="Q39" s="10"/>
      <c r="R39" s="37">
        <f>SUM(R38:R38)</f>
        <v>119</v>
      </c>
      <c r="S39" s="10"/>
      <c r="T39" s="37">
        <f>SUM(T38:T38)</f>
        <v>125</v>
      </c>
      <c r="U39" s="10"/>
      <c r="V39" s="38">
        <f>SUM(V38:V38)</f>
        <v>124</v>
      </c>
    </row>
    <row r="40" spans="2:29" ht="6" customHeight="1" x14ac:dyDescent="0.25"/>
    <row r="41" spans="2:29" x14ac:dyDescent="0.25">
      <c r="B41" s="7" t="s">
        <v>8</v>
      </c>
      <c r="P41" s="75">
        <v>0</v>
      </c>
      <c r="R41" s="75">
        <v>0</v>
      </c>
      <c r="T41" s="75">
        <v>5</v>
      </c>
      <c r="V41" s="75">
        <v>5</v>
      </c>
    </row>
    <row r="42" spans="2:29" x14ac:dyDescent="0.25">
      <c r="B42" s="9" t="s">
        <v>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76">
        <f>SUM(P41:P41)</f>
        <v>0</v>
      </c>
      <c r="Q42" s="10"/>
      <c r="R42" s="76">
        <f>SUM(R41:R41)</f>
        <v>0</v>
      </c>
      <c r="S42" s="10"/>
      <c r="T42" s="76">
        <f>SUM(T41:T41)</f>
        <v>5</v>
      </c>
      <c r="U42" s="10"/>
      <c r="V42" s="77">
        <f>SUM(V41:V41)</f>
        <v>5</v>
      </c>
    </row>
    <row r="43" spans="2:29" ht="6" customHeight="1" x14ac:dyDescent="0.25"/>
    <row r="44" spans="2:29" x14ac:dyDescent="0.25">
      <c r="B44" s="7" t="s">
        <v>9</v>
      </c>
      <c r="P44" s="47">
        <v>197</v>
      </c>
      <c r="Q44" s="47"/>
      <c r="R44" s="47">
        <v>176</v>
      </c>
      <c r="S44" s="47"/>
      <c r="T44" s="47">
        <v>172</v>
      </c>
      <c r="U44" s="47"/>
      <c r="V44" s="47">
        <v>245</v>
      </c>
      <c r="W44" s="47"/>
      <c r="X44" s="47"/>
      <c r="Y44" s="47"/>
      <c r="Z44" s="47"/>
      <c r="AA44" s="47"/>
      <c r="AB44" s="47"/>
      <c r="AC44" s="47"/>
    </row>
    <row r="45" spans="2:29" x14ac:dyDescent="0.25">
      <c r="B45" s="9" t="s">
        <v>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37">
        <f>SUM(P44:P44)</f>
        <v>197</v>
      </c>
      <c r="Q45" s="10"/>
      <c r="R45" s="37">
        <f>SUM(R44:R44)</f>
        <v>176</v>
      </c>
      <c r="S45" s="10"/>
      <c r="T45" s="37">
        <f>SUM(T44:T44)</f>
        <v>172</v>
      </c>
      <c r="U45" s="10"/>
      <c r="V45" s="38">
        <f>SUM(V44:V44)</f>
        <v>245</v>
      </c>
    </row>
    <row r="46" spans="2:29" ht="6" customHeight="1" x14ac:dyDescent="0.25">
      <c r="P46" s="18"/>
      <c r="R46" s="18"/>
      <c r="T46" s="18"/>
      <c r="V46" s="18"/>
    </row>
    <row r="47" spans="2:29" x14ac:dyDescent="0.25">
      <c r="B47" s="7" t="s">
        <v>10</v>
      </c>
      <c r="P47" s="17">
        <f>P38+P41+P44</f>
        <v>322</v>
      </c>
      <c r="R47" s="17">
        <f>R38+R41+R44</f>
        <v>295</v>
      </c>
      <c r="T47" s="17">
        <f>T38+T41+T44</f>
        <v>302</v>
      </c>
      <c r="V47" s="17">
        <f>V38+V41+V44</f>
        <v>374</v>
      </c>
    </row>
    <row r="48" spans="2:29" x14ac:dyDescent="0.25">
      <c r="B48" s="9" t="s">
        <v>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37">
        <f>SUM(P47:P47)</f>
        <v>322</v>
      </c>
      <c r="Q48" s="10"/>
      <c r="R48" s="37">
        <f>SUM(R47:R47)</f>
        <v>295</v>
      </c>
      <c r="S48" s="10"/>
      <c r="T48" s="37">
        <f>SUM(T47:T47)</f>
        <v>302</v>
      </c>
      <c r="U48" s="10"/>
      <c r="V48" s="38">
        <f>SUM(V47:V47)</f>
        <v>374</v>
      </c>
    </row>
    <row r="50" spans="2:31" x14ac:dyDescent="0.25">
      <c r="B50" s="6" t="s">
        <v>11</v>
      </c>
    </row>
    <row r="51" spans="2:31" x14ac:dyDescent="0.25">
      <c r="B51" s="7" t="s">
        <v>7</v>
      </c>
    </row>
    <row r="52" spans="2:31" x14ac:dyDescent="0.25">
      <c r="B52" s="4" t="str">
        <f>$B$28</f>
        <v>Dr. Walker</v>
      </c>
      <c r="P52" s="128">
        <v>64844.53</v>
      </c>
      <c r="Q52" s="128"/>
      <c r="R52" s="128">
        <v>61524.45</v>
      </c>
      <c r="S52" s="128"/>
      <c r="T52" s="128">
        <v>59156.04</v>
      </c>
      <c r="U52" s="128"/>
      <c r="V52" s="128">
        <v>59352.62</v>
      </c>
      <c r="W52" s="47"/>
      <c r="X52" s="47"/>
      <c r="Y52" s="17">
        <f>3.5*4</f>
        <v>14</v>
      </c>
      <c r="Z52" s="47"/>
      <c r="AA52" s="13" t="e">
        <f>#REF!/Y52</f>
        <v>#REF!</v>
      </c>
      <c r="AB52" s="47"/>
      <c r="AC52" s="47"/>
      <c r="AD52" s="47"/>
      <c r="AE52" s="47"/>
    </row>
    <row r="53" spans="2:31" x14ac:dyDescent="0.25">
      <c r="B53" s="9" t="s">
        <v>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>
        <f>SUM(P52:P52)</f>
        <v>64844.53</v>
      </c>
      <c r="Q53" s="10"/>
      <c r="R53" s="11">
        <f>SUM(R52:R52)</f>
        <v>61524.45</v>
      </c>
      <c r="S53" s="10"/>
      <c r="T53" s="11">
        <f>SUM(T52:T52)</f>
        <v>59156.04</v>
      </c>
      <c r="U53" s="10"/>
      <c r="V53" s="13">
        <f>SUM(V52:V52)</f>
        <v>59352.62</v>
      </c>
    </row>
    <row r="54" spans="2:31" x14ac:dyDescent="0.25">
      <c r="B54" s="4" t="str">
        <f>$B$30</f>
        <v>Other</v>
      </c>
      <c r="P54" s="128">
        <v>0</v>
      </c>
      <c r="Q54" s="128"/>
      <c r="R54" s="128">
        <v>0</v>
      </c>
      <c r="S54" s="128"/>
      <c r="T54" s="128">
        <v>0</v>
      </c>
      <c r="U54" s="128"/>
      <c r="V54" s="128">
        <v>30</v>
      </c>
      <c r="W54" s="47"/>
      <c r="X54" s="47"/>
      <c r="Y54" s="47"/>
      <c r="Z54" s="47"/>
      <c r="AA54" s="47"/>
      <c r="AB54" s="47"/>
      <c r="AC54" s="47"/>
      <c r="AD54" s="47"/>
      <c r="AE54" s="47"/>
    </row>
    <row r="55" spans="2:31" x14ac:dyDescent="0.25">
      <c r="B55" s="9" t="s">
        <v>20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>
        <f>SUM(P54:P54)</f>
        <v>0</v>
      </c>
      <c r="Q55" s="10"/>
      <c r="R55" s="11">
        <f>SUM(R54:R54)</f>
        <v>0</v>
      </c>
      <c r="S55" s="10"/>
      <c r="T55" s="11">
        <f>SUM(T54:T54)</f>
        <v>0</v>
      </c>
      <c r="U55" s="10"/>
      <c r="V55" s="13">
        <f>SUM(V54:V54)</f>
        <v>30</v>
      </c>
    </row>
    <row r="56" spans="2:31" x14ac:dyDescent="0.25">
      <c r="B56" s="4" t="str">
        <f>$B$32</f>
        <v>Other</v>
      </c>
      <c r="P56" s="128">
        <v>0</v>
      </c>
      <c r="Q56" s="128"/>
      <c r="R56" s="128">
        <v>0</v>
      </c>
      <c r="S56" s="128"/>
      <c r="T56" s="128">
        <v>0</v>
      </c>
      <c r="U56" s="128"/>
      <c r="V56" s="128">
        <v>0</v>
      </c>
      <c r="W56" s="47"/>
      <c r="X56" s="47"/>
      <c r="Y56" s="47"/>
      <c r="Z56" s="47"/>
      <c r="AA56" s="47"/>
      <c r="AB56" s="47"/>
      <c r="AC56" s="47"/>
      <c r="AD56" s="47"/>
      <c r="AE56" s="47"/>
    </row>
    <row r="57" spans="2:31" x14ac:dyDescent="0.25">
      <c r="B57" s="9" t="s">
        <v>20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>
        <f>SUM(P56:P56)</f>
        <v>0</v>
      </c>
      <c r="Q57" s="10"/>
      <c r="R57" s="11">
        <f>SUM(R56:R56)</f>
        <v>0</v>
      </c>
      <c r="S57" s="10"/>
      <c r="T57" s="11">
        <f>SUM(T56:T56)</f>
        <v>0</v>
      </c>
      <c r="U57" s="10"/>
      <c r="V57" s="13">
        <f>SUM(V56:V56)</f>
        <v>0</v>
      </c>
    </row>
    <row r="58" spans="2:31" x14ac:dyDescent="0.25">
      <c r="B58" s="4" t="str">
        <f>$B$34</f>
        <v>Other</v>
      </c>
      <c r="P58" s="128">
        <v>0</v>
      </c>
      <c r="Q58" s="128"/>
      <c r="R58" s="128">
        <v>0</v>
      </c>
      <c r="S58" s="128"/>
      <c r="T58" s="128">
        <v>0</v>
      </c>
      <c r="U58" s="128"/>
      <c r="V58" s="128">
        <v>0</v>
      </c>
      <c r="W58" s="47"/>
      <c r="X58" s="47"/>
      <c r="Y58" s="47"/>
      <c r="Z58" s="47"/>
      <c r="AA58" s="47"/>
      <c r="AB58" s="47"/>
      <c r="AC58" s="47"/>
      <c r="AD58" s="47"/>
      <c r="AE58" s="47"/>
    </row>
    <row r="59" spans="2:31" x14ac:dyDescent="0.25">
      <c r="B59" s="9" t="s">
        <v>20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>
        <f>SUM(P58:P58)</f>
        <v>0</v>
      </c>
      <c r="Q59" s="10"/>
      <c r="R59" s="11">
        <f>SUM(R58:R58)</f>
        <v>0</v>
      </c>
      <c r="S59" s="10"/>
      <c r="T59" s="11">
        <f>SUM(T58:T58)</f>
        <v>0</v>
      </c>
      <c r="U59" s="10"/>
      <c r="V59" s="13">
        <f>SUM(V58:V58)</f>
        <v>0</v>
      </c>
    </row>
    <row r="60" spans="2:31" x14ac:dyDescent="0.25">
      <c r="B60" s="4" t="str">
        <f>$B$36</f>
        <v>Other</v>
      </c>
      <c r="P60" s="128">
        <v>0</v>
      </c>
      <c r="Q60" s="128"/>
      <c r="R60" s="128">
        <v>0</v>
      </c>
      <c r="S60" s="128"/>
      <c r="T60" s="128">
        <v>0</v>
      </c>
      <c r="U60" s="128"/>
      <c r="V60" s="128">
        <v>0</v>
      </c>
      <c r="W60" s="47"/>
      <c r="X60" s="47"/>
      <c r="Y60" s="47"/>
      <c r="Z60" s="47"/>
      <c r="AA60" s="47"/>
      <c r="AB60" s="47"/>
      <c r="AC60" s="47"/>
      <c r="AD60" s="47"/>
      <c r="AE60" s="47"/>
    </row>
    <row r="61" spans="2:31" x14ac:dyDescent="0.25">
      <c r="B61" s="9" t="s">
        <v>20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>
        <f>SUM(P60:P60)</f>
        <v>0</v>
      </c>
      <c r="Q61" s="10"/>
      <c r="R61" s="11">
        <f>SUM(R60:R60)</f>
        <v>0</v>
      </c>
      <c r="S61" s="10"/>
      <c r="T61" s="11">
        <f>SUM(T60:T60)</f>
        <v>0</v>
      </c>
      <c r="U61" s="10"/>
      <c r="V61" s="13">
        <f>SUM(V60:V60)</f>
        <v>0</v>
      </c>
    </row>
    <row r="62" spans="2:31" x14ac:dyDescent="0.25">
      <c r="B62" s="7"/>
      <c r="W62"/>
      <c r="X62"/>
      <c r="Y62"/>
      <c r="Z62"/>
      <c r="AA62"/>
    </row>
    <row r="63" spans="2:31" x14ac:dyDescent="0.25">
      <c r="B63" s="6" t="s">
        <v>39</v>
      </c>
      <c r="W63"/>
      <c r="X63"/>
      <c r="Y63"/>
      <c r="Z63"/>
      <c r="AA63"/>
    </row>
    <row r="64" spans="2:31" x14ac:dyDescent="0.25">
      <c r="B64" s="7" t="s">
        <v>7</v>
      </c>
      <c r="W64"/>
      <c r="X64"/>
      <c r="Y64"/>
      <c r="Z64"/>
      <c r="AA64"/>
    </row>
    <row r="65" spans="2:27" x14ac:dyDescent="0.25">
      <c r="B65" s="4" t="str">
        <f>B52</f>
        <v>Dr. Walker</v>
      </c>
      <c r="P65" s="19">
        <f t="shared" ref="P65:P68" si="3">IF(ISERROR(P52/P28),0,P52/P28)</f>
        <v>518.75623999999993</v>
      </c>
      <c r="R65" s="19">
        <f t="shared" ref="R65:T68" si="4">IF(ISERROR(R52/R28),0,R52/R28)</f>
        <v>517.01218487394954</v>
      </c>
      <c r="T65" s="19">
        <f t="shared" si="4"/>
        <v>473.24832000000004</v>
      </c>
      <c r="V65" s="19">
        <f t="shared" ref="V65" si="5">IF(ISERROR(V52/V28),0,V52/V28)</f>
        <v>482.54162601626018</v>
      </c>
      <c r="W65"/>
      <c r="X65"/>
      <c r="Y65"/>
      <c r="Z65"/>
      <c r="AA65"/>
    </row>
    <row r="66" spans="2:27" x14ac:dyDescent="0.25">
      <c r="B66" s="9" t="s">
        <v>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37">
        <f t="shared" si="3"/>
        <v>518.75623999999993</v>
      </c>
      <c r="Q66" s="10"/>
      <c r="R66" s="37">
        <f t="shared" si="4"/>
        <v>517.01218487394954</v>
      </c>
      <c r="S66" s="10"/>
      <c r="T66" s="37">
        <f t="shared" si="4"/>
        <v>473.24832000000004</v>
      </c>
      <c r="U66" s="10"/>
      <c r="V66" s="13">
        <f t="shared" ref="V66" si="6">IF(ISERROR(V53/V29),0,V53/V29)</f>
        <v>482.54162601626018</v>
      </c>
      <c r="W66"/>
      <c r="X66"/>
      <c r="Y66"/>
      <c r="Z66"/>
      <c r="AA66"/>
    </row>
    <row r="67" spans="2:27" x14ac:dyDescent="0.25">
      <c r="B67" s="4" t="str">
        <f>$B$30</f>
        <v>Other</v>
      </c>
      <c r="P67" s="19">
        <f t="shared" si="3"/>
        <v>0</v>
      </c>
      <c r="R67" s="19">
        <f t="shared" si="4"/>
        <v>0</v>
      </c>
      <c r="T67" s="19">
        <f t="shared" si="4"/>
        <v>0</v>
      </c>
      <c r="V67" s="19">
        <f t="shared" ref="V67" si="7">IF(ISERROR(V54/V30),0,V54/V30)</f>
        <v>30</v>
      </c>
      <c r="W67"/>
      <c r="X67"/>
      <c r="Y67"/>
      <c r="Z67"/>
      <c r="AA67"/>
    </row>
    <row r="68" spans="2:27" x14ac:dyDescent="0.25">
      <c r="B68" s="9" t="s"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>
        <f t="shared" si="3"/>
        <v>0</v>
      </c>
      <c r="Q68" s="10"/>
      <c r="R68" s="11">
        <f t="shared" si="4"/>
        <v>0</v>
      </c>
      <c r="S68" s="10"/>
      <c r="T68" s="11">
        <f t="shared" si="4"/>
        <v>0</v>
      </c>
      <c r="U68" s="10"/>
      <c r="V68" s="13">
        <f t="shared" ref="V68" si="8">IF(ISERROR(V55/V31),0,V55/V31)</f>
        <v>30</v>
      </c>
      <c r="W68"/>
      <c r="X68"/>
      <c r="Y68"/>
      <c r="Z68"/>
      <c r="AA68"/>
    </row>
    <row r="69" spans="2:27" x14ac:dyDescent="0.25">
      <c r="B69" s="4" t="str">
        <f>$B$32</f>
        <v>Other</v>
      </c>
      <c r="P69" s="20" t="str">
        <f>IF(P32=0,"-",P56/P32)</f>
        <v>-</v>
      </c>
      <c r="R69" s="20" t="str">
        <f>IF(R32=0,"-",R56/R32)</f>
        <v>-</v>
      </c>
      <c r="T69" s="20" t="str">
        <f>IF(T32=0,"-",T56/T32)</f>
        <v>-</v>
      </c>
      <c r="V69" s="20" t="str">
        <f>IF(V32=0,"-",V56/V32)</f>
        <v>-</v>
      </c>
      <c r="W69"/>
      <c r="X69"/>
      <c r="Y69"/>
      <c r="Z69"/>
      <c r="AA69"/>
    </row>
    <row r="70" spans="2:27" x14ac:dyDescent="0.25">
      <c r="B70" s="9" t="s">
        <v>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>
        <f t="shared" ref="P70:P74" si="9">IF(ISERROR(P57/P33),0,P57/P33)</f>
        <v>0</v>
      </c>
      <c r="Q70" s="10"/>
      <c r="R70" s="11">
        <f t="shared" ref="R70:T74" si="10">IF(ISERROR(R57/R33),0,R57/R33)</f>
        <v>0</v>
      </c>
      <c r="S70" s="10"/>
      <c r="T70" s="11">
        <f t="shared" si="10"/>
        <v>0</v>
      </c>
      <c r="U70" s="10"/>
      <c r="V70" s="13">
        <f t="shared" ref="V70" si="11">IF(ISERROR(V57/V33),0,V57/V33)</f>
        <v>0</v>
      </c>
      <c r="W70"/>
      <c r="X70"/>
      <c r="Y70"/>
      <c r="Z70"/>
      <c r="AA70"/>
    </row>
    <row r="71" spans="2:27" x14ac:dyDescent="0.25">
      <c r="B71" s="4" t="str">
        <f>$B$34</f>
        <v>Other</v>
      </c>
      <c r="P71" s="20">
        <f t="shared" si="9"/>
        <v>0</v>
      </c>
      <c r="R71" s="20">
        <f t="shared" si="10"/>
        <v>0</v>
      </c>
      <c r="T71" s="20">
        <f t="shared" si="10"/>
        <v>0</v>
      </c>
      <c r="V71" s="20">
        <f t="shared" ref="V71" si="12">IF(ISERROR(V58/V34),0,V58/V34)</f>
        <v>0</v>
      </c>
      <c r="W71"/>
      <c r="X71"/>
      <c r="Y71"/>
      <c r="Z71"/>
      <c r="AA71"/>
    </row>
    <row r="72" spans="2:27" x14ac:dyDescent="0.25">
      <c r="B72" s="9" t="s">
        <v>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>
        <f t="shared" si="9"/>
        <v>0</v>
      </c>
      <c r="Q72" s="10"/>
      <c r="R72" s="11">
        <f t="shared" si="10"/>
        <v>0</v>
      </c>
      <c r="S72" s="10"/>
      <c r="T72" s="11">
        <f t="shared" si="10"/>
        <v>0</v>
      </c>
      <c r="U72" s="10"/>
      <c r="V72" s="13">
        <f t="shared" ref="V72" si="13">IF(ISERROR(V59/V35),0,V59/V35)</f>
        <v>0</v>
      </c>
      <c r="W72"/>
      <c r="X72"/>
      <c r="Y72"/>
      <c r="Z72"/>
      <c r="AA72"/>
    </row>
    <row r="73" spans="2:27" x14ac:dyDescent="0.25">
      <c r="B73" s="4" t="str">
        <f>$B$36</f>
        <v>Other</v>
      </c>
      <c r="P73" s="20">
        <f t="shared" si="9"/>
        <v>0</v>
      </c>
      <c r="R73" s="20">
        <f t="shared" si="10"/>
        <v>0</v>
      </c>
      <c r="T73" s="20">
        <f t="shared" si="10"/>
        <v>0</v>
      </c>
      <c r="V73" s="20">
        <f t="shared" ref="V73" si="14">IF(ISERROR(V60/V36),0,V60/V36)</f>
        <v>0</v>
      </c>
      <c r="W73"/>
      <c r="X73"/>
      <c r="Y73"/>
      <c r="Z73"/>
      <c r="AA73"/>
    </row>
    <row r="74" spans="2:27" x14ac:dyDescent="0.25">
      <c r="B74" s="9" t="s">
        <v>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>
        <f t="shared" si="9"/>
        <v>0</v>
      </c>
      <c r="Q74" s="10"/>
      <c r="R74" s="11">
        <f t="shared" si="10"/>
        <v>0</v>
      </c>
      <c r="S74" s="10"/>
      <c r="T74" s="11">
        <f t="shared" si="10"/>
        <v>0</v>
      </c>
      <c r="U74" s="10"/>
      <c r="V74" s="13">
        <f t="shared" ref="V74" si="15">IF(ISERROR(V61/V37),0,V61/V37)</f>
        <v>0</v>
      </c>
      <c r="W74"/>
      <c r="X74"/>
      <c r="Y74"/>
      <c r="Z74"/>
      <c r="AA74"/>
    </row>
    <row r="75" spans="2:27" x14ac:dyDescent="0.25">
      <c r="B75" s="4" t="s">
        <v>10</v>
      </c>
      <c r="P75" s="20">
        <f t="shared" ref="P75" si="16">IF(ISERROR(P9/P38),0,P9/P38)</f>
        <v>518.75623999999993</v>
      </c>
      <c r="R75" s="20">
        <f t="shared" ref="R75:T75" si="17">IF(ISERROR(R9/R38),0,R9/R38)</f>
        <v>526.42689075630256</v>
      </c>
      <c r="T75" s="20">
        <f t="shared" si="17"/>
        <v>473.24832000000004</v>
      </c>
      <c r="V75" s="20">
        <f t="shared" ref="V75" si="18">IF(ISERROR(V9/V38),0,V9/V38)</f>
        <v>478.56975806451612</v>
      </c>
      <c r="W75"/>
      <c r="X75"/>
      <c r="Y75"/>
      <c r="Z75"/>
      <c r="AA75"/>
    </row>
    <row r="76" spans="2:27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>
        <f t="shared" ref="P76" si="19">IF(ISERROR(P13/P39),0,P13/P39)</f>
        <v>518.75623999999993</v>
      </c>
      <c r="Q76" s="10"/>
      <c r="R76" s="11">
        <f t="shared" ref="R76:T76" si="20">IF(ISERROR(R13/R39),0,R13/R39)</f>
        <v>526.42689075630256</v>
      </c>
      <c r="S76" s="10"/>
      <c r="T76" s="11">
        <f t="shared" si="20"/>
        <v>473.24832000000004</v>
      </c>
      <c r="U76" s="10"/>
      <c r="V76" s="13">
        <f t="shared" ref="V76" si="21">IF(ISERROR(V13/V39),0,V13/V39)</f>
        <v>478.56975806451612</v>
      </c>
      <c r="W76"/>
      <c r="X76"/>
      <c r="Y76"/>
      <c r="Z76"/>
      <c r="AA76"/>
    </row>
    <row r="77" spans="2:27" ht="6" customHeight="1" x14ac:dyDescent="0.25">
      <c r="W77"/>
      <c r="X77"/>
      <c r="Y77"/>
      <c r="Z77"/>
      <c r="AA77"/>
    </row>
    <row r="78" spans="2:27" x14ac:dyDescent="0.25">
      <c r="B78" s="7" t="s">
        <v>8</v>
      </c>
      <c r="W78"/>
      <c r="X78"/>
      <c r="Y78"/>
      <c r="Z78"/>
      <c r="AA78"/>
    </row>
    <row r="79" spans="2:27" s="17" customFormat="1" x14ac:dyDescent="0.25">
      <c r="B79" s="17" t="s">
        <v>10</v>
      </c>
      <c r="P79" s="78">
        <f t="shared" ref="P79" si="22">IF(ISERROR(P10/P41),0,P10/P41)</f>
        <v>0</v>
      </c>
      <c r="R79" s="78">
        <f t="shared" ref="R79:T79" si="23">IF(ISERROR(R10/R41),0,R10/R41)</f>
        <v>0</v>
      </c>
      <c r="T79" s="78">
        <f t="shared" si="23"/>
        <v>1046.8499999999999</v>
      </c>
      <c r="V79" s="78">
        <f t="shared" ref="V79" si="24">IF(ISERROR(V10/V41),0,V10/V41)</f>
        <v>2341.84</v>
      </c>
      <c r="W79" s="79"/>
      <c r="X79" s="79"/>
      <c r="Y79" s="79"/>
      <c r="Z79" s="79"/>
      <c r="AA79" s="79"/>
    </row>
    <row r="80" spans="2:27" s="17" customFormat="1" x14ac:dyDescent="0.25">
      <c r="B80" s="80" t="s">
        <v>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76"/>
      <c r="O80" s="76"/>
      <c r="P80" s="76">
        <f>SUM(P79:P79)</f>
        <v>0</v>
      </c>
      <c r="Q80" s="76"/>
      <c r="R80" s="76">
        <f>SUM(R79:R79)</f>
        <v>0</v>
      </c>
      <c r="S80" s="76"/>
      <c r="T80" s="76">
        <f>SUM(T79:T79)</f>
        <v>1046.8499999999999</v>
      </c>
      <c r="U80" s="76"/>
      <c r="V80" s="77">
        <f>SUM(V79:V79)</f>
        <v>2341.84</v>
      </c>
      <c r="W80" s="79"/>
      <c r="X80" s="79"/>
      <c r="Y80" s="79"/>
      <c r="Z80" s="79"/>
      <c r="AA80" s="79"/>
    </row>
    <row r="81" spans="2:27" ht="6" customHeight="1" x14ac:dyDescent="0.25">
      <c r="W81"/>
      <c r="X81"/>
      <c r="Y81"/>
      <c r="Z81"/>
      <c r="AA81"/>
    </row>
    <row r="82" spans="2:27" x14ac:dyDescent="0.25">
      <c r="B82" s="7" t="s">
        <v>9</v>
      </c>
      <c r="W82"/>
      <c r="X82"/>
      <c r="Y82"/>
      <c r="Z82"/>
      <c r="AA82"/>
    </row>
    <row r="83" spans="2:27" x14ac:dyDescent="0.25">
      <c r="B83" s="4" t="s">
        <v>10</v>
      </c>
      <c r="P83" s="19">
        <f t="shared" ref="P83" si="25">IF(ISERROR(P11/P44),0,P11/P44)</f>
        <v>127.51263959390863</v>
      </c>
      <c r="R83" s="19">
        <f t="shared" ref="R83:T83" si="26">IF(ISERROR(R11/R44),0,R11/R44)</f>
        <v>130.1784090909091</v>
      </c>
      <c r="T83" s="19">
        <f t="shared" si="26"/>
        <v>161.69104651162792</v>
      </c>
      <c r="V83" s="19">
        <f t="shared" ref="V83" si="27">IF(ISERROR(V11/V44),0,V11/V44)</f>
        <v>184.74404081632653</v>
      </c>
      <c r="W83"/>
      <c r="X83"/>
      <c r="Y83"/>
      <c r="Z83"/>
      <c r="AA83"/>
    </row>
    <row r="84" spans="2:27" x14ac:dyDescent="0.25">
      <c r="B84" s="9" t="s">
        <v>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39">
        <f t="shared" ref="P84" si="28">IF(ISERROR(P15/P45),0,P15/P45)</f>
        <v>127.51263959390863</v>
      </c>
      <c r="Q84" s="10"/>
      <c r="R84" s="39">
        <f t="shared" ref="R84:T84" si="29">IF(ISERROR(R15/R45),0,R15/R45)</f>
        <v>130.1784090909091</v>
      </c>
      <c r="S84" s="10"/>
      <c r="T84" s="39">
        <f t="shared" si="29"/>
        <v>161.69104651162792</v>
      </c>
      <c r="U84" s="10"/>
      <c r="V84" s="40">
        <f t="shared" ref="V84" si="30">IF(ISERROR(V15/V45),0,V15/V45)</f>
        <v>184.74404081632653</v>
      </c>
      <c r="W84"/>
      <c r="X84"/>
      <c r="Y84"/>
      <c r="Z84"/>
      <c r="AA84"/>
    </row>
    <row r="85" spans="2:27" ht="6" customHeight="1" x14ac:dyDescent="0.25">
      <c r="B85" s="7"/>
    </row>
    <row r="86" spans="2:27" x14ac:dyDescent="0.25">
      <c r="B86" s="7" t="s">
        <v>10</v>
      </c>
      <c r="P86" s="19">
        <f t="shared" ref="P86" si="31">IF(ISERROR(P12/P47),0,P12/P47)</f>
        <v>279.39291925465841</v>
      </c>
      <c r="R86" s="19">
        <f t="shared" ref="R86:T86" si="32">IF(ISERROR(R12/R47),0,R12/R47)</f>
        <v>299.13966101694922</v>
      </c>
      <c r="T86" s="19">
        <f t="shared" si="32"/>
        <v>305.30182119205296</v>
      </c>
      <c r="V86" s="19">
        <f t="shared" ref="V86" si="33">IF(ISERROR(V12/V47),0,V12/V47)</f>
        <v>311.00037433155086</v>
      </c>
    </row>
    <row r="87" spans="2:27" x14ac:dyDescent="0.25">
      <c r="B87" s="9" t="s">
        <v>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39">
        <f t="shared" ref="P87" si="34">IF(ISERROR(P16/P48),0,P16/P48)</f>
        <v>279.39291925465841</v>
      </c>
      <c r="Q87" s="10"/>
      <c r="R87" s="39">
        <f t="shared" ref="R87:T87" si="35">IF(ISERROR(R16/R48),0,R16/R48)</f>
        <v>299.13966101694922</v>
      </c>
      <c r="S87" s="10"/>
      <c r="T87" s="39">
        <f t="shared" si="35"/>
        <v>305.30182119205296</v>
      </c>
      <c r="U87" s="10"/>
      <c r="V87" s="40">
        <f t="shared" ref="V87" si="36">IF(ISERROR(V16/V48),0,V16/V48)</f>
        <v>311.00037433155086</v>
      </c>
    </row>
    <row r="89" spans="2:27" x14ac:dyDescent="0.25">
      <c r="B89" s="7" t="s">
        <v>27</v>
      </c>
    </row>
    <row r="90" spans="2:27" x14ac:dyDescent="0.25">
      <c r="B90" s="7" t="str">
        <f>B65</f>
        <v>Dr. Walker</v>
      </c>
    </row>
    <row r="91" spans="2:27" x14ac:dyDescent="0.25">
      <c r="B91" s="4" t="s">
        <v>26</v>
      </c>
      <c r="P91" s="46">
        <v>89565.64</v>
      </c>
      <c r="Q91" s="47"/>
      <c r="R91" s="46">
        <v>94549.440000000002</v>
      </c>
      <c r="S91" s="47"/>
      <c r="T91" s="46">
        <v>107468.81</v>
      </c>
      <c r="U91" s="47"/>
      <c r="V91" s="46">
        <v>129063.73</v>
      </c>
    </row>
    <row r="92" spans="2:27" x14ac:dyDescent="0.25">
      <c r="B92" s="9" t="s">
        <v>20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1">
        <f>SUM(P91:P91)</f>
        <v>89565.64</v>
      </c>
      <c r="Q92" s="10"/>
      <c r="R92" s="11">
        <f>SUM(R91:R91)</f>
        <v>94549.440000000002</v>
      </c>
      <c r="S92" s="10"/>
      <c r="T92" s="11">
        <f>SUM(T91:T91)</f>
        <v>107468.81</v>
      </c>
      <c r="U92" s="10"/>
      <c r="V92" s="13">
        <f>SUM(V91:V91)</f>
        <v>129063.73</v>
      </c>
    </row>
    <row r="93" spans="2:27" x14ac:dyDescent="0.25">
      <c r="B93" s="50" t="s">
        <v>40</v>
      </c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3">
        <f t="shared" ref="P93" si="37">IF(ISERROR(P92/P29),0,P92/P29)</f>
        <v>716.52512000000002</v>
      </c>
      <c r="Q93" s="51"/>
      <c r="R93" s="53">
        <f t="shared" ref="R93:T93" si="38">IF(ISERROR(R92/R29),0,R92/R29)</f>
        <v>794.53310924369748</v>
      </c>
      <c r="S93" s="51"/>
      <c r="T93" s="53">
        <f t="shared" si="38"/>
        <v>859.75047999999992</v>
      </c>
      <c r="U93" s="51"/>
      <c r="V93" s="54">
        <f t="shared" ref="V93" si="39">IF(ISERROR(V92/V29),0,V92/V29)</f>
        <v>1049.2986178861788</v>
      </c>
    </row>
    <row r="94" spans="2:27" x14ac:dyDescent="0.25">
      <c r="B94" s="4" t="s">
        <v>28</v>
      </c>
      <c r="P94" s="46">
        <v>24778.73</v>
      </c>
      <c r="Q94" s="47"/>
      <c r="R94" s="46">
        <v>19579.79</v>
      </c>
      <c r="S94" s="47"/>
      <c r="T94" s="46">
        <v>43968.43</v>
      </c>
      <c r="U94" s="47"/>
      <c r="V94" s="46">
        <v>27243.11</v>
      </c>
    </row>
    <row r="95" spans="2:27" x14ac:dyDescent="0.25">
      <c r="B95" s="9" t="s">
        <v>20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1">
        <f>SUM(P94:P94)</f>
        <v>24778.73</v>
      </c>
      <c r="Q95" s="10"/>
      <c r="R95" s="11">
        <f>SUM(R94:R94)</f>
        <v>19579.79</v>
      </c>
      <c r="S95" s="10"/>
      <c r="T95" s="11">
        <f>SUM(T94:T94)</f>
        <v>43968.43</v>
      </c>
      <c r="U95" s="10"/>
      <c r="V95" s="13">
        <f>SUM(V94:V94)</f>
        <v>27243.11</v>
      </c>
    </row>
    <row r="96" spans="2:27" x14ac:dyDescent="0.25">
      <c r="B96" s="4" t="s">
        <v>29</v>
      </c>
      <c r="P96" s="15">
        <f>IF(ISERROR(P94/P91),0,P94/P91)</f>
        <v>0.27665441792187273</v>
      </c>
      <c r="R96" s="15">
        <f>IF(ISERROR(R94/R91),0,R94/R91)</f>
        <v>0.20708520325450896</v>
      </c>
      <c r="T96" s="15">
        <f>IF(ISERROR(T94/T91),0,T94/T91)</f>
        <v>0.40912735518333182</v>
      </c>
      <c r="V96" s="15">
        <f>IF(ISERROR(V94/V91),0,V94/V91)</f>
        <v>0.21108261786638277</v>
      </c>
    </row>
    <row r="97" spans="2:22" x14ac:dyDescent="0.25">
      <c r="B97" s="9" t="s">
        <v>2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41">
        <f>P95/P92</f>
        <v>0.27665441792187273</v>
      </c>
      <c r="Q97" s="10"/>
      <c r="R97" s="41">
        <f>R95/R92</f>
        <v>0.20708520325450896</v>
      </c>
      <c r="S97" s="10"/>
      <c r="T97" s="41">
        <f>T95/T92</f>
        <v>0.40912735518333182</v>
      </c>
      <c r="U97" s="10"/>
      <c r="V97" s="42">
        <f>V95/V92</f>
        <v>0.21108261786638277</v>
      </c>
    </row>
    <row r="98" spans="2:22" x14ac:dyDescent="0.25">
      <c r="P98" s="15"/>
      <c r="R98" s="15"/>
      <c r="T98" s="15"/>
      <c r="V98" s="15"/>
    </row>
    <row r="99" spans="2:22" x14ac:dyDescent="0.25">
      <c r="B99" s="7" t="str">
        <f>$B$30</f>
        <v>Other</v>
      </c>
    </row>
    <row r="100" spans="2:22" x14ac:dyDescent="0.25">
      <c r="B100" s="4" t="s">
        <v>26</v>
      </c>
      <c r="P100" s="46">
        <v>0</v>
      </c>
      <c r="Q100" s="47"/>
      <c r="R100" s="46">
        <v>0</v>
      </c>
      <c r="S100" s="47"/>
      <c r="T100" s="46">
        <v>0</v>
      </c>
      <c r="U100" s="47"/>
      <c r="V100" s="46">
        <v>0</v>
      </c>
    </row>
    <row r="101" spans="2:22" x14ac:dyDescent="0.25">
      <c r="B101" s="9" t="s">
        <v>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1">
        <f>SUM(P100:P100)</f>
        <v>0</v>
      </c>
      <c r="Q101" s="10"/>
      <c r="R101" s="11">
        <f>SUM(R100:R100)</f>
        <v>0</v>
      </c>
      <c r="S101" s="10"/>
      <c r="T101" s="11">
        <f>SUM(T100:T100)</f>
        <v>0</v>
      </c>
      <c r="U101" s="10"/>
      <c r="V101" s="13">
        <f>SUM(V100:V100)</f>
        <v>0</v>
      </c>
    </row>
    <row r="102" spans="2:22" x14ac:dyDescent="0.25">
      <c r="B102" s="50" t="s">
        <v>40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3">
        <f t="shared" ref="P102" si="40">IF(ISERROR(P101/P31),0,P101/P31)</f>
        <v>0</v>
      </c>
      <c r="Q102" s="51"/>
      <c r="R102" s="53">
        <f t="shared" ref="R102:T102" si="41">IF(ISERROR(R101/R31),0,R101/R31)</f>
        <v>0</v>
      </c>
      <c r="S102" s="51"/>
      <c r="T102" s="53">
        <f t="shared" si="41"/>
        <v>0</v>
      </c>
      <c r="U102" s="51"/>
      <c r="V102" s="54">
        <f t="shared" ref="V102" si="42">IF(ISERROR(V101/V31),0,V101/V31)</f>
        <v>0</v>
      </c>
    </row>
    <row r="103" spans="2:22" x14ac:dyDescent="0.25">
      <c r="B103" s="4" t="s">
        <v>28</v>
      </c>
      <c r="P103" s="46">
        <v>0</v>
      </c>
      <c r="Q103" s="47"/>
      <c r="R103" s="46">
        <v>0</v>
      </c>
      <c r="S103" s="47"/>
      <c r="T103" s="46">
        <v>0</v>
      </c>
      <c r="U103" s="47"/>
      <c r="V103" s="46">
        <v>0</v>
      </c>
    </row>
    <row r="104" spans="2:22" x14ac:dyDescent="0.25">
      <c r="B104" s="9" t="s">
        <v>20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1">
        <f>SUM(P103:P103)</f>
        <v>0</v>
      </c>
      <c r="Q104" s="10"/>
      <c r="R104" s="11">
        <f>SUM(R103:R103)</f>
        <v>0</v>
      </c>
      <c r="S104" s="10"/>
      <c r="T104" s="11">
        <f>SUM(T103:T103)</f>
        <v>0</v>
      </c>
      <c r="U104" s="10"/>
      <c r="V104" s="13">
        <f>SUM(V103:V103)</f>
        <v>0</v>
      </c>
    </row>
    <row r="105" spans="2:22" x14ac:dyDescent="0.25">
      <c r="B105" s="4" t="s">
        <v>29</v>
      </c>
      <c r="P105" s="15">
        <f t="shared" ref="P105:P106" si="43">IF(ISERROR(P103/P100),0,P103/P100)</f>
        <v>0</v>
      </c>
      <c r="R105" s="15">
        <f t="shared" ref="R105:T106" si="44">IF(ISERROR(R103/R100),0,R103/R100)</f>
        <v>0</v>
      </c>
      <c r="T105" s="15">
        <f t="shared" si="44"/>
        <v>0</v>
      </c>
      <c r="V105" s="15">
        <f t="shared" ref="V105" si="45">IF(ISERROR(V103/V100),0,V103/V100)</f>
        <v>0</v>
      </c>
    </row>
    <row r="106" spans="2:22" x14ac:dyDescent="0.25">
      <c r="B106" s="9" t="s">
        <v>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41">
        <f t="shared" si="43"/>
        <v>0</v>
      </c>
      <c r="Q106" s="10"/>
      <c r="R106" s="41">
        <f t="shared" si="44"/>
        <v>0</v>
      </c>
      <c r="S106" s="10"/>
      <c r="T106" s="41">
        <f t="shared" si="44"/>
        <v>0</v>
      </c>
      <c r="U106" s="10"/>
      <c r="V106" s="42">
        <f t="shared" ref="V106" si="46">IF(ISERROR(V104/V101),0,V104/V101)</f>
        <v>0</v>
      </c>
    </row>
    <row r="107" spans="2:22" x14ac:dyDescent="0.25">
      <c r="P107" s="14"/>
      <c r="R107" s="14"/>
      <c r="T107" s="14"/>
      <c r="V107" s="14"/>
    </row>
    <row r="108" spans="2:22" x14ac:dyDescent="0.25">
      <c r="B108" s="7" t="str">
        <f>$B$32</f>
        <v>Other</v>
      </c>
    </row>
    <row r="109" spans="2:22" x14ac:dyDescent="0.25">
      <c r="B109" s="4" t="s">
        <v>26</v>
      </c>
      <c r="P109" s="46">
        <v>0</v>
      </c>
      <c r="Q109" s="47"/>
      <c r="R109" s="46">
        <v>0</v>
      </c>
      <c r="S109" s="47"/>
      <c r="T109" s="46">
        <v>0</v>
      </c>
      <c r="U109" s="47"/>
      <c r="V109" s="46">
        <v>0</v>
      </c>
    </row>
    <row r="110" spans="2:22" x14ac:dyDescent="0.25">
      <c r="B110" s="9" t="s">
        <v>20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1">
        <f>SUM(P109:P109)</f>
        <v>0</v>
      </c>
      <c r="Q110" s="10"/>
      <c r="R110" s="11">
        <f>SUM(R109:R109)</f>
        <v>0</v>
      </c>
      <c r="S110" s="10"/>
      <c r="T110" s="11">
        <f>SUM(T109:T109)</f>
        <v>0</v>
      </c>
      <c r="U110" s="10"/>
      <c r="V110" s="13">
        <f>SUM(V109:V109)</f>
        <v>0</v>
      </c>
    </row>
    <row r="111" spans="2:22" x14ac:dyDescent="0.25">
      <c r="B111" s="50" t="s">
        <v>40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3">
        <f t="shared" ref="P111" si="47">IF(ISERROR(P110/P33),0,P110/P33)</f>
        <v>0</v>
      </c>
      <c r="Q111" s="51"/>
      <c r="R111" s="53">
        <f t="shared" ref="R111:T111" si="48">IF(ISERROR(R110/R33),0,R110/R33)</f>
        <v>0</v>
      </c>
      <c r="S111" s="51"/>
      <c r="T111" s="53">
        <f t="shared" si="48"/>
        <v>0</v>
      </c>
      <c r="U111" s="51"/>
      <c r="V111" s="54">
        <f t="shared" ref="V111" si="49">IF(ISERROR(V110/V33),0,V110/V33)</f>
        <v>0</v>
      </c>
    </row>
    <row r="112" spans="2:22" x14ac:dyDescent="0.25">
      <c r="B112" s="4" t="s">
        <v>28</v>
      </c>
      <c r="P112" s="46">
        <v>0</v>
      </c>
      <c r="Q112" s="47"/>
      <c r="R112" s="46">
        <v>0</v>
      </c>
      <c r="S112" s="47"/>
      <c r="T112" s="46">
        <v>0</v>
      </c>
      <c r="U112" s="47"/>
      <c r="V112" s="46">
        <v>0</v>
      </c>
    </row>
    <row r="113" spans="2:22" x14ac:dyDescent="0.25">
      <c r="B113" s="9" t="s">
        <v>20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1">
        <f>SUM(P112:P112)</f>
        <v>0</v>
      </c>
      <c r="Q113" s="10"/>
      <c r="R113" s="11">
        <f>SUM(R112:R112)</f>
        <v>0</v>
      </c>
      <c r="S113" s="10"/>
      <c r="T113" s="11">
        <f>SUM(T112:T112)</f>
        <v>0</v>
      </c>
      <c r="U113" s="10"/>
      <c r="V113" s="13">
        <f>SUM(V112:V112)</f>
        <v>0</v>
      </c>
    </row>
    <row r="114" spans="2:22" x14ac:dyDescent="0.25">
      <c r="B114" s="4" t="s">
        <v>29</v>
      </c>
      <c r="P114" s="15">
        <f t="shared" ref="P114:P115" si="50">IF(ISERROR(P112/P109),0,P112/P109)</f>
        <v>0</v>
      </c>
      <c r="R114" s="15">
        <f t="shared" ref="R114:T115" si="51">IF(ISERROR(R112/R109),0,R112/R109)</f>
        <v>0</v>
      </c>
      <c r="T114" s="15">
        <f t="shared" si="51"/>
        <v>0</v>
      </c>
      <c r="V114" s="15">
        <f t="shared" ref="V114" si="52">IF(ISERROR(V112/V109),0,V112/V109)</f>
        <v>0</v>
      </c>
    </row>
    <row r="115" spans="2:22" x14ac:dyDescent="0.25">
      <c r="B115" s="9" t="s"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41">
        <f t="shared" si="50"/>
        <v>0</v>
      </c>
      <c r="Q115" s="10"/>
      <c r="R115" s="41">
        <f t="shared" si="51"/>
        <v>0</v>
      </c>
      <c r="S115" s="10"/>
      <c r="T115" s="41">
        <f t="shared" si="51"/>
        <v>0</v>
      </c>
      <c r="U115" s="10"/>
      <c r="V115" s="42">
        <f t="shared" ref="V115" si="53">IF(ISERROR(V113/V110),0,V113/V110)</f>
        <v>0</v>
      </c>
    </row>
    <row r="116" spans="2:22" x14ac:dyDescent="0.25">
      <c r="P116" s="15"/>
      <c r="R116" s="15"/>
      <c r="T116" s="15"/>
      <c r="V116" s="15"/>
    </row>
    <row r="117" spans="2:22" x14ac:dyDescent="0.25">
      <c r="B117" s="7" t="str">
        <f>$B$34</f>
        <v>Other</v>
      </c>
    </row>
    <row r="118" spans="2:22" x14ac:dyDescent="0.25">
      <c r="B118" s="4" t="s">
        <v>26</v>
      </c>
      <c r="P118" s="46">
        <v>0</v>
      </c>
      <c r="Q118" s="47"/>
      <c r="R118" s="46">
        <v>0</v>
      </c>
      <c r="S118" s="47"/>
      <c r="T118" s="46">
        <v>0</v>
      </c>
      <c r="U118" s="47"/>
      <c r="V118" s="46">
        <v>0</v>
      </c>
    </row>
    <row r="119" spans="2:22" x14ac:dyDescent="0.25">
      <c r="B119" s="9" t="s">
        <v>20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1">
        <f>SUM(P118:P118)</f>
        <v>0</v>
      </c>
      <c r="Q119" s="10"/>
      <c r="R119" s="11">
        <f>SUM(R118:R118)</f>
        <v>0</v>
      </c>
      <c r="S119" s="10"/>
      <c r="T119" s="11">
        <f>SUM(T118:T118)</f>
        <v>0</v>
      </c>
      <c r="U119" s="10"/>
      <c r="V119" s="13">
        <f>SUM(V118:V118)</f>
        <v>0</v>
      </c>
    </row>
    <row r="120" spans="2:22" x14ac:dyDescent="0.25">
      <c r="B120" s="50" t="s">
        <v>40</v>
      </c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3">
        <f t="shared" ref="P120" si="54">IF(ISERROR(P119/P35),0,P119/P35)</f>
        <v>0</v>
      </c>
      <c r="Q120" s="51"/>
      <c r="R120" s="53">
        <f t="shared" ref="R120:T120" si="55">IF(ISERROR(R119/R35),0,R119/R35)</f>
        <v>0</v>
      </c>
      <c r="S120" s="51"/>
      <c r="T120" s="53">
        <f t="shared" si="55"/>
        <v>0</v>
      </c>
      <c r="U120" s="51"/>
      <c r="V120" s="54">
        <f t="shared" ref="V120" si="56">IF(ISERROR(V119/V35),0,V119/V35)</f>
        <v>0</v>
      </c>
    </row>
    <row r="121" spans="2:22" x14ac:dyDescent="0.25">
      <c r="B121" s="4" t="s">
        <v>28</v>
      </c>
      <c r="P121" s="46">
        <v>0</v>
      </c>
      <c r="Q121" s="47"/>
      <c r="R121" s="46">
        <v>0</v>
      </c>
      <c r="S121" s="47"/>
      <c r="T121" s="46">
        <v>0</v>
      </c>
      <c r="U121" s="47"/>
      <c r="V121" s="46">
        <v>0</v>
      </c>
    </row>
    <row r="122" spans="2:22" x14ac:dyDescent="0.25">
      <c r="B122" s="9" t="s">
        <v>20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1">
        <f>SUM(P121:P121)</f>
        <v>0</v>
      </c>
      <c r="Q122" s="10"/>
      <c r="R122" s="11">
        <f>SUM(R121:R121)</f>
        <v>0</v>
      </c>
      <c r="S122" s="10"/>
      <c r="T122" s="11">
        <f>SUM(T121:T121)</f>
        <v>0</v>
      </c>
      <c r="U122" s="10"/>
      <c r="V122" s="13">
        <f>SUM(V121:V121)</f>
        <v>0</v>
      </c>
    </row>
    <row r="123" spans="2:22" x14ac:dyDescent="0.25">
      <c r="B123" s="4" t="s">
        <v>29</v>
      </c>
      <c r="P123" s="15">
        <f t="shared" ref="P123:P124" si="57">IF(ISERROR(P121/P118),0,P121/P118)</f>
        <v>0</v>
      </c>
      <c r="R123" s="15">
        <f t="shared" ref="R123:T124" si="58">IF(ISERROR(R121/R118),0,R121/R118)</f>
        <v>0</v>
      </c>
      <c r="T123" s="15">
        <f t="shared" si="58"/>
        <v>0</v>
      </c>
      <c r="V123" s="15">
        <f t="shared" ref="V123" si="59">IF(ISERROR(V121/V118),0,V121/V118)</f>
        <v>0</v>
      </c>
    </row>
    <row r="124" spans="2:22" x14ac:dyDescent="0.25">
      <c r="B124" s="9" t="s">
        <v>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41">
        <f t="shared" si="57"/>
        <v>0</v>
      </c>
      <c r="Q124" s="10"/>
      <c r="R124" s="41">
        <f t="shared" si="58"/>
        <v>0</v>
      </c>
      <c r="S124" s="10"/>
      <c r="T124" s="41">
        <f t="shared" si="58"/>
        <v>0</v>
      </c>
      <c r="U124" s="10"/>
      <c r="V124" s="42">
        <f t="shared" ref="V124" si="60">IF(ISERROR(V122/V119),0,V122/V119)</f>
        <v>0</v>
      </c>
    </row>
    <row r="126" spans="2:22" x14ac:dyDescent="0.25">
      <c r="B126" s="7" t="str">
        <f>$B$36</f>
        <v>Other</v>
      </c>
    </row>
    <row r="127" spans="2:22" x14ac:dyDescent="0.25">
      <c r="B127" s="4" t="s">
        <v>26</v>
      </c>
      <c r="P127" s="46">
        <v>0</v>
      </c>
      <c r="Q127" s="47"/>
      <c r="R127" s="46">
        <v>0</v>
      </c>
      <c r="S127" s="47"/>
      <c r="T127" s="46">
        <v>0</v>
      </c>
      <c r="U127" s="47"/>
      <c r="V127" s="46">
        <v>0</v>
      </c>
    </row>
    <row r="128" spans="2:22" x14ac:dyDescent="0.25">
      <c r="B128" s="9" t="s">
        <v>20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1">
        <f>SUM(P127:P127)</f>
        <v>0</v>
      </c>
      <c r="Q128" s="10"/>
      <c r="R128" s="11">
        <f>SUM(R127:R127)</f>
        <v>0</v>
      </c>
      <c r="S128" s="10"/>
      <c r="T128" s="11">
        <f>SUM(T127:T127)</f>
        <v>0</v>
      </c>
      <c r="U128" s="10"/>
      <c r="V128" s="13">
        <f>SUM(V127:V127)</f>
        <v>0</v>
      </c>
    </row>
    <row r="129" spans="2:23" x14ac:dyDescent="0.25">
      <c r="B129" s="50" t="s">
        <v>40</v>
      </c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3">
        <f t="shared" ref="P129" si="61">IF(ISERROR(P128/P37),0,P128/P37)</f>
        <v>0</v>
      </c>
      <c r="Q129" s="51"/>
      <c r="R129" s="53">
        <f t="shared" ref="R129:T129" si="62">IF(ISERROR(R128/R37),0,R128/R37)</f>
        <v>0</v>
      </c>
      <c r="S129" s="51"/>
      <c r="T129" s="53">
        <f t="shared" si="62"/>
        <v>0</v>
      </c>
      <c r="U129" s="51"/>
      <c r="V129" s="54">
        <f t="shared" ref="V129" si="63">IF(ISERROR(V128/V37),0,V128/V37)</f>
        <v>0</v>
      </c>
    </row>
    <row r="130" spans="2:23" x14ac:dyDescent="0.25">
      <c r="B130" s="4" t="s">
        <v>28</v>
      </c>
      <c r="P130" s="46">
        <v>0</v>
      </c>
      <c r="Q130" s="47"/>
      <c r="R130" s="46">
        <v>0</v>
      </c>
      <c r="S130" s="47"/>
      <c r="T130" s="46">
        <v>0</v>
      </c>
      <c r="U130" s="47"/>
      <c r="V130" s="46">
        <v>0</v>
      </c>
    </row>
    <row r="131" spans="2:23" x14ac:dyDescent="0.25">
      <c r="B131" s="9" t="s">
        <v>20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1">
        <f>SUM(P130:P130)</f>
        <v>0</v>
      </c>
      <c r="Q131" s="10"/>
      <c r="R131" s="11">
        <f>SUM(R130:R130)</f>
        <v>0</v>
      </c>
      <c r="S131" s="10"/>
      <c r="T131" s="11">
        <f>SUM(T130:T130)</f>
        <v>0</v>
      </c>
      <c r="U131" s="10"/>
      <c r="V131" s="13">
        <f>SUM(V130:V130)</f>
        <v>0</v>
      </c>
    </row>
    <row r="132" spans="2:23" x14ac:dyDescent="0.25">
      <c r="B132" s="4" t="s">
        <v>29</v>
      </c>
      <c r="P132" s="15">
        <f t="shared" ref="P132:P133" si="64">IF(ISERROR(P130/P127),0,P130/P127)</f>
        <v>0</v>
      </c>
      <c r="R132" s="15">
        <f t="shared" ref="R132:T133" si="65">IF(ISERROR(R130/R127),0,R130/R127)</f>
        <v>0</v>
      </c>
      <c r="T132" s="15">
        <f t="shared" si="65"/>
        <v>0</v>
      </c>
      <c r="V132" s="15">
        <f t="shared" ref="V132" si="66">IF(ISERROR(V130/V127),0,V130/V127)</f>
        <v>0</v>
      </c>
    </row>
    <row r="133" spans="2:23" x14ac:dyDescent="0.25">
      <c r="B133" s="9" t="s">
        <v>2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41">
        <f t="shared" si="64"/>
        <v>0</v>
      </c>
      <c r="Q133" s="10"/>
      <c r="R133" s="41">
        <f t="shared" si="65"/>
        <v>0</v>
      </c>
      <c r="S133" s="10"/>
      <c r="T133" s="41">
        <f t="shared" si="65"/>
        <v>0</v>
      </c>
      <c r="U133" s="10"/>
      <c r="V133" s="42">
        <f t="shared" ref="V133" si="67">IF(ISERROR(V131/V128),0,V131/V128)</f>
        <v>0</v>
      </c>
    </row>
    <row r="135" spans="2:23" x14ac:dyDescent="0.25">
      <c r="B135" s="6" t="s">
        <v>25</v>
      </c>
    </row>
    <row r="136" spans="2:23" x14ac:dyDescent="0.25">
      <c r="B136" s="4" t="s">
        <v>10</v>
      </c>
      <c r="P136" s="47">
        <v>9</v>
      </c>
      <c r="R136" s="47">
        <v>9</v>
      </c>
      <c r="T136" s="47">
        <v>12</v>
      </c>
      <c r="V136" s="47">
        <v>15</v>
      </c>
    </row>
    <row r="137" spans="2:23" x14ac:dyDescent="0.25">
      <c r="B137" s="4" t="s">
        <v>13</v>
      </c>
      <c r="P137" s="21">
        <v>0.33</v>
      </c>
      <c r="R137" s="21">
        <v>0.44</v>
      </c>
      <c r="T137" s="21">
        <v>0.42</v>
      </c>
      <c r="V137" s="21">
        <v>0.47</v>
      </c>
    </row>
    <row r="139" spans="2:23" x14ac:dyDescent="0.25">
      <c r="B139" s="6" t="s">
        <v>12</v>
      </c>
    </row>
    <row r="140" spans="2:23" x14ac:dyDescent="0.25">
      <c r="B140" s="7" t="s">
        <v>33</v>
      </c>
    </row>
    <row r="141" spans="2:23" x14ac:dyDescent="0.25">
      <c r="B141" s="4" t="s">
        <v>30</v>
      </c>
      <c r="P141" s="4">
        <f>P44</f>
        <v>197</v>
      </c>
      <c r="R141" s="4">
        <f>R44</f>
        <v>176</v>
      </c>
      <c r="T141" s="4">
        <f>T44</f>
        <v>172</v>
      </c>
      <c r="V141" s="4">
        <f>V44</f>
        <v>245</v>
      </c>
    </row>
    <row r="142" spans="2:23" x14ac:dyDescent="0.25">
      <c r="B142" s="4" t="s">
        <v>32</v>
      </c>
      <c r="P142" s="16">
        <f>6.5*4*8</f>
        <v>208</v>
      </c>
      <c r="Q142" s="17"/>
      <c r="R142" s="16">
        <f>10.5*4*8</f>
        <v>336</v>
      </c>
      <c r="S142" s="17"/>
      <c r="T142" s="16">
        <f>10.5*4*8</f>
        <v>336</v>
      </c>
      <c r="U142" s="17"/>
      <c r="V142" s="16">
        <f>10.5*4*8</f>
        <v>336</v>
      </c>
      <c r="W142" s="17"/>
    </row>
    <row r="143" spans="2:23" x14ac:dyDescent="0.25">
      <c r="B143" s="4" t="s">
        <v>31</v>
      </c>
      <c r="P143" s="43">
        <f>P141/P142</f>
        <v>0.94711538461538458</v>
      </c>
      <c r="R143" s="43">
        <f>R141/R142</f>
        <v>0.52380952380952384</v>
      </c>
      <c r="T143" s="43">
        <f>T141/T142</f>
        <v>0.51190476190476186</v>
      </c>
      <c r="V143" s="43">
        <f>V141/V142</f>
        <v>0.72916666666666663</v>
      </c>
    </row>
    <row r="144" spans="2:23" ht="6" customHeight="1" x14ac:dyDescent="0.25">
      <c r="P144" s="43"/>
      <c r="R144" s="43"/>
      <c r="T144" s="43"/>
      <c r="V144" s="43"/>
    </row>
    <row r="145" spans="2:23" x14ac:dyDescent="0.25">
      <c r="B145" s="7" t="s">
        <v>13</v>
      </c>
      <c r="P145" s="21">
        <v>0.43</v>
      </c>
      <c r="R145" s="21">
        <v>0.51</v>
      </c>
      <c r="T145" s="21">
        <v>0.61</v>
      </c>
      <c r="V145" s="21">
        <v>0.61</v>
      </c>
    </row>
    <row r="146" spans="2:23" ht="6" customHeight="1" x14ac:dyDescent="0.25"/>
    <row r="147" spans="2:23" x14ac:dyDescent="0.25">
      <c r="B147" s="7" t="s">
        <v>34</v>
      </c>
    </row>
    <row r="148" spans="2:23" x14ac:dyDescent="0.25">
      <c r="B148" s="4" t="s">
        <v>37</v>
      </c>
      <c r="P148" s="19">
        <f>P11</f>
        <v>25119.99</v>
      </c>
      <c r="R148" s="19">
        <f>R11</f>
        <v>22911.4</v>
      </c>
      <c r="T148" s="19">
        <f>T11</f>
        <v>27810.86</v>
      </c>
      <c r="V148" s="19">
        <f>V11</f>
        <v>45262.29</v>
      </c>
    </row>
    <row r="149" spans="2:23" x14ac:dyDescent="0.25">
      <c r="B149" s="4" t="s">
        <v>35</v>
      </c>
      <c r="P149" s="8">
        <v>10404.629999999999</v>
      </c>
      <c r="Q149" s="16"/>
      <c r="R149" s="8">
        <v>9745.06</v>
      </c>
      <c r="S149" s="16"/>
      <c r="T149" s="8">
        <v>14426.88</v>
      </c>
      <c r="U149" s="16"/>
      <c r="V149" s="8">
        <v>15153.97</v>
      </c>
      <c r="W149" s="16"/>
    </row>
    <row r="150" spans="2:23" x14ac:dyDescent="0.25">
      <c r="B150" s="4" t="s">
        <v>36</v>
      </c>
      <c r="P150" s="44">
        <f>P148/P149</f>
        <v>2.4143088221301481</v>
      </c>
      <c r="R150" s="44">
        <f>R148/R149</f>
        <v>2.3510783925393999</v>
      </c>
      <c r="T150" s="44">
        <f>T148/T149</f>
        <v>1.9277113277437674</v>
      </c>
      <c r="V150" s="44">
        <f>V148/V149</f>
        <v>2.9868272142547467</v>
      </c>
    </row>
  </sheetData>
  <pageMargins left="0.45" right="0.45" top="0.5" bottom="0.5" header="0.3" footer="0.3"/>
  <pageSetup scale="26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FC94-C642-4CD2-86B4-3F7F3E7C527B}">
  <dimension ref="A3:AL150"/>
  <sheetViews>
    <sheetView showGridLines="0" view="pageBreakPreview" zoomScaleNormal="100" zoomScaleSheetLayoutView="100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T18" sqref="T18"/>
    </sheetView>
  </sheetViews>
  <sheetFormatPr defaultColWidth="8.85546875" defaultRowHeight="15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0.85546875" style="4" customWidth="1"/>
    <col min="11" max="11" width="1.85546875" style="4" customWidth="1"/>
    <col min="12" max="12" width="10.85546875" style="4" customWidth="1"/>
    <col min="13" max="13" width="1.85546875" style="4" customWidth="1"/>
    <col min="14" max="14" width="10.85546875" style="4" customWidth="1"/>
    <col min="15" max="15" width="1.85546875" style="4" customWidth="1"/>
    <col min="16" max="16" width="12.42578125" style="4" bestFit="1" customWidth="1"/>
    <col min="17" max="17" width="1.85546875" style="4" customWidth="1"/>
    <col min="18" max="18" width="12.42578125" style="4" bestFit="1" customWidth="1"/>
    <col min="19" max="19" width="1.85546875" style="4" customWidth="1"/>
    <col min="20" max="20" width="12.42578125" style="4" bestFit="1" customWidth="1"/>
    <col min="21" max="21" width="1.85546875" style="4" customWidth="1"/>
    <col min="22" max="22" width="8.85546875" style="4"/>
    <col min="23" max="23" width="9.85546875" style="4" bestFit="1" customWidth="1"/>
    <col min="24" max="24" width="2.7109375" style="4" customWidth="1"/>
    <col min="25" max="25" width="11.85546875" style="4" bestFit="1" customWidth="1"/>
    <col min="26" max="16384" width="8.85546875" style="4"/>
  </cols>
  <sheetData>
    <row r="3" spans="1:38" customFormat="1" ht="34.5" thickBot="1" x14ac:dyDescent="0.55000000000000004">
      <c r="A3" s="1" t="s">
        <v>128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</row>
    <row r="4" spans="1:38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38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W5" s="65" t="s">
        <v>45</v>
      </c>
      <c r="X5" s="64"/>
      <c r="Y5" s="64"/>
    </row>
    <row r="6" spans="1:38" x14ac:dyDescent="0.25">
      <c r="P6" s="5">
        <v>45792</v>
      </c>
      <c r="R6" s="5">
        <v>45823</v>
      </c>
      <c r="T6" s="5">
        <v>45853</v>
      </c>
      <c r="W6" s="55" t="s">
        <v>7</v>
      </c>
      <c r="X6" s="56"/>
      <c r="Y6" s="57"/>
      <c r="Z6"/>
      <c r="AA6"/>
    </row>
    <row r="7" spans="1:38" x14ac:dyDescent="0.25">
      <c r="B7" s="6" t="s">
        <v>0</v>
      </c>
      <c r="W7" s="58" t="s">
        <v>129</v>
      </c>
      <c r="X7"/>
      <c r="Y7" s="72"/>
      <c r="Z7"/>
      <c r="AA7"/>
    </row>
    <row r="8" spans="1:38" x14ac:dyDescent="0.25">
      <c r="B8" s="7" t="s">
        <v>1</v>
      </c>
      <c r="P8"/>
      <c r="Q8"/>
      <c r="R8"/>
      <c r="S8"/>
      <c r="T8"/>
      <c r="U8"/>
      <c r="V8"/>
      <c r="W8" s="58" t="s">
        <v>131</v>
      </c>
      <c r="X8"/>
      <c r="Y8" s="72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x14ac:dyDescent="0.25">
      <c r="B9" s="4" t="s">
        <v>17</v>
      </c>
      <c r="P9" s="45">
        <v>105109.72</v>
      </c>
      <c r="Q9" s="47"/>
      <c r="R9" s="45">
        <v>99298.93</v>
      </c>
      <c r="S9" s="47"/>
      <c r="T9" s="45">
        <v>110502.16</v>
      </c>
      <c r="U9" s="16"/>
      <c r="V9" s="16"/>
      <c r="W9" s="58" t="s">
        <v>132</v>
      </c>
      <c r="Y9" s="59"/>
      <c r="Z9" s="71"/>
      <c r="AA9" s="71"/>
      <c r="AB9" s="16"/>
      <c r="AC9" s="16"/>
      <c r="AD9" s="16"/>
      <c r="AE9" s="16"/>
    </row>
    <row r="10" spans="1:38" x14ac:dyDescent="0.25">
      <c r="B10" s="4" t="s">
        <v>18</v>
      </c>
      <c r="P10" s="126">
        <v>0</v>
      </c>
      <c r="Q10" s="47"/>
      <c r="R10" s="126">
        <v>0</v>
      </c>
      <c r="S10" s="47"/>
      <c r="T10" s="126">
        <v>0</v>
      </c>
      <c r="U10" s="16"/>
      <c r="V10" s="16"/>
      <c r="W10" s="58" t="s">
        <v>72</v>
      </c>
      <c r="Y10" s="59"/>
      <c r="Z10" s="71"/>
      <c r="AA10" s="71"/>
      <c r="AB10" s="16"/>
      <c r="AC10" s="16"/>
      <c r="AD10" s="16"/>
      <c r="AE10" s="16"/>
    </row>
    <row r="11" spans="1:38" x14ac:dyDescent="0.25">
      <c r="B11" s="4" t="s">
        <v>19</v>
      </c>
      <c r="P11" s="46">
        <v>28866.04</v>
      </c>
      <c r="Q11" s="47"/>
      <c r="R11" s="46">
        <v>31428.65</v>
      </c>
      <c r="S11" s="47"/>
      <c r="T11" s="46">
        <v>35378.78</v>
      </c>
      <c r="U11" s="16"/>
      <c r="V11" s="16"/>
      <c r="W11" s="61" t="s">
        <v>8</v>
      </c>
      <c r="Y11" s="59"/>
      <c r="Z11" s="71"/>
      <c r="AA11" s="71"/>
      <c r="AB11" s="16"/>
      <c r="AC11" s="16"/>
      <c r="AD11" s="16"/>
      <c r="AE11" s="16"/>
    </row>
    <row r="12" spans="1:38" x14ac:dyDescent="0.25">
      <c r="B12" s="4" t="s">
        <v>10</v>
      </c>
      <c r="P12" s="14">
        <f>SUM(P9:P11)</f>
        <v>133975.76</v>
      </c>
      <c r="R12" s="14">
        <f>SUM(R9:R11)</f>
        <v>130727.57999999999</v>
      </c>
      <c r="T12" s="14">
        <f>SUM(T9:T11)</f>
        <v>145880.94</v>
      </c>
      <c r="W12" s="58"/>
      <c r="Y12" s="59"/>
      <c r="Z12"/>
      <c r="AA12"/>
    </row>
    <row r="13" spans="1:38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7">
        <f>SUM(P9:P9)</f>
        <v>105109.72</v>
      </c>
      <c r="Q13" s="25"/>
      <c r="R13" s="27">
        <f>SUM(R9:R9)</f>
        <v>99298.93</v>
      </c>
      <c r="S13" s="25"/>
      <c r="T13" s="28">
        <f>SUM(T9:T9)</f>
        <v>110502.16</v>
      </c>
      <c r="W13" s="58"/>
      <c r="Y13" s="59"/>
      <c r="Z13"/>
      <c r="AA13"/>
    </row>
    <row r="14" spans="1:38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82">
        <f>SUM(P10:P10)</f>
        <v>0</v>
      </c>
      <c r="Q14" s="22"/>
      <c r="R14" s="82">
        <f>SUM(R10:R10)</f>
        <v>0</v>
      </c>
      <c r="S14" s="22"/>
      <c r="T14" s="114">
        <f>SUM(T10:T10)</f>
        <v>0</v>
      </c>
      <c r="W14" s="61" t="s">
        <v>9</v>
      </c>
      <c r="Y14" s="59"/>
      <c r="Z14"/>
      <c r="AA14"/>
    </row>
    <row r="15" spans="1:38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35">
        <f>SUM(P11:P11)</f>
        <v>28866.04</v>
      </c>
      <c r="Q15" s="22"/>
      <c r="R15" s="35">
        <f>SUM(R11:R11)</f>
        <v>31428.65</v>
      </c>
      <c r="S15" s="22"/>
      <c r="T15" s="36">
        <f>SUM(T11:T11)</f>
        <v>35378.78</v>
      </c>
      <c r="W15" s="58"/>
      <c r="Y15" s="59"/>
      <c r="Z15"/>
      <c r="AA15"/>
    </row>
    <row r="16" spans="1:38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5">
        <f>SUM(P13:P15)</f>
        <v>133975.76</v>
      </c>
      <c r="Q16" s="33"/>
      <c r="R16" s="35">
        <f>SUM(R13:R15)</f>
        <v>130727.57999999999</v>
      </c>
      <c r="S16" s="33"/>
      <c r="T16" s="36">
        <f>SUM(T13:T15)</f>
        <v>145880.94</v>
      </c>
      <c r="W16" s="62"/>
      <c r="X16" s="18"/>
      <c r="Y16" s="63"/>
      <c r="Z16"/>
      <c r="AA16"/>
    </row>
    <row r="17" spans="2:33" ht="6" customHeight="1" x14ac:dyDescent="0.25">
      <c r="B17" s="7"/>
      <c r="W17"/>
      <c r="X17"/>
      <c r="Y17"/>
      <c r="Z17"/>
      <c r="AA17"/>
    </row>
    <row r="18" spans="2:33" x14ac:dyDescent="0.25">
      <c r="B18" s="7" t="s">
        <v>3</v>
      </c>
      <c r="P18" s="45">
        <v>106008.52</v>
      </c>
      <c r="Q18" s="47"/>
      <c r="R18" s="45">
        <v>129664.71</v>
      </c>
      <c r="S18" s="47"/>
      <c r="T18" s="45">
        <v>142857.91</v>
      </c>
      <c r="U18" s="47"/>
      <c r="V18" s="47"/>
      <c r="W18" s="124"/>
      <c r="X18" s="124"/>
      <c r="Y18" s="124"/>
      <c r="Z18" s="124"/>
      <c r="AA18" s="124"/>
      <c r="AB18" s="47"/>
      <c r="AC18" s="47"/>
      <c r="AD18" s="47"/>
      <c r="AE18" s="16"/>
      <c r="AF18" s="16"/>
      <c r="AG18" s="16"/>
    </row>
    <row r="19" spans="2:33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>
        <f>SUM(P18:P18)</f>
        <v>106008.52</v>
      </c>
      <c r="Q19" s="10"/>
      <c r="R19" s="11">
        <f>SUM(R15:R15)</f>
        <v>31428.65</v>
      </c>
      <c r="S19" s="10"/>
      <c r="T19" s="13">
        <f>SUM(T15:T15)</f>
        <v>35378.78</v>
      </c>
    </row>
    <row r="20" spans="2:33" x14ac:dyDescent="0.25">
      <c r="B20" s="4" t="s">
        <v>4</v>
      </c>
      <c r="P20" s="15">
        <f>P19/P16</f>
        <v>0.79125149206095191</v>
      </c>
      <c r="R20" s="15">
        <f>R19/R16</f>
        <v>0.24041330834702215</v>
      </c>
      <c r="T20" s="15">
        <f>T19/T16</f>
        <v>0.24251817955107774</v>
      </c>
    </row>
    <row r="21" spans="2:33" ht="6" customHeight="1" x14ac:dyDescent="0.25">
      <c r="B21" s="7"/>
    </row>
    <row r="22" spans="2:33" ht="14.45" customHeight="1" x14ac:dyDescent="0.25">
      <c r="B22" s="7" t="s">
        <v>5</v>
      </c>
      <c r="P22" s="45">
        <v>131432</v>
      </c>
      <c r="Q22" s="47"/>
      <c r="R22" s="45">
        <v>121466.37</v>
      </c>
      <c r="S22" s="47"/>
      <c r="T22" s="45">
        <v>149710</v>
      </c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16"/>
      <c r="AF22" s="16"/>
    </row>
    <row r="23" spans="2:33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>
        <f>SUM(P22:P22)</f>
        <v>131432</v>
      </c>
      <c r="Q23" s="10"/>
      <c r="R23" s="11">
        <f>SUM(R19:R19)</f>
        <v>31428.65</v>
      </c>
      <c r="S23" s="10"/>
      <c r="T23" s="13">
        <f>SUM(T19:T19)</f>
        <v>35378.78</v>
      </c>
    </row>
    <row r="24" spans="2:33" x14ac:dyDescent="0.25">
      <c r="B24" s="4" t="s">
        <v>6</v>
      </c>
      <c r="P24" s="15">
        <f>P23/P19</f>
        <v>1.2398248744534872</v>
      </c>
      <c r="R24" s="15">
        <f>R23/R19</f>
        <v>1</v>
      </c>
      <c r="T24" s="15">
        <f>T23/T19</f>
        <v>1</v>
      </c>
    </row>
    <row r="25" spans="2:33" ht="6" customHeight="1" x14ac:dyDescent="0.25"/>
    <row r="26" spans="2:33" x14ac:dyDescent="0.25">
      <c r="B26" s="6" t="s">
        <v>38</v>
      </c>
    </row>
    <row r="27" spans="2:33" x14ac:dyDescent="0.25">
      <c r="B27" s="7" t="s">
        <v>7</v>
      </c>
    </row>
    <row r="28" spans="2:33" x14ac:dyDescent="0.25">
      <c r="B28" s="16" t="s">
        <v>129</v>
      </c>
      <c r="P28" s="47">
        <v>93</v>
      </c>
      <c r="Q28" s="47"/>
      <c r="R28" s="47">
        <v>68</v>
      </c>
      <c r="S28" s="47"/>
      <c r="T28" s="47">
        <v>87</v>
      </c>
    </row>
    <row r="29" spans="2:33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37">
        <f>SUM(P28:P28)</f>
        <v>93</v>
      </c>
      <c r="Q29" s="10"/>
      <c r="R29" s="37">
        <f>SUM(R28:R28)</f>
        <v>68</v>
      </c>
      <c r="S29" s="10"/>
      <c r="T29" s="38">
        <f>SUM(T28:T28)</f>
        <v>87</v>
      </c>
    </row>
    <row r="30" spans="2:33" x14ac:dyDescent="0.25">
      <c r="B30" s="16" t="s">
        <v>131</v>
      </c>
      <c r="P30" s="47">
        <v>6</v>
      </c>
      <c r="Q30" s="47"/>
      <c r="R30" s="47">
        <v>56</v>
      </c>
      <c r="S30" s="47"/>
      <c r="T30" s="47">
        <v>52</v>
      </c>
    </row>
    <row r="31" spans="2:33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37">
        <f>SUM(P30:P30)</f>
        <v>6</v>
      </c>
      <c r="Q31" s="10"/>
      <c r="R31" s="37">
        <f>SUM(R30:R30)</f>
        <v>56</v>
      </c>
      <c r="S31" s="10"/>
      <c r="T31" s="38">
        <f>SUM(T30:T30)</f>
        <v>52</v>
      </c>
    </row>
    <row r="32" spans="2:33" x14ac:dyDescent="0.25">
      <c r="B32" s="16" t="s">
        <v>72</v>
      </c>
      <c r="P32" s="47">
        <v>13</v>
      </c>
      <c r="Q32" s="47"/>
      <c r="R32" s="47">
        <v>0</v>
      </c>
      <c r="S32" s="47"/>
      <c r="T32" s="47">
        <v>0</v>
      </c>
    </row>
    <row r="33" spans="2:27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37">
        <f>SUM(P32:P32)</f>
        <v>13</v>
      </c>
      <c r="Q33" s="10"/>
      <c r="R33" s="37">
        <f>SUM(R32:R32)</f>
        <v>0</v>
      </c>
      <c r="S33" s="10"/>
      <c r="T33" s="38">
        <f>SUM(T32:T32)</f>
        <v>0</v>
      </c>
    </row>
    <row r="34" spans="2:27" x14ac:dyDescent="0.25">
      <c r="B34" s="16" t="s">
        <v>132</v>
      </c>
      <c r="P34" s="47">
        <v>8</v>
      </c>
      <c r="Q34" s="47"/>
      <c r="R34" s="47">
        <v>0</v>
      </c>
      <c r="S34" s="47"/>
      <c r="T34" s="47">
        <v>0</v>
      </c>
    </row>
    <row r="35" spans="2:27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37">
        <f>SUM(P34:P34)</f>
        <v>8</v>
      </c>
      <c r="Q35" s="10"/>
      <c r="R35" s="37">
        <f>SUM(R34:R34)</f>
        <v>0</v>
      </c>
      <c r="S35" s="10"/>
      <c r="T35" s="38">
        <f>SUM(T34:T34)</f>
        <v>0</v>
      </c>
    </row>
    <row r="36" spans="2:27" x14ac:dyDescent="0.25">
      <c r="B36" s="16" t="s">
        <v>97</v>
      </c>
      <c r="P36" s="47">
        <v>0</v>
      </c>
      <c r="Q36" s="47"/>
      <c r="R36" s="47">
        <v>0</v>
      </c>
      <c r="S36" s="47"/>
      <c r="T36" s="47">
        <v>0</v>
      </c>
    </row>
    <row r="37" spans="2:27" x14ac:dyDescent="0.25">
      <c r="B37" s="9" t="s">
        <v>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37">
        <f>SUM(P36:P36)</f>
        <v>0</v>
      </c>
      <c r="Q37" s="10"/>
      <c r="R37" s="37">
        <f>SUM(R36:R36)</f>
        <v>0</v>
      </c>
      <c r="S37" s="10"/>
      <c r="T37" s="38">
        <f>SUM(T36:T36)</f>
        <v>0</v>
      </c>
    </row>
    <row r="38" spans="2:27" x14ac:dyDescent="0.25">
      <c r="B38" s="4" t="s">
        <v>10</v>
      </c>
      <c r="P38" s="17">
        <f t="shared" ref="P38" si="0">P28+P30+P32+P34+P36</f>
        <v>120</v>
      </c>
      <c r="R38" s="17">
        <f t="shared" ref="R38:T38" si="1">R28+R30+R32+R34+R36</f>
        <v>124</v>
      </c>
      <c r="T38" s="17">
        <f t="shared" si="1"/>
        <v>139</v>
      </c>
    </row>
    <row r="39" spans="2:27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37">
        <f>SUM(P38:P38)</f>
        <v>120</v>
      </c>
      <c r="Q39" s="10"/>
      <c r="R39" s="37">
        <f>SUM(R38:R38)</f>
        <v>124</v>
      </c>
      <c r="S39" s="10"/>
      <c r="T39" s="38">
        <f>SUM(T38:T38)</f>
        <v>139</v>
      </c>
    </row>
    <row r="40" spans="2:27" ht="6" customHeight="1" x14ac:dyDescent="0.25"/>
    <row r="41" spans="2:27" x14ac:dyDescent="0.25">
      <c r="B41" s="7" t="s">
        <v>8</v>
      </c>
      <c r="P41" s="75">
        <v>0</v>
      </c>
      <c r="R41" s="75">
        <v>0</v>
      </c>
      <c r="T41" s="75">
        <v>0</v>
      </c>
    </row>
    <row r="42" spans="2:27" x14ac:dyDescent="0.25">
      <c r="B42" s="9" t="s">
        <v>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76">
        <f>SUM(P41:P41)</f>
        <v>0</v>
      </c>
      <c r="Q42" s="10"/>
      <c r="R42" s="76">
        <f>SUM(R41:R41)</f>
        <v>0</v>
      </c>
      <c r="S42" s="10"/>
      <c r="T42" s="77">
        <f>SUM(T41:T41)</f>
        <v>0</v>
      </c>
    </row>
    <row r="43" spans="2:27" ht="6" customHeight="1" x14ac:dyDescent="0.25"/>
    <row r="44" spans="2:27" x14ac:dyDescent="0.25">
      <c r="B44" s="7" t="s">
        <v>9</v>
      </c>
      <c r="P44" s="47">
        <v>197</v>
      </c>
      <c r="Q44" s="47"/>
      <c r="R44" s="47">
        <v>152</v>
      </c>
      <c r="S44" s="47"/>
      <c r="T44" s="47">
        <v>181</v>
      </c>
      <c r="U44" s="47"/>
      <c r="V44" s="47"/>
      <c r="W44" s="47"/>
      <c r="X44" s="47"/>
      <c r="Y44" s="47"/>
      <c r="Z44" s="47"/>
      <c r="AA44" s="47"/>
    </row>
    <row r="45" spans="2:27" x14ac:dyDescent="0.25">
      <c r="B45" s="9" t="s">
        <v>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37">
        <f>SUM(P44:P44)</f>
        <v>197</v>
      </c>
      <c r="Q45" s="10"/>
      <c r="R45" s="37">
        <f>SUM(R44:R44)</f>
        <v>152</v>
      </c>
      <c r="S45" s="10"/>
      <c r="T45" s="38">
        <f>SUM(T44:T44)</f>
        <v>181</v>
      </c>
    </row>
    <row r="46" spans="2:27" ht="6" customHeight="1" x14ac:dyDescent="0.25">
      <c r="P46" s="18"/>
      <c r="R46" s="18"/>
      <c r="T46" s="18"/>
    </row>
    <row r="47" spans="2:27" x14ac:dyDescent="0.25">
      <c r="B47" s="7" t="s">
        <v>10</v>
      </c>
      <c r="P47" s="17">
        <f>P38+P41+P44</f>
        <v>317</v>
      </c>
      <c r="R47" s="17">
        <f>R38+R41+R44</f>
        <v>276</v>
      </c>
      <c r="T47" s="17">
        <f>T38+T41+T44</f>
        <v>320</v>
      </c>
    </row>
    <row r="48" spans="2:27" x14ac:dyDescent="0.25">
      <c r="B48" s="9" t="s">
        <v>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37">
        <f>SUM(P47:P47)</f>
        <v>317</v>
      </c>
      <c r="Q48" s="10"/>
      <c r="R48" s="37">
        <f>SUM(R47:R47)</f>
        <v>276</v>
      </c>
      <c r="S48" s="10"/>
      <c r="T48" s="38">
        <f>SUM(T47:T47)</f>
        <v>320</v>
      </c>
    </row>
    <row r="50" spans="2:29" x14ac:dyDescent="0.25">
      <c r="B50" s="6" t="s">
        <v>11</v>
      </c>
    </row>
    <row r="51" spans="2:29" x14ac:dyDescent="0.25">
      <c r="B51" s="7" t="s">
        <v>7</v>
      </c>
    </row>
    <row r="52" spans="2:29" x14ac:dyDescent="0.25">
      <c r="B52" s="4" t="str">
        <f>$B$28</f>
        <v>Dr. Gregg</v>
      </c>
      <c r="P52" s="128">
        <v>74623.31</v>
      </c>
      <c r="Q52" s="128"/>
      <c r="R52" s="128">
        <v>45507.45</v>
      </c>
      <c r="S52" s="128"/>
      <c r="T52" s="128">
        <v>71362.47</v>
      </c>
      <c r="U52" s="47"/>
      <c r="V52" s="47"/>
      <c r="W52" s="17">
        <f>3.5*4</f>
        <v>14</v>
      </c>
      <c r="X52" s="47"/>
      <c r="Y52" s="13" t="e">
        <f>#REF!/W52</f>
        <v>#REF!</v>
      </c>
      <c r="Z52" s="47"/>
      <c r="AA52" s="47"/>
      <c r="AB52" s="47"/>
      <c r="AC52" s="47"/>
    </row>
    <row r="53" spans="2:29" x14ac:dyDescent="0.25">
      <c r="B53" s="9" t="s">
        <v>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>
        <f>SUM(P52:P52)</f>
        <v>74623.31</v>
      </c>
      <c r="Q53" s="10"/>
      <c r="R53" s="11">
        <f>SUM(R52:R52)</f>
        <v>45507.45</v>
      </c>
      <c r="S53" s="10"/>
      <c r="T53" s="13">
        <f>SUM(T52:T52)</f>
        <v>71362.47</v>
      </c>
    </row>
    <row r="54" spans="2:29" x14ac:dyDescent="0.25">
      <c r="B54" s="4" t="str">
        <f>$B$30</f>
        <v>Dr. Wong</v>
      </c>
      <c r="P54" s="128">
        <v>5345</v>
      </c>
      <c r="Q54" s="128"/>
      <c r="R54" s="128">
        <v>53835.665999999997</v>
      </c>
      <c r="S54" s="128"/>
      <c r="T54" s="128">
        <v>39298.67</v>
      </c>
      <c r="U54" s="47"/>
      <c r="V54" s="47"/>
      <c r="W54" s="47"/>
      <c r="X54" s="47"/>
      <c r="Y54" s="47"/>
      <c r="Z54" s="47"/>
      <c r="AA54" s="47"/>
      <c r="AB54" s="47"/>
      <c r="AC54" s="47"/>
    </row>
    <row r="55" spans="2:29" x14ac:dyDescent="0.25">
      <c r="B55" s="9" t="s">
        <v>20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>
        <f>SUM(P54:P54)</f>
        <v>5345</v>
      </c>
      <c r="Q55" s="10"/>
      <c r="R55" s="11">
        <f>SUM(R54:R54)</f>
        <v>53835.665999999997</v>
      </c>
      <c r="S55" s="10"/>
      <c r="T55" s="13">
        <f>SUM(T54:T54)</f>
        <v>39298.67</v>
      </c>
    </row>
    <row r="56" spans="2:29" x14ac:dyDescent="0.25">
      <c r="B56" s="4" t="str">
        <f>$B$32</f>
        <v>Dr. Bahlhorn</v>
      </c>
      <c r="P56" s="128">
        <v>21287.74</v>
      </c>
      <c r="Q56" s="128"/>
      <c r="R56" s="128">
        <v>-675.42</v>
      </c>
      <c r="S56" s="128"/>
      <c r="T56" s="128">
        <v>-84.8</v>
      </c>
      <c r="U56" s="47"/>
      <c r="V56" s="47"/>
      <c r="W56" s="47"/>
      <c r="X56" s="47"/>
      <c r="Y56" s="47"/>
      <c r="Z56" s="47"/>
      <c r="AA56" s="47"/>
      <c r="AB56" s="47"/>
      <c r="AC56" s="47"/>
    </row>
    <row r="57" spans="2:29" x14ac:dyDescent="0.25">
      <c r="B57" s="9" t="s">
        <v>20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>
        <f>SUM(P56:P56)</f>
        <v>21287.74</v>
      </c>
      <c r="Q57" s="10"/>
      <c r="R57" s="11">
        <f>SUM(R56:R56)</f>
        <v>-675.42</v>
      </c>
      <c r="S57" s="10"/>
      <c r="T57" s="13">
        <f>SUM(T56:T56)</f>
        <v>-84.8</v>
      </c>
    </row>
    <row r="58" spans="2:29" x14ac:dyDescent="0.25">
      <c r="B58" s="4" t="str">
        <f>$B$34</f>
        <v>Dr. Winfield</v>
      </c>
      <c r="P58" s="128">
        <v>3853.67</v>
      </c>
      <c r="Q58" s="128"/>
      <c r="R58" s="128">
        <v>-44.18</v>
      </c>
      <c r="S58" s="128"/>
      <c r="T58" s="128">
        <v>-74.180000000000007</v>
      </c>
      <c r="U58" s="47"/>
      <c r="V58" s="47"/>
      <c r="W58" s="47"/>
      <c r="X58" s="47"/>
      <c r="Y58" s="47"/>
      <c r="Z58" s="47"/>
      <c r="AA58" s="47"/>
      <c r="AB58" s="47"/>
      <c r="AC58" s="47"/>
    </row>
    <row r="59" spans="2:29" x14ac:dyDescent="0.25">
      <c r="B59" s="9" t="s">
        <v>20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>
        <f>SUM(P58:P58)</f>
        <v>3853.67</v>
      </c>
      <c r="Q59" s="10"/>
      <c r="R59" s="11">
        <f>SUM(R58:R58)</f>
        <v>-44.18</v>
      </c>
      <c r="S59" s="10"/>
      <c r="T59" s="13">
        <f>SUM(T58:T58)</f>
        <v>-74.180000000000007</v>
      </c>
    </row>
    <row r="60" spans="2:29" x14ac:dyDescent="0.25">
      <c r="B60" s="4" t="str">
        <f>$B$36</f>
        <v>Other</v>
      </c>
      <c r="P60" s="128">
        <v>0</v>
      </c>
      <c r="Q60" s="128"/>
      <c r="R60" s="128">
        <v>0</v>
      </c>
      <c r="S60" s="128"/>
      <c r="T60" s="128">
        <v>0</v>
      </c>
      <c r="U60" s="47"/>
      <c r="V60" s="47"/>
      <c r="W60" s="47"/>
      <c r="X60" s="47"/>
      <c r="Y60" s="47"/>
      <c r="Z60" s="47"/>
      <c r="AA60" s="47"/>
      <c r="AB60" s="47"/>
      <c r="AC60" s="47"/>
    </row>
    <row r="61" spans="2:29" x14ac:dyDescent="0.25">
      <c r="B61" s="9" t="s">
        <v>20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>
        <f>SUM(P60:P60)</f>
        <v>0</v>
      </c>
      <c r="Q61" s="10"/>
      <c r="R61" s="11">
        <f>SUM(R60:R60)</f>
        <v>0</v>
      </c>
      <c r="S61" s="10"/>
      <c r="T61" s="13">
        <f>SUM(T60:T60)</f>
        <v>0</v>
      </c>
    </row>
    <row r="62" spans="2:29" x14ac:dyDescent="0.25">
      <c r="B62" s="7"/>
      <c r="U62"/>
      <c r="V62"/>
      <c r="W62"/>
      <c r="X62"/>
      <c r="Y62"/>
    </row>
    <row r="63" spans="2:29" x14ac:dyDescent="0.25">
      <c r="B63" s="6" t="s">
        <v>39</v>
      </c>
      <c r="U63"/>
      <c r="V63"/>
      <c r="W63"/>
      <c r="X63"/>
      <c r="Y63"/>
    </row>
    <row r="64" spans="2:29" x14ac:dyDescent="0.25">
      <c r="B64" s="7" t="s">
        <v>7</v>
      </c>
      <c r="U64"/>
      <c r="V64"/>
      <c r="W64"/>
      <c r="X64"/>
      <c r="Y64"/>
    </row>
    <row r="65" spans="2:25" x14ac:dyDescent="0.25">
      <c r="B65" s="4" t="str">
        <f>B52</f>
        <v>Dr. Gregg</v>
      </c>
      <c r="P65" s="19">
        <f t="shared" ref="P65:P68" si="2">IF(ISERROR(P52/P28),0,P52/P28)</f>
        <v>802.4011827956989</v>
      </c>
      <c r="R65" s="19">
        <f t="shared" ref="R65:T68" si="3">IF(ISERROR(R52/R28),0,R52/R28)</f>
        <v>669.22720588235291</v>
      </c>
      <c r="T65" s="19">
        <f t="shared" si="3"/>
        <v>820.25827586206901</v>
      </c>
      <c r="U65"/>
      <c r="V65"/>
      <c r="W65"/>
      <c r="X65"/>
      <c r="Y65"/>
    </row>
    <row r="66" spans="2:25" x14ac:dyDescent="0.25">
      <c r="B66" s="9" t="s">
        <v>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37">
        <f t="shared" si="2"/>
        <v>802.4011827956989</v>
      </c>
      <c r="Q66" s="10"/>
      <c r="R66" s="37">
        <f t="shared" si="3"/>
        <v>669.22720588235291</v>
      </c>
      <c r="S66" s="10"/>
      <c r="T66" s="13">
        <f t="shared" si="3"/>
        <v>820.25827586206901</v>
      </c>
      <c r="U66"/>
      <c r="V66"/>
      <c r="W66"/>
      <c r="X66"/>
      <c r="Y66"/>
    </row>
    <row r="67" spans="2:25" x14ac:dyDescent="0.25">
      <c r="B67" s="4" t="str">
        <f>$B$30</f>
        <v>Dr. Wong</v>
      </c>
      <c r="P67" s="19">
        <f t="shared" si="2"/>
        <v>890.83333333333337</v>
      </c>
      <c r="R67" s="19">
        <f t="shared" si="3"/>
        <v>961.35117857142848</v>
      </c>
      <c r="T67" s="19">
        <f t="shared" si="3"/>
        <v>755.74365384615385</v>
      </c>
      <c r="U67"/>
      <c r="V67"/>
      <c r="W67"/>
      <c r="X67"/>
      <c r="Y67"/>
    </row>
    <row r="68" spans="2:25" x14ac:dyDescent="0.25">
      <c r="B68" s="9" t="s"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>
        <f t="shared" si="2"/>
        <v>890.83333333333337</v>
      </c>
      <c r="Q68" s="10"/>
      <c r="R68" s="11">
        <f t="shared" si="3"/>
        <v>961.35117857142848</v>
      </c>
      <c r="S68" s="10"/>
      <c r="T68" s="13">
        <f t="shared" si="3"/>
        <v>755.74365384615385</v>
      </c>
      <c r="U68"/>
      <c r="V68"/>
      <c r="W68"/>
      <c r="X68"/>
      <c r="Y68"/>
    </row>
    <row r="69" spans="2:25" x14ac:dyDescent="0.25">
      <c r="B69" s="4" t="str">
        <f>$B$32</f>
        <v>Dr. Bahlhorn</v>
      </c>
      <c r="P69" s="20">
        <f>IF(P32=0,"-",P56/P32)</f>
        <v>1637.5184615384617</v>
      </c>
      <c r="R69" s="20" t="str">
        <f>IF(R32=0,"-",R56/R32)</f>
        <v>-</v>
      </c>
      <c r="T69" s="20" t="str">
        <f>IF(T32=0,"-",T56/T32)</f>
        <v>-</v>
      </c>
      <c r="U69"/>
      <c r="V69"/>
      <c r="W69"/>
      <c r="X69"/>
      <c r="Y69"/>
    </row>
    <row r="70" spans="2:25" x14ac:dyDescent="0.25">
      <c r="B70" s="9" t="s">
        <v>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>
        <f t="shared" ref="P70:P74" si="4">IF(ISERROR(P57/P33),0,P57/P33)</f>
        <v>1637.5184615384617</v>
      </c>
      <c r="Q70" s="10"/>
      <c r="R70" s="11">
        <f t="shared" ref="R70:T74" si="5">IF(ISERROR(R57/R33),0,R57/R33)</f>
        <v>0</v>
      </c>
      <c r="S70" s="10"/>
      <c r="T70" s="13">
        <f t="shared" si="5"/>
        <v>0</v>
      </c>
      <c r="U70"/>
      <c r="V70"/>
      <c r="W70"/>
      <c r="X70"/>
      <c r="Y70"/>
    </row>
    <row r="71" spans="2:25" x14ac:dyDescent="0.25">
      <c r="B71" s="4" t="str">
        <f>$B$34</f>
        <v>Dr. Winfield</v>
      </c>
      <c r="P71" s="20">
        <f t="shared" si="4"/>
        <v>481.70875000000001</v>
      </c>
      <c r="R71" s="20">
        <f t="shared" si="5"/>
        <v>0</v>
      </c>
      <c r="T71" s="20">
        <f t="shared" si="5"/>
        <v>0</v>
      </c>
      <c r="U71"/>
      <c r="V71"/>
      <c r="W71"/>
      <c r="X71"/>
      <c r="Y71"/>
    </row>
    <row r="72" spans="2:25" x14ac:dyDescent="0.25">
      <c r="B72" s="9" t="s">
        <v>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>
        <f t="shared" si="4"/>
        <v>481.70875000000001</v>
      </c>
      <c r="Q72" s="10"/>
      <c r="R72" s="11">
        <f t="shared" si="5"/>
        <v>0</v>
      </c>
      <c r="S72" s="10"/>
      <c r="T72" s="13">
        <f t="shared" si="5"/>
        <v>0</v>
      </c>
      <c r="U72"/>
      <c r="V72"/>
      <c r="W72"/>
      <c r="X72"/>
      <c r="Y72"/>
    </row>
    <row r="73" spans="2:25" x14ac:dyDescent="0.25">
      <c r="B73" s="4" t="str">
        <f>$B$36</f>
        <v>Other</v>
      </c>
      <c r="P73" s="20">
        <f t="shared" si="4"/>
        <v>0</v>
      </c>
      <c r="R73" s="20">
        <f t="shared" si="5"/>
        <v>0</v>
      </c>
      <c r="T73" s="20">
        <f t="shared" si="5"/>
        <v>0</v>
      </c>
      <c r="U73"/>
      <c r="V73"/>
      <c r="W73"/>
      <c r="X73"/>
      <c r="Y73"/>
    </row>
    <row r="74" spans="2:25" x14ac:dyDescent="0.25">
      <c r="B74" s="9" t="s">
        <v>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>
        <f t="shared" si="4"/>
        <v>0</v>
      </c>
      <c r="Q74" s="10"/>
      <c r="R74" s="11">
        <f t="shared" si="5"/>
        <v>0</v>
      </c>
      <c r="S74" s="10"/>
      <c r="T74" s="13">
        <f t="shared" si="5"/>
        <v>0</v>
      </c>
      <c r="U74"/>
      <c r="V74"/>
      <c r="W74"/>
      <c r="X74"/>
      <c r="Y74"/>
    </row>
    <row r="75" spans="2:25" x14ac:dyDescent="0.25">
      <c r="B75" s="4" t="s">
        <v>10</v>
      </c>
      <c r="P75" s="20">
        <f t="shared" ref="P75" si="6">IF(ISERROR(P9/P38),0,P9/P38)</f>
        <v>875.91433333333339</v>
      </c>
      <c r="R75" s="20">
        <f t="shared" ref="R75:T75" si="7">IF(ISERROR(R9/R38),0,R9/R38)</f>
        <v>800.79782258064506</v>
      </c>
      <c r="T75" s="20">
        <f t="shared" si="7"/>
        <v>794.97956834532374</v>
      </c>
      <c r="U75"/>
      <c r="V75"/>
      <c r="W75"/>
      <c r="X75"/>
      <c r="Y75"/>
    </row>
    <row r="76" spans="2:25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>
        <f t="shared" ref="P76" si="8">IF(ISERROR(P13/P39),0,P13/P39)</f>
        <v>875.91433333333339</v>
      </c>
      <c r="Q76" s="10"/>
      <c r="R76" s="11">
        <f t="shared" ref="R76:T76" si="9">IF(ISERROR(R13/R39),0,R13/R39)</f>
        <v>800.79782258064506</v>
      </c>
      <c r="S76" s="10"/>
      <c r="T76" s="13">
        <f t="shared" si="9"/>
        <v>794.97956834532374</v>
      </c>
      <c r="U76"/>
      <c r="V76"/>
      <c r="W76"/>
      <c r="X76"/>
      <c r="Y76"/>
    </row>
    <row r="77" spans="2:25" ht="6" customHeight="1" x14ac:dyDescent="0.25">
      <c r="U77"/>
      <c r="V77"/>
      <c r="W77"/>
      <c r="X77"/>
      <c r="Y77"/>
    </row>
    <row r="78" spans="2:25" x14ac:dyDescent="0.25">
      <c r="B78" s="7" t="s">
        <v>8</v>
      </c>
      <c r="U78"/>
      <c r="V78"/>
      <c r="W78"/>
      <c r="X78"/>
      <c r="Y78"/>
    </row>
    <row r="79" spans="2:25" s="17" customFormat="1" x14ac:dyDescent="0.25">
      <c r="B79" s="17" t="s">
        <v>10</v>
      </c>
      <c r="P79" s="78">
        <f t="shared" ref="P79" si="10">IF(ISERROR(P10/P41),0,P10/P41)</f>
        <v>0</v>
      </c>
      <c r="R79" s="78">
        <f t="shared" ref="R79:T79" si="11">IF(ISERROR(R10/R41),0,R10/R41)</f>
        <v>0</v>
      </c>
      <c r="T79" s="78">
        <f t="shared" si="11"/>
        <v>0</v>
      </c>
      <c r="U79" s="79"/>
      <c r="V79" s="79"/>
      <c r="W79" s="79"/>
      <c r="X79" s="79"/>
      <c r="Y79" s="79"/>
    </row>
    <row r="80" spans="2:25" s="17" customFormat="1" x14ac:dyDescent="0.25">
      <c r="B80" s="80" t="s">
        <v>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76"/>
      <c r="O80" s="76"/>
      <c r="P80" s="76">
        <f>SUM(P79:P79)</f>
        <v>0</v>
      </c>
      <c r="Q80" s="76"/>
      <c r="R80" s="76">
        <f>SUM(R79:R79)</f>
        <v>0</v>
      </c>
      <c r="S80" s="76"/>
      <c r="T80" s="77">
        <f>SUM(T79:T79)</f>
        <v>0</v>
      </c>
      <c r="U80" s="79"/>
      <c r="V80" s="79"/>
      <c r="W80" s="79"/>
      <c r="X80" s="79"/>
      <c r="Y80" s="79"/>
    </row>
    <row r="81" spans="2:25" ht="6" customHeight="1" x14ac:dyDescent="0.25">
      <c r="U81"/>
      <c r="V81"/>
      <c r="W81"/>
      <c r="X81"/>
      <c r="Y81"/>
    </row>
    <row r="82" spans="2:25" x14ac:dyDescent="0.25">
      <c r="B82" s="7" t="s">
        <v>9</v>
      </c>
      <c r="U82"/>
      <c r="V82"/>
      <c r="W82"/>
      <c r="X82"/>
      <c r="Y82"/>
    </row>
    <row r="83" spans="2:25" x14ac:dyDescent="0.25">
      <c r="B83" s="4" t="s">
        <v>10</v>
      </c>
      <c r="P83" s="19">
        <f t="shared" ref="P83" si="12">IF(ISERROR(P11/P44),0,P11/P44)</f>
        <v>146.52812182741118</v>
      </c>
      <c r="R83" s="19">
        <f t="shared" ref="R83:T83" si="13">IF(ISERROR(R11/R44),0,R11/R44)</f>
        <v>206.76743421052632</v>
      </c>
      <c r="T83" s="19">
        <f t="shared" si="13"/>
        <v>195.46287292817678</v>
      </c>
      <c r="U83"/>
      <c r="V83"/>
      <c r="W83"/>
      <c r="X83"/>
      <c r="Y83"/>
    </row>
    <row r="84" spans="2:25" x14ac:dyDescent="0.25">
      <c r="B84" s="9" t="s">
        <v>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39">
        <f t="shared" ref="P84" si="14">IF(ISERROR(P15/P45),0,P15/P45)</f>
        <v>146.52812182741118</v>
      </c>
      <c r="Q84" s="10"/>
      <c r="R84" s="39">
        <f t="shared" ref="R84:T84" si="15">IF(ISERROR(R15/R45),0,R15/R45)</f>
        <v>206.76743421052632</v>
      </c>
      <c r="S84" s="10"/>
      <c r="T84" s="40">
        <f t="shared" si="15"/>
        <v>195.46287292817678</v>
      </c>
      <c r="U84"/>
      <c r="V84"/>
      <c r="W84"/>
      <c r="X84"/>
      <c r="Y84"/>
    </row>
    <row r="85" spans="2:25" ht="6" customHeight="1" x14ac:dyDescent="0.25">
      <c r="B85" s="7"/>
    </row>
    <row r="86" spans="2:25" x14ac:dyDescent="0.25">
      <c r="B86" s="7" t="s">
        <v>10</v>
      </c>
      <c r="P86" s="19">
        <f t="shared" ref="P86" si="16">IF(ISERROR(P12/P47),0,P12/P47)</f>
        <v>422.63646687697161</v>
      </c>
      <c r="R86" s="19">
        <f t="shared" ref="R86:T86" si="17">IF(ISERROR(R12/R47),0,R12/R47)</f>
        <v>473.65065217391299</v>
      </c>
      <c r="T86" s="19">
        <f t="shared" si="17"/>
        <v>455.87793750000003</v>
      </c>
    </row>
    <row r="87" spans="2:25" x14ac:dyDescent="0.25">
      <c r="B87" s="9" t="s">
        <v>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39">
        <f t="shared" ref="P87" si="18">IF(ISERROR(P16/P48),0,P16/P48)</f>
        <v>422.63646687697161</v>
      </c>
      <c r="Q87" s="10"/>
      <c r="R87" s="39">
        <f t="shared" ref="R87:T87" si="19">IF(ISERROR(R16/R48),0,R16/R48)</f>
        <v>473.65065217391299</v>
      </c>
      <c r="S87" s="10"/>
      <c r="T87" s="40">
        <f t="shared" si="19"/>
        <v>455.87793750000003</v>
      </c>
    </row>
    <row r="89" spans="2:25" x14ac:dyDescent="0.25">
      <c r="B89" s="7" t="s">
        <v>27</v>
      </c>
    </row>
    <row r="90" spans="2:25" x14ac:dyDescent="0.25">
      <c r="B90" s="7" t="str">
        <f>B65</f>
        <v>Dr. Gregg</v>
      </c>
    </row>
    <row r="91" spans="2:25" x14ac:dyDescent="0.25">
      <c r="B91" s="4" t="s">
        <v>26</v>
      </c>
      <c r="P91" s="46">
        <v>208279.99</v>
      </c>
      <c r="Q91" s="47"/>
      <c r="R91" s="46">
        <v>105422.61</v>
      </c>
      <c r="S91" s="47"/>
      <c r="T91" s="46">
        <v>113779.27</v>
      </c>
    </row>
    <row r="92" spans="2:25" x14ac:dyDescent="0.25">
      <c r="B92" s="9" t="s">
        <v>20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1">
        <f>SUM(P91:P91)</f>
        <v>208279.99</v>
      </c>
      <c r="Q92" s="10"/>
      <c r="R92" s="11">
        <f>SUM(R91:R91)</f>
        <v>105422.61</v>
      </c>
      <c r="S92" s="10"/>
      <c r="T92" s="13">
        <f>SUM(T91:T91)</f>
        <v>113779.27</v>
      </c>
    </row>
    <row r="93" spans="2:25" x14ac:dyDescent="0.25">
      <c r="B93" s="50" t="s">
        <v>40</v>
      </c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3">
        <f t="shared" ref="P93" si="20">IF(ISERROR(P92/P29),0,P92/P29)</f>
        <v>2239.5697849462363</v>
      </c>
      <c r="Q93" s="51"/>
      <c r="R93" s="53">
        <f t="shared" ref="R93:T93" si="21">IF(ISERROR(R92/R29),0,R92/R29)</f>
        <v>1550.3325</v>
      </c>
      <c r="S93" s="51"/>
      <c r="T93" s="54">
        <f t="shared" si="21"/>
        <v>1307.8077011494254</v>
      </c>
    </row>
    <row r="94" spans="2:25" x14ac:dyDescent="0.25">
      <c r="B94" s="4" t="s">
        <v>28</v>
      </c>
      <c r="P94" s="46">
        <v>51634.28</v>
      </c>
      <c r="Q94" s="47"/>
      <c r="R94" s="46">
        <v>21709.82</v>
      </c>
      <c r="S94" s="47"/>
      <c r="T94" s="46">
        <v>16910.189999999999</v>
      </c>
    </row>
    <row r="95" spans="2:25" x14ac:dyDescent="0.25">
      <c r="B95" s="9" t="s">
        <v>20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1">
        <f>SUM(P94:P94)</f>
        <v>51634.28</v>
      </c>
      <c r="Q95" s="10"/>
      <c r="R95" s="11">
        <f>SUM(R94:R94)</f>
        <v>21709.82</v>
      </c>
      <c r="S95" s="10"/>
      <c r="T95" s="13">
        <f>SUM(T94:T94)</f>
        <v>16910.189999999999</v>
      </c>
    </row>
    <row r="96" spans="2:25" x14ac:dyDescent="0.25">
      <c r="B96" s="4" t="s">
        <v>29</v>
      </c>
      <c r="P96" s="15">
        <f>IF(ISERROR(P94/P91),0,P94/P91)</f>
        <v>0.2479080203527953</v>
      </c>
      <c r="R96" s="15">
        <f>IF(ISERROR(R94/R91),0,R94/R91)</f>
        <v>0.20593134622639298</v>
      </c>
      <c r="T96" s="15">
        <f>IF(ISERROR(T94/T91),0,T94/T91)</f>
        <v>0.14862276757444479</v>
      </c>
    </row>
    <row r="97" spans="2:20" x14ac:dyDescent="0.25">
      <c r="B97" s="9" t="s">
        <v>2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41">
        <f>P95/P92</f>
        <v>0.2479080203527953</v>
      </c>
      <c r="Q97" s="10"/>
      <c r="R97" s="41">
        <f>R95/R92</f>
        <v>0.20593134622639298</v>
      </c>
      <c r="S97" s="10"/>
      <c r="T97" s="42">
        <f>T95/T92</f>
        <v>0.14862276757444479</v>
      </c>
    </row>
    <row r="98" spans="2:20" x14ac:dyDescent="0.25">
      <c r="P98" s="15"/>
      <c r="R98" s="15"/>
      <c r="T98" s="15"/>
    </row>
    <row r="99" spans="2:20" x14ac:dyDescent="0.25">
      <c r="B99" s="7" t="str">
        <f>$B$30</f>
        <v>Dr. Wong</v>
      </c>
    </row>
    <row r="100" spans="2:20" x14ac:dyDescent="0.25">
      <c r="B100" s="4" t="s">
        <v>26</v>
      </c>
      <c r="P100" s="46">
        <v>13823.18</v>
      </c>
      <c r="Q100" s="47"/>
      <c r="R100" s="46">
        <v>109092.66</v>
      </c>
      <c r="S100" s="47"/>
      <c r="T100" s="46">
        <v>57396.62</v>
      </c>
    </row>
    <row r="101" spans="2:20" x14ac:dyDescent="0.25">
      <c r="B101" s="9" t="s">
        <v>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1">
        <f>SUM(P100:P100)</f>
        <v>13823.18</v>
      </c>
      <c r="Q101" s="10"/>
      <c r="R101" s="11">
        <f>SUM(R100:R100)</f>
        <v>109092.66</v>
      </c>
      <c r="S101" s="10"/>
      <c r="T101" s="13">
        <f>SUM(T100:T100)</f>
        <v>57396.62</v>
      </c>
    </row>
    <row r="102" spans="2:20" x14ac:dyDescent="0.25">
      <c r="B102" s="50" t="s">
        <v>40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3">
        <f t="shared" ref="P102" si="22">IF(ISERROR(P101/P31),0,P101/P31)</f>
        <v>2303.8633333333332</v>
      </c>
      <c r="Q102" s="51"/>
      <c r="R102" s="53">
        <f t="shared" ref="R102:T102" si="23">IF(ISERROR(R101/R31),0,R101/R31)</f>
        <v>1948.0832142857143</v>
      </c>
      <c r="S102" s="51"/>
      <c r="T102" s="54">
        <f t="shared" si="23"/>
        <v>1103.781153846154</v>
      </c>
    </row>
    <row r="103" spans="2:20" x14ac:dyDescent="0.25">
      <c r="B103" s="4" t="s">
        <v>28</v>
      </c>
      <c r="P103" s="46">
        <v>1659</v>
      </c>
      <c r="Q103" s="47"/>
      <c r="R103" s="46">
        <v>12219.29</v>
      </c>
      <c r="S103" s="47"/>
      <c r="T103" s="46">
        <v>15855.07</v>
      </c>
    </row>
    <row r="104" spans="2:20" x14ac:dyDescent="0.25">
      <c r="B104" s="9" t="s">
        <v>20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1">
        <f>SUM(P103:P103)</f>
        <v>1659</v>
      </c>
      <c r="Q104" s="10"/>
      <c r="R104" s="11">
        <f>SUM(R103:R103)</f>
        <v>12219.29</v>
      </c>
      <c r="S104" s="10"/>
      <c r="T104" s="13">
        <f>SUM(T103:T103)</f>
        <v>15855.07</v>
      </c>
    </row>
    <row r="105" spans="2:20" x14ac:dyDescent="0.25">
      <c r="B105" s="4" t="s">
        <v>29</v>
      </c>
      <c r="P105" s="15">
        <f t="shared" ref="P105:P106" si="24">IF(ISERROR(P103/P100),0,P103/P100)</f>
        <v>0.12001579954829496</v>
      </c>
      <c r="R105" s="15">
        <f t="shared" ref="R105:T106" si="25">IF(ISERROR(R103/R100),0,R103/R100)</f>
        <v>0.11200836059914572</v>
      </c>
      <c r="T105" s="15">
        <f t="shared" si="25"/>
        <v>0.27623699792775253</v>
      </c>
    </row>
    <row r="106" spans="2:20" x14ac:dyDescent="0.25">
      <c r="B106" s="9" t="s">
        <v>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41">
        <f t="shared" si="24"/>
        <v>0.12001579954829496</v>
      </c>
      <c r="Q106" s="10"/>
      <c r="R106" s="41">
        <f t="shared" si="25"/>
        <v>0.11200836059914572</v>
      </c>
      <c r="S106" s="10"/>
      <c r="T106" s="42">
        <f t="shared" si="25"/>
        <v>0.27623699792775253</v>
      </c>
    </row>
    <row r="107" spans="2:20" x14ac:dyDescent="0.25">
      <c r="P107" s="14"/>
      <c r="R107" s="14"/>
      <c r="T107" s="14"/>
    </row>
    <row r="108" spans="2:20" x14ac:dyDescent="0.25">
      <c r="B108" s="7" t="str">
        <f>$B$32</f>
        <v>Dr. Bahlhorn</v>
      </c>
    </row>
    <row r="109" spans="2:20" x14ac:dyDescent="0.25">
      <c r="B109" s="4" t="s">
        <v>26</v>
      </c>
      <c r="P109" s="46">
        <v>0</v>
      </c>
      <c r="Q109" s="47"/>
      <c r="R109" s="46">
        <v>0</v>
      </c>
      <c r="S109" s="47"/>
      <c r="T109" s="46">
        <v>0</v>
      </c>
    </row>
    <row r="110" spans="2:20" x14ac:dyDescent="0.25">
      <c r="B110" s="9" t="s">
        <v>20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1">
        <f>SUM(P109:P109)</f>
        <v>0</v>
      </c>
      <c r="Q110" s="10"/>
      <c r="R110" s="11">
        <f>SUM(R109:R109)</f>
        <v>0</v>
      </c>
      <c r="S110" s="10"/>
      <c r="T110" s="13">
        <f>SUM(T109:T109)</f>
        <v>0</v>
      </c>
    </row>
    <row r="111" spans="2:20" x14ac:dyDescent="0.25">
      <c r="B111" s="50" t="s">
        <v>40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3">
        <f t="shared" ref="P111" si="26">IF(ISERROR(P110/P33),0,P110/P33)</f>
        <v>0</v>
      </c>
      <c r="Q111" s="51"/>
      <c r="R111" s="53">
        <f t="shared" ref="R111:T111" si="27">IF(ISERROR(R110/R33),0,R110/R33)</f>
        <v>0</v>
      </c>
      <c r="S111" s="51"/>
      <c r="T111" s="54">
        <f t="shared" si="27"/>
        <v>0</v>
      </c>
    </row>
    <row r="112" spans="2:20" x14ac:dyDescent="0.25">
      <c r="B112" s="4" t="s">
        <v>28</v>
      </c>
      <c r="P112" s="46">
        <v>0</v>
      </c>
      <c r="Q112" s="47"/>
      <c r="R112" s="46">
        <v>0</v>
      </c>
      <c r="S112" s="47"/>
      <c r="T112" s="46">
        <v>0</v>
      </c>
    </row>
    <row r="113" spans="2:20" x14ac:dyDescent="0.25">
      <c r="B113" s="9" t="s">
        <v>20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1">
        <f>SUM(P112:P112)</f>
        <v>0</v>
      </c>
      <c r="Q113" s="10"/>
      <c r="R113" s="11">
        <f>SUM(R112:R112)</f>
        <v>0</v>
      </c>
      <c r="S113" s="10"/>
      <c r="T113" s="13">
        <f>SUM(T112:T112)</f>
        <v>0</v>
      </c>
    </row>
    <row r="114" spans="2:20" x14ac:dyDescent="0.25">
      <c r="B114" s="4" t="s">
        <v>29</v>
      </c>
      <c r="P114" s="15">
        <f t="shared" ref="P114:P115" si="28">IF(ISERROR(P112/P109),0,P112/P109)</f>
        <v>0</v>
      </c>
      <c r="R114" s="15">
        <f t="shared" ref="R114:T115" si="29">IF(ISERROR(R112/R109),0,R112/R109)</f>
        <v>0</v>
      </c>
      <c r="T114" s="15">
        <f t="shared" si="29"/>
        <v>0</v>
      </c>
    </row>
    <row r="115" spans="2:20" x14ac:dyDescent="0.25">
      <c r="B115" s="9" t="s"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41">
        <f t="shared" si="28"/>
        <v>0</v>
      </c>
      <c r="Q115" s="10"/>
      <c r="R115" s="41">
        <f t="shared" si="29"/>
        <v>0</v>
      </c>
      <c r="S115" s="10"/>
      <c r="T115" s="42">
        <f t="shared" si="29"/>
        <v>0</v>
      </c>
    </row>
    <row r="116" spans="2:20" x14ac:dyDescent="0.25">
      <c r="P116" s="15"/>
      <c r="R116" s="15"/>
      <c r="T116" s="15"/>
    </row>
    <row r="117" spans="2:20" x14ac:dyDescent="0.25">
      <c r="B117" s="7" t="str">
        <f>$B$34</f>
        <v>Dr. Winfield</v>
      </c>
    </row>
    <row r="118" spans="2:20" x14ac:dyDescent="0.25">
      <c r="B118" s="4" t="s">
        <v>26</v>
      </c>
      <c r="P118" s="46">
        <v>5996.86</v>
      </c>
      <c r="Q118" s="47"/>
      <c r="R118" s="46">
        <v>0</v>
      </c>
      <c r="S118" s="47"/>
      <c r="T118" s="46">
        <v>0</v>
      </c>
    </row>
    <row r="119" spans="2:20" x14ac:dyDescent="0.25">
      <c r="B119" s="9" t="s">
        <v>20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1">
        <f>SUM(P118:P118)</f>
        <v>5996.86</v>
      </c>
      <c r="Q119" s="10"/>
      <c r="R119" s="11">
        <f>SUM(R118:R118)</f>
        <v>0</v>
      </c>
      <c r="S119" s="10"/>
      <c r="T119" s="13">
        <f>SUM(T118:T118)</f>
        <v>0</v>
      </c>
    </row>
    <row r="120" spans="2:20" x14ac:dyDescent="0.25">
      <c r="B120" s="50" t="s">
        <v>40</v>
      </c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3">
        <f t="shared" ref="P120" si="30">IF(ISERROR(P119/P35),0,P119/P35)</f>
        <v>749.60749999999996</v>
      </c>
      <c r="Q120" s="51"/>
      <c r="R120" s="53">
        <f t="shared" ref="R120:T120" si="31">IF(ISERROR(R119/R35),0,R119/R35)</f>
        <v>0</v>
      </c>
      <c r="S120" s="51"/>
      <c r="T120" s="54">
        <f t="shared" si="31"/>
        <v>0</v>
      </c>
    </row>
    <row r="121" spans="2:20" x14ac:dyDescent="0.25">
      <c r="B121" s="4" t="s">
        <v>28</v>
      </c>
      <c r="P121" s="46">
        <v>2753.63</v>
      </c>
      <c r="Q121" s="47"/>
      <c r="R121" s="46">
        <v>0</v>
      </c>
      <c r="S121" s="47"/>
      <c r="T121" s="46">
        <v>0</v>
      </c>
    </row>
    <row r="122" spans="2:20" x14ac:dyDescent="0.25">
      <c r="B122" s="9" t="s">
        <v>20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1">
        <f>SUM(P121:P121)</f>
        <v>2753.63</v>
      </c>
      <c r="Q122" s="10"/>
      <c r="R122" s="11">
        <f>SUM(R121:R121)</f>
        <v>0</v>
      </c>
      <c r="S122" s="10"/>
      <c r="T122" s="13">
        <f>SUM(T121:T121)</f>
        <v>0</v>
      </c>
    </row>
    <row r="123" spans="2:20" x14ac:dyDescent="0.25">
      <c r="B123" s="4" t="s">
        <v>29</v>
      </c>
      <c r="P123" s="15">
        <f t="shared" ref="P123:P124" si="32">IF(ISERROR(P121/P118),0,P121/P118)</f>
        <v>0.45917863681993581</v>
      </c>
      <c r="R123" s="15">
        <f t="shared" ref="R123:T124" si="33">IF(ISERROR(R121/R118),0,R121/R118)</f>
        <v>0</v>
      </c>
      <c r="T123" s="15">
        <f t="shared" si="33"/>
        <v>0</v>
      </c>
    </row>
    <row r="124" spans="2:20" x14ac:dyDescent="0.25">
      <c r="B124" s="9" t="s">
        <v>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41">
        <f t="shared" si="32"/>
        <v>0.45917863681993581</v>
      </c>
      <c r="Q124" s="10"/>
      <c r="R124" s="41">
        <f t="shared" si="33"/>
        <v>0</v>
      </c>
      <c r="S124" s="10"/>
      <c r="T124" s="42">
        <f t="shared" si="33"/>
        <v>0</v>
      </c>
    </row>
    <row r="126" spans="2:20" x14ac:dyDescent="0.25">
      <c r="B126" s="7" t="str">
        <f>$B$36</f>
        <v>Other</v>
      </c>
    </row>
    <row r="127" spans="2:20" x14ac:dyDescent="0.25">
      <c r="B127" s="4" t="s">
        <v>26</v>
      </c>
      <c r="P127" s="46">
        <v>0</v>
      </c>
      <c r="Q127" s="47"/>
      <c r="R127" s="46">
        <v>0</v>
      </c>
      <c r="S127" s="47"/>
      <c r="T127" s="46">
        <v>0</v>
      </c>
    </row>
    <row r="128" spans="2:20" x14ac:dyDescent="0.25">
      <c r="B128" s="9" t="s">
        <v>20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1">
        <f>SUM(P127:P127)</f>
        <v>0</v>
      </c>
      <c r="Q128" s="10"/>
      <c r="R128" s="11">
        <f>SUM(R127:R127)</f>
        <v>0</v>
      </c>
      <c r="S128" s="10"/>
      <c r="T128" s="13">
        <f>SUM(T127:T127)</f>
        <v>0</v>
      </c>
    </row>
    <row r="129" spans="2:21" x14ac:dyDescent="0.25">
      <c r="B129" s="50" t="s">
        <v>40</v>
      </c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3">
        <f t="shared" ref="P129" si="34">IF(ISERROR(P128/P37),0,P128/P37)</f>
        <v>0</v>
      </c>
      <c r="Q129" s="51"/>
      <c r="R129" s="53">
        <f t="shared" ref="R129:T129" si="35">IF(ISERROR(R128/R37),0,R128/R37)</f>
        <v>0</v>
      </c>
      <c r="S129" s="51"/>
      <c r="T129" s="54">
        <f t="shared" si="35"/>
        <v>0</v>
      </c>
    </row>
    <row r="130" spans="2:21" x14ac:dyDescent="0.25">
      <c r="B130" s="4" t="s">
        <v>28</v>
      </c>
      <c r="P130" s="46">
        <v>0</v>
      </c>
      <c r="Q130" s="47"/>
      <c r="R130" s="46">
        <v>0</v>
      </c>
      <c r="S130" s="47"/>
      <c r="T130" s="46">
        <v>0</v>
      </c>
    </row>
    <row r="131" spans="2:21" x14ac:dyDescent="0.25">
      <c r="B131" s="9" t="s">
        <v>20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1">
        <f>SUM(P130:P130)</f>
        <v>0</v>
      </c>
      <c r="Q131" s="10"/>
      <c r="R131" s="11">
        <f>SUM(R130:R130)</f>
        <v>0</v>
      </c>
      <c r="S131" s="10"/>
      <c r="T131" s="13">
        <f>SUM(T130:T130)</f>
        <v>0</v>
      </c>
    </row>
    <row r="132" spans="2:21" x14ac:dyDescent="0.25">
      <c r="B132" s="4" t="s">
        <v>29</v>
      </c>
      <c r="P132" s="15">
        <f t="shared" ref="P132:P133" si="36">IF(ISERROR(P130/P127),0,P130/P127)</f>
        <v>0</v>
      </c>
      <c r="R132" s="15">
        <f t="shared" ref="R132:T133" si="37">IF(ISERROR(R130/R127),0,R130/R127)</f>
        <v>0</v>
      </c>
      <c r="T132" s="15">
        <f t="shared" si="37"/>
        <v>0</v>
      </c>
    </row>
    <row r="133" spans="2:21" x14ac:dyDescent="0.25">
      <c r="B133" s="9" t="s">
        <v>2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41">
        <f t="shared" si="36"/>
        <v>0</v>
      </c>
      <c r="Q133" s="10"/>
      <c r="R133" s="41">
        <f t="shared" si="37"/>
        <v>0</v>
      </c>
      <c r="S133" s="10"/>
      <c r="T133" s="42">
        <f t="shared" si="37"/>
        <v>0</v>
      </c>
    </row>
    <row r="135" spans="2:21" x14ac:dyDescent="0.25">
      <c r="B135" s="6" t="s">
        <v>25</v>
      </c>
    </row>
    <row r="136" spans="2:21" x14ac:dyDescent="0.25">
      <c r="B136" s="4" t="s">
        <v>10</v>
      </c>
      <c r="P136" s="47">
        <v>24</v>
      </c>
      <c r="R136" s="47">
        <v>20</v>
      </c>
      <c r="T136" s="47">
        <v>29</v>
      </c>
    </row>
    <row r="137" spans="2:21" x14ac:dyDescent="0.25">
      <c r="B137" s="4" t="s">
        <v>13</v>
      </c>
      <c r="P137" s="21">
        <v>0.42</v>
      </c>
      <c r="R137" s="21">
        <v>0.55000000000000004</v>
      </c>
      <c r="T137" s="21">
        <v>0.59</v>
      </c>
    </row>
    <row r="139" spans="2:21" x14ac:dyDescent="0.25">
      <c r="B139" s="6" t="s">
        <v>12</v>
      </c>
    </row>
    <row r="140" spans="2:21" x14ac:dyDescent="0.25">
      <c r="B140" s="7" t="s">
        <v>33</v>
      </c>
    </row>
    <row r="141" spans="2:21" x14ac:dyDescent="0.25">
      <c r="B141" s="4" t="s">
        <v>30</v>
      </c>
      <c r="P141" s="4">
        <f>P44</f>
        <v>197</v>
      </c>
      <c r="R141" s="4">
        <f>R44</f>
        <v>152</v>
      </c>
      <c r="T141" s="4">
        <f>T44</f>
        <v>181</v>
      </c>
    </row>
    <row r="142" spans="2:21" x14ac:dyDescent="0.25">
      <c r="B142" s="4" t="s">
        <v>32</v>
      </c>
      <c r="P142" s="16">
        <f>6.5*4*8</f>
        <v>208</v>
      </c>
      <c r="Q142" s="17"/>
      <c r="R142" s="16">
        <f>10.5*4*8</f>
        <v>336</v>
      </c>
      <c r="S142" s="17"/>
      <c r="T142" s="16">
        <f>10.5*4*8</f>
        <v>336</v>
      </c>
      <c r="U142" s="17"/>
    </row>
    <row r="143" spans="2:21" x14ac:dyDescent="0.25">
      <c r="B143" s="4" t="s">
        <v>31</v>
      </c>
      <c r="P143" s="43">
        <f>P141/P142</f>
        <v>0.94711538461538458</v>
      </c>
      <c r="R143" s="43">
        <f>R141/R142</f>
        <v>0.45238095238095238</v>
      </c>
      <c r="T143" s="43">
        <f>T141/T142</f>
        <v>0.53869047619047616</v>
      </c>
    </row>
    <row r="144" spans="2:21" ht="6" customHeight="1" x14ac:dyDescent="0.25">
      <c r="P144" s="43"/>
      <c r="R144" s="43"/>
      <c r="T144" s="43"/>
    </row>
    <row r="145" spans="2:21" x14ac:dyDescent="0.25">
      <c r="B145" s="7" t="s">
        <v>13</v>
      </c>
      <c r="P145" s="21">
        <v>0.75</v>
      </c>
      <c r="R145" s="21">
        <v>0.84</v>
      </c>
      <c r="T145" s="21">
        <v>0.81</v>
      </c>
    </row>
    <row r="146" spans="2:21" ht="6" customHeight="1" x14ac:dyDescent="0.25"/>
    <row r="147" spans="2:21" x14ac:dyDescent="0.25">
      <c r="B147" s="7" t="s">
        <v>34</v>
      </c>
    </row>
    <row r="148" spans="2:21" x14ac:dyDescent="0.25">
      <c r="B148" s="4" t="s">
        <v>37</v>
      </c>
      <c r="P148" s="19">
        <f>P11</f>
        <v>28866.04</v>
      </c>
      <c r="R148" s="19">
        <f>R11</f>
        <v>31428.65</v>
      </c>
      <c r="T148" s="19">
        <f>T11</f>
        <v>35378.78</v>
      </c>
    </row>
    <row r="149" spans="2:21" x14ac:dyDescent="0.25">
      <c r="B149" s="4" t="s">
        <v>35</v>
      </c>
      <c r="P149" s="8">
        <v>8873.9</v>
      </c>
      <c r="Q149" s="16"/>
      <c r="R149" s="8">
        <v>11010.3</v>
      </c>
      <c r="S149" s="16"/>
      <c r="T149" s="8">
        <v>13487.13</v>
      </c>
      <c r="U149" s="16"/>
    </row>
    <row r="150" spans="2:21" x14ac:dyDescent="0.25">
      <c r="B150" s="4" t="s">
        <v>36</v>
      </c>
      <c r="P150" s="44">
        <f>P148/P149</f>
        <v>3.2529147274591783</v>
      </c>
      <c r="R150" s="44">
        <f>R148/R149</f>
        <v>2.8544771713758936</v>
      </c>
      <c r="T150" s="44">
        <f>T148/T149</f>
        <v>2.6231511077597682</v>
      </c>
    </row>
  </sheetData>
  <pageMargins left="0.45" right="0.45" top="0.5" bottom="0.5" header="0.3" footer="0.3"/>
  <pageSetup scale="26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5CA7-E729-4375-8125-41E902DDAD57}">
  <dimension ref="A3:AJ150"/>
  <sheetViews>
    <sheetView showGridLines="0" view="pageBreakPreview" zoomScaleNormal="100" zoomScaleSheetLayoutView="100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R18" sqref="R18"/>
    </sheetView>
  </sheetViews>
  <sheetFormatPr defaultColWidth="8.85546875" defaultRowHeight="15" x14ac:dyDescent="0.25"/>
  <cols>
    <col min="1" max="1" width="1.85546875" style="4" customWidth="1"/>
    <col min="2" max="2" width="10.85546875" style="4" customWidth="1"/>
    <col min="3" max="3" width="1.85546875" style="4" customWidth="1"/>
    <col min="4" max="4" width="10.85546875" style="4" customWidth="1"/>
    <col min="5" max="5" width="1.85546875" style="4" customWidth="1"/>
    <col min="6" max="6" width="10.85546875" style="4" customWidth="1"/>
    <col min="7" max="7" width="1.85546875" style="4" customWidth="1"/>
    <col min="8" max="8" width="10.85546875" style="4" customWidth="1"/>
    <col min="9" max="9" width="1.85546875" style="4" customWidth="1"/>
    <col min="10" max="10" width="10.85546875" style="4" customWidth="1"/>
    <col min="11" max="11" width="1.85546875" style="4" customWidth="1"/>
    <col min="12" max="12" width="10.85546875" style="4" customWidth="1"/>
    <col min="13" max="13" width="1.85546875" style="4" customWidth="1"/>
    <col min="14" max="14" width="10.85546875" style="4" customWidth="1"/>
    <col min="15" max="15" width="1.85546875" style="4" customWidth="1"/>
    <col min="16" max="16" width="13.7109375" style="4" bestFit="1" customWidth="1"/>
    <col min="17" max="17" width="1.85546875" style="4" customWidth="1"/>
    <col min="18" max="18" width="12.42578125" style="4" bestFit="1" customWidth="1"/>
    <col min="19" max="19" width="1.85546875" style="4" customWidth="1"/>
    <col min="20" max="20" width="8.85546875" style="4"/>
    <col min="21" max="21" width="9.85546875" style="4" bestFit="1" customWidth="1"/>
    <col min="22" max="22" width="2.7109375" style="4" customWidth="1"/>
    <col min="23" max="23" width="11.85546875" style="4" bestFit="1" customWidth="1"/>
    <col min="24" max="16384" width="8.85546875" style="4"/>
  </cols>
  <sheetData>
    <row r="3" spans="1:36" customFormat="1" ht="34.5" thickBot="1" x14ac:dyDescent="0.55000000000000004">
      <c r="A3" s="1" t="s">
        <v>134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</row>
    <row r="4" spans="1:36" customFormat="1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36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U5" s="65" t="s">
        <v>45</v>
      </c>
      <c r="V5" s="64"/>
      <c r="W5" s="64"/>
    </row>
    <row r="6" spans="1:36" x14ac:dyDescent="0.25">
      <c r="P6" s="5">
        <v>45823</v>
      </c>
      <c r="R6" s="5">
        <v>45853</v>
      </c>
      <c r="U6" s="55" t="s">
        <v>7</v>
      </c>
      <c r="V6" s="56"/>
      <c r="W6" s="57"/>
      <c r="X6"/>
      <c r="Y6"/>
    </row>
    <row r="7" spans="1:36" x14ac:dyDescent="0.25">
      <c r="B7" s="6" t="s">
        <v>0</v>
      </c>
      <c r="U7" s="58" t="s">
        <v>135</v>
      </c>
      <c r="V7"/>
      <c r="W7" s="72"/>
      <c r="X7"/>
      <c r="Y7"/>
    </row>
    <row r="8" spans="1:36" x14ac:dyDescent="0.25">
      <c r="B8" s="7" t="s">
        <v>1</v>
      </c>
      <c r="P8"/>
      <c r="Q8"/>
      <c r="R8"/>
      <c r="S8"/>
      <c r="T8"/>
      <c r="U8" s="58" t="s">
        <v>136</v>
      </c>
      <c r="V8"/>
      <c r="W8" s="72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x14ac:dyDescent="0.25">
      <c r="B9" s="4" t="s">
        <v>17</v>
      </c>
      <c r="P9" s="45">
        <v>126591</v>
      </c>
      <c r="Q9" s="47"/>
      <c r="R9" s="45">
        <v>81172</v>
      </c>
      <c r="S9" s="16"/>
      <c r="T9" s="16"/>
      <c r="U9" s="58"/>
      <c r="W9" s="59"/>
      <c r="X9" s="71"/>
      <c r="Y9" s="71"/>
      <c r="Z9" s="16"/>
      <c r="AA9" s="16"/>
      <c r="AB9" s="16"/>
      <c r="AC9" s="16"/>
    </row>
    <row r="10" spans="1:36" x14ac:dyDescent="0.25">
      <c r="B10" s="4" t="s">
        <v>18</v>
      </c>
      <c r="P10" s="126">
        <v>0</v>
      </c>
      <c r="Q10" s="47"/>
      <c r="R10" s="126">
        <v>0</v>
      </c>
      <c r="S10" s="16"/>
      <c r="T10" s="16"/>
      <c r="U10" s="58"/>
      <c r="W10" s="59"/>
      <c r="X10" s="71"/>
      <c r="Y10" s="71"/>
      <c r="Z10" s="16"/>
      <c r="AA10" s="16"/>
      <c r="AB10" s="16"/>
      <c r="AC10" s="16"/>
    </row>
    <row r="11" spans="1:36" x14ac:dyDescent="0.25">
      <c r="B11" s="4" t="s">
        <v>19</v>
      </c>
      <c r="P11" s="46">
        <v>682</v>
      </c>
      <c r="Q11" s="47"/>
      <c r="R11" s="46">
        <v>34656</v>
      </c>
      <c r="S11" s="16"/>
      <c r="T11" s="16"/>
      <c r="U11" s="61" t="s">
        <v>8</v>
      </c>
      <c r="W11" s="59"/>
      <c r="X11" s="71"/>
      <c r="Y11" s="71"/>
      <c r="Z11" s="16"/>
      <c r="AA11" s="16"/>
      <c r="AB11" s="16"/>
      <c r="AC11" s="16"/>
    </row>
    <row r="12" spans="1:36" x14ac:dyDescent="0.25">
      <c r="B12" s="4" t="s">
        <v>10</v>
      </c>
      <c r="P12" s="14">
        <f>SUM(P9:P11)</f>
        <v>127273</v>
      </c>
      <c r="R12" s="14">
        <f>SUM(R9:R11)</f>
        <v>115828</v>
      </c>
      <c r="U12" s="58"/>
      <c r="W12" s="59"/>
      <c r="X12"/>
      <c r="Y12"/>
    </row>
    <row r="13" spans="1:36" x14ac:dyDescent="0.25">
      <c r="B13" s="24" t="s">
        <v>21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7">
        <f>SUM(P9:P9)</f>
        <v>126591</v>
      </c>
      <c r="Q13" s="25"/>
      <c r="R13" s="28">
        <f>SUM(R9:R9)</f>
        <v>81172</v>
      </c>
      <c r="U13" s="58"/>
      <c r="W13" s="59"/>
      <c r="X13"/>
      <c r="Y13"/>
    </row>
    <row r="14" spans="1:36" x14ac:dyDescent="0.25">
      <c r="B14" s="29" t="s">
        <v>22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82">
        <f>SUM(P10:P10)</f>
        <v>0</v>
      </c>
      <c r="Q14" s="22"/>
      <c r="R14" s="114">
        <f>SUM(R10:R10)</f>
        <v>0</v>
      </c>
      <c r="U14" s="61" t="s">
        <v>9</v>
      </c>
      <c r="W14" s="59"/>
      <c r="X14"/>
      <c r="Y14"/>
    </row>
    <row r="15" spans="1:36" x14ac:dyDescent="0.25">
      <c r="B15" s="29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35">
        <f>SUM(P11:P11)</f>
        <v>682</v>
      </c>
      <c r="Q15" s="22"/>
      <c r="R15" s="36">
        <f>SUM(R11:R11)</f>
        <v>34656</v>
      </c>
      <c r="U15" s="58"/>
      <c r="W15" s="59"/>
      <c r="X15"/>
      <c r="Y15"/>
    </row>
    <row r="16" spans="1:36" x14ac:dyDescent="0.25">
      <c r="B16" s="32" t="s">
        <v>24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5">
        <f>SUM(P13:P15)</f>
        <v>127273</v>
      </c>
      <c r="Q16" s="33"/>
      <c r="R16" s="36">
        <f>SUM(R13:R15)</f>
        <v>115828</v>
      </c>
      <c r="U16" s="62"/>
      <c r="V16" s="18"/>
      <c r="W16" s="63"/>
      <c r="X16"/>
      <c r="Y16"/>
    </row>
    <row r="17" spans="2:31" ht="6" customHeight="1" x14ac:dyDescent="0.25">
      <c r="B17" s="7"/>
      <c r="U17"/>
      <c r="V17"/>
      <c r="W17"/>
      <c r="X17"/>
      <c r="Y17"/>
    </row>
    <row r="18" spans="2:31" x14ac:dyDescent="0.25">
      <c r="B18" s="7" t="s">
        <v>3</v>
      </c>
      <c r="P18" s="45">
        <v>129664.71</v>
      </c>
      <c r="Q18" s="47"/>
      <c r="R18" s="45">
        <v>0</v>
      </c>
      <c r="S18" s="47"/>
      <c r="T18" s="47"/>
      <c r="U18" s="124"/>
      <c r="V18" s="124"/>
      <c r="W18" s="124"/>
      <c r="X18" s="124"/>
      <c r="Y18" s="124"/>
      <c r="Z18" s="47"/>
      <c r="AA18" s="47"/>
      <c r="AB18" s="47"/>
      <c r="AC18" s="16"/>
      <c r="AD18" s="16"/>
      <c r="AE18" s="16"/>
    </row>
    <row r="19" spans="2:31" x14ac:dyDescent="0.25">
      <c r="B19" s="9" t="s">
        <v>20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>
        <f>SUM(P15:P15)</f>
        <v>682</v>
      </c>
      <c r="Q19" s="10"/>
      <c r="R19" s="13">
        <f>SUM(R15:R15)</f>
        <v>34656</v>
      </c>
    </row>
    <row r="20" spans="2:31" x14ac:dyDescent="0.25">
      <c r="B20" s="4" t="s">
        <v>4</v>
      </c>
      <c r="P20" s="15">
        <f>P19/P16</f>
        <v>5.358559945942973E-3</v>
      </c>
      <c r="R20" s="15">
        <f>R19/R16</f>
        <v>0.29920226542804851</v>
      </c>
    </row>
    <row r="21" spans="2:31" ht="6" customHeight="1" x14ac:dyDescent="0.25">
      <c r="B21" s="7"/>
    </row>
    <row r="22" spans="2:31" ht="14.45" customHeight="1" x14ac:dyDescent="0.25">
      <c r="B22" s="7" t="s">
        <v>5</v>
      </c>
      <c r="P22" s="45">
        <v>144184</v>
      </c>
      <c r="Q22" s="47"/>
      <c r="R22" s="45">
        <v>111348</v>
      </c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16"/>
      <c r="AD22" s="16"/>
    </row>
    <row r="23" spans="2:31" x14ac:dyDescent="0.25">
      <c r="B23" s="9" t="s">
        <v>20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>
        <f>SUM(P19:P19)</f>
        <v>682</v>
      </c>
      <c r="Q23" s="10"/>
      <c r="R23" s="13">
        <f>SUM(R19:R19)</f>
        <v>34656</v>
      </c>
    </row>
    <row r="24" spans="2:31" x14ac:dyDescent="0.25">
      <c r="B24" s="4" t="s">
        <v>6</v>
      </c>
      <c r="P24" s="15">
        <f>P23/P19</f>
        <v>1</v>
      </c>
      <c r="R24" s="15">
        <f>R23/R19</f>
        <v>1</v>
      </c>
    </row>
    <row r="25" spans="2:31" ht="6" customHeight="1" x14ac:dyDescent="0.25"/>
    <row r="26" spans="2:31" x14ac:dyDescent="0.25">
      <c r="B26" s="6" t="s">
        <v>38</v>
      </c>
    </row>
    <row r="27" spans="2:31" x14ac:dyDescent="0.25">
      <c r="B27" s="7" t="s">
        <v>7</v>
      </c>
    </row>
    <row r="28" spans="2:31" x14ac:dyDescent="0.25">
      <c r="B28" s="16" t="s">
        <v>135</v>
      </c>
      <c r="P28" s="47">
        <v>575</v>
      </c>
      <c r="Q28" s="47"/>
      <c r="R28" s="47">
        <v>193</v>
      </c>
    </row>
    <row r="29" spans="2:31" x14ac:dyDescent="0.25">
      <c r="B29" s="9" t="s">
        <v>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37">
        <f>SUM(P28:P28)</f>
        <v>575</v>
      </c>
      <c r="Q29" s="10"/>
      <c r="R29" s="38">
        <f>SUM(R28:R28)</f>
        <v>193</v>
      </c>
    </row>
    <row r="30" spans="2:31" x14ac:dyDescent="0.25">
      <c r="B30" s="16" t="s">
        <v>136</v>
      </c>
      <c r="P30" s="47">
        <v>1</v>
      </c>
      <c r="Q30" s="47"/>
      <c r="R30" s="47">
        <v>44</v>
      </c>
    </row>
    <row r="31" spans="2:31" x14ac:dyDescent="0.25">
      <c r="B31" s="9" t="s">
        <v>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37">
        <f>SUM(P30:P30)</f>
        <v>1</v>
      </c>
      <c r="Q31" s="10"/>
      <c r="R31" s="38">
        <f>SUM(R30:R30)</f>
        <v>44</v>
      </c>
    </row>
    <row r="32" spans="2:31" x14ac:dyDescent="0.25">
      <c r="B32" s="16" t="s">
        <v>97</v>
      </c>
      <c r="P32" s="47">
        <v>0</v>
      </c>
      <c r="Q32" s="47"/>
      <c r="R32" s="47">
        <v>0</v>
      </c>
    </row>
    <row r="33" spans="2:25" x14ac:dyDescent="0.25">
      <c r="B33" s="9" t="s">
        <v>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37">
        <f>SUM(P32:P32)</f>
        <v>0</v>
      </c>
      <c r="Q33" s="10"/>
      <c r="R33" s="38">
        <f>SUM(R32:R32)</f>
        <v>0</v>
      </c>
    </row>
    <row r="34" spans="2:25" x14ac:dyDescent="0.25">
      <c r="B34" s="16" t="s">
        <v>97</v>
      </c>
      <c r="P34" s="47">
        <v>0</v>
      </c>
      <c r="Q34" s="47"/>
      <c r="R34" s="47">
        <v>0</v>
      </c>
    </row>
    <row r="35" spans="2:25" x14ac:dyDescent="0.25">
      <c r="B35" s="9" t="s">
        <v>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37">
        <f>SUM(P34:P34)</f>
        <v>0</v>
      </c>
      <c r="Q35" s="10"/>
      <c r="R35" s="38">
        <f>SUM(R34:R34)</f>
        <v>0</v>
      </c>
    </row>
    <row r="36" spans="2:25" x14ac:dyDescent="0.25">
      <c r="B36" s="16" t="s">
        <v>97</v>
      </c>
      <c r="P36" s="47">
        <v>0</v>
      </c>
      <c r="Q36" s="47"/>
      <c r="R36" s="47">
        <v>0</v>
      </c>
    </row>
    <row r="37" spans="2:25" x14ac:dyDescent="0.25">
      <c r="B37" s="9" t="s">
        <v>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37">
        <f>SUM(P36:P36)</f>
        <v>0</v>
      </c>
      <c r="Q37" s="10"/>
      <c r="R37" s="38">
        <f>SUM(R36:R36)</f>
        <v>0</v>
      </c>
    </row>
    <row r="38" spans="2:25" x14ac:dyDescent="0.25">
      <c r="B38" s="4" t="s">
        <v>10</v>
      </c>
      <c r="P38" s="17">
        <f t="shared" ref="P38:R38" si="0">P28+P30+P32+P34+P36</f>
        <v>576</v>
      </c>
      <c r="R38" s="17">
        <f t="shared" si="0"/>
        <v>237</v>
      </c>
    </row>
    <row r="39" spans="2:25" x14ac:dyDescent="0.25">
      <c r="B39" s="9" t="s">
        <v>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37">
        <f>SUM(P38:P38)</f>
        <v>576</v>
      </c>
      <c r="Q39" s="10"/>
      <c r="R39" s="38">
        <f>SUM(R38:R38)</f>
        <v>237</v>
      </c>
    </row>
    <row r="40" spans="2:25" ht="6" customHeight="1" x14ac:dyDescent="0.25"/>
    <row r="41" spans="2:25" x14ac:dyDescent="0.25">
      <c r="B41" s="7" t="s">
        <v>8</v>
      </c>
      <c r="P41" s="75">
        <v>0</v>
      </c>
      <c r="R41" s="75">
        <v>0</v>
      </c>
    </row>
    <row r="42" spans="2:25" x14ac:dyDescent="0.25">
      <c r="B42" s="9" t="s">
        <v>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76">
        <f>SUM(P41:P41)</f>
        <v>0</v>
      </c>
      <c r="Q42" s="10"/>
      <c r="R42" s="77">
        <f>SUM(R41:R41)</f>
        <v>0</v>
      </c>
    </row>
    <row r="43" spans="2:25" ht="6" customHeight="1" x14ac:dyDescent="0.25"/>
    <row r="44" spans="2:25" x14ac:dyDescent="0.25">
      <c r="B44" s="7" t="s">
        <v>9</v>
      </c>
      <c r="P44" s="47">
        <v>0</v>
      </c>
      <c r="Q44" s="47"/>
      <c r="R44" s="47">
        <v>188</v>
      </c>
      <c r="S44" s="47"/>
      <c r="T44" s="47"/>
      <c r="U44" s="47"/>
      <c r="V44" s="47"/>
      <c r="W44" s="47"/>
      <c r="X44" s="47"/>
      <c r="Y44" s="47"/>
    </row>
    <row r="45" spans="2:25" x14ac:dyDescent="0.25">
      <c r="B45" s="9" t="s">
        <v>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37">
        <f>SUM(P44:P44)</f>
        <v>0</v>
      </c>
      <c r="Q45" s="10"/>
      <c r="R45" s="38">
        <f>SUM(R44:R44)</f>
        <v>188</v>
      </c>
    </row>
    <row r="46" spans="2:25" ht="6" customHeight="1" x14ac:dyDescent="0.25">
      <c r="P46" s="18"/>
      <c r="R46" s="18"/>
    </row>
    <row r="47" spans="2:25" x14ac:dyDescent="0.25">
      <c r="B47" s="7" t="s">
        <v>10</v>
      </c>
      <c r="P47" s="17">
        <f>P38+P41+P44</f>
        <v>576</v>
      </c>
      <c r="R47" s="17">
        <f>R38+R41+R44</f>
        <v>425</v>
      </c>
    </row>
    <row r="48" spans="2:25" x14ac:dyDescent="0.25">
      <c r="B48" s="9" t="s">
        <v>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37">
        <f>SUM(P47:P47)</f>
        <v>576</v>
      </c>
      <c r="Q48" s="10"/>
      <c r="R48" s="38">
        <f>SUM(R47:R47)</f>
        <v>425</v>
      </c>
    </row>
    <row r="50" spans="2:27" x14ac:dyDescent="0.25">
      <c r="B50" s="6" t="s">
        <v>11</v>
      </c>
    </row>
    <row r="51" spans="2:27" x14ac:dyDescent="0.25">
      <c r="B51" s="7" t="s">
        <v>7</v>
      </c>
    </row>
    <row r="52" spans="2:27" x14ac:dyDescent="0.25">
      <c r="B52" s="4" t="str">
        <f>$B$28</f>
        <v>Dr. Bey</v>
      </c>
      <c r="P52" s="128">
        <v>124948</v>
      </c>
      <c r="Q52" s="128"/>
      <c r="R52" s="128">
        <v>62898</v>
      </c>
      <c r="S52" s="47"/>
      <c r="T52" s="47"/>
      <c r="U52" s="17">
        <f>3.5*4</f>
        <v>14</v>
      </c>
      <c r="V52" s="47"/>
      <c r="W52" s="13" t="e">
        <f>#REF!/U52</f>
        <v>#REF!</v>
      </c>
      <c r="X52" s="47"/>
      <c r="Y52" s="47"/>
      <c r="Z52" s="47"/>
      <c r="AA52" s="47"/>
    </row>
    <row r="53" spans="2:27" x14ac:dyDescent="0.25">
      <c r="B53" s="9" t="s">
        <v>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>
        <f>SUM(P52:P52)</f>
        <v>124948</v>
      </c>
      <c r="Q53" s="10"/>
      <c r="R53" s="13">
        <f>SUM(R52:R52)</f>
        <v>62898</v>
      </c>
    </row>
    <row r="54" spans="2:27" x14ac:dyDescent="0.25">
      <c r="B54" s="4" t="str">
        <f>$B$30</f>
        <v>Dr. Tengonciang</v>
      </c>
      <c r="P54" s="128">
        <v>1643</v>
      </c>
      <c r="Q54" s="128"/>
      <c r="R54" s="128">
        <v>18274</v>
      </c>
      <c r="S54" s="47"/>
      <c r="T54" s="47"/>
      <c r="U54" s="47"/>
      <c r="V54" s="47"/>
      <c r="W54" s="47"/>
      <c r="X54" s="47"/>
      <c r="Y54" s="47"/>
      <c r="Z54" s="47"/>
      <c r="AA54" s="47"/>
    </row>
    <row r="55" spans="2:27" x14ac:dyDescent="0.25">
      <c r="B55" s="9" t="s">
        <v>20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>
        <f>SUM(P54:P54)</f>
        <v>1643</v>
      </c>
      <c r="Q55" s="10"/>
      <c r="R55" s="13">
        <f>SUM(R54:R54)</f>
        <v>18274</v>
      </c>
    </row>
    <row r="56" spans="2:27" x14ac:dyDescent="0.25">
      <c r="B56" s="4" t="str">
        <f>$B$32</f>
        <v>Other</v>
      </c>
      <c r="P56" s="128">
        <v>0</v>
      </c>
      <c r="Q56" s="128"/>
      <c r="R56" s="128">
        <v>0</v>
      </c>
      <c r="S56" s="47"/>
      <c r="T56" s="47"/>
      <c r="U56" s="47"/>
      <c r="V56" s="47"/>
      <c r="W56" s="47"/>
      <c r="X56" s="47"/>
      <c r="Y56" s="47"/>
      <c r="Z56" s="47"/>
      <c r="AA56" s="47"/>
    </row>
    <row r="57" spans="2:27" x14ac:dyDescent="0.25">
      <c r="B57" s="9" t="s">
        <v>20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>
        <f>SUM(P56:P56)</f>
        <v>0</v>
      </c>
      <c r="Q57" s="10"/>
      <c r="R57" s="13">
        <f>SUM(R56:R56)</f>
        <v>0</v>
      </c>
    </row>
    <row r="58" spans="2:27" x14ac:dyDescent="0.25">
      <c r="B58" s="4" t="str">
        <f>$B$34</f>
        <v>Other</v>
      </c>
      <c r="P58" s="128">
        <v>0</v>
      </c>
      <c r="Q58" s="128"/>
      <c r="R58" s="128">
        <v>0</v>
      </c>
      <c r="S58" s="47"/>
      <c r="T58" s="47"/>
      <c r="U58" s="47"/>
      <c r="V58" s="47"/>
      <c r="W58" s="47"/>
      <c r="X58" s="47"/>
      <c r="Y58" s="47"/>
      <c r="Z58" s="47"/>
      <c r="AA58" s="47"/>
    </row>
    <row r="59" spans="2:27" x14ac:dyDescent="0.25">
      <c r="B59" s="9" t="s">
        <v>20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>
        <f>SUM(P58:P58)</f>
        <v>0</v>
      </c>
      <c r="Q59" s="10"/>
      <c r="R59" s="13">
        <f>SUM(R58:R58)</f>
        <v>0</v>
      </c>
    </row>
    <row r="60" spans="2:27" x14ac:dyDescent="0.25">
      <c r="B60" s="4" t="str">
        <f>$B$36</f>
        <v>Other</v>
      </c>
      <c r="P60" s="128">
        <v>0</v>
      </c>
      <c r="Q60" s="128"/>
      <c r="R60" s="128">
        <v>0</v>
      </c>
      <c r="S60" s="47"/>
      <c r="T60" s="47"/>
      <c r="U60" s="47"/>
      <c r="V60" s="47"/>
      <c r="W60" s="47"/>
      <c r="X60" s="47"/>
      <c r="Y60" s="47"/>
      <c r="Z60" s="47"/>
      <c r="AA60" s="47"/>
    </row>
    <row r="61" spans="2:27" x14ac:dyDescent="0.25">
      <c r="B61" s="9" t="s">
        <v>20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>
        <f>SUM(P60:P60)</f>
        <v>0</v>
      </c>
      <c r="Q61" s="10"/>
      <c r="R61" s="13">
        <f>SUM(R60:R60)</f>
        <v>0</v>
      </c>
    </row>
    <row r="62" spans="2:27" x14ac:dyDescent="0.25">
      <c r="B62" s="7"/>
      <c r="S62"/>
      <c r="T62"/>
      <c r="U62"/>
      <c r="V62"/>
      <c r="W62"/>
    </row>
    <row r="63" spans="2:27" x14ac:dyDescent="0.25">
      <c r="B63" s="6" t="s">
        <v>39</v>
      </c>
      <c r="S63"/>
      <c r="T63"/>
      <c r="U63"/>
      <c r="V63"/>
      <c r="W63"/>
    </row>
    <row r="64" spans="2:27" x14ac:dyDescent="0.25">
      <c r="B64" s="7" t="s">
        <v>7</v>
      </c>
      <c r="S64"/>
      <c r="T64"/>
      <c r="U64"/>
      <c r="V64"/>
      <c r="W64"/>
    </row>
    <row r="65" spans="2:23" x14ac:dyDescent="0.25">
      <c r="B65" s="4" t="str">
        <f>B52</f>
        <v>Dr. Bey</v>
      </c>
      <c r="P65" s="19">
        <f t="shared" ref="P65:R68" si="1">IF(ISERROR(P52/P28),0,P52/P28)</f>
        <v>217.3008695652174</v>
      </c>
      <c r="R65" s="19">
        <f t="shared" si="1"/>
        <v>325.89637305699483</v>
      </c>
      <c r="S65"/>
      <c r="T65"/>
      <c r="U65"/>
      <c r="V65"/>
      <c r="W65"/>
    </row>
    <row r="66" spans="2:23" x14ac:dyDescent="0.25">
      <c r="B66" s="9" t="s">
        <v>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37">
        <f t="shared" si="1"/>
        <v>217.3008695652174</v>
      </c>
      <c r="Q66" s="10"/>
      <c r="R66" s="13">
        <f t="shared" si="1"/>
        <v>325.89637305699483</v>
      </c>
      <c r="S66"/>
      <c r="T66"/>
      <c r="U66"/>
      <c r="V66"/>
      <c r="W66"/>
    </row>
    <row r="67" spans="2:23" x14ac:dyDescent="0.25">
      <c r="B67" s="4" t="str">
        <f>$B$30</f>
        <v>Dr. Tengonciang</v>
      </c>
      <c r="P67" s="19">
        <f t="shared" si="1"/>
        <v>1643</v>
      </c>
      <c r="R67" s="19">
        <f t="shared" si="1"/>
        <v>415.31818181818181</v>
      </c>
      <c r="S67"/>
      <c r="T67"/>
      <c r="U67"/>
      <c r="V67"/>
      <c r="W67"/>
    </row>
    <row r="68" spans="2:23" x14ac:dyDescent="0.25">
      <c r="B68" s="9" t="s"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>
        <f t="shared" si="1"/>
        <v>1643</v>
      </c>
      <c r="Q68" s="10"/>
      <c r="R68" s="13">
        <f t="shared" si="1"/>
        <v>415.31818181818181</v>
      </c>
      <c r="S68"/>
      <c r="T68"/>
      <c r="U68"/>
      <c r="V68"/>
      <c r="W68"/>
    </row>
    <row r="69" spans="2:23" x14ac:dyDescent="0.25">
      <c r="B69" s="4" t="str">
        <f>$B$32</f>
        <v>Other</v>
      </c>
      <c r="P69" s="20" t="str">
        <f>IF(P32=0,"-",P56/P32)</f>
        <v>-</v>
      </c>
      <c r="R69" s="20" t="str">
        <f>IF(R32=0,"-",R56/R32)</f>
        <v>-</v>
      </c>
      <c r="S69"/>
      <c r="T69"/>
      <c r="U69"/>
      <c r="V69"/>
      <c r="W69"/>
    </row>
    <row r="70" spans="2:23" x14ac:dyDescent="0.25">
      <c r="B70" s="9" t="s">
        <v>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>
        <f t="shared" ref="P70:R74" si="2">IF(ISERROR(P57/P33),0,P57/P33)</f>
        <v>0</v>
      </c>
      <c r="Q70" s="10"/>
      <c r="R70" s="13">
        <f t="shared" si="2"/>
        <v>0</v>
      </c>
      <c r="S70"/>
      <c r="T70"/>
      <c r="U70"/>
      <c r="V70"/>
      <c r="W70"/>
    </row>
    <row r="71" spans="2:23" x14ac:dyDescent="0.25">
      <c r="B71" s="4" t="str">
        <f>$B$34</f>
        <v>Other</v>
      </c>
      <c r="P71" s="20">
        <f t="shared" si="2"/>
        <v>0</v>
      </c>
      <c r="R71" s="20">
        <f t="shared" si="2"/>
        <v>0</v>
      </c>
      <c r="S71"/>
      <c r="T71"/>
      <c r="U71"/>
      <c r="V71"/>
      <c r="W71"/>
    </row>
    <row r="72" spans="2:23" x14ac:dyDescent="0.25">
      <c r="B72" s="9" t="s">
        <v>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>
        <f t="shared" si="2"/>
        <v>0</v>
      </c>
      <c r="Q72" s="10"/>
      <c r="R72" s="13">
        <f t="shared" si="2"/>
        <v>0</v>
      </c>
      <c r="S72"/>
      <c r="T72"/>
      <c r="U72"/>
      <c r="V72"/>
      <c r="W72"/>
    </row>
    <row r="73" spans="2:23" x14ac:dyDescent="0.25">
      <c r="B73" s="4" t="str">
        <f>$B$36</f>
        <v>Other</v>
      </c>
      <c r="P73" s="20">
        <f t="shared" si="2"/>
        <v>0</v>
      </c>
      <c r="R73" s="20">
        <f t="shared" si="2"/>
        <v>0</v>
      </c>
      <c r="S73"/>
      <c r="T73"/>
      <c r="U73"/>
      <c r="V73"/>
      <c r="W73"/>
    </row>
    <row r="74" spans="2:23" x14ac:dyDescent="0.25">
      <c r="B74" s="9" t="s">
        <v>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>
        <f t="shared" si="2"/>
        <v>0</v>
      </c>
      <c r="Q74" s="10"/>
      <c r="R74" s="13">
        <f t="shared" si="2"/>
        <v>0</v>
      </c>
      <c r="S74"/>
      <c r="T74"/>
      <c r="U74"/>
      <c r="V74"/>
      <c r="W74"/>
    </row>
    <row r="75" spans="2:23" x14ac:dyDescent="0.25">
      <c r="B75" s="4" t="s">
        <v>10</v>
      </c>
      <c r="P75" s="20">
        <f t="shared" ref="P75:R75" si="3">IF(ISERROR(P9/P38),0,P9/P38)</f>
        <v>219.77604166666666</v>
      </c>
      <c r="R75" s="20">
        <f t="shared" si="3"/>
        <v>342.49789029535867</v>
      </c>
      <c r="S75"/>
      <c r="T75"/>
      <c r="U75"/>
      <c r="V75"/>
      <c r="W75"/>
    </row>
    <row r="76" spans="2:23" x14ac:dyDescent="0.25">
      <c r="B76" s="9" t="s">
        <v>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>
        <f t="shared" ref="P76:R76" si="4">IF(ISERROR(P13/P39),0,P13/P39)</f>
        <v>219.77604166666666</v>
      </c>
      <c r="Q76" s="10"/>
      <c r="R76" s="13">
        <f t="shared" si="4"/>
        <v>342.49789029535867</v>
      </c>
      <c r="S76"/>
      <c r="T76"/>
      <c r="U76"/>
      <c r="V76"/>
      <c r="W76"/>
    </row>
    <row r="77" spans="2:23" ht="6" customHeight="1" x14ac:dyDescent="0.25">
      <c r="S77"/>
      <c r="T77"/>
      <c r="U77"/>
      <c r="V77"/>
      <c r="W77"/>
    </row>
    <row r="78" spans="2:23" x14ac:dyDescent="0.25">
      <c r="B78" s="7" t="s">
        <v>8</v>
      </c>
      <c r="S78"/>
      <c r="T78"/>
      <c r="U78"/>
      <c r="V78"/>
      <c r="W78"/>
    </row>
    <row r="79" spans="2:23" s="17" customFormat="1" x14ac:dyDescent="0.25">
      <c r="B79" s="17" t="s">
        <v>10</v>
      </c>
      <c r="P79" s="78">
        <f t="shared" ref="P79:R79" si="5">IF(ISERROR(P10/P41),0,P10/P41)</f>
        <v>0</v>
      </c>
      <c r="R79" s="78">
        <f t="shared" si="5"/>
        <v>0</v>
      </c>
      <c r="S79" s="79"/>
      <c r="T79" s="79"/>
      <c r="U79" s="79"/>
      <c r="V79" s="79"/>
      <c r="W79" s="79"/>
    </row>
    <row r="80" spans="2:23" s="17" customFormat="1" x14ac:dyDescent="0.25">
      <c r="B80" s="80" t="s">
        <v>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76"/>
      <c r="O80" s="76"/>
      <c r="P80" s="76">
        <f>SUM(P79:P79)</f>
        <v>0</v>
      </c>
      <c r="Q80" s="76"/>
      <c r="R80" s="77">
        <f>SUM(R79:R79)</f>
        <v>0</v>
      </c>
      <c r="S80" s="79"/>
      <c r="T80" s="79"/>
      <c r="U80" s="79"/>
      <c r="V80" s="79"/>
      <c r="W80" s="79"/>
    </row>
    <row r="81" spans="2:23" ht="6" customHeight="1" x14ac:dyDescent="0.25">
      <c r="S81"/>
      <c r="T81"/>
      <c r="U81"/>
      <c r="V81"/>
      <c r="W81"/>
    </row>
    <row r="82" spans="2:23" x14ac:dyDescent="0.25">
      <c r="B82" s="7" t="s">
        <v>9</v>
      </c>
      <c r="S82"/>
      <c r="T82"/>
      <c r="U82"/>
      <c r="V82"/>
      <c r="W82"/>
    </row>
    <row r="83" spans="2:23" x14ac:dyDescent="0.25">
      <c r="B83" s="4" t="s">
        <v>10</v>
      </c>
      <c r="P83" s="19">
        <f t="shared" ref="P83:R83" si="6">IF(ISERROR(P11/P44),0,P11/P44)</f>
        <v>0</v>
      </c>
      <c r="R83" s="19">
        <f t="shared" si="6"/>
        <v>184.34042553191489</v>
      </c>
      <c r="S83"/>
      <c r="T83"/>
      <c r="U83"/>
      <c r="V83"/>
      <c r="W83"/>
    </row>
    <row r="84" spans="2:23" x14ac:dyDescent="0.25">
      <c r="B84" s="9" t="s">
        <v>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39">
        <f t="shared" ref="P84:R84" si="7">IF(ISERROR(P15/P45),0,P15/P45)</f>
        <v>0</v>
      </c>
      <c r="Q84" s="10"/>
      <c r="R84" s="40">
        <f t="shared" si="7"/>
        <v>184.34042553191489</v>
      </c>
      <c r="S84"/>
      <c r="T84"/>
      <c r="U84"/>
      <c r="V84"/>
      <c r="W84"/>
    </row>
    <row r="85" spans="2:23" ht="6" customHeight="1" x14ac:dyDescent="0.25">
      <c r="B85" s="7"/>
    </row>
    <row r="86" spans="2:23" x14ac:dyDescent="0.25">
      <c r="B86" s="7" t="s">
        <v>10</v>
      </c>
      <c r="P86" s="19">
        <f t="shared" ref="P86:R86" si="8">IF(ISERROR(P12/P47),0,P12/P47)</f>
        <v>220.96006944444446</v>
      </c>
      <c r="R86" s="19">
        <f t="shared" si="8"/>
        <v>272.53647058823532</v>
      </c>
    </row>
    <row r="87" spans="2:23" x14ac:dyDescent="0.25">
      <c r="B87" s="9" t="s">
        <v>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39">
        <f t="shared" ref="P87:R87" si="9">IF(ISERROR(P16/P48),0,P16/P48)</f>
        <v>220.96006944444446</v>
      </c>
      <c r="Q87" s="10"/>
      <c r="R87" s="40">
        <f t="shared" si="9"/>
        <v>272.53647058823532</v>
      </c>
    </row>
    <row r="89" spans="2:23" x14ac:dyDescent="0.25">
      <c r="B89" s="7" t="s">
        <v>27</v>
      </c>
    </row>
    <row r="90" spans="2:23" x14ac:dyDescent="0.25">
      <c r="B90" s="7" t="str">
        <f>B65</f>
        <v>Dr. Bey</v>
      </c>
    </row>
    <row r="91" spans="2:23" x14ac:dyDescent="0.25">
      <c r="B91" s="4" t="s">
        <v>26</v>
      </c>
      <c r="P91" s="46">
        <v>19902</v>
      </c>
      <c r="Q91" s="47"/>
      <c r="R91" s="46">
        <v>58992</v>
      </c>
    </row>
    <row r="92" spans="2:23" x14ac:dyDescent="0.25">
      <c r="B92" s="9" t="s">
        <v>20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1">
        <f>SUM(P91:P91)</f>
        <v>19902</v>
      </c>
      <c r="Q92" s="10"/>
      <c r="R92" s="13">
        <f>SUM(R91:R91)</f>
        <v>58992</v>
      </c>
    </row>
    <row r="93" spans="2:23" x14ac:dyDescent="0.25">
      <c r="B93" s="50" t="s">
        <v>40</v>
      </c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3">
        <f t="shared" ref="P93:R93" si="10">IF(ISERROR(P92/P29),0,P92/P29)</f>
        <v>34.612173913043478</v>
      </c>
      <c r="Q93" s="51"/>
      <c r="R93" s="54">
        <f t="shared" si="10"/>
        <v>305.65803108808291</v>
      </c>
    </row>
    <row r="94" spans="2:23" x14ac:dyDescent="0.25">
      <c r="B94" s="4" t="s">
        <v>28</v>
      </c>
      <c r="P94" s="46">
        <v>19902</v>
      </c>
      <c r="Q94" s="47"/>
      <c r="R94" s="46">
        <v>42522</v>
      </c>
    </row>
    <row r="95" spans="2:23" x14ac:dyDescent="0.25">
      <c r="B95" s="9" t="s">
        <v>20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1">
        <f>SUM(P94:P94)</f>
        <v>19902</v>
      </c>
      <c r="Q95" s="10"/>
      <c r="R95" s="13">
        <f>SUM(R94:R94)</f>
        <v>42522</v>
      </c>
    </row>
    <row r="96" spans="2:23" x14ac:dyDescent="0.25">
      <c r="B96" s="4" t="s">
        <v>29</v>
      </c>
      <c r="P96" s="15">
        <f>IF(ISERROR(P94/P91),0,P94/P91)</f>
        <v>1</v>
      </c>
      <c r="R96" s="15">
        <f>IF(ISERROR(R94/R91),0,R94/R91)</f>
        <v>0.72080960130187144</v>
      </c>
    </row>
    <row r="97" spans="2:18" x14ac:dyDescent="0.25">
      <c r="B97" s="9" t="s">
        <v>2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41">
        <f>P95/P92</f>
        <v>1</v>
      </c>
      <c r="Q97" s="10"/>
      <c r="R97" s="42">
        <f>R95/R92</f>
        <v>0.72080960130187144</v>
      </c>
    </row>
    <row r="98" spans="2:18" x14ac:dyDescent="0.25">
      <c r="P98" s="15"/>
      <c r="R98" s="15"/>
    </row>
    <row r="99" spans="2:18" x14ac:dyDescent="0.25">
      <c r="B99" s="7" t="str">
        <f>$B$30</f>
        <v>Dr. Tengonciang</v>
      </c>
    </row>
    <row r="100" spans="2:18" x14ac:dyDescent="0.25">
      <c r="B100" s="4" t="s">
        <v>26</v>
      </c>
      <c r="P100" s="46">
        <v>1830</v>
      </c>
      <c r="Q100" s="47"/>
      <c r="R100" s="46">
        <v>38734</v>
      </c>
    </row>
    <row r="101" spans="2:18" x14ac:dyDescent="0.25">
      <c r="B101" s="9" t="s">
        <v>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1">
        <f>SUM(P100:P100)</f>
        <v>1830</v>
      </c>
      <c r="Q101" s="10"/>
      <c r="R101" s="13">
        <f>SUM(R100:R100)</f>
        <v>38734</v>
      </c>
    </row>
    <row r="102" spans="2:18" x14ac:dyDescent="0.25">
      <c r="B102" s="50" t="s">
        <v>40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3">
        <f t="shared" ref="P102:R102" si="11">IF(ISERROR(P101/P31),0,P101/P31)</f>
        <v>1830</v>
      </c>
      <c r="Q102" s="51"/>
      <c r="R102" s="54">
        <f t="shared" si="11"/>
        <v>880.31818181818187</v>
      </c>
    </row>
    <row r="103" spans="2:18" x14ac:dyDescent="0.25">
      <c r="B103" s="4" t="s">
        <v>28</v>
      </c>
      <c r="P103" s="46">
        <v>1830</v>
      </c>
      <c r="Q103" s="47"/>
      <c r="R103" s="46">
        <v>11052</v>
      </c>
    </row>
    <row r="104" spans="2:18" x14ac:dyDescent="0.25">
      <c r="B104" s="9" t="s">
        <v>20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1">
        <f>SUM(P103:P103)</f>
        <v>1830</v>
      </c>
      <c r="Q104" s="10"/>
      <c r="R104" s="13">
        <f>SUM(R103:R103)</f>
        <v>11052</v>
      </c>
    </row>
    <row r="105" spans="2:18" x14ac:dyDescent="0.25">
      <c r="B105" s="4" t="s">
        <v>29</v>
      </c>
      <c r="P105" s="15">
        <f t="shared" ref="P105:R106" si="12">IF(ISERROR(P103/P100),0,P103/P100)</f>
        <v>1</v>
      </c>
      <c r="R105" s="15">
        <f t="shared" si="12"/>
        <v>0.28533071719935976</v>
      </c>
    </row>
    <row r="106" spans="2:18" x14ac:dyDescent="0.25">
      <c r="B106" s="9" t="s">
        <v>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41">
        <f t="shared" si="12"/>
        <v>1</v>
      </c>
      <c r="Q106" s="10"/>
      <c r="R106" s="42">
        <f t="shared" si="12"/>
        <v>0.28533071719935976</v>
      </c>
    </row>
    <row r="107" spans="2:18" x14ac:dyDescent="0.25">
      <c r="P107" s="14"/>
      <c r="R107" s="14"/>
    </row>
    <row r="108" spans="2:18" x14ac:dyDescent="0.25">
      <c r="B108" s="7" t="str">
        <f>$B$32</f>
        <v>Other</v>
      </c>
    </row>
    <row r="109" spans="2:18" x14ac:dyDescent="0.25">
      <c r="B109" s="4" t="s">
        <v>26</v>
      </c>
      <c r="P109" s="46">
        <v>0</v>
      </c>
      <c r="Q109" s="47"/>
      <c r="R109" s="46">
        <v>0</v>
      </c>
    </row>
    <row r="110" spans="2:18" x14ac:dyDescent="0.25">
      <c r="B110" s="9" t="s">
        <v>20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1">
        <f>SUM(P109:P109)</f>
        <v>0</v>
      </c>
      <c r="Q110" s="10"/>
      <c r="R110" s="13">
        <f>SUM(R109:R109)</f>
        <v>0</v>
      </c>
    </row>
    <row r="111" spans="2:18" x14ac:dyDescent="0.25">
      <c r="B111" s="50" t="s">
        <v>40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3">
        <f t="shared" ref="P111:R111" si="13">IF(ISERROR(P110/P33),0,P110/P33)</f>
        <v>0</v>
      </c>
      <c r="Q111" s="51"/>
      <c r="R111" s="54">
        <f t="shared" si="13"/>
        <v>0</v>
      </c>
    </row>
    <row r="112" spans="2:18" x14ac:dyDescent="0.25">
      <c r="B112" s="4" t="s">
        <v>28</v>
      </c>
      <c r="P112" s="46">
        <v>0</v>
      </c>
      <c r="Q112" s="47"/>
      <c r="R112" s="46">
        <v>0</v>
      </c>
    </row>
    <row r="113" spans="2:18" x14ac:dyDescent="0.25">
      <c r="B113" s="9" t="s">
        <v>20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1">
        <f>SUM(P112:P112)</f>
        <v>0</v>
      </c>
      <c r="Q113" s="10"/>
      <c r="R113" s="13">
        <f>SUM(R112:R112)</f>
        <v>0</v>
      </c>
    </row>
    <row r="114" spans="2:18" x14ac:dyDescent="0.25">
      <c r="B114" s="4" t="s">
        <v>29</v>
      </c>
      <c r="P114" s="15">
        <f t="shared" ref="P114:R115" si="14">IF(ISERROR(P112/P109),0,P112/P109)</f>
        <v>0</v>
      </c>
      <c r="R114" s="15">
        <f t="shared" si="14"/>
        <v>0</v>
      </c>
    </row>
    <row r="115" spans="2:18" x14ac:dyDescent="0.25">
      <c r="B115" s="9" t="s"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41">
        <f t="shared" si="14"/>
        <v>0</v>
      </c>
      <c r="Q115" s="10"/>
      <c r="R115" s="42">
        <f t="shared" si="14"/>
        <v>0</v>
      </c>
    </row>
    <row r="116" spans="2:18" x14ac:dyDescent="0.25">
      <c r="P116" s="15"/>
      <c r="R116" s="15"/>
    </row>
    <row r="117" spans="2:18" x14ac:dyDescent="0.25">
      <c r="B117" s="7" t="str">
        <f>$B$34</f>
        <v>Other</v>
      </c>
    </row>
    <row r="118" spans="2:18" x14ac:dyDescent="0.25">
      <c r="B118" s="4" t="s">
        <v>26</v>
      </c>
      <c r="P118" s="46">
        <v>0</v>
      </c>
      <c r="Q118" s="47"/>
      <c r="R118" s="46">
        <v>0</v>
      </c>
    </row>
    <row r="119" spans="2:18" x14ac:dyDescent="0.25">
      <c r="B119" s="9" t="s">
        <v>20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1">
        <f>SUM(P118:P118)</f>
        <v>0</v>
      </c>
      <c r="Q119" s="10"/>
      <c r="R119" s="13">
        <f>SUM(R118:R118)</f>
        <v>0</v>
      </c>
    </row>
    <row r="120" spans="2:18" x14ac:dyDescent="0.25">
      <c r="B120" s="50" t="s">
        <v>40</v>
      </c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3">
        <f t="shared" ref="P120:R120" si="15">IF(ISERROR(P119/P35),0,P119/P35)</f>
        <v>0</v>
      </c>
      <c r="Q120" s="51"/>
      <c r="R120" s="54">
        <f t="shared" si="15"/>
        <v>0</v>
      </c>
    </row>
    <row r="121" spans="2:18" x14ac:dyDescent="0.25">
      <c r="B121" s="4" t="s">
        <v>28</v>
      </c>
      <c r="P121" s="46">
        <v>0</v>
      </c>
      <c r="Q121" s="47"/>
      <c r="R121" s="46">
        <v>0</v>
      </c>
    </row>
    <row r="122" spans="2:18" x14ac:dyDescent="0.25">
      <c r="B122" s="9" t="s">
        <v>20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1">
        <f>SUM(P121:P121)</f>
        <v>0</v>
      </c>
      <c r="Q122" s="10"/>
      <c r="R122" s="13">
        <f>SUM(R121:R121)</f>
        <v>0</v>
      </c>
    </row>
    <row r="123" spans="2:18" x14ac:dyDescent="0.25">
      <c r="B123" s="4" t="s">
        <v>29</v>
      </c>
      <c r="P123" s="15">
        <f t="shared" ref="P123:R124" si="16">IF(ISERROR(P121/P118),0,P121/P118)</f>
        <v>0</v>
      </c>
      <c r="R123" s="15">
        <f t="shared" si="16"/>
        <v>0</v>
      </c>
    </row>
    <row r="124" spans="2:18" x14ac:dyDescent="0.25">
      <c r="B124" s="9" t="s">
        <v>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41">
        <f t="shared" si="16"/>
        <v>0</v>
      </c>
      <c r="Q124" s="10"/>
      <c r="R124" s="42">
        <f t="shared" si="16"/>
        <v>0</v>
      </c>
    </row>
    <row r="126" spans="2:18" x14ac:dyDescent="0.25">
      <c r="B126" s="7" t="str">
        <f>$B$36</f>
        <v>Other</v>
      </c>
    </row>
    <row r="127" spans="2:18" x14ac:dyDescent="0.25">
      <c r="B127" s="4" t="s">
        <v>26</v>
      </c>
      <c r="P127" s="46">
        <v>0</v>
      </c>
      <c r="Q127" s="47"/>
      <c r="R127" s="46">
        <v>0</v>
      </c>
    </row>
    <row r="128" spans="2:18" x14ac:dyDescent="0.25">
      <c r="B128" s="9" t="s">
        <v>20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1">
        <f>SUM(P127:P127)</f>
        <v>0</v>
      </c>
      <c r="Q128" s="10"/>
      <c r="R128" s="13">
        <f>SUM(R127:R127)</f>
        <v>0</v>
      </c>
    </row>
    <row r="129" spans="2:19" x14ac:dyDescent="0.25">
      <c r="B129" s="50" t="s">
        <v>40</v>
      </c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3">
        <f t="shared" ref="P129:R129" si="17">IF(ISERROR(P128/P37),0,P128/P37)</f>
        <v>0</v>
      </c>
      <c r="Q129" s="51"/>
      <c r="R129" s="54">
        <f t="shared" si="17"/>
        <v>0</v>
      </c>
    </row>
    <row r="130" spans="2:19" x14ac:dyDescent="0.25">
      <c r="B130" s="4" t="s">
        <v>28</v>
      </c>
      <c r="P130" s="46">
        <v>0</v>
      </c>
      <c r="Q130" s="47"/>
      <c r="R130" s="46">
        <v>0</v>
      </c>
    </row>
    <row r="131" spans="2:19" x14ac:dyDescent="0.25">
      <c r="B131" s="9" t="s">
        <v>20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1">
        <f>SUM(P130:P130)</f>
        <v>0</v>
      </c>
      <c r="Q131" s="10"/>
      <c r="R131" s="13">
        <f>SUM(R130:R130)</f>
        <v>0</v>
      </c>
    </row>
    <row r="132" spans="2:19" x14ac:dyDescent="0.25">
      <c r="B132" s="4" t="s">
        <v>29</v>
      </c>
      <c r="P132" s="15">
        <f t="shared" ref="P132:R133" si="18">IF(ISERROR(P130/P127),0,P130/P127)</f>
        <v>0</v>
      </c>
      <c r="R132" s="15">
        <f t="shared" si="18"/>
        <v>0</v>
      </c>
    </row>
    <row r="133" spans="2:19" x14ac:dyDescent="0.25">
      <c r="B133" s="9" t="s">
        <v>2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41">
        <f t="shared" si="18"/>
        <v>0</v>
      </c>
      <c r="Q133" s="10"/>
      <c r="R133" s="42">
        <f t="shared" si="18"/>
        <v>0</v>
      </c>
    </row>
    <row r="135" spans="2:19" x14ac:dyDescent="0.25">
      <c r="B135" s="6" t="s">
        <v>25</v>
      </c>
    </row>
    <row r="136" spans="2:19" x14ac:dyDescent="0.25">
      <c r="B136" s="4" t="s">
        <v>10</v>
      </c>
      <c r="P136" s="47">
        <v>15</v>
      </c>
      <c r="R136" s="47">
        <v>12</v>
      </c>
    </row>
    <row r="137" spans="2:19" x14ac:dyDescent="0.25">
      <c r="B137" s="4" t="s">
        <v>13</v>
      </c>
      <c r="P137" s="21">
        <v>0.33</v>
      </c>
      <c r="R137" s="21">
        <v>0.33</v>
      </c>
    </row>
    <row r="139" spans="2:19" x14ac:dyDescent="0.25">
      <c r="B139" s="6" t="s">
        <v>12</v>
      </c>
    </row>
    <row r="140" spans="2:19" x14ac:dyDescent="0.25">
      <c r="B140" s="7" t="s">
        <v>33</v>
      </c>
    </row>
    <row r="141" spans="2:19" x14ac:dyDescent="0.25">
      <c r="B141" s="4" t="s">
        <v>30</v>
      </c>
      <c r="P141" s="4">
        <f>P44</f>
        <v>0</v>
      </c>
      <c r="R141" s="4">
        <f>R44</f>
        <v>188</v>
      </c>
    </row>
    <row r="142" spans="2:19" x14ac:dyDescent="0.25">
      <c r="B142" s="4" t="s">
        <v>32</v>
      </c>
      <c r="P142" s="16">
        <f>10.5*4*8</f>
        <v>336</v>
      </c>
      <c r="Q142" s="17"/>
      <c r="R142" s="16">
        <f>10.5*4*8</f>
        <v>336</v>
      </c>
      <c r="S142" s="17"/>
    </row>
    <row r="143" spans="2:19" x14ac:dyDescent="0.25">
      <c r="B143" s="4" t="s">
        <v>31</v>
      </c>
      <c r="P143" s="43">
        <f>P141/P142</f>
        <v>0</v>
      </c>
      <c r="R143" s="43">
        <f>R141/R142</f>
        <v>0.55952380952380953</v>
      </c>
    </row>
    <row r="144" spans="2:19" ht="6" customHeight="1" x14ac:dyDescent="0.25">
      <c r="P144" s="43"/>
      <c r="R144" s="43"/>
    </row>
    <row r="145" spans="2:19" x14ac:dyDescent="0.25">
      <c r="B145" s="7" t="s">
        <v>13</v>
      </c>
      <c r="P145" s="21">
        <v>0.89</v>
      </c>
      <c r="R145" s="21">
        <v>0.8</v>
      </c>
    </row>
    <row r="146" spans="2:19" ht="6" customHeight="1" x14ac:dyDescent="0.25"/>
    <row r="147" spans="2:19" x14ac:dyDescent="0.25">
      <c r="B147" s="7" t="s">
        <v>34</v>
      </c>
    </row>
    <row r="148" spans="2:19" x14ac:dyDescent="0.25">
      <c r="B148" s="4" t="s">
        <v>37</v>
      </c>
      <c r="P148" s="19">
        <f>P11</f>
        <v>682</v>
      </c>
      <c r="R148" s="19">
        <f>R11</f>
        <v>34656</v>
      </c>
    </row>
    <row r="149" spans="2:19" x14ac:dyDescent="0.25">
      <c r="B149" s="4" t="s">
        <v>35</v>
      </c>
      <c r="P149" s="8">
        <v>11010.3</v>
      </c>
      <c r="Q149" s="16"/>
      <c r="R149" s="8">
        <v>14856.29</v>
      </c>
      <c r="S149" s="16"/>
    </row>
    <row r="150" spans="2:19" x14ac:dyDescent="0.25">
      <c r="B150" s="4" t="s">
        <v>36</v>
      </c>
      <c r="P150" s="44">
        <f>P148/P149</f>
        <v>6.1941999763857482E-2</v>
      </c>
      <c r="R150" s="44">
        <f>R148/R149</f>
        <v>2.332749293396938</v>
      </c>
    </row>
  </sheetData>
  <pageMargins left="0.45" right="0.45" top="0.5" bottom="0.5" header="0.3" footer="0.3"/>
  <pageSetup scale="2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Operating Metrics</vt:lpstr>
      <vt:lpstr>LHD</vt:lpstr>
      <vt:lpstr>EFD I</vt:lpstr>
      <vt:lpstr>CVFD</vt:lpstr>
      <vt:lpstr>DSR</vt:lpstr>
      <vt:lpstr>ADS</vt:lpstr>
      <vt:lpstr>IPD</vt:lpstr>
      <vt:lpstr>EFD II</vt:lpstr>
      <vt:lpstr>RD</vt:lpstr>
      <vt:lpstr>LSD</vt:lpstr>
      <vt:lpstr>UCFD</vt:lpstr>
      <vt:lpstr>LCD</vt:lpstr>
      <vt:lpstr>EAWD</vt:lpstr>
      <vt:lpstr>SED</vt:lpstr>
      <vt:lpstr>DD</vt:lpstr>
      <vt:lpstr>ADS!Print_Area</vt:lpstr>
      <vt:lpstr>CVFD!Print_Area</vt:lpstr>
      <vt:lpstr>DD!Print_Area</vt:lpstr>
      <vt:lpstr>DSR!Print_Area</vt:lpstr>
      <vt:lpstr>EAWD!Print_Area</vt:lpstr>
      <vt:lpstr>'EFD I'!Print_Area</vt:lpstr>
      <vt:lpstr>'EFD II'!Print_Area</vt:lpstr>
      <vt:lpstr>IPD!Print_Area</vt:lpstr>
      <vt:lpstr>LCD!Print_Area</vt:lpstr>
      <vt:lpstr>LHD!Print_Area</vt:lpstr>
      <vt:lpstr>LSD!Print_Area</vt:lpstr>
      <vt:lpstr>'Operating Metrics'!Print_Area</vt:lpstr>
      <vt:lpstr>RD!Print_Area</vt:lpstr>
      <vt:lpstr>SED!Print_Area</vt:lpstr>
      <vt:lpstr>UCFD!Print_Area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 Gram</dc:creator>
  <cp:lastModifiedBy>Lindsey Schmidt</cp:lastModifiedBy>
  <cp:lastPrinted>2024-11-26T23:32:30Z</cp:lastPrinted>
  <dcterms:created xsi:type="dcterms:W3CDTF">2022-10-16T00:15:40Z</dcterms:created>
  <dcterms:modified xsi:type="dcterms:W3CDTF">2025-08-27T00:43:27Z</dcterms:modified>
</cp:coreProperties>
</file>