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git\warehouse\templates\"/>
    </mc:Choice>
  </mc:AlternateContent>
  <xr:revisionPtr revIDLastSave="0" documentId="13_ncr:1_{C4212B21-876E-4C5C-A705-5C5A97B76FC7}" xr6:coauthVersionLast="47" xr6:coauthVersionMax="47" xr10:uidLastSave="{00000000-0000-0000-0000-000000000000}"/>
  <bookViews>
    <workbookView xWindow="-108" yWindow="-108" windowWidth="46296" windowHeight="23280" activeTab="4" xr2:uid="{202E2ACC-7D07-5944-B6D6-A1D8A2363375}"/>
  </bookViews>
  <sheets>
    <sheet name="Assay" sheetId="6" r:id="rId1"/>
    <sheet name="PCR" sheetId="1" r:id="rId2"/>
    <sheet name="Gel" sheetId="8" r:id="rId3"/>
    <sheet name="reference" sheetId="7" r:id="rId4"/>
    <sheet name="Instructions" sheetId="9" r:id="rId5"/>
    <sheet name="expt_metadata" sheetId="10" r:id="rId6"/>
    <sheet name="rxn_metadata" sheetId="11" r:id="rId7"/>
  </sheets>
  <definedNames>
    <definedName name="_xlnm._FilterDatabase" localSheetId="4" hidden="1">Instructions!#REF!</definedName>
    <definedName name="exp_assay">Assay!$C$11</definedName>
    <definedName name="exp_date">Assay!$C$2</definedName>
    <definedName name="exp_id">Assay!$C$5</definedName>
    <definedName name="exp_notes">Assay!$C$17</definedName>
    <definedName name="exp_rxns">Assay!$C$16</definedName>
    <definedName name="exp_summary">Assay!$C$9</definedName>
    <definedName name="exp_type">reference!$B$6</definedName>
    <definedName name="exp_user">Assay!$C$3</definedName>
    <definedName name="exp_version">reference!$B$7</definedName>
    <definedName name="pcr_enzyme">Assay!$C$15</definedName>
    <definedName name="pcr_primers">Assay!$C$13</definedName>
    <definedName name="pcr_primersource">Assay!$C$14</definedName>
    <definedName name="pcr_targetpanel">Assay!$C$12</definedName>
    <definedName name="teamplate_max_vol">reference!$F$24</definedName>
    <definedName name="template_vol">Assay!$D$22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57" i="7" l="1"/>
  <c r="F53" i="7"/>
  <c r="F24" i="7"/>
  <c r="F43" i="7"/>
  <c r="F47" i="7" s="1"/>
  <c r="F33" i="7"/>
  <c r="F39" i="7" s="1"/>
  <c r="F29" i="7" s="1"/>
  <c r="G3" i="1"/>
  <c r="B36" i="6" s="1"/>
  <c r="G4" i="1"/>
  <c r="B37" i="6" s="1"/>
  <c r="G5" i="1"/>
  <c r="B38" i="6" s="1"/>
  <c r="G6" i="1"/>
  <c r="B39" i="6" s="1"/>
  <c r="G7" i="1"/>
  <c r="B40" i="6" s="1"/>
  <c r="G8" i="1"/>
  <c r="B41" i="6" s="1"/>
  <c r="G9" i="1"/>
  <c r="B42" i="6" s="1"/>
  <c r="G10" i="1"/>
  <c r="B43" i="6" s="1"/>
  <c r="G11" i="1"/>
  <c r="C36" i="6" s="1"/>
  <c r="G12" i="1"/>
  <c r="C37" i="6" s="1"/>
  <c r="G13" i="1"/>
  <c r="C38" i="6" s="1"/>
  <c r="G14" i="1"/>
  <c r="C39" i="6" s="1"/>
  <c r="G15" i="1"/>
  <c r="C40" i="6" s="1"/>
  <c r="G16" i="1"/>
  <c r="C41" i="6" s="1"/>
  <c r="G17" i="1"/>
  <c r="C42" i="6" s="1"/>
  <c r="G18" i="1"/>
  <c r="C43" i="6" s="1"/>
  <c r="G19" i="1"/>
  <c r="D36" i="6" s="1"/>
  <c r="G20" i="1"/>
  <c r="D37" i="6" s="1"/>
  <c r="G21" i="1"/>
  <c r="D38" i="6" s="1"/>
  <c r="G22" i="1"/>
  <c r="D39" i="6" s="1"/>
  <c r="G23" i="1"/>
  <c r="D40" i="6" s="1"/>
  <c r="G24" i="1"/>
  <c r="D41" i="6" s="1"/>
  <c r="G25" i="1"/>
  <c r="D42" i="6" s="1"/>
  <c r="G26" i="1"/>
  <c r="D43" i="6" s="1"/>
  <c r="G27" i="1"/>
  <c r="E36" i="6" s="1"/>
  <c r="G28" i="1"/>
  <c r="E37" i="6" s="1"/>
  <c r="G29" i="1"/>
  <c r="E38" i="6" s="1"/>
  <c r="G30" i="1"/>
  <c r="E39" i="6" s="1"/>
  <c r="G31" i="1"/>
  <c r="E40" i="6" s="1"/>
  <c r="G32" i="1"/>
  <c r="E41" i="6" s="1"/>
  <c r="G33" i="1"/>
  <c r="E42" i="6" s="1"/>
  <c r="G34" i="1"/>
  <c r="E43" i="6" s="1"/>
  <c r="G35" i="1"/>
  <c r="F36" i="6" s="1"/>
  <c r="G36" i="1"/>
  <c r="F37" i="6" s="1"/>
  <c r="G37" i="1"/>
  <c r="F38" i="6" s="1"/>
  <c r="G38" i="1"/>
  <c r="F39" i="6" s="1"/>
  <c r="G39" i="1"/>
  <c r="F40" i="6" s="1"/>
  <c r="G40" i="1"/>
  <c r="F41" i="6" s="1"/>
  <c r="G41" i="1"/>
  <c r="F42" i="6" s="1"/>
  <c r="G42" i="1"/>
  <c r="F43" i="6" s="1"/>
  <c r="G43" i="1"/>
  <c r="G36" i="6" s="1"/>
  <c r="G44" i="1"/>
  <c r="G37" i="6" s="1"/>
  <c r="G45" i="1"/>
  <c r="G38" i="6" s="1"/>
  <c r="G46" i="1"/>
  <c r="G39" i="6" s="1"/>
  <c r="G47" i="1"/>
  <c r="G40" i="6" s="1"/>
  <c r="G48" i="1"/>
  <c r="G41" i="6" s="1"/>
  <c r="G49" i="1"/>
  <c r="G42" i="6" s="1"/>
  <c r="G50" i="1"/>
  <c r="G43" i="6" s="1"/>
  <c r="G51" i="1"/>
  <c r="H36" i="6" s="1"/>
  <c r="G52" i="1"/>
  <c r="H37" i="6" s="1"/>
  <c r="G53" i="1"/>
  <c r="H38" i="6" s="1"/>
  <c r="G54" i="1"/>
  <c r="H39" i="6" s="1"/>
  <c r="G55" i="1"/>
  <c r="H40" i="6" s="1"/>
  <c r="G56" i="1"/>
  <c r="H41" i="6" s="1"/>
  <c r="G57" i="1"/>
  <c r="H42" i="6" s="1"/>
  <c r="G58" i="1"/>
  <c r="H43" i="6" s="1"/>
  <c r="G59" i="1"/>
  <c r="I36" i="6" s="1"/>
  <c r="G60" i="1"/>
  <c r="I37" i="6" s="1"/>
  <c r="G61" i="1"/>
  <c r="I38" i="6" s="1"/>
  <c r="G62" i="1"/>
  <c r="I39" i="6" s="1"/>
  <c r="G63" i="1"/>
  <c r="I40" i="6" s="1"/>
  <c r="G64" i="1"/>
  <c r="I41" i="6" s="1"/>
  <c r="G65" i="1"/>
  <c r="I42" i="6" s="1"/>
  <c r="G66" i="1"/>
  <c r="I43" i="6" s="1"/>
  <c r="G67" i="1"/>
  <c r="J36" i="6" s="1"/>
  <c r="G68" i="1"/>
  <c r="J37" i="6" s="1"/>
  <c r="G69" i="1"/>
  <c r="J38" i="6" s="1"/>
  <c r="G70" i="1"/>
  <c r="J39" i="6" s="1"/>
  <c r="G71" i="1"/>
  <c r="J40" i="6" s="1"/>
  <c r="G72" i="1"/>
  <c r="J41" i="6" s="1"/>
  <c r="G73" i="1"/>
  <c r="J42" i="6" s="1"/>
  <c r="G74" i="1"/>
  <c r="J43" i="6" s="1"/>
  <c r="G75" i="1"/>
  <c r="K36" i="6" s="1"/>
  <c r="G76" i="1"/>
  <c r="K37" i="6" s="1"/>
  <c r="G77" i="1"/>
  <c r="K38" i="6" s="1"/>
  <c r="G78" i="1"/>
  <c r="K39" i="6" s="1"/>
  <c r="G79" i="1"/>
  <c r="K40" i="6" s="1"/>
  <c r="G80" i="1"/>
  <c r="K41" i="6" s="1"/>
  <c r="G81" i="1"/>
  <c r="K42" i="6" s="1"/>
  <c r="G82" i="1"/>
  <c r="K43" i="6" s="1"/>
  <c r="G83" i="1"/>
  <c r="L36" i="6" s="1"/>
  <c r="G84" i="1"/>
  <c r="L37" i="6" s="1"/>
  <c r="G85" i="1"/>
  <c r="L38" i="6" s="1"/>
  <c r="G86" i="1"/>
  <c r="L39" i="6" s="1"/>
  <c r="G87" i="1"/>
  <c r="L40" i="6" s="1"/>
  <c r="G88" i="1"/>
  <c r="L41" i="6" s="1"/>
  <c r="G89" i="1"/>
  <c r="L42" i="6" s="1"/>
  <c r="G90" i="1"/>
  <c r="L43" i="6" s="1"/>
  <c r="G91" i="1"/>
  <c r="M36" i="6" s="1"/>
  <c r="G92" i="1"/>
  <c r="M37" i="6" s="1"/>
  <c r="G93" i="1"/>
  <c r="M38" i="6" s="1"/>
  <c r="G94" i="1"/>
  <c r="M39" i="6" s="1"/>
  <c r="G95" i="1"/>
  <c r="M40" i="6" s="1"/>
  <c r="G96" i="1"/>
  <c r="M41" i="6" s="1"/>
  <c r="G97" i="1"/>
  <c r="M42" i="6" s="1"/>
  <c r="G98" i="1"/>
  <c r="M43" i="6" s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E63" i="7" l="1"/>
  <c r="F63" i="7"/>
  <c r="G63" i="7"/>
  <c r="E64" i="7"/>
  <c r="F64" i="7"/>
  <c r="G64" i="7"/>
  <c r="E65" i="7"/>
  <c r="J25" i="6" s="1"/>
  <c r="F65" i="7"/>
  <c r="L25" i="6" s="1"/>
  <c r="G65" i="7"/>
  <c r="M25" i="6" s="1"/>
  <c r="E66" i="7"/>
  <c r="J26" i="6" s="1"/>
  <c r="F66" i="7"/>
  <c r="L26" i="6" s="1"/>
  <c r="G66" i="7"/>
  <c r="M26" i="6" s="1"/>
  <c r="E67" i="7"/>
  <c r="F67" i="7"/>
  <c r="L27" i="6" s="1"/>
  <c r="G67" i="7"/>
  <c r="M27" i="6" s="1"/>
  <c r="E68" i="7"/>
  <c r="J28" i="6" s="1"/>
  <c r="F68" i="7"/>
  <c r="L28" i="6" s="1"/>
  <c r="G68" i="7"/>
  <c r="M28" i="6" s="1"/>
  <c r="E62" i="7"/>
  <c r="J22" i="6" s="1"/>
  <c r="L23" i="6"/>
  <c r="M23" i="6"/>
  <c r="J24" i="6"/>
  <c r="L24" i="6"/>
  <c r="M24" i="6"/>
  <c r="J27" i="6"/>
  <c r="G62" i="7"/>
  <c r="M22" i="6" s="1"/>
  <c r="F62" i="7"/>
  <c r="L22" i="6" s="1"/>
  <c r="J23" i="6"/>
  <c r="E29" i="7"/>
  <c r="A27" i="6" s="1"/>
  <c r="F28" i="7"/>
  <c r="D26" i="6" s="1"/>
  <c r="F26" i="6" s="1"/>
  <c r="E28" i="7"/>
  <c r="A26" i="6" s="1"/>
  <c r="E27" i="7"/>
  <c r="A25" i="6" s="1"/>
  <c r="F26" i="7"/>
  <c r="D24" i="6" s="1"/>
  <c r="F24" i="6" s="1"/>
  <c r="E26" i="7"/>
  <c r="A24" i="6" s="1"/>
  <c r="F25" i="7"/>
  <c r="E25" i="7"/>
  <c r="A23" i="6" s="1"/>
  <c r="M2" i="10"/>
  <c r="F27" i="7"/>
  <c r="D25" i="6" s="1"/>
  <c r="F25" i="6" s="1"/>
  <c r="D23" i="6" l="1"/>
  <c r="F23" i="6" s="1"/>
  <c r="D27" i="6"/>
  <c r="C2" i="11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12" i="6"/>
  <c r="C13" i="6"/>
  <c r="F27" i="6" l="1"/>
  <c r="D28" i="6"/>
  <c r="I3" i="1"/>
  <c r="L3" i="1"/>
  <c r="E2" i="10"/>
  <c r="D2" i="10"/>
  <c r="K2" i="10"/>
  <c r="I2" i="10"/>
  <c r="G2" i="10"/>
  <c r="F2" i="10"/>
  <c r="C2" i="10"/>
  <c r="B2" i="10"/>
  <c r="I5" i="1"/>
  <c r="I8" i="1"/>
  <c r="I11" i="1"/>
  <c r="I14" i="1"/>
  <c r="I17" i="1"/>
  <c r="I20" i="1"/>
  <c r="I23" i="1"/>
  <c r="I26" i="1"/>
  <c r="I29" i="1"/>
  <c r="I32" i="1"/>
  <c r="I35" i="1"/>
  <c r="I38" i="1"/>
  <c r="I41" i="1"/>
  <c r="I44" i="1"/>
  <c r="I47" i="1"/>
  <c r="I50" i="1"/>
  <c r="I53" i="1"/>
  <c r="I56" i="1"/>
  <c r="I59" i="1"/>
  <c r="I62" i="1"/>
  <c r="I65" i="1"/>
  <c r="I68" i="1"/>
  <c r="I71" i="1"/>
  <c r="I74" i="1"/>
  <c r="I77" i="1"/>
  <c r="I80" i="1"/>
  <c r="I83" i="1"/>
  <c r="I86" i="1"/>
  <c r="I89" i="1"/>
  <c r="I92" i="1"/>
  <c r="I95" i="1"/>
  <c r="I98" i="1"/>
  <c r="I4" i="1"/>
  <c r="I6" i="1"/>
  <c r="I7" i="1"/>
  <c r="I9" i="1"/>
  <c r="I10" i="1"/>
  <c r="I12" i="1"/>
  <c r="I13" i="1"/>
  <c r="I15" i="1"/>
  <c r="I16" i="1"/>
  <c r="I18" i="1"/>
  <c r="I19" i="1"/>
  <c r="I21" i="1"/>
  <c r="I22" i="1"/>
  <c r="I24" i="1"/>
  <c r="I25" i="1"/>
  <c r="I27" i="1"/>
  <c r="I28" i="1"/>
  <c r="I30" i="1"/>
  <c r="I31" i="1"/>
  <c r="I33" i="1"/>
  <c r="I34" i="1"/>
  <c r="I36" i="1"/>
  <c r="I37" i="1"/>
  <c r="I39" i="1"/>
  <c r="I40" i="1"/>
  <c r="I42" i="1"/>
  <c r="I43" i="1"/>
  <c r="I45" i="1"/>
  <c r="I46" i="1"/>
  <c r="I48" i="1"/>
  <c r="I49" i="1"/>
  <c r="I51" i="1"/>
  <c r="I52" i="1"/>
  <c r="I54" i="1"/>
  <c r="I55" i="1"/>
  <c r="I57" i="1"/>
  <c r="I58" i="1"/>
  <c r="I60" i="1"/>
  <c r="I61" i="1"/>
  <c r="I63" i="1"/>
  <c r="I64" i="1"/>
  <c r="I66" i="1"/>
  <c r="I67" i="1"/>
  <c r="I69" i="1"/>
  <c r="I70" i="1"/>
  <c r="I72" i="1"/>
  <c r="I73" i="1"/>
  <c r="I75" i="1"/>
  <c r="I76" i="1"/>
  <c r="I78" i="1"/>
  <c r="I79" i="1"/>
  <c r="I81" i="1"/>
  <c r="I82" i="1"/>
  <c r="I84" i="1"/>
  <c r="I85" i="1"/>
  <c r="I87" i="1"/>
  <c r="I88" i="1"/>
  <c r="I90" i="1"/>
  <c r="I91" i="1"/>
  <c r="I93" i="1"/>
  <c r="I94" i="1"/>
  <c r="I96" i="1"/>
  <c r="I97" i="1"/>
  <c r="F21" i="6"/>
  <c r="C9" i="6"/>
  <c r="H2" i="10" s="1"/>
  <c r="C5" i="6"/>
  <c r="C6" i="6" s="1"/>
  <c r="N2" i="10"/>
  <c r="C10" i="6" l="1"/>
  <c r="A2" i="10"/>
  <c r="F28" i="6"/>
  <c r="D2" i="11"/>
  <c r="D3" i="11"/>
  <c r="D4" i="1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D38" i="11"/>
  <c r="D39" i="11"/>
  <c r="D40" i="11"/>
  <c r="D41" i="11"/>
  <c r="D42" i="11"/>
  <c r="D43" i="11"/>
  <c r="D44" i="11"/>
  <c r="D45" i="11"/>
  <c r="D46" i="11"/>
  <c r="D47" i="11"/>
  <c r="D48" i="11"/>
  <c r="D49" i="11"/>
  <c r="D50" i="11"/>
  <c r="D51" i="11"/>
  <c r="D52" i="11"/>
  <c r="D53" i="11"/>
  <c r="D54" i="11"/>
  <c r="D55" i="11"/>
  <c r="D56" i="11"/>
  <c r="D57" i="11"/>
  <c r="D58" i="11"/>
  <c r="D59" i="11"/>
  <c r="D60" i="11"/>
  <c r="D61" i="11"/>
  <c r="D62" i="11"/>
  <c r="D63" i="11"/>
  <c r="D64" i="11"/>
  <c r="D65" i="11"/>
  <c r="D66" i="11"/>
  <c r="D67" i="11"/>
  <c r="D68" i="11"/>
  <c r="D69" i="11"/>
  <c r="D70" i="11"/>
  <c r="D71" i="11"/>
  <c r="D72" i="11"/>
  <c r="D73" i="11"/>
  <c r="D74" i="11"/>
  <c r="D75" i="11"/>
  <c r="D76" i="11"/>
  <c r="D77" i="11"/>
  <c r="D78" i="11"/>
  <c r="D79" i="11"/>
  <c r="D80" i="11"/>
  <c r="D81" i="11"/>
  <c r="D82" i="11"/>
  <c r="D83" i="11"/>
  <c r="D84" i="11"/>
  <c r="D85" i="11"/>
  <c r="D86" i="11"/>
  <c r="D87" i="11"/>
  <c r="D88" i="11"/>
  <c r="D89" i="11"/>
  <c r="D90" i="11"/>
  <c r="D91" i="11"/>
  <c r="D92" i="11"/>
  <c r="D93" i="11"/>
  <c r="D94" i="11"/>
  <c r="D95" i="11"/>
  <c r="D96" i="11"/>
  <c r="D97" i="11"/>
  <c r="F2" i="11" l="1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E2" i="11" l="1"/>
  <c r="E3" i="11"/>
  <c r="E4" i="1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30" i="11"/>
  <c r="E31" i="11"/>
  <c r="E32" i="11"/>
  <c r="E33" i="11"/>
  <c r="E34" i="11"/>
  <c r="E35" i="11"/>
  <c r="E36" i="11"/>
  <c r="E37" i="11"/>
  <c r="E38" i="11"/>
  <c r="E39" i="11"/>
  <c r="E40" i="11"/>
  <c r="E41" i="11"/>
  <c r="E42" i="11"/>
  <c r="E43" i="11"/>
  <c r="E44" i="11"/>
  <c r="E45" i="11"/>
  <c r="E46" i="11"/>
  <c r="E47" i="11"/>
  <c r="E48" i="11"/>
  <c r="E49" i="11"/>
  <c r="E50" i="11"/>
  <c r="E51" i="11"/>
  <c r="E52" i="11"/>
  <c r="E53" i="11"/>
  <c r="E54" i="11"/>
  <c r="E55" i="11"/>
  <c r="E56" i="11"/>
  <c r="E57" i="11"/>
  <c r="E58" i="11"/>
  <c r="E59" i="11"/>
  <c r="E60" i="11"/>
  <c r="E61" i="11"/>
  <c r="E62" i="11"/>
  <c r="E63" i="11"/>
  <c r="E64" i="11"/>
  <c r="E65" i="11"/>
  <c r="E66" i="11"/>
  <c r="E67" i="11"/>
  <c r="E68" i="11"/>
  <c r="E69" i="11"/>
  <c r="E70" i="11"/>
  <c r="E71" i="11"/>
  <c r="E72" i="11"/>
  <c r="E73" i="11"/>
  <c r="E74" i="11"/>
  <c r="E75" i="11"/>
  <c r="E76" i="11"/>
  <c r="E77" i="11"/>
  <c r="E78" i="11"/>
  <c r="E79" i="11"/>
  <c r="E80" i="11"/>
  <c r="E81" i="11"/>
  <c r="E82" i="11"/>
  <c r="E83" i="11"/>
  <c r="E84" i="11"/>
  <c r="E85" i="11"/>
  <c r="E86" i="11"/>
  <c r="E87" i="11"/>
  <c r="E88" i="11"/>
  <c r="E89" i="11"/>
  <c r="E90" i="11"/>
  <c r="E91" i="11"/>
  <c r="E92" i="11"/>
  <c r="E93" i="11"/>
  <c r="E94" i="11"/>
  <c r="E95" i="11"/>
  <c r="E96" i="11"/>
  <c r="E97" i="11"/>
  <c r="B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B52" i="11"/>
  <c r="B53" i="11"/>
  <c r="B54" i="11"/>
  <c r="B55" i="11"/>
  <c r="B56" i="11"/>
  <c r="B57" i="11"/>
  <c r="B58" i="11"/>
  <c r="B59" i="11"/>
  <c r="B60" i="11"/>
  <c r="B61" i="11"/>
  <c r="B62" i="11"/>
  <c r="B63" i="11"/>
  <c r="B64" i="11"/>
  <c r="B65" i="11"/>
  <c r="B66" i="11"/>
  <c r="B67" i="11"/>
  <c r="B68" i="11"/>
  <c r="B69" i="11"/>
  <c r="B70" i="11"/>
  <c r="B71" i="11"/>
  <c r="B72" i="11"/>
  <c r="B73" i="11"/>
  <c r="B74" i="11"/>
  <c r="B75" i="11"/>
  <c r="B76" i="11"/>
  <c r="B77" i="11"/>
  <c r="B78" i="11"/>
  <c r="B79" i="11"/>
  <c r="B80" i="11"/>
  <c r="B81" i="11"/>
  <c r="B82" i="11"/>
  <c r="B83" i="11"/>
  <c r="B84" i="11"/>
  <c r="B85" i="11"/>
  <c r="B86" i="11"/>
  <c r="B87" i="11"/>
  <c r="B88" i="11"/>
  <c r="B89" i="11"/>
  <c r="B90" i="11"/>
  <c r="B91" i="11"/>
  <c r="B92" i="11"/>
  <c r="B93" i="11"/>
  <c r="B94" i="11"/>
  <c r="B95" i="11"/>
  <c r="B96" i="11"/>
  <c r="B97" i="11"/>
  <c r="A2" i="11"/>
  <c r="A3" i="11"/>
  <c r="A4" i="11"/>
  <c r="A5" i="11"/>
  <c r="A6" i="11"/>
  <c r="A7" i="11"/>
  <c r="A8" i="11"/>
  <c r="A9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2" i="11"/>
  <c r="A43" i="11"/>
  <c r="A44" i="11"/>
  <c r="A45" i="11"/>
  <c r="A46" i="11"/>
  <c r="A47" i="11"/>
  <c r="A48" i="11"/>
  <c r="A49" i="11"/>
  <c r="A50" i="11"/>
  <c r="A51" i="11"/>
  <c r="A52" i="11"/>
  <c r="A53" i="11"/>
  <c r="A54" i="11"/>
  <c r="A55" i="11"/>
  <c r="A56" i="11"/>
  <c r="A57" i="11"/>
  <c r="A58" i="11"/>
  <c r="A59" i="11"/>
  <c r="A60" i="11"/>
  <c r="A61" i="11"/>
  <c r="A62" i="11"/>
  <c r="A63" i="11"/>
  <c r="A64" i="11"/>
  <c r="A65" i="11"/>
  <c r="A66" i="11"/>
  <c r="A67" i="11"/>
  <c r="A68" i="11"/>
  <c r="A69" i="11"/>
  <c r="A70" i="11"/>
  <c r="A71" i="11"/>
  <c r="A72" i="11"/>
  <c r="A73" i="11"/>
  <c r="A74" i="11"/>
  <c r="A75" i="11"/>
  <c r="A76" i="11"/>
  <c r="A77" i="11"/>
  <c r="A78" i="11"/>
  <c r="A79" i="11"/>
  <c r="A80" i="11"/>
  <c r="A81" i="11"/>
  <c r="A82" i="11"/>
  <c r="A83" i="11"/>
  <c r="A84" i="11"/>
  <c r="A85" i="11"/>
  <c r="A86" i="11"/>
  <c r="A87" i="11"/>
  <c r="A88" i="11"/>
  <c r="A89" i="11"/>
  <c r="A90" i="11"/>
  <c r="A91" i="11"/>
  <c r="A92" i="11"/>
  <c r="A93" i="11"/>
  <c r="A94" i="11"/>
  <c r="A95" i="11"/>
  <c r="A96" i="11"/>
  <c r="A97" i="11"/>
  <c r="J2" i="10"/>
  <c r="L2" i="10"/>
  <c r="L98" i="1" l="1"/>
  <c r="G97" i="11" s="1"/>
  <c r="L97" i="1"/>
  <c r="G96" i="11" s="1"/>
  <c r="L96" i="1"/>
  <c r="G95" i="11" s="1"/>
  <c r="L95" i="1"/>
  <c r="G94" i="11" s="1"/>
  <c r="L94" i="1"/>
  <c r="G93" i="11" s="1"/>
  <c r="L93" i="1"/>
  <c r="G92" i="11" s="1"/>
  <c r="L92" i="1"/>
  <c r="G91" i="11" s="1"/>
  <c r="L91" i="1"/>
  <c r="G90" i="11" s="1"/>
  <c r="L90" i="1"/>
  <c r="G89" i="11" s="1"/>
  <c r="L89" i="1"/>
  <c r="G88" i="11" s="1"/>
  <c r="L88" i="1"/>
  <c r="G87" i="11" s="1"/>
  <c r="L87" i="1"/>
  <c r="G86" i="11" s="1"/>
  <c r="L86" i="1"/>
  <c r="G85" i="11" s="1"/>
  <c r="L85" i="1"/>
  <c r="G84" i="11" s="1"/>
  <c r="L84" i="1"/>
  <c r="G83" i="11" s="1"/>
  <c r="L83" i="1"/>
  <c r="G82" i="11" s="1"/>
  <c r="L82" i="1"/>
  <c r="G81" i="11" s="1"/>
  <c r="L81" i="1"/>
  <c r="G80" i="11" s="1"/>
  <c r="L80" i="1"/>
  <c r="G79" i="11" s="1"/>
  <c r="L79" i="1"/>
  <c r="G78" i="11" s="1"/>
  <c r="L78" i="1"/>
  <c r="G77" i="11" s="1"/>
  <c r="L77" i="1"/>
  <c r="G76" i="11" s="1"/>
  <c r="L76" i="1"/>
  <c r="G75" i="11" s="1"/>
  <c r="L75" i="1"/>
  <c r="G74" i="11" s="1"/>
  <c r="L74" i="1"/>
  <c r="G73" i="11" s="1"/>
  <c r="L73" i="1"/>
  <c r="G72" i="11" s="1"/>
  <c r="L72" i="1"/>
  <c r="G71" i="11" s="1"/>
  <c r="L71" i="1"/>
  <c r="G70" i="11" s="1"/>
  <c r="L70" i="1"/>
  <c r="G69" i="11" s="1"/>
  <c r="L69" i="1"/>
  <c r="G68" i="11" s="1"/>
  <c r="L68" i="1"/>
  <c r="G67" i="11" s="1"/>
  <c r="L67" i="1"/>
  <c r="G66" i="11" s="1"/>
  <c r="L66" i="1"/>
  <c r="G65" i="11" s="1"/>
  <c r="L65" i="1"/>
  <c r="G64" i="11" s="1"/>
  <c r="L64" i="1"/>
  <c r="G63" i="11" s="1"/>
  <c r="L63" i="1"/>
  <c r="G62" i="11" s="1"/>
  <c r="L62" i="1"/>
  <c r="G61" i="11" s="1"/>
  <c r="L61" i="1"/>
  <c r="G60" i="11" s="1"/>
  <c r="L60" i="1"/>
  <c r="G59" i="11" s="1"/>
  <c r="L59" i="1"/>
  <c r="G58" i="11" s="1"/>
  <c r="L58" i="1"/>
  <c r="G57" i="11" s="1"/>
  <c r="L57" i="1"/>
  <c r="G56" i="11" s="1"/>
  <c r="L56" i="1"/>
  <c r="G55" i="11" s="1"/>
  <c r="L55" i="1"/>
  <c r="G54" i="11" s="1"/>
  <c r="L54" i="1"/>
  <c r="G53" i="11" s="1"/>
  <c r="L53" i="1"/>
  <c r="G52" i="11" s="1"/>
  <c r="L52" i="1"/>
  <c r="G51" i="11" s="1"/>
  <c r="L51" i="1"/>
  <c r="G50" i="11" s="1"/>
  <c r="L50" i="1"/>
  <c r="G49" i="11" s="1"/>
  <c r="L49" i="1"/>
  <c r="G48" i="11" s="1"/>
  <c r="L48" i="1"/>
  <c r="G47" i="11" s="1"/>
  <c r="L47" i="1"/>
  <c r="G46" i="11" s="1"/>
  <c r="L46" i="1"/>
  <c r="G45" i="11" s="1"/>
  <c r="L45" i="1"/>
  <c r="G44" i="11" s="1"/>
  <c r="L44" i="1"/>
  <c r="G43" i="11" s="1"/>
  <c r="L43" i="1"/>
  <c r="G42" i="11" s="1"/>
  <c r="L42" i="1"/>
  <c r="G41" i="11" s="1"/>
  <c r="L41" i="1"/>
  <c r="G40" i="11" s="1"/>
  <c r="L40" i="1"/>
  <c r="G39" i="11" s="1"/>
  <c r="L39" i="1"/>
  <c r="G38" i="11" s="1"/>
  <c r="L38" i="1"/>
  <c r="G37" i="11" s="1"/>
  <c r="L37" i="1"/>
  <c r="G36" i="11" s="1"/>
  <c r="L36" i="1"/>
  <c r="G35" i="11" s="1"/>
  <c r="L35" i="1"/>
  <c r="G34" i="11" s="1"/>
  <c r="L34" i="1"/>
  <c r="G33" i="11" s="1"/>
  <c r="L33" i="1"/>
  <c r="G32" i="11" s="1"/>
  <c r="L32" i="1"/>
  <c r="G31" i="11" s="1"/>
  <c r="L31" i="1"/>
  <c r="G30" i="11" s="1"/>
  <c r="L30" i="1"/>
  <c r="G29" i="11" s="1"/>
  <c r="L29" i="1"/>
  <c r="G28" i="11" s="1"/>
  <c r="L28" i="1"/>
  <c r="G27" i="11" s="1"/>
  <c r="L27" i="1"/>
  <c r="G26" i="11" s="1"/>
  <c r="L26" i="1"/>
  <c r="G25" i="11" s="1"/>
  <c r="L25" i="1"/>
  <c r="G24" i="11" s="1"/>
  <c r="L24" i="1"/>
  <c r="G23" i="11" s="1"/>
  <c r="L23" i="1"/>
  <c r="G22" i="11" s="1"/>
  <c r="L22" i="1"/>
  <c r="G21" i="11" s="1"/>
  <c r="L21" i="1"/>
  <c r="G20" i="11" s="1"/>
  <c r="L20" i="1"/>
  <c r="G19" i="11" s="1"/>
  <c r="L19" i="1"/>
  <c r="G18" i="11" s="1"/>
  <c r="L18" i="1"/>
  <c r="G17" i="11" s="1"/>
  <c r="L17" i="1"/>
  <c r="G16" i="11" s="1"/>
  <c r="L16" i="1"/>
  <c r="G15" i="11" s="1"/>
  <c r="L15" i="1"/>
  <c r="G14" i="11" s="1"/>
  <c r="L14" i="1"/>
  <c r="G13" i="11" s="1"/>
  <c r="L13" i="1"/>
  <c r="G12" i="11" s="1"/>
  <c r="L12" i="1"/>
  <c r="G11" i="11" s="1"/>
  <c r="L11" i="1"/>
  <c r="G10" i="11" s="1"/>
  <c r="L10" i="1"/>
  <c r="G9" i="11" s="1"/>
  <c r="L9" i="1"/>
  <c r="G8" i="11" s="1"/>
  <c r="L8" i="1"/>
  <c r="G7" i="11" s="1"/>
  <c r="L7" i="1"/>
  <c r="G6" i="11" s="1"/>
  <c r="L6" i="1"/>
  <c r="G5" i="11" s="1"/>
  <c r="L5" i="1"/>
  <c r="G4" i="11" s="1"/>
  <c r="L4" i="1"/>
  <c r="G3" i="11" s="1"/>
  <c r="G2" i="11"/>
</calcChain>
</file>

<file path=xl/sharedStrings.xml><?xml version="1.0" encoding="utf-8"?>
<sst xmlns="http://schemas.openxmlformats.org/spreadsheetml/2006/main" count="353" uniqueCount="292">
  <si>
    <t>Assumptions</t>
  </si>
  <si>
    <t>SWGA</t>
  </si>
  <si>
    <t>Multiplex PCR</t>
  </si>
  <si>
    <t>Required fields</t>
  </si>
  <si>
    <t>Calculated fields</t>
  </si>
  <si>
    <t>Sample ID</t>
  </si>
  <si>
    <t>Item</t>
  </si>
  <si>
    <t>Per tube (µl)</t>
  </si>
  <si>
    <r>
      <t>Temperature (</t>
    </r>
    <r>
      <rPr>
        <vertAlign val="superscript"/>
        <sz val="12"/>
        <color theme="1"/>
        <rFont val="Calibri"/>
        <family val="2"/>
        <scheme val="minor"/>
      </rPr>
      <t>o</t>
    </r>
    <r>
      <rPr>
        <sz val="12"/>
        <color theme="1"/>
        <rFont val="Calibri"/>
        <family val="2"/>
        <scheme val="minor"/>
      </rPr>
      <t>C)</t>
    </r>
  </si>
  <si>
    <t>-</t>
  </si>
  <si>
    <t>Cycles</t>
  </si>
  <si>
    <t>x30</t>
  </si>
  <si>
    <t>Primer pool (10 μM)</t>
  </si>
  <si>
    <t>Water</t>
  </si>
  <si>
    <t>Time</t>
  </si>
  <si>
    <t>3 min</t>
  </si>
  <si>
    <t>20 sec</t>
  </si>
  <si>
    <t>15 sec</t>
  </si>
  <si>
    <t>6 min</t>
  </si>
  <si>
    <t>10 min</t>
  </si>
  <si>
    <t>Sample Information</t>
  </si>
  <si>
    <t>Extraction ID</t>
  </si>
  <si>
    <t>Description</t>
  </si>
  <si>
    <t>PCR</t>
  </si>
  <si>
    <t>Overage</t>
  </si>
  <si>
    <t>Look-ups</t>
  </si>
  <si>
    <t>A</t>
  </si>
  <si>
    <t>B</t>
  </si>
  <si>
    <t>C</t>
  </si>
  <si>
    <t>D</t>
  </si>
  <si>
    <t>E</t>
  </si>
  <si>
    <t>F</t>
  </si>
  <si>
    <t>G</t>
  </si>
  <si>
    <t>H</t>
  </si>
  <si>
    <t>#</t>
  </si>
  <si>
    <t>Proceed with library prep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</si>
  <si>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</si>
  <si>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</si>
  <si>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</si>
  <si>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</si>
  <si>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</si>
  <si>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</si>
  <si>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</si>
  <si>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</si>
  <si>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</si>
  <si>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</si>
  <si>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</si>
  <si>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</si>
  <si>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</si>
  <si>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</si>
  <si>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</si>
  <si>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</si>
  <si>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</si>
  <si>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</si>
  <si>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</si>
  <si>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</si>
  <si>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</si>
  <si>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</si>
  <si>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</si>
  <si>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D1</t>
  </si>
  <si>
    <t>D2</t>
  </si>
  <si>
    <t>E1</t>
  </si>
  <si>
    <t>F1</t>
  </si>
  <si>
    <t>G1</t>
  </si>
  <si>
    <t>H1</t>
  </si>
  <si>
    <t>E2</t>
  </si>
  <si>
    <t>F2</t>
  </si>
  <si>
    <t>G2</t>
  </si>
  <si>
    <t>H2</t>
  </si>
  <si>
    <t>C3</t>
  </si>
  <si>
    <t>D3</t>
  </si>
  <si>
    <t>E3</t>
  </si>
  <si>
    <t>F3</t>
  </si>
  <si>
    <t>G3</t>
  </si>
  <si>
    <t>H3</t>
  </si>
  <si>
    <t>C4</t>
  </si>
  <si>
    <t>D4</t>
  </si>
  <si>
    <t>E4</t>
  </si>
  <si>
    <t>F4</t>
  </si>
  <si>
    <t>G4</t>
  </si>
  <si>
    <t>H4</t>
  </si>
  <si>
    <t>C5</t>
  </si>
  <si>
    <t>D5</t>
  </si>
  <si>
    <t>E5</t>
  </si>
  <si>
    <t>F5</t>
  </si>
  <si>
    <t>G5</t>
  </si>
  <si>
    <t>H5</t>
  </si>
  <si>
    <t>C6</t>
  </si>
  <si>
    <t>D6</t>
  </si>
  <si>
    <t>E6</t>
  </si>
  <si>
    <t>F6</t>
  </si>
  <si>
    <t>G6</t>
  </si>
  <si>
    <t>H6</t>
  </si>
  <si>
    <t>C7</t>
  </si>
  <si>
    <t>D7</t>
  </si>
  <si>
    <t>E7</t>
  </si>
  <si>
    <t>F7</t>
  </si>
  <si>
    <t>G7</t>
  </si>
  <si>
    <t>H7</t>
  </si>
  <si>
    <t>C8</t>
  </si>
  <si>
    <t>D8</t>
  </si>
  <si>
    <t>E8</t>
  </si>
  <si>
    <t>F8</t>
  </si>
  <si>
    <t>G8</t>
  </si>
  <si>
    <t>H8</t>
  </si>
  <si>
    <t>C9</t>
  </si>
  <si>
    <t>D9</t>
  </si>
  <si>
    <t>E9</t>
  </si>
  <si>
    <t>F9</t>
  </si>
  <si>
    <t>G9</t>
  </si>
  <si>
    <t>H9</t>
  </si>
  <si>
    <t>B10</t>
  </si>
  <si>
    <t>C10</t>
  </si>
  <si>
    <t>D10</t>
  </si>
  <si>
    <t>E10</t>
  </si>
  <si>
    <t>F10</t>
  </si>
  <si>
    <t>G10</t>
  </si>
  <si>
    <t>H10</t>
  </si>
  <si>
    <t>B11</t>
  </si>
  <si>
    <t>C11</t>
  </si>
  <si>
    <t>D11</t>
  </si>
  <si>
    <t>E11</t>
  </si>
  <si>
    <t>F11</t>
  </si>
  <si>
    <t>G11</t>
  </si>
  <si>
    <t>H11</t>
  </si>
  <si>
    <t>B12</t>
  </si>
  <si>
    <t>C12</t>
  </si>
  <si>
    <t>D12</t>
  </si>
  <si>
    <t>E12</t>
  </si>
  <si>
    <t>F12</t>
  </si>
  <si>
    <t>G12</t>
  </si>
  <si>
    <t>H12</t>
  </si>
  <si>
    <t>Well</t>
  </si>
  <si>
    <t>PCR Dilution Factor</t>
  </si>
  <si>
    <t>Date:</t>
  </si>
  <si>
    <t>Exp Name:</t>
  </si>
  <si>
    <t>Number of samples:</t>
  </si>
  <si>
    <r>
      <t>3. Quantify 1 µl (199 µl WS 1X HS DNA). Dilute in NF H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O if required</t>
    </r>
  </si>
  <si>
    <t>KEY</t>
  </si>
  <si>
    <t>(YYYY-MM-DD)</t>
  </si>
  <si>
    <t>Assay Name</t>
  </si>
  <si>
    <t>Targets</t>
  </si>
  <si>
    <t>Primer Set</t>
  </si>
  <si>
    <t>NOMADS8</t>
  </si>
  <si>
    <t>Pf-01-8</t>
  </si>
  <si>
    <t>N001</t>
  </si>
  <si>
    <t>NOMADS16</t>
  </si>
  <si>
    <t>Pf-02-16</t>
  </si>
  <si>
    <t>N002</t>
  </si>
  <si>
    <t>Assay Name:</t>
  </si>
  <si>
    <t>User:</t>
  </si>
  <si>
    <t>User</t>
  </si>
  <si>
    <t>Initials</t>
  </si>
  <si>
    <t>Exp ID:</t>
  </si>
  <si>
    <t>(three digit ID created by the user)</t>
  </si>
  <si>
    <t>(select from dropdown)</t>
  </si>
  <si>
    <t>Qubit PCR [DNA] (ng/µl)</t>
  </si>
  <si>
    <t>PCR [DNA] (ng / µl)</t>
  </si>
  <si>
    <t>Exp Number:</t>
  </si>
  <si>
    <t>1 -Multiplex PCR</t>
  </si>
  <si>
    <t>NOMADS PCR Worksheet</t>
  </si>
  <si>
    <t>(Enter in Gel Image Tab)</t>
  </si>
  <si>
    <t>(Enter in PCR Tab)</t>
  </si>
  <si>
    <t>(PC = PCR)</t>
  </si>
  <si>
    <t>Targets:</t>
  </si>
  <si>
    <t>Primers:</t>
  </si>
  <si>
    <t>expt_id</t>
  </si>
  <si>
    <t>expt_date</t>
  </si>
  <si>
    <t>expt_user</t>
  </si>
  <si>
    <t>Experiment</t>
  </si>
  <si>
    <t>version</t>
  </si>
  <si>
    <t>type</t>
  </si>
  <si>
    <t>expt_version</t>
  </si>
  <si>
    <t>expt_type</t>
  </si>
  <si>
    <t>pcr_primers</t>
  </si>
  <si>
    <t>pcr_targetpanel</t>
  </si>
  <si>
    <t>Assay</t>
  </si>
  <si>
    <t>Gel</t>
  </si>
  <si>
    <t>reference</t>
  </si>
  <si>
    <t>sample_id</t>
  </si>
  <si>
    <t>extraction_id</t>
  </si>
  <si>
    <t>rxn_metadata</t>
  </si>
  <si>
    <t>expt_assay</t>
  </si>
  <si>
    <t>pcr_product_ngul</t>
  </si>
  <si>
    <t>sWGA identifier</t>
  </si>
  <si>
    <t>PCR Identifier</t>
  </si>
  <si>
    <t>swga_identifier</t>
  </si>
  <si>
    <t>pcr_identifier</t>
  </si>
  <si>
    <t>Notes:</t>
  </si>
  <si>
    <t>expt_notes</t>
  </si>
  <si>
    <t>Primer Source:</t>
  </si>
  <si>
    <t>(to be able to track PCR consistency)</t>
  </si>
  <si>
    <t>pcr_primersource</t>
  </si>
  <si>
    <t>Contents</t>
  </si>
  <si>
    <t>Exp Summary:</t>
  </si>
  <si>
    <t>expt_summary</t>
  </si>
  <si>
    <t>expt_rxns</t>
  </si>
  <si>
    <t>Do NOT use any commas</t>
  </si>
  <si>
    <t>Project:</t>
  </si>
  <si>
    <t>Batch:</t>
  </si>
  <si>
    <t>(e.g. A, B, C etc)</t>
  </si>
  <si>
    <t>(target panel)</t>
  </si>
  <si>
    <t>(primer ids)</t>
  </si>
  <si>
    <t>Filename:</t>
  </si>
  <si>
    <t>(Overwrite if necessary)</t>
  </si>
  <si>
    <t>User-defined</t>
  </si>
  <si>
    <t>NB. The entries above are used for dropdown options in other tabs. To add additional entries and maintain the dropdowns, do the following:</t>
  </si>
  <si>
    <t xml:space="preserve">2. Right click on the highlighted cells and select 'insert'
</t>
  </si>
  <si>
    <t>3. Select 'Shift cells down'</t>
  </si>
  <si>
    <t>4. Enter the new details into the new row</t>
  </si>
  <si>
    <t>Project</t>
  </si>
  <si>
    <t>NOMADS_MVP</t>
  </si>
  <si>
    <t>Pf-03-9</t>
  </si>
  <si>
    <t>pcr_enzyme</t>
  </si>
  <si>
    <t>Changelog from previous version</t>
  </si>
  <si>
    <t>Template</t>
  </si>
  <si>
    <t>Q5 Master Mix</t>
  </si>
  <si>
    <t>Buffer</t>
  </si>
  <si>
    <t>Project A</t>
  </si>
  <si>
    <t>Project B</t>
  </si>
  <si>
    <t>Project C</t>
  </si>
  <si>
    <t>Instructions</t>
  </si>
  <si>
    <t>Tabs</t>
  </si>
  <si>
    <t>There are two tabs to complete (green), two tabs for exporting data (red) and one tab (orange) for reference values:</t>
  </si>
  <si>
    <t>A simplified list of assay steps / components including master mix calculations and plate layouts</t>
  </si>
  <si>
    <t>Contains look-up tables, assumptions etc. Edit the entries in green according to your needs</t>
  </si>
  <si>
    <t>exp_metadata</t>
  </si>
  <si>
    <t>Contains experiment level metadata for export (NO EDITING)</t>
  </si>
  <si>
    <t>Contains rxn level metadata for export (NO EDITING)</t>
  </si>
  <si>
    <t>To prevent inadvertent loss of data, cells are protected from editing.</t>
  </si>
  <si>
    <t>Process</t>
  </si>
  <si>
    <t>Notes</t>
  </si>
  <si>
    <t>Please contact the NOMADS team if any changes need to be made to the template.</t>
  </si>
  <si>
    <t>This template is to be used to record PCR experiments as part of a NOMADS sequencing run.</t>
  </si>
  <si>
    <t>Sample level details associated with the PCR experiment</t>
  </si>
  <si>
    <r>
      <t xml:space="preserve">1. Enter all experimental and sample details on the </t>
    </r>
    <r>
      <rPr>
        <b/>
        <sz val="24"/>
        <color theme="1"/>
        <rFont val="Calibri"/>
        <family val="2"/>
        <scheme val="minor"/>
      </rPr>
      <t>'Assay'</t>
    </r>
    <r>
      <rPr>
        <sz val="24"/>
        <color theme="1"/>
        <rFont val="Calibri"/>
        <family val="2"/>
        <scheme val="minor"/>
      </rPr>
      <t xml:space="preserve"> and </t>
    </r>
    <r>
      <rPr>
        <b/>
        <sz val="24"/>
        <color theme="1"/>
        <rFont val="Calibri"/>
        <family val="2"/>
        <scheme val="minor"/>
      </rPr>
      <t>'PCR'</t>
    </r>
    <r>
      <rPr>
        <sz val="24"/>
        <color theme="1"/>
        <rFont val="Calibri"/>
        <family val="2"/>
        <scheme val="minor"/>
      </rPr>
      <t xml:space="preserve"> tabs before / during the experiment</t>
    </r>
  </si>
  <si>
    <r>
      <t xml:space="preserve">   - Filter '</t>
    </r>
    <r>
      <rPr>
        <b/>
        <sz val="24"/>
        <color rgb="FF000000"/>
        <rFont val="Calibri"/>
        <family val="2"/>
      </rPr>
      <t>Proceed with library prep</t>
    </r>
    <r>
      <rPr>
        <sz val="24"/>
        <color rgb="FF000000"/>
        <rFont val="Calibri"/>
        <family val="2"/>
      </rPr>
      <t>' column to entries with a '</t>
    </r>
    <r>
      <rPr>
        <b/>
        <sz val="24"/>
        <color rgb="FF000000"/>
        <rFont val="Calibri"/>
        <family val="2"/>
      </rPr>
      <t>Yes</t>
    </r>
    <r>
      <rPr>
        <sz val="24"/>
        <color rgb="FF000000"/>
        <rFont val="Calibri"/>
        <family val="2"/>
      </rPr>
      <t>'</t>
    </r>
  </si>
  <si>
    <t xml:space="preserve">   - Copy the first six columns* for all rows that are selected for PCR</t>
  </si>
  <si>
    <r>
      <t xml:space="preserve">  * </t>
    </r>
    <r>
      <rPr>
        <b/>
        <sz val="14"/>
        <color rgb="FF000000"/>
        <rFont val="Calibri"/>
        <family val="2"/>
      </rPr>
      <t>'Sample ID'</t>
    </r>
    <r>
      <rPr>
        <sz val="14"/>
        <color rgb="FF000000"/>
        <rFont val="Calibri"/>
        <family val="2"/>
      </rPr>
      <t xml:space="preserve">, </t>
    </r>
    <r>
      <rPr>
        <b/>
        <sz val="14"/>
        <color rgb="FF000000"/>
        <rFont val="Calibri"/>
        <family val="2"/>
      </rPr>
      <t>'Extraction ID',</t>
    </r>
    <r>
      <rPr>
        <sz val="14"/>
        <color rgb="FF000000"/>
        <rFont val="Calibri"/>
        <family val="2"/>
      </rPr>
      <t xml:space="preserve"> '</t>
    </r>
    <r>
      <rPr>
        <b/>
        <sz val="14"/>
        <color rgb="FF000000"/>
        <rFont val="Calibri"/>
        <family val="2"/>
      </rPr>
      <t>sWGA Identifier, 'PCR Identifier, 'Qubit PCR [DNA] (ng/µl)'</t>
    </r>
    <r>
      <rPr>
        <sz val="14"/>
        <color rgb="FF000000"/>
        <rFont val="Calibri"/>
        <family val="2"/>
      </rPr>
      <t xml:space="preserve"> and </t>
    </r>
    <r>
      <rPr>
        <b/>
        <sz val="14"/>
        <color rgb="FF000000"/>
        <rFont val="Calibri"/>
        <family val="2"/>
      </rPr>
      <t xml:space="preserve"> 'PCR dilution factor'</t>
    </r>
  </si>
  <si>
    <t>Storage location for the post-PCR  gel picture</t>
  </si>
  <si>
    <t>1. Select a complete entry i.e. for names you would highlight two cells e.g. M5 and N5</t>
  </si>
  <si>
    <t>2. If there was no sWGA step, enter  'no swga' in the 'sWGA identifier' column</t>
  </si>
  <si>
    <r>
      <t xml:space="preserve">3. Run samples on a gel and copy to the </t>
    </r>
    <r>
      <rPr>
        <b/>
        <sz val="24"/>
        <color theme="1"/>
        <rFont val="Calibri"/>
        <family val="2"/>
        <scheme val="minor"/>
      </rPr>
      <t>'Gel'</t>
    </r>
    <r>
      <rPr>
        <sz val="24"/>
        <color theme="1"/>
        <rFont val="Calibri"/>
        <family val="2"/>
        <scheme val="minor"/>
      </rPr>
      <t xml:space="preserve"> tab. If Gel is not directly annotated, add details in provided column</t>
    </r>
  </si>
  <si>
    <r>
      <t xml:space="preserve">4. Once experiment is complete, copy outputs from the </t>
    </r>
    <r>
      <rPr>
        <b/>
        <sz val="24"/>
        <color rgb="FF000000"/>
        <rFont val="Calibri"/>
        <family val="2"/>
      </rPr>
      <t>'PCR'</t>
    </r>
    <r>
      <rPr>
        <sz val="24"/>
        <color rgb="FF000000"/>
        <rFont val="Calibri"/>
        <family val="2"/>
      </rPr>
      <t xml:space="preserve"> tab as follows:</t>
    </r>
  </si>
  <si>
    <r>
      <t xml:space="preserve">5. In the appropriate sequencing template </t>
    </r>
    <r>
      <rPr>
        <b/>
        <sz val="24"/>
        <color rgb="FF000000"/>
        <rFont val="Calibri"/>
        <family val="2"/>
      </rPr>
      <t>'Paste Values'</t>
    </r>
    <r>
      <rPr>
        <sz val="24"/>
        <color rgb="FF000000"/>
        <rFont val="Calibri"/>
        <family val="2"/>
      </rPr>
      <t xml:space="preserve"> into the same corresponding columns</t>
    </r>
  </si>
  <si>
    <r>
      <t xml:space="preserve">6. All experimental data can now be extracted using </t>
    </r>
    <r>
      <rPr>
        <b/>
        <sz val="24"/>
        <color rgb="FF000000"/>
        <rFont val="Calibri"/>
        <family val="2"/>
      </rPr>
      <t>warehouse</t>
    </r>
  </si>
  <si>
    <t>Person A</t>
  </si>
  <si>
    <t>PA</t>
  </si>
  <si>
    <t>PB</t>
  </si>
  <si>
    <t>PC</t>
  </si>
  <si>
    <t>Person B</t>
  </si>
  <si>
    <t>Person C</t>
  </si>
  <si>
    <t>10mM dNTPs</t>
  </si>
  <si>
    <t>DNA Source</t>
  </si>
  <si>
    <t>DNA Polymerase</t>
  </si>
  <si>
    <t>sWGA product</t>
  </si>
  <si>
    <t>Extracted DNA</t>
  </si>
  <si>
    <t>KAPA HiFi</t>
  </si>
  <si>
    <t>Q5</t>
  </si>
  <si>
    <t>KAPA HiFi ReadyMix</t>
  </si>
  <si>
    <t>KAPA HiFI ReadyMix</t>
  </si>
  <si>
    <t>PCR Enzyme:</t>
  </si>
  <si>
    <t>Anoph IR</t>
  </si>
  <si>
    <t>Anoph Speciation</t>
  </si>
  <si>
    <t>N004</t>
  </si>
  <si>
    <t>N005</t>
  </si>
  <si>
    <t>N006</t>
  </si>
  <si>
    <t>An-01-8</t>
  </si>
  <si>
    <t>An-02-16</t>
  </si>
  <si>
    <t>Sample Type</t>
  </si>
  <si>
    <t>sample_type</t>
  </si>
  <si>
    <t>Field</t>
  </si>
  <si>
    <t>Positive</t>
  </si>
  <si>
    <t>Negative</t>
  </si>
  <si>
    <t>MVP</t>
  </si>
  <si>
    <t>x35</t>
  </si>
  <si>
    <t>NOMADS8 and 16</t>
  </si>
  <si>
    <t>Corrections to volumes</t>
  </si>
  <si>
    <t>Selected Primer Set</t>
  </si>
  <si>
    <t>template_vol</t>
  </si>
  <si>
    <t>Selected polymerase</t>
  </si>
  <si>
    <t>KAPA HiFI ReadyMix (2x)</t>
  </si>
  <si>
    <t>∞</t>
  </si>
  <si>
    <t>Select ID to reference in platemap:</t>
  </si>
  <si>
    <t>ID for Plate Layout</t>
  </si>
  <si>
    <t>Column</t>
  </si>
  <si>
    <t>Platemap ID</t>
  </si>
  <si>
    <t>Template max vol (ul)</t>
  </si>
  <si>
    <t>Components (no water)</t>
  </si>
  <si>
    <t>Rxn volume</t>
  </si>
  <si>
    <t>1. Run 1 µl of PCR product on a 1% agarose gel, picture and annotate it</t>
  </si>
  <si>
    <t>2. Clean-up with 12 µl (0.5X) AMPPure beads per sample, mix and incubate at RT for 5 min. Pellet on magnet for 8 min and wash 2 x 200 µl 80%  fresh EtoH, spin, dry, then re-suspend in 15 µl EB and transfer to fresh tube / 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</si>
</sst>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_(* #,##0.00_);_(* \(#,##0.00\);_(* &quot;-&quot;??_);_(@_)"/>
  </numFmts>
  <fonts count="2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36"/>
      <color rgb="FF000000"/>
      <name val="Calibri"/>
      <family val="2"/>
    </font>
    <font>
      <sz val="24"/>
      <color theme="1"/>
      <name val="Calibri"/>
      <family val="2"/>
      <scheme val="minor"/>
    </font>
    <font>
      <sz val="24"/>
      <color rgb="FF000000"/>
      <name val="Calibri"/>
      <family val="2"/>
    </font>
    <font>
      <b/>
      <u/>
      <sz val="24"/>
      <color rgb="FF000000"/>
      <name val="Calibri"/>
      <family val="2"/>
    </font>
    <font>
      <b/>
      <sz val="24"/>
      <color theme="1"/>
      <name val="Calibri"/>
      <family val="2"/>
      <scheme val="minor"/>
    </font>
    <font>
      <b/>
      <u/>
      <sz val="24"/>
      <color theme="1"/>
      <name val="Calibri"/>
      <family val="2"/>
      <scheme val="minor"/>
    </font>
    <font>
      <b/>
      <sz val="24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sz val="12"/>
      <color theme="1"/>
      <name val="Aptos Narrow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4" fillId="0" borderId="0"/>
    <xf numFmtId="0" fontId="3" fillId="0" borderId="0"/>
    <xf numFmtId="0" fontId="2" fillId="0" borderId="0"/>
    <xf numFmtId="165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1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3" borderId="1" xfId="0" applyFill="1" applyBorder="1" applyAlignment="1">
      <alignment horizontal="center"/>
    </xf>
    <xf numFmtId="0" fontId="2" fillId="0" borderId="0" xfId="3"/>
    <xf numFmtId="0" fontId="8" fillId="0" borderId="0" xfId="3" applyFont="1"/>
    <xf numFmtId="0" fontId="1" fillId="0" borderId="0" xfId="3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14" fontId="7" fillId="0" borderId="0" xfId="0" applyNumberFormat="1" applyFont="1" applyAlignment="1">
      <alignment horizontal="center" wrapText="1"/>
    </xf>
    <xf numFmtId="0" fontId="0" fillId="0" borderId="0" xfId="0" applyAlignment="1">
      <alignment horizontal="left" vertical="center"/>
    </xf>
    <xf numFmtId="164" fontId="0" fillId="5" borderId="1" xfId="0" applyNumberFormat="1" applyFill="1" applyBorder="1" applyAlignment="1">
      <alignment horizontal="center"/>
    </xf>
    <xf numFmtId="0" fontId="7" fillId="0" borderId="0" xfId="0" applyFont="1" applyAlignment="1">
      <alignment horizontal="right" wrapText="1"/>
    </xf>
    <xf numFmtId="0" fontId="12" fillId="0" borderId="0" xfId="0" applyFont="1" applyAlignment="1">
      <alignment horizontal="center"/>
    </xf>
    <xf numFmtId="0" fontId="12" fillId="0" borderId="0" xfId="0" applyFont="1"/>
    <xf numFmtId="0" fontId="0" fillId="0" borderId="0" xfId="0" applyAlignment="1">
      <alignment horizontal="left"/>
    </xf>
    <xf numFmtId="0" fontId="9" fillId="0" borderId="0" xfId="0" applyFont="1"/>
    <xf numFmtId="0" fontId="0" fillId="0" borderId="0" xfId="0" applyAlignment="1">
      <alignment horizontal="left" wrapText="1"/>
    </xf>
    <xf numFmtId="0" fontId="6" fillId="9" borderId="2" xfId="0" applyFont="1" applyFill="1" applyBorder="1"/>
    <xf numFmtId="0" fontId="0" fillId="9" borderId="2" xfId="0" applyFill="1" applyBorder="1"/>
    <xf numFmtId="0" fontId="0" fillId="0" borderId="0" xfId="0" applyAlignment="1">
      <alignment horizontal="left" vertical="top"/>
    </xf>
    <xf numFmtId="0" fontId="0" fillId="4" borderId="1" xfId="0" applyFill="1" applyBorder="1"/>
    <xf numFmtId="0" fontId="0" fillId="10" borderId="1" xfId="0" applyFill="1" applyBorder="1" applyAlignment="1">
      <alignment horizontal="center"/>
    </xf>
    <xf numFmtId="0" fontId="0" fillId="10" borderId="1" xfId="0" applyFill="1" applyBorder="1" applyAlignment="1">
      <alignment horizontal="right"/>
    </xf>
    <xf numFmtId="0" fontId="0" fillId="0" borderId="7" xfId="0" applyBorder="1" applyAlignment="1" applyProtection="1">
      <alignment horizontal="center"/>
      <protection locked="0"/>
    </xf>
    <xf numFmtId="0" fontId="0" fillId="0" borderId="0" xfId="0" applyAlignment="1">
      <alignment horizontal="right" wrapText="1"/>
    </xf>
    <xf numFmtId="0" fontId="0" fillId="12" borderId="2" xfId="0" applyFill="1" applyBorder="1"/>
    <xf numFmtId="0" fontId="0" fillId="0" borderId="0" xfId="0" applyAlignment="1">
      <alignment vertical="center"/>
    </xf>
    <xf numFmtId="0" fontId="1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6" borderId="0" xfId="0" applyFont="1" applyFill="1" applyAlignment="1">
      <alignment horizontal="center"/>
    </xf>
    <xf numFmtId="0" fontId="19" fillId="13" borderId="0" xfId="0" applyFont="1" applyFill="1" applyAlignment="1">
      <alignment horizontal="center"/>
    </xf>
    <xf numFmtId="0" fontId="19" fillId="11" borderId="0" xfId="0" applyFont="1" applyFill="1" applyAlignment="1">
      <alignment horizontal="center"/>
    </xf>
    <xf numFmtId="0" fontId="20" fillId="0" borderId="0" xfId="0" applyFont="1"/>
    <xf numFmtId="0" fontId="22" fillId="0" borderId="0" xfId="0" applyFont="1"/>
    <xf numFmtId="0" fontId="0" fillId="10" borderId="1" xfId="0" applyFill="1" applyBorder="1" applyAlignment="1" applyProtection="1">
      <alignment horizontal="center"/>
      <protection locked="0"/>
    </xf>
    <xf numFmtId="0" fontId="0" fillId="5" borderId="1" xfId="0" applyFill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6" borderId="0" xfId="0" applyFill="1" applyProtection="1">
      <protection locked="0"/>
    </xf>
    <xf numFmtId="0" fontId="0" fillId="0" borderId="0" xfId="0" applyProtection="1">
      <protection locked="0"/>
    </xf>
    <xf numFmtId="0" fontId="6" fillId="7" borderId="8" xfId="0" applyFont="1" applyFill="1" applyBorder="1" applyAlignment="1" applyProtection="1">
      <alignment horizontal="center"/>
      <protection locked="0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9" fontId="7" fillId="0" borderId="0" xfId="6" applyFont="1" applyAlignment="1" applyProtection="1">
      <alignment horizontal="center" wrapText="1"/>
      <protection locked="0"/>
    </xf>
    <xf numFmtId="0" fontId="7" fillId="0" borderId="2" xfId="0" applyFont="1" applyBorder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0" fillId="3" borderId="0" xfId="0" applyFill="1"/>
    <xf numFmtId="0" fontId="24" fillId="0" borderId="0" xfId="0" applyFont="1"/>
    <xf numFmtId="0" fontId="6" fillId="6" borderId="0" xfId="0" applyFont="1" applyFill="1" applyAlignment="1" applyProtection="1">
      <alignment horizontal="center"/>
      <protection locked="0"/>
    </xf>
    <xf numFmtId="0" fontId="0" fillId="0" borderId="7" xfId="0" applyBorder="1" applyAlignment="1">
      <alignment horizontal="center"/>
    </xf>
    <xf numFmtId="0" fontId="13" fillId="0" borderId="9" xfId="0" applyFont="1" applyBorder="1" applyAlignment="1" applyProtection="1">
      <alignment horizontal="center" wrapText="1"/>
      <protection locked="0"/>
    </xf>
    <xf numFmtId="0" fontId="13" fillId="6" borderId="10" xfId="0" applyFont="1" applyFill="1" applyBorder="1" applyAlignment="1" applyProtection="1">
      <alignment horizontal="center" wrapText="1"/>
      <protection locked="0"/>
    </xf>
    <xf numFmtId="0" fontId="13" fillId="7" borderId="10" xfId="0" applyFont="1" applyFill="1" applyBorder="1" applyAlignment="1" applyProtection="1">
      <alignment horizontal="center" wrapText="1"/>
      <protection locked="0"/>
    </xf>
    <xf numFmtId="0" fontId="13" fillId="8" borderId="10" xfId="0" applyFont="1" applyFill="1" applyBorder="1" applyAlignment="1" applyProtection="1">
      <alignment horizontal="center" wrapText="1"/>
      <protection locked="0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 applyProtection="1">
      <alignment horizontal="center"/>
      <protection locked="0"/>
    </xf>
    <xf numFmtId="0" fontId="0" fillId="0" borderId="13" xfId="0" applyBorder="1" applyAlignment="1">
      <alignment horizontal="center"/>
    </xf>
    <xf numFmtId="0" fontId="0" fillId="10" borderId="13" xfId="0" applyFill="1" applyBorder="1" applyAlignment="1" applyProtection="1">
      <alignment horizontal="center"/>
      <protection locked="0"/>
    </xf>
    <xf numFmtId="164" fontId="0" fillId="5" borderId="13" xfId="0" applyNumberFormat="1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164" fontId="0" fillId="5" borderId="14" xfId="0" applyNumberFormat="1" applyFill="1" applyBorder="1" applyAlignment="1" applyProtection="1">
      <alignment horizontal="center"/>
      <protection locked="0"/>
    </xf>
    <xf numFmtId="0" fontId="0" fillId="0" borderId="15" xfId="0" applyBorder="1" applyAlignment="1">
      <alignment horizontal="center"/>
    </xf>
    <xf numFmtId="164" fontId="0" fillId="5" borderId="16" xfId="0" applyNumberFormat="1" applyFill="1" applyBorder="1" applyAlignment="1" applyProtection="1">
      <alignment horizontal="center"/>
      <protection locked="0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 applyProtection="1">
      <alignment horizontal="center"/>
      <protection locked="0"/>
    </xf>
    <xf numFmtId="0" fontId="0" fillId="0" borderId="19" xfId="0" applyBorder="1" applyAlignment="1">
      <alignment horizontal="center"/>
    </xf>
    <xf numFmtId="0" fontId="0" fillId="5" borderId="20" xfId="0" applyFill="1" applyBorder="1" applyAlignment="1" applyProtection="1">
      <alignment horizontal="center"/>
      <protection locked="0"/>
    </xf>
    <xf numFmtId="164" fontId="0" fillId="5" borderId="20" xfId="0" applyNumberFormat="1" applyFill="1" applyBorder="1" applyAlignment="1">
      <alignment horizontal="center"/>
    </xf>
    <xf numFmtId="0" fontId="0" fillId="0" borderId="20" xfId="0" applyBorder="1" applyAlignment="1" applyProtection="1">
      <alignment horizontal="center"/>
      <protection locked="0"/>
    </xf>
    <xf numFmtId="0" fontId="0" fillId="3" borderId="20" xfId="0" applyFill="1" applyBorder="1" applyAlignment="1">
      <alignment horizontal="center"/>
    </xf>
    <xf numFmtId="164" fontId="0" fillId="5" borderId="21" xfId="0" applyNumberFormat="1" applyFill="1" applyBorder="1" applyAlignment="1" applyProtection="1">
      <alignment horizontal="center"/>
      <protection locked="0"/>
    </xf>
    <xf numFmtId="0" fontId="0" fillId="5" borderId="13" xfId="0" applyFill="1" applyBorder="1" applyAlignment="1" applyProtection="1">
      <alignment horizontal="center"/>
      <protection locked="0"/>
    </xf>
    <xf numFmtId="0" fontId="0" fillId="0" borderId="22" xfId="0" applyBorder="1" applyAlignment="1">
      <alignment horizontal="center"/>
    </xf>
    <xf numFmtId="0" fontId="9" fillId="0" borderId="0" xfId="0" applyFont="1" applyAlignment="1">
      <alignment horizontal="left" vertical="center"/>
    </xf>
    <xf numFmtId="2" fontId="0" fillId="0" borderId="0" xfId="0" applyNumberFormat="1"/>
    <xf numFmtId="0" fontId="6" fillId="0" borderId="0" xfId="0" applyFont="1" applyAlignment="1">
      <alignment horizontal="center"/>
    </xf>
    <xf numFmtId="0" fontId="0" fillId="6" borderId="0" xfId="0" applyFill="1" applyAlignment="1">
      <alignment horizontal="center" vertical="center"/>
    </xf>
    <xf numFmtId="0" fontId="7" fillId="0" borderId="0" xfId="0" applyFont="1" applyAlignment="1">
      <alignment horizontal="center" wrapText="1"/>
    </xf>
    <xf numFmtId="164" fontId="7" fillId="10" borderId="0" xfId="0" applyNumberFormat="1" applyFont="1" applyFill="1" applyAlignment="1">
      <alignment horizontal="center" vertical="center" wrapText="1"/>
    </xf>
    <xf numFmtId="0" fontId="7" fillId="10" borderId="0" xfId="0" applyFont="1" applyFill="1" applyAlignment="1">
      <alignment horizontal="center"/>
    </xf>
    <xf numFmtId="0" fontId="7" fillId="0" borderId="0" xfId="0" applyFont="1" applyAlignment="1" applyProtection="1">
      <alignment horizontal="center"/>
      <protection locked="0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right" wrapText="1"/>
    </xf>
    <xf numFmtId="0" fontId="7" fillId="0" borderId="0" xfId="0" applyFont="1" applyAlignment="1">
      <alignment horizontal="right" wrapText="1"/>
    </xf>
    <xf numFmtId="0" fontId="0" fillId="8" borderId="0" xfId="0" applyFill="1" applyAlignment="1">
      <alignment horizontal="center" vertical="center"/>
    </xf>
    <xf numFmtId="0" fontId="0" fillId="10" borderId="0" xfId="0" applyFill="1" applyAlignment="1">
      <alignment horizontal="right" wrapText="1"/>
    </xf>
    <xf numFmtId="14" fontId="7" fillId="10" borderId="0" xfId="0" applyNumberFormat="1" applyFont="1" applyFill="1" applyAlignment="1">
      <alignment horizontal="center"/>
    </xf>
    <xf numFmtId="1" fontId="7" fillId="0" borderId="0" xfId="5" applyNumberFormat="1" applyFont="1" applyAlignment="1" applyProtection="1">
      <alignment horizontal="center" vertical="center" wrapText="1"/>
      <protection locked="0"/>
    </xf>
    <xf numFmtId="0" fontId="7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 wrapText="1"/>
    </xf>
    <xf numFmtId="1" fontId="7" fillId="0" borderId="0" xfId="5" applyNumberFormat="1" applyFont="1" applyAlignment="1" applyProtection="1">
      <alignment horizontal="left" vertical="top" wrapText="1"/>
      <protection locked="0"/>
    </xf>
    <xf numFmtId="0" fontId="7" fillId="0" borderId="2" xfId="0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7" fillId="10" borderId="0" xfId="0" applyFont="1" applyFill="1" applyAlignment="1">
      <alignment horizontal="right" wrapText="1"/>
    </xf>
    <xf numFmtId="49" fontId="0" fillId="0" borderId="0" xfId="0" applyNumberFormat="1" applyAlignment="1" applyProtection="1">
      <alignment horizontal="center" vertical="center" wrapText="1"/>
      <protection locked="0"/>
    </xf>
    <xf numFmtId="14" fontId="7" fillId="0" borderId="0" xfId="0" applyNumberFormat="1" applyFont="1" applyAlignment="1" applyProtection="1">
      <alignment horizontal="center" vertical="center" wrapText="1"/>
      <protection locked="0"/>
    </xf>
    <xf numFmtId="0" fontId="0" fillId="10" borderId="0" xfId="0" applyFill="1" applyAlignment="1">
      <alignment horizontal="center" vertical="center"/>
    </xf>
    <xf numFmtId="0" fontId="7" fillId="10" borderId="0" xfId="5" applyNumberFormat="1" applyFont="1" applyFill="1" applyAlignment="1">
      <alignment horizontal="center" vertical="center"/>
    </xf>
    <xf numFmtId="49" fontId="0" fillId="0" borderId="0" xfId="0" applyNumberFormat="1" applyAlignment="1" applyProtection="1">
      <alignment horizontal="center" vertical="center"/>
      <protection locked="0"/>
    </xf>
    <xf numFmtId="0" fontId="9" fillId="0" borderId="0" xfId="0" applyFont="1" applyAlignment="1">
      <alignment horizontal="center" wrapText="1"/>
    </xf>
    <xf numFmtId="0" fontId="7" fillId="2" borderId="0" xfId="0" applyFont="1" applyFill="1" applyAlignment="1">
      <alignment horizontal="center"/>
    </xf>
    <xf numFmtId="0" fontId="7" fillId="10" borderId="0" xfId="0" applyFont="1" applyFill="1" applyAlignment="1">
      <alignment horizontal="center" wrapText="1"/>
    </xf>
    <xf numFmtId="0" fontId="7" fillId="11" borderId="0" xfId="0" applyFont="1" applyFill="1" applyAlignment="1">
      <alignment horizontal="center" wrapText="1"/>
    </xf>
    <xf numFmtId="0" fontId="0" fillId="0" borderId="23" xfId="0" applyBorder="1" applyAlignment="1" applyProtection="1">
      <alignment horizontal="center"/>
      <protection locked="0"/>
    </xf>
    <xf numFmtId="0" fontId="7" fillId="0" borderId="0" xfId="0" applyFont="1" applyAlignment="1">
      <alignment horizontal="right"/>
    </xf>
    <xf numFmtId="0" fontId="7" fillId="10" borderId="0" xfId="0" applyFont="1" applyFill="1" applyAlignment="1">
      <alignment horizontal="right"/>
    </xf>
    <xf numFmtId="1" fontId="7" fillId="10" borderId="0" xfId="5" applyNumberFormat="1" applyFont="1" applyFill="1" applyAlignment="1">
      <alignment horizontal="center" vertical="center"/>
    </xf>
    <xf numFmtId="1" fontId="7" fillId="10" borderId="0" xfId="5" applyNumberFormat="1" applyFont="1" applyFill="1" applyAlignment="1">
      <alignment horizontal="center" vertical="center" wrapText="1"/>
    </xf>
    <xf numFmtId="14" fontId="7" fillId="0" borderId="0" xfId="0" applyNumberFormat="1" applyFont="1" applyAlignment="1" applyProtection="1">
      <alignment horizontal="center"/>
      <protection locked="0"/>
    </xf>
    <xf numFmtId="0" fontId="6" fillId="6" borderId="3" xfId="0" applyFont="1" applyFill="1" applyBorder="1" applyAlignment="1" applyProtection="1">
      <alignment horizontal="center"/>
      <protection locked="0"/>
    </xf>
    <xf numFmtId="0" fontId="6" fillId="6" borderId="5" xfId="0" applyFont="1" applyFill="1" applyBorder="1" applyAlignment="1" applyProtection="1">
      <alignment horizontal="center"/>
      <protection locked="0"/>
    </xf>
    <xf numFmtId="0" fontId="6" fillId="8" borderId="8" xfId="0" applyFont="1" applyFill="1" applyBorder="1" applyAlignment="1" applyProtection="1">
      <alignment horizontal="center"/>
      <protection locked="0"/>
    </xf>
    <xf numFmtId="0" fontId="6" fillId="8" borderId="0" xfId="0" applyFont="1" applyFill="1" applyAlignment="1" applyProtection="1">
      <alignment horizontal="center"/>
      <protection locked="0"/>
    </xf>
    <xf numFmtId="0" fontId="6" fillId="8" borderId="9" xfId="0" applyFont="1" applyFill="1" applyBorder="1" applyAlignment="1" applyProtection="1">
      <alignment horizontal="center"/>
      <protection locked="0"/>
    </xf>
  </cellXfs>
  <cellStyles count="7">
    <cellStyle name="Comma" xfId="5" builtinId="3"/>
    <cellStyle name="Comma 2" xfId="4" xr:uid="{688BEF62-D5FC-4740-B980-7CE923E8BEA8}"/>
    <cellStyle name="Normal" xfId="0" builtinId="0"/>
    <cellStyle name="Normal 2" xfId="1" xr:uid="{0F809D31-3BE0-4E6F-BEE3-4B42296F07CD}"/>
    <cellStyle name="Normal 3" xfId="2" xr:uid="{59D6D1CA-CB45-4098-AFDD-AD75173D3FD4}"/>
    <cellStyle name="Normal 4" xfId="3" xr:uid="{50147B5D-B577-4D84-8D3E-2790725A5EE2}"/>
    <cellStyle name="Percent" xfId="6" builtinId="5"/>
  </cellStyles>
  <dxfs count="40"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color auto="1"/>
      </font>
      <border>
        <left style="thin">
          <color auto="1"/>
        </left>
      </border>
    </dxf>
    <dxf>
      <font>
        <color theme="0"/>
      </font>
    </dxf>
    <dxf>
      <font>
        <color theme="0" tint="-0.24994659260841701"/>
      </font>
    </dxf>
    <dxf>
      <fill>
        <patternFill>
          <bgColor rgb="FFFFFF00"/>
        </patternFill>
      </fill>
    </dxf>
    <dxf>
      <font>
        <color theme="0"/>
      </font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theme="0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numFmt numFmtId="164" formatCode="0.0"/>
      <fill>
        <patternFill patternType="solid">
          <fgColor indexed="64"/>
          <bgColor theme="2" tint="-9.9978637043366805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2" tint="-9.9978637043366805E-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1" hidden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ndale Mono"/>
        <family val="2"/>
        <scheme val="none"/>
      </font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  <protection locked="0" hidden="0"/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auto="1"/>
        </top>
        <bottom style="thin">
          <color auto="1"/>
        </bottom>
      </border>
      <protection locked="1" hidden="0"/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sz val="12"/>
        <color auto="1"/>
        <name val="Calibri"/>
        <family val="2"/>
      </font>
      <fill>
        <patternFill patternType="solid">
          <fgColor indexed="64"/>
          <bgColor rgb="FFFFC000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103716-E393-43AA-872A-215BD28108E4}" name="tbl_PCR" displayName="tbl_PCR" ref="A2:M98" totalsRowShown="0" headerRowDxfId="39" headerRowBorderDxfId="38" tableBorderDxfId="37" totalsRowBorderDxfId="36">
  <autoFilter ref="A2:M98" xr:uid="{4C103716-E393-43AA-872A-215BD28108E4}"/>
  <tableColumns count="13">
    <tableColumn id="1" xr3:uid="{AFEE5217-53A1-450F-B6A8-E87D945E0FAE}" name="#" dataDxfId="35"/>
    <tableColumn id="9" xr3:uid="{56C0F1A5-4310-4FE3-B21C-5D6A0CBA02B4}" name="Column" dataDxfId="34">
      <calculatedColumnFormula>RIGHT(tbl_PCR[[#This Row],[Well]],LEN(tbl_PCR[[#This Row],[Well]])-1)</calculatedColumnFormula>
    </tableColumn>
    <tableColumn id="6" xr3:uid="{0CF8190A-662E-422B-8BDD-34F3D27B34F2}" name="Well" dataDxfId="33"/>
    <tableColumn id="2" xr3:uid="{CE61E1E1-E9B3-4D58-9DFE-1AB6DDFCD05A}" name="Sample ID" dataDxfId="32"/>
    <tableColumn id="3" xr3:uid="{9795EF0E-2DE1-455A-A3FF-0804F7CBA8C3}" name="Extraction ID" dataDxfId="31"/>
    <tableColumn id="4" xr3:uid="{BC0F75E0-A79C-490C-9405-CD6FA4A793F8}" name="Sample Type" dataDxfId="30"/>
    <tableColumn id="10" xr3:uid="{3E950F3B-0125-416D-ACC8-0BEBF0CE0399}" name="Platemap ID" dataDxfId="29">
      <calculatedColumnFormula>IF(Assay!$F$34=reference!$E$104,IF(LEN(tbl_PCR[[#This Row],[Sample ID]])&gt;0,tbl_PCR[[#This Row],[Sample ID]],""),IF(LEN(tbl_PCR[[#This Row],[Extraction ID]])&gt;0,tbl_PCR[[#This Row],[Extraction ID]],""))</calculatedColumnFormula>
    </tableColumn>
    <tableColumn id="5" xr3:uid="{B3E809FC-AA96-4329-8BC3-6D3188F7C694}" name="sWGA identifier" dataDxfId="28"/>
    <tableColumn id="8" xr3:uid="{59846CDB-FD66-45CD-A212-013D460992B1}" name="PCR Identifier" dataDxfId="27">
      <calculatedColumnFormula>IF(LEN(tbl_PCR[[#This Row],[sWGA identifier]])=0,"",CONCATENATE(exp_id,"_",tbl_PCR[[#This Row],[Well]]))</calculatedColumnFormula>
    </tableColumn>
    <tableColumn id="7" xr3:uid="{734522B3-E102-4EBF-AD04-14C3F7B67107}" name="Qubit PCR [DNA] (ng/µl)" dataDxfId="26"/>
    <tableColumn id="11" xr3:uid="{D2BFD013-75EF-450B-A4E3-95DAB8A07EC6}" name="PCR Dilution Factor" dataDxfId="25"/>
    <tableColumn id="12" xr3:uid="{96ADB29E-A594-4912-850A-45B8B3904B4D}" name="PCR [DNA] (ng / µl)" dataDxfId="24">
      <calculatedColumnFormula>IF(OR(J3="",K3=""),"",SUM(J3*K3))</calculatedColumnFormula>
    </tableColumn>
    <tableColumn id="13" xr3:uid="{87CC627F-41F3-42EC-BA06-893DB14E3545}" name="Proceed with library prep" dataDxfId="2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91EA1DB-8044-424F-A69B-3933B0A20776}" name="Table5" displayName="Table5" ref="A1:B97" totalsRowShown="0">
  <autoFilter ref="A1:B97" xr:uid="{491EA1DB-8044-424F-A69B-3933B0A20776}"/>
  <tableColumns count="2">
    <tableColumn id="1" xr3:uid="{59E43CC6-F7FC-4D41-9F07-405AD3B530E6}" name="Well"/>
    <tableColumn id="2" xr3:uid="{43FB3FB9-DE75-4574-99DE-1AE6C44B2EF3}" name="Content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88B678F-87F5-452A-9808-8C26D87C6316}" name="tbl_Assays" displayName="tbl_Assays" ref="E2:G8" totalsRowShown="0" headerRowDxfId="22" dataDxfId="21">
  <autoFilter ref="E2:G8" xr:uid="{488B678F-87F5-452A-9808-8C26D87C6316}"/>
  <tableColumns count="3">
    <tableColumn id="1" xr3:uid="{981BF5AE-121F-4AF8-855F-49DE509E86E1}" name="Assay Name" dataDxfId="20"/>
    <tableColumn id="3" xr3:uid="{AECC9098-A69C-44D7-87A5-086086FD999D}" name="Targets" dataDxfId="19"/>
    <tableColumn id="4" xr3:uid="{20A98561-A069-41FD-A7B3-766B6336516C}" name="Primer Set" dataDxfId="18"/>
  </tableColumns>
  <tableStyleInfo name="TableStyleDark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F7724E8-27D2-44E9-85B4-57378D47D280}" name="tbl_expt_metadata" displayName="tbl_expt_metadata" ref="A1:N2" totalsRowShown="0">
  <autoFilter ref="A1:N2" xr:uid="{1F7724E8-27D2-44E9-85B4-57378D47D280}"/>
  <tableColumns count="14">
    <tableColumn id="1" xr3:uid="{CF92ACF9-25F8-4BAA-B9F1-567A722EDD10}" name="expt_id">
      <calculatedColumnFormula>IF(LEN(exp_id)=0,"",exp_id)</calculatedColumnFormula>
    </tableColumn>
    <tableColumn id="2" xr3:uid="{6EA97D5F-2525-4210-8AAC-60A494A0DFF1}" name="expt_date">
      <calculatedColumnFormula>IF(LEN(exp_date)=0,"",exp_date)</calculatedColumnFormula>
    </tableColumn>
    <tableColumn id="3" xr3:uid="{37EAA599-0FB5-4C4E-A2E5-CF226F56282F}" name="expt_user">
      <calculatedColumnFormula>IF(LEN(exp_user)=0,"",exp_user)</calculatedColumnFormula>
    </tableColumn>
    <tableColumn id="5" xr3:uid="{EB901222-05A0-4B82-8F19-7C8FB81E6845}" name="expt_type">
      <calculatedColumnFormula>IF(LEN(exp_type)=0,"",exp_type)</calculatedColumnFormula>
    </tableColumn>
    <tableColumn id="6" xr3:uid="{C3E991BE-2EA8-4C17-B604-89438F1D8ACB}" name="expt_version">
      <calculatedColumnFormula>IF(LEN(exp_version)=0,"",exp_version)</calculatedColumnFormula>
    </tableColumn>
    <tableColumn id="10" xr3:uid="{5CF880EF-3D5D-4639-8388-68004687285B}" name="expt_assay">
      <calculatedColumnFormula>IF(LEN(exp_assay)=0,"",exp_assay)</calculatedColumnFormula>
    </tableColumn>
    <tableColumn id="4" xr3:uid="{4DBD4096-EC40-4740-9004-468D1BAFC9A3}" name="expt_notes">
      <calculatedColumnFormula>IF(LEN(exp_notes)=0,"",exp_notes)</calculatedColumnFormula>
    </tableColumn>
    <tableColumn id="12" xr3:uid="{2FE13B56-1ED7-4086-B940-91993E2B4501}" name="expt_summary">
      <calculatedColumnFormula>IF(LEN(exp_summary)=0,"",exp_summary)</calculatedColumnFormula>
    </tableColumn>
    <tableColumn id="7" xr3:uid="{46F54692-7EB9-4C47-A454-DE67C0C7DE8A}" name="expt_rxns">
      <calculatedColumnFormula>IF(LEN(exp_rxns)=0,"",exp_rxns)</calculatedColumnFormula>
    </tableColumn>
    <tableColumn id="8" xr3:uid="{FE7702DC-D303-43C9-B4DB-2CFBAD430766}" name="pcr_primers">
      <calculatedColumnFormula>IF(LEN(pcr_primers)=0,"",pcr_primers)</calculatedColumnFormula>
    </tableColumn>
    <tableColumn id="11" xr3:uid="{622177FB-F0FE-41FA-AB87-E15E9ECEE0B9}" name="pcr_primersource">
      <calculatedColumnFormula>IF(LEN(pcr_primersource)=0,"",pcr_primersource)</calculatedColumnFormula>
    </tableColumn>
    <tableColumn id="9" xr3:uid="{5C17D014-189E-43E2-A899-4574390B7A58}" name="pcr_targetpanel">
      <calculatedColumnFormula>IF(LEN(pcr_targetpanel)=0,"",pcr_targetpanel)</calculatedColumnFormula>
    </tableColumn>
    <tableColumn id="14" xr3:uid="{B1248788-8BBB-4F40-90D1-7B509917F807}" name="template_vol">
      <calculatedColumnFormula>IF(LEN(template_vol)=0,"",template_vol)</calculatedColumnFormula>
    </tableColumn>
    <tableColumn id="13" xr3:uid="{4786D324-56A9-420B-A7CB-8083E29E50BD}" name="pcr_enzyme">
      <calculatedColumnFormula>IF(pcr_enzyme=0,"",pcr_enzyme)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BBF945E-5383-4B75-AC55-E268322A374B}" name="tbl_rxn_metadata" displayName="tbl_rxn_metadata" ref="A1:G97" totalsRowShown="0">
  <autoFilter ref="A1:G97" xr:uid="{DBBF945E-5383-4B75-AC55-E268322A374B}"/>
  <tableColumns count="7">
    <tableColumn id="2" xr3:uid="{1282264C-DD99-4BA3-8DB8-0E9363F6BA7C}" name="sample_id" dataDxfId="17">
      <calculatedColumnFormula>IF(LEN(PCR!D3),PCR!D3,"")</calculatedColumnFormula>
    </tableColumn>
    <tableColumn id="3" xr3:uid="{3FFBD26A-1339-451E-AF0C-51A92B0387C9}" name="extraction_id" dataDxfId="16">
      <calculatedColumnFormula>IF(LEN(PCR!E3),PCR!E3,"")</calculatedColumnFormula>
    </tableColumn>
    <tableColumn id="6" xr3:uid="{AE08A273-A276-4DC2-A55C-31491BBF4293}" name="sample_type" dataDxfId="15">
      <calculatedColumnFormula>IF(LEN(PCR!F3),PCR!F3,"")</calculatedColumnFormula>
    </tableColumn>
    <tableColumn id="5" xr3:uid="{5545E98D-0544-4375-81E6-330418C07C1D}" name="expt_id" dataDxfId="14">
      <calculatedColumnFormula>IF(LEN(PCR!H3)=0,"",exp_id)</calculatedColumnFormula>
    </tableColumn>
    <tableColumn id="4" xr3:uid="{EA58F3D6-4DB3-46FB-B1A4-0E7CBCBBBC84}" name="swga_identifier" dataDxfId="13">
      <calculatedColumnFormula>IF(LEN(PCR!H3),PCR!H3,"")</calculatedColumnFormula>
    </tableColumn>
    <tableColumn id="1" xr3:uid="{0E0D5C67-8A41-4FE0-9D6C-4C0D6A331B2E}" name="pcr_identifier" dataDxfId="12">
      <calculatedColumnFormula>IF(LEN(PCR!I3),PCR!I3,"")</calculatedColumnFormula>
    </tableColumn>
    <tableColumn id="9" xr3:uid="{4845F373-7505-41AE-BC4F-278230D9F085}" name="pcr_product_ngul">
      <calculatedColumnFormula>PCR!L3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D5826-E783-4004-A618-24FF73D48C76}">
  <sheetPr codeName="Sheet1">
    <tabColor rgb="FF92D050"/>
    <pageSetUpPr fitToPage="1"/>
  </sheetPr>
  <dimension ref="A1:M44"/>
  <sheetViews>
    <sheetView workbookViewId="0">
      <selection activeCell="A32" sqref="A32"/>
    </sheetView>
  </sheetViews>
  <sheetFormatPr defaultRowHeight="15.6" x14ac:dyDescent="0.3"/>
  <cols>
    <col min="1" max="8" width="9" style="7" customWidth="1"/>
  </cols>
  <sheetData>
    <row r="1" spans="1:13" x14ac:dyDescent="0.3">
      <c r="A1" s="102" t="s">
        <v>160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</row>
    <row r="2" spans="1:13" ht="15.75" customHeight="1" x14ac:dyDescent="0.3">
      <c r="A2" s="92" t="s">
        <v>134</v>
      </c>
      <c r="B2" s="93"/>
      <c r="C2" s="105"/>
      <c r="D2" s="105"/>
      <c r="E2" s="105"/>
      <c r="F2" s="105"/>
      <c r="G2" s="103" t="s">
        <v>139</v>
      </c>
      <c r="H2" s="103"/>
      <c r="K2" s="110" t="s">
        <v>138</v>
      </c>
      <c r="L2" s="110"/>
    </row>
    <row r="3" spans="1:13" ht="15.75" customHeight="1" x14ac:dyDescent="0.3">
      <c r="A3" s="92" t="s">
        <v>150</v>
      </c>
      <c r="B3" s="93"/>
      <c r="C3" s="106"/>
      <c r="D3" s="106"/>
      <c r="E3" s="106"/>
      <c r="F3" s="106"/>
      <c r="G3" t="s">
        <v>155</v>
      </c>
      <c r="K3" s="111" t="s">
        <v>3</v>
      </c>
      <c r="L3" s="111"/>
    </row>
    <row r="4" spans="1:13" x14ac:dyDescent="0.3">
      <c r="A4" s="92" t="s">
        <v>158</v>
      </c>
      <c r="B4" s="93"/>
      <c r="C4" s="109"/>
      <c r="D4" s="109"/>
      <c r="E4" s="109"/>
      <c r="F4" s="109"/>
      <c r="G4" s="20" t="s">
        <v>154</v>
      </c>
      <c r="K4" s="112" t="s">
        <v>4</v>
      </c>
      <c r="L4" s="112"/>
    </row>
    <row r="5" spans="1:13" x14ac:dyDescent="0.3">
      <c r="A5" s="95" t="s">
        <v>153</v>
      </c>
      <c r="B5" s="104"/>
      <c r="C5" s="107" t="str">
        <f>IF(OR(ISBLANK(C3),ISBLANK(C4)),"",CONCATENATE("PC",VLOOKUP(C3,reference!I3:J8,2,FALSE),C4))</f>
        <v/>
      </c>
      <c r="D5" s="107"/>
      <c r="E5" s="107"/>
      <c r="F5" s="107"/>
      <c r="G5" s="15" t="s">
        <v>163</v>
      </c>
      <c r="K5" s="113" t="s">
        <v>197</v>
      </c>
      <c r="L5" s="113"/>
    </row>
    <row r="6" spans="1:13" ht="15.75" customHeight="1" x14ac:dyDescent="0.3">
      <c r="A6" s="95" t="s">
        <v>135</v>
      </c>
      <c r="B6" s="104"/>
      <c r="C6" s="108" t="str">
        <f>IF(OR(ISBLANK(C2),ISBLANK(C3),LEN(C5)=0),"",CONCATENATE(C2,"_PCR_",C5))</f>
        <v/>
      </c>
      <c r="D6" s="108"/>
      <c r="E6" s="108"/>
      <c r="F6" s="108"/>
      <c r="G6" s="17"/>
      <c r="K6" s="113"/>
      <c r="L6" s="113"/>
    </row>
    <row r="7" spans="1:13" ht="15.75" customHeight="1" x14ac:dyDescent="0.3">
      <c r="A7" s="115" t="s">
        <v>198</v>
      </c>
      <c r="B7" s="115"/>
      <c r="C7" s="97"/>
      <c r="D7" s="97"/>
      <c r="E7" s="97"/>
      <c r="F7" s="97"/>
      <c r="G7" t="s">
        <v>155</v>
      </c>
    </row>
    <row r="8" spans="1:13" ht="15.75" customHeight="1" x14ac:dyDescent="0.3">
      <c r="A8" s="115" t="s">
        <v>199</v>
      </c>
      <c r="B8" s="115"/>
      <c r="C8" s="97"/>
      <c r="D8" s="97"/>
      <c r="E8" s="97"/>
      <c r="F8" s="97"/>
      <c r="G8" t="s">
        <v>200</v>
      </c>
    </row>
    <row r="9" spans="1:13" ht="15.75" customHeight="1" x14ac:dyDescent="0.3">
      <c r="A9" s="116" t="s">
        <v>194</v>
      </c>
      <c r="B9" s="116"/>
      <c r="C9" s="118" t="str">
        <f>IF(OR(LEN(C7)=0, LEN(C8)=0),"",CONCATENATE(C7,"_Batch",C8))</f>
        <v/>
      </c>
      <c r="D9" s="118"/>
      <c r="E9" s="118"/>
      <c r="F9" s="118"/>
      <c r="G9" s="15" t="s">
        <v>204</v>
      </c>
    </row>
    <row r="10" spans="1:13" ht="15.75" customHeight="1" x14ac:dyDescent="0.3">
      <c r="A10" s="116" t="s">
        <v>203</v>
      </c>
      <c r="B10" s="116"/>
      <c r="C10" s="117" t="str">
        <f>IF(OR(LEN(C6)=0,LEN(exp_summary)=0),"",CONCATENATE(C6,"_",exp_summary,".xlsx"))</f>
        <v/>
      </c>
      <c r="D10" s="117"/>
      <c r="E10" s="117"/>
      <c r="F10" s="117"/>
      <c r="G10" s="117"/>
      <c r="H10" s="117"/>
    </row>
    <row r="11" spans="1:13" x14ac:dyDescent="0.3">
      <c r="A11" s="92" t="s">
        <v>149</v>
      </c>
      <c r="B11" s="93"/>
      <c r="C11" s="119"/>
      <c r="D11" s="119"/>
      <c r="E11" s="119"/>
      <c r="F11" s="119"/>
      <c r="G11" t="s">
        <v>155</v>
      </c>
    </row>
    <row r="12" spans="1:13" x14ac:dyDescent="0.3">
      <c r="A12" s="95" t="s">
        <v>164</v>
      </c>
      <c r="B12" s="95"/>
      <c r="C12" s="96" t="str">
        <f>IF(ISBLANK(C11),"",VLOOKUP(C11,tbl_Assays[],2,FALSE))</f>
        <v/>
      </c>
      <c r="D12" s="96"/>
      <c r="E12" s="96"/>
      <c r="F12" s="96"/>
      <c r="G12" s="15" t="s">
        <v>201</v>
      </c>
    </row>
    <row r="13" spans="1:13" x14ac:dyDescent="0.3">
      <c r="A13" s="95" t="s">
        <v>165</v>
      </c>
      <c r="B13" s="95"/>
      <c r="C13" s="96" t="str">
        <f>IF(ISBLANK(C11),"",VLOOKUP(C11,tbl_Assays[],3,FALSE))</f>
        <v/>
      </c>
      <c r="D13" s="96"/>
      <c r="E13" s="96"/>
      <c r="F13" s="96"/>
      <c r="G13" s="15" t="s">
        <v>202</v>
      </c>
    </row>
    <row r="14" spans="1:13" x14ac:dyDescent="0.3">
      <c r="A14" s="92" t="s">
        <v>190</v>
      </c>
      <c r="B14" s="93"/>
      <c r="C14" s="97"/>
      <c r="D14" s="97"/>
      <c r="E14" s="97"/>
      <c r="F14" s="97"/>
      <c r="G14" s="15" t="s">
        <v>191</v>
      </c>
    </row>
    <row r="15" spans="1:13" x14ac:dyDescent="0.3">
      <c r="A15" s="92" t="s">
        <v>261</v>
      </c>
      <c r="B15" s="93"/>
      <c r="C15" s="97"/>
      <c r="D15" s="97"/>
      <c r="E15" s="97"/>
      <c r="F15" s="97"/>
      <c r="G15" t="s">
        <v>155</v>
      </c>
    </row>
    <row r="16" spans="1:13" x14ac:dyDescent="0.3">
      <c r="A16" s="92" t="s">
        <v>136</v>
      </c>
      <c r="B16" s="93"/>
      <c r="C16" s="97"/>
      <c r="D16" s="97"/>
      <c r="E16" s="97"/>
      <c r="F16" s="97"/>
      <c r="G16" s="15"/>
    </row>
    <row r="17" spans="1:13" x14ac:dyDescent="0.3">
      <c r="A17" s="92" t="s">
        <v>188</v>
      </c>
      <c r="B17" s="93"/>
      <c r="C17" s="100"/>
      <c r="D17" s="100"/>
      <c r="E17" s="100"/>
      <c r="F17" s="100"/>
      <c r="G17" s="100"/>
      <c r="H17" s="100"/>
      <c r="I17" s="100"/>
      <c r="J17" s="100"/>
      <c r="K17" s="100"/>
    </row>
    <row r="18" spans="1:13" x14ac:dyDescent="0.3">
      <c r="A18" s="25"/>
      <c r="B18" s="12"/>
      <c r="C18" s="100"/>
      <c r="D18" s="100"/>
      <c r="E18" s="100"/>
      <c r="F18" s="100"/>
      <c r="G18" s="100"/>
      <c r="H18" s="100"/>
      <c r="I18" s="100"/>
      <c r="J18" s="100"/>
      <c r="K18" s="100"/>
    </row>
    <row r="19" spans="1:13" x14ac:dyDescent="0.3">
      <c r="A19" s="8"/>
      <c r="C19" s="9"/>
      <c r="D19" s="8"/>
      <c r="E19" s="8"/>
      <c r="F19" s="8"/>
      <c r="G19"/>
      <c r="H19"/>
      <c r="J19" s="8"/>
    </row>
    <row r="20" spans="1:13" x14ac:dyDescent="0.3">
      <c r="A20" s="82" t="s">
        <v>159</v>
      </c>
      <c r="B20" s="8"/>
      <c r="C20" s="12" t="s">
        <v>24</v>
      </c>
      <c r="D20" s="47">
        <v>0.1</v>
      </c>
      <c r="G20"/>
      <c r="H20"/>
    </row>
    <row r="21" spans="1:13" ht="16.2" thickBot="1" x14ac:dyDescent="0.35">
      <c r="A21" s="99" t="s">
        <v>6</v>
      </c>
      <c r="B21" s="99"/>
      <c r="C21" s="99"/>
      <c r="D21" s="98" t="s">
        <v>7</v>
      </c>
      <c r="E21" s="98"/>
      <c r="F21" s="98" t="str">
        <f>CONCATENATE("MM x",exp_rxns, " (µl)")</f>
        <v>MM x (µl)</v>
      </c>
      <c r="G21" s="98"/>
      <c r="H21" s="8"/>
      <c r="J21" s="101" t="s">
        <v>8</v>
      </c>
      <c r="K21" s="101"/>
      <c r="L21" s="48" t="s">
        <v>14</v>
      </c>
      <c r="M21" s="48" t="s">
        <v>10</v>
      </c>
    </row>
    <row r="22" spans="1:13" ht="16.5" customHeight="1" x14ac:dyDescent="0.3">
      <c r="A22" s="86" t="s">
        <v>215</v>
      </c>
      <c r="B22" s="86"/>
      <c r="C22" s="86"/>
      <c r="D22" s="89"/>
      <c r="E22" s="89"/>
      <c r="F22" s="88" t="s">
        <v>9</v>
      </c>
      <c r="G22" s="88"/>
      <c r="H22" s="49"/>
      <c r="I22" s="49"/>
      <c r="J22" s="91" t="str">
        <f>reference!E62</f>
        <v/>
      </c>
      <c r="K22" s="91"/>
      <c r="L22" s="50" t="str">
        <f>reference!F62</f>
        <v/>
      </c>
      <c r="M22" s="50" t="str">
        <f>reference!G62</f>
        <v/>
      </c>
    </row>
    <row r="23" spans="1:13" x14ac:dyDescent="0.3">
      <c r="A23" s="86" t="str">
        <f>reference!E25</f>
        <v/>
      </c>
      <c r="B23" s="86"/>
      <c r="C23" s="86"/>
      <c r="D23" s="90" t="str">
        <f>reference!F25</f>
        <v/>
      </c>
      <c r="E23" s="90"/>
      <c r="F23" s="87" t="str">
        <f>IFERROR(SUM(D23*exp_rxns*(1+$D$20)),"")</f>
        <v/>
      </c>
      <c r="G23" s="87"/>
      <c r="H23" s="49"/>
      <c r="I23" s="49"/>
      <c r="J23" s="91" t="str">
        <f>reference!E63</f>
        <v/>
      </c>
      <c r="K23" s="91"/>
      <c r="L23" s="50" t="str">
        <f>reference!F63</f>
        <v/>
      </c>
      <c r="M23" s="50" t="str">
        <f>reference!G63</f>
        <v/>
      </c>
    </row>
    <row r="24" spans="1:13" ht="15.75" customHeight="1" x14ac:dyDescent="0.3">
      <c r="A24" s="86" t="str">
        <f>reference!E26</f>
        <v/>
      </c>
      <c r="B24" s="86"/>
      <c r="C24" s="86"/>
      <c r="D24" s="90" t="str">
        <f>reference!F26</f>
        <v/>
      </c>
      <c r="E24" s="90"/>
      <c r="F24" s="87" t="str">
        <f>IFERROR(SUM(D24*exp_rxns*(1+$D$20)),"")</f>
        <v/>
      </c>
      <c r="G24" s="87"/>
      <c r="H24" s="49"/>
      <c r="I24" s="49"/>
      <c r="J24" s="91" t="str">
        <f>reference!E64</f>
        <v/>
      </c>
      <c r="K24" s="91"/>
      <c r="L24" s="50" t="str">
        <f>reference!F64</f>
        <v/>
      </c>
      <c r="M24" s="50" t="str">
        <f>reference!G64</f>
        <v/>
      </c>
    </row>
    <row r="25" spans="1:13" x14ac:dyDescent="0.3">
      <c r="A25" s="86" t="str">
        <f>reference!E27</f>
        <v/>
      </c>
      <c r="B25" s="86"/>
      <c r="C25" s="86"/>
      <c r="D25" s="90" t="str">
        <f>reference!F27</f>
        <v/>
      </c>
      <c r="E25" s="90"/>
      <c r="F25" s="87" t="str">
        <f>IFERROR(SUM(D25*exp_rxns*(1+$D$20)),"")</f>
        <v/>
      </c>
      <c r="G25" s="87"/>
      <c r="H25" s="49"/>
      <c r="I25" s="49"/>
      <c r="J25" s="91" t="str">
        <f>reference!E65</f>
        <v/>
      </c>
      <c r="K25" s="91"/>
      <c r="L25" s="50" t="str">
        <f>reference!F65</f>
        <v/>
      </c>
      <c r="M25" s="50" t="str">
        <f>reference!G65</f>
        <v/>
      </c>
    </row>
    <row r="26" spans="1:13" ht="15.75" customHeight="1" x14ac:dyDescent="0.3">
      <c r="A26" s="86" t="str">
        <f>reference!E28</f>
        <v/>
      </c>
      <c r="B26" s="86"/>
      <c r="C26" s="86"/>
      <c r="D26" s="90" t="str">
        <f>reference!F28</f>
        <v/>
      </c>
      <c r="E26" s="90"/>
      <c r="F26" s="87" t="str">
        <f>IFERROR(SUM(D26*exp_rxns*(1+$D$20)),"")</f>
        <v/>
      </c>
      <c r="G26" s="87"/>
      <c r="H26" s="49"/>
      <c r="I26" s="49"/>
      <c r="J26" s="91" t="str">
        <f>reference!E66</f>
        <v/>
      </c>
      <c r="K26" s="91"/>
      <c r="L26" s="50" t="str">
        <f>reference!F66</f>
        <v/>
      </c>
      <c r="M26" s="50" t="str">
        <f>reference!G66</f>
        <v/>
      </c>
    </row>
    <row r="27" spans="1:13" x14ac:dyDescent="0.3">
      <c r="A27" s="86" t="str">
        <f>reference!E29</f>
        <v/>
      </c>
      <c r="B27" s="86"/>
      <c r="C27" s="86"/>
      <c r="D27" s="90" t="str">
        <f>reference!F29</f>
        <v/>
      </c>
      <c r="E27" s="90"/>
      <c r="F27" s="87" t="str">
        <f>IFERROR(SUM(D27*exp_rxns*(1+$D$20)),"")</f>
        <v/>
      </c>
      <c r="G27" s="87"/>
      <c r="H27" s="8"/>
      <c r="J27" s="91" t="str">
        <f>reference!E67</f>
        <v/>
      </c>
      <c r="K27" s="91"/>
      <c r="L27" s="50" t="str">
        <f>reference!F67</f>
        <v/>
      </c>
      <c r="M27" s="50" t="str">
        <f>reference!G67</f>
        <v/>
      </c>
    </row>
    <row r="28" spans="1:13" x14ac:dyDescent="0.3">
      <c r="D28" s="84" t="str">
        <f>IF(SUM(D22:E27)=0,"",SUM(D22:E27))</f>
        <v/>
      </c>
      <c r="E28" s="84"/>
      <c r="F28" s="52" t="str">
        <f>CONCATENATE("Add ",SUM(D23:D27)," µl of MM to each well")</f>
        <v>Add 0 µl of MM to each well</v>
      </c>
      <c r="G28" s="50"/>
      <c r="H28" s="8"/>
      <c r="J28" s="91" t="str">
        <f>reference!E68</f>
        <v/>
      </c>
      <c r="K28" s="91"/>
      <c r="L28" s="50" t="str">
        <f>reference!F68</f>
        <v/>
      </c>
      <c r="M28" s="50" t="str">
        <f>reference!G68</f>
        <v/>
      </c>
    </row>
    <row r="29" spans="1:13" x14ac:dyDescent="0.3">
      <c r="D29" s="51"/>
      <c r="E29" s="51"/>
      <c r="F29" s="52"/>
      <c r="G29" s="50"/>
      <c r="H29" s="8"/>
    </row>
    <row r="30" spans="1:13" ht="15.75" customHeight="1" x14ac:dyDescent="0.3">
      <c r="A30" s="10" t="s">
        <v>290</v>
      </c>
      <c r="B30"/>
      <c r="C30"/>
      <c r="D30"/>
      <c r="E30"/>
      <c r="F30"/>
      <c r="G30"/>
      <c r="H30"/>
      <c r="K30" s="85" t="s">
        <v>161</v>
      </c>
      <c r="L30" s="85"/>
      <c r="M30" s="85"/>
    </row>
    <row r="31" spans="1:13" ht="35.25" customHeight="1" x14ac:dyDescent="0.3">
      <c r="A31" s="103" t="s">
        <v>291</v>
      </c>
      <c r="B31" s="103"/>
      <c r="C31" s="103"/>
      <c r="D31" s="103"/>
      <c r="E31" s="103"/>
      <c r="F31" s="103"/>
      <c r="G31" s="103"/>
      <c r="H31" s="103"/>
      <c r="I31" s="103"/>
      <c r="J31" s="103"/>
      <c r="K31" s="103"/>
      <c r="L31" s="103"/>
      <c r="M31" s="103"/>
    </row>
    <row r="32" spans="1:13" ht="15.75" customHeight="1" x14ac:dyDescent="0.4">
      <c r="A32" s="15" t="s">
        <v>137</v>
      </c>
      <c r="B32" s="15"/>
      <c r="C32" s="15"/>
      <c r="D32" s="15"/>
      <c r="E32" s="15"/>
      <c r="F32" s="15"/>
      <c r="G32" s="15"/>
      <c r="H32" s="8"/>
      <c r="K32" s="94" t="s">
        <v>162</v>
      </c>
      <c r="L32" s="94"/>
      <c r="M32" s="94"/>
    </row>
    <row r="33" spans="1:13" ht="15.75" customHeight="1" x14ac:dyDescent="0.3">
      <c r="A33" s="8"/>
      <c r="B33" s="8"/>
      <c r="C33" s="8"/>
      <c r="D33" s="8"/>
      <c r="E33" s="8"/>
      <c r="F33" s="8"/>
      <c r="G33" s="8"/>
      <c r="H33" s="8"/>
    </row>
    <row r="34" spans="1:13" ht="15.75" customHeight="1" x14ac:dyDescent="0.3">
      <c r="A34" s="16" t="s">
        <v>23</v>
      </c>
      <c r="B34" t="s">
        <v>283</v>
      </c>
      <c r="C34"/>
      <c r="D34"/>
      <c r="E34"/>
      <c r="F34" s="114"/>
      <c r="G34" s="114"/>
      <c r="H34"/>
    </row>
    <row r="35" spans="1:13" ht="15.75" customHeight="1" x14ac:dyDescent="0.3">
      <c r="A35"/>
      <c r="B35" s="22">
        <v>1</v>
      </c>
      <c r="C35" s="22">
        <v>2</v>
      </c>
      <c r="D35" s="22">
        <v>3</v>
      </c>
      <c r="E35" s="22">
        <v>4</v>
      </c>
      <c r="F35" s="22">
        <v>5</v>
      </c>
      <c r="G35" s="22">
        <v>6</v>
      </c>
      <c r="H35" s="22">
        <v>7</v>
      </c>
      <c r="I35" s="22">
        <v>8</v>
      </c>
      <c r="J35" s="22">
        <v>9</v>
      </c>
      <c r="K35" s="22">
        <v>10</v>
      </c>
      <c r="L35" s="22">
        <v>11</v>
      </c>
      <c r="M35" s="22">
        <v>12</v>
      </c>
    </row>
    <row r="36" spans="1:13" ht="15.75" customHeight="1" x14ac:dyDescent="0.3">
      <c r="A36" s="23" t="s">
        <v>26</v>
      </c>
      <c r="B36" s="21" t="str">
        <f>PCR!$G3</f>
        <v/>
      </c>
      <c r="C36" s="21" t="str">
        <f>PCR!$G11</f>
        <v/>
      </c>
      <c r="D36" s="21" t="str">
        <f>PCR!$G19</f>
        <v/>
      </c>
      <c r="E36" s="21" t="str">
        <f>PCR!$G27</f>
        <v/>
      </c>
      <c r="F36" s="21" t="str">
        <f>PCR!$G35</f>
        <v/>
      </c>
      <c r="G36" s="21" t="str">
        <f>PCR!$G43</f>
        <v/>
      </c>
      <c r="H36" s="21" t="str">
        <f>PCR!$G51</f>
        <v/>
      </c>
      <c r="I36" s="21" t="str">
        <f>PCR!$G59</f>
        <v/>
      </c>
      <c r="J36" s="21" t="str">
        <f>PCR!$G67</f>
        <v/>
      </c>
      <c r="K36" s="21" t="str">
        <f>PCR!$G75</f>
        <v/>
      </c>
      <c r="L36" s="21" t="str">
        <f>PCR!$G83</f>
        <v/>
      </c>
      <c r="M36" s="21" t="str">
        <f>PCR!$G91</f>
        <v/>
      </c>
    </row>
    <row r="37" spans="1:13" ht="15.75" customHeight="1" x14ac:dyDescent="0.3">
      <c r="A37" s="23" t="s">
        <v>27</v>
      </c>
      <c r="B37" s="21" t="str">
        <f>PCR!$G4</f>
        <v/>
      </c>
      <c r="C37" s="21" t="str">
        <f>PCR!$G12</f>
        <v/>
      </c>
      <c r="D37" s="21" t="str">
        <f>PCR!$G20</f>
        <v/>
      </c>
      <c r="E37" s="21" t="str">
        <f>PCR!$G28</f>
        <v/>
      </c>
      <c r="F37" s="21" t="str">
        <f>PCR!$G36</f>
        <v/>
      </c>
      <c r="G37" s="21" t="str">
        <f>PCR!$G44</f>
        <v/>
      </c>
      <c r="H37" s="21" t="str">
        <f>PCR!$G52</f>
        <v/>
      </c>
      <c r="I37" s="21" t="str">
        <f>PCR!$G60</f>
        <v/>
      </c>
      <c r="J37" s="21" t="str">
        <f>PCR!$G68</f>
        <v/>
      </c>
      <c r="K37" s="21" t="str">
        <f>PCR!$G76</f>
        <v/>
      </c>
      <c r="L37" s="21" t="str">
        <f>PCR!$G84</f>
        <v/>
      </c>
      <c r="M37" s="21" t="str">
        <f>PCR!$G92</f>
        <v/>
      </c>
    </row>
    <row r="38" spans="1:13" ht="15.75" customHeight="1" x14ac:dyDescent="0.3">
      <c r="A38" s="23" t="s">
        <v>28</v>
      </c>
      <c r="B38" s="21" t="str">
        <f>PCR!$G5</f>
        <v/>
      </c>
      <c r="C38" s="21" t="str">
        <f>PCR!$G13</f>
        <v/>
      </c>
      <c r="D38" s="21" t="str">
        <f>PCR!$G21</f>
        <v/>
      </c>
      <c r="E38" s="21" t="str">
        <f>PCR!$G29</f>
        <v/>
      </c>
      <c r="F38" s="21" t="str">
        <f>PCR!$G37</f>
        <v/>
      </c>
      <c r="G38" s="21" t="str">
        <f>PCR!$G45</f>
        <v/>
      </c>
      <c r="H38" s="21" t="str">
        <f>PCR!$G53</f>
        <v/>
      </c>
      <c r="I38" s="21" t="str">
        <f>PCR!$G61</f>
        <v/>
      </c>
      <c r="J38" s="21" t="str">
        <f>PCR!$G69</f>
        <v/>
      </c>
      <c r="K38" s="21" t="str">
        <f>PCR!$G77</f>
        <v/>
      </c>
      <c r="L38" s="21" t="str">
        <f>PCR!$G85</f>
        <v/>
      </c>
      <c r="M38" s="21" t="str">
        <f>PCR!$G93</f>
        <v/>
      </c>
    </row>
    <row r="39" spans="1:13" ht="15.75" customHeight="1" x14ac:dyDescent="0.3">
      <c r="A39" s="23" t="s">
        <v>29</v>
      </c>
      <c r="B39" s="21" t="str">
        <f>PCR!$G6</f>
        <v/>
      </c>
      <c r="C39" s="21" t="str">
        <f>PCR!$G14</f>
        <v/>
      </c>
      <c r="D39" s="21" t="str">
        <f>PCR!$G22</f>
        <v/>
      </c>
      <c r="E39" s="21" t="str">
        <f>PCR!$G30</f>
        <v/>
      </c>
      <c r="F39" s="21" t="str">
        <f>PCR!$G38</f>
        <v/>
      </c>
      <c r="G39" s="21" t="str">
        <f>PCR!$G46</f>
        <v/>
      </c>
      <c r="H39" s="21" t="str">
        <f>PCR!$G54</f>
        <v/>
      </c>
      <c r="I39" s="21" t="str">
        <f>PCR!$G62</f>
        <v/>
      </c>
      <c r="J39" s="21" t="str">
        <f>PCR!$G70</f>
        <v/>
      </c>
      <c r="K39" s="21" t="str">
        <f>PCR!$G78</f>
        <v/>
      </c>
      <c r="L39" s="21" t="str">
        <f>PCR!$G86</f>
        <v/>
      </c>
      <c r="M39" s="21" t="str">
        <f>PCR!$G94</f>
        <v/>
      </c>
    </row>
    <row r="40" spans="1:13" ht="15.75" customHeight="1" x14ac:dyDescent="0.3">
      <c r="A40" s="23" t="s">
        <v>30</v>
      </c>
      <c r="B40" s="21" t="str">
        <f>PCR!$G7</f>
        <v/>
      </c>
      <c r="C40" s="21" t="str">
        <f>PCR!$G15</f>
        <v/>
      </c>
      <c r="D40" s="21" t="str">
        <f>PCR!$G23</f>
        <v/>
      </c>
      <c r="E40" s="21" t="str">
        <f>PCR!$G31</f>
        <v/>
      </c>
      <c r="F40" s="21" t="str">
        <f>PCR!$G39</f>
        <v/>
      </c>
      <c r="G40" s="21" t="str">
        <f>PCR!$G47</f>
        <v/>
      </c>
      <c r="H40" s="21" t="str">
        <f>PCR!$G55</f>
        <v/>
      </c>
      <c r="I40" s="21" t="str">
        <f>PCR!$G63</f>
        <v/>
      </c>
      <c r="J40" s="21" t="str">
        <f>PCR!$G71</f>
        <v/>
      </c>
      <c r="K40" s="21" t="str">
        <f>PCR!$G79</f>
        <v/>
      </c>
      <c r="L40" s="21" t="str">
        <f>PCR!$G87</f>
        <v/>
      </c>
      <c r="M40" s="21" t="str">
        <f>PCR!$G95</f>
        <v/>
      </c>
    </row>
    <row r="41" spans="1:13" ht="15.75" customHeight="1" x14ac:dyDescent="0.3">
      <c r="A41" s="23" t="s">
        <v>31</v>
      </c>
      <c r="B41" s="21" t="str">
        <f>PCR!$G8</f>
        <v/>
      </c>
      <c r="C41" s="21" t="str">
        <f>PCR!$G16</f>
        <v/>
      </c>
      <c r="D41" s="21" t="str">
        <f>PCR!$G24</f>
        <v/>
      </c>
      <c r="E41" s="21" t="str">
        <f>PCR!$G32</f>
        <v/>
      </c>
      <c r="F41" s="21" t="str">
        <f>PCR!$G40</f>
        <v/>
      </c>
      <c r="G41" s="21" t="str">
        <f>PCR!$G48</f>
        <v/>
      </c>
      <c r="H41" s="21" t="str">
        <f>PCR!$G56</f>
        <v/>
      </c>
      <c r="I41" s="21" t="str">
        <f>PCR!$G64</f>
        <v/>
      </c>
      <c r="J41" s="21" t="str">
        <f>PCR!$G72</f>
        <v/>
      </c>
      <c r="K41" s="21" t="str">
        <f>PCR!$G80</f>
        <v/>
      </c>
      <c r="L41" s="21" t="str">
        <f>PCR!$G88</f>
        <v/>
      </c>
      <c r="M41" s="21" t="str">
        <f>PCR!$G96</f>
        <v/>
      </c>
    </row>
    <row r="42" spans="1:13" ht="15.75" customHeight="1" x14ac:dyDescent="0.3">
      <c r="A42" s="23" t="s">
        <v>32</v>
      </c>
      <c r="B42" s="21" t="str">
        <f>PCR!$G9</f>
        <v/>
      </c>
      <c r="C42" s="21" t="str">
        <f>PCR!$G17</f>
        <v/>
      </c>
      <c r="D42" s="21" t="str">
        <f>PCR!$G25</f>
        <v/>
      </c>
      <c r="E42" s="21" t="str">
        <f>PCR!$G33</f>
        <v/>
      </c>
      <c r="F42" s="21" t="str">
        <f>PCR!$G41</f>
        <v/>
      </c>
      <c r="G42" s="21" t="str">
        <f>PCR!$G49</f>
        <v/>
      </c>
      <c r="H42" s="21" t="str">
        <f>PCR!$G57</f>
        <v/>
      </c>
      <c r="I42" s="21" t="str">
        <f>PCR!$G65</f>
        <v/>
      </c>
      <c r="J42" s="21" t="str">
        <f>PCR!$G73</f>
        <v/>
      </c>
      <c r="K42" s="21" t="str">
        <f>PCR!$G81</f>
        <v/>
      </c>
      <c r="L42" s="21" t="str">
        <f>PCR!$G89</f>
        <v/>
      </c>
      <c r="M42" s="21" t="str">
        <f>PCR!$G97</f>
        <v/>
      </c>
    </row>
    <row r="43" spans="1:13" ht="15.75" customHeight="1" x14ac:dyDescent="0.3">
      <c r="A43" s="23" t="s">
        <v>33</v>
      </c>
      <c r="B43" s="21" t="str">
        <f>PCR!$G10</f>
        <v/>
      </c>
      <c r="C43" s="21" t="str">
        <f>PCR!$G18</f>
        <v/>
      </c>
      <c r="D43" s="21" t="str">
        <f>PCR!$G26</f>
        <v/>
      </c>
      <c r="E43" s="21" t="str">
        <f>PCR!$G34</f>
        <v/>
      </c>
      <c r="F43" s="21" t="str">
        <f>PCR!$G42</f>
        <v/>
      </c>
      <c r="G43" s="21" t="str">
        <f>PCR!$G50</f>
        <v/>
      </c>
      <c r="H43" s="21" t="str">
        <f>PCR!$G58</f>
        <v/>
      </c>
      <c r="I43" s="21" t="str">
        <f>PCR!$G66</f>
        <v/>
      </c>
      <c r="J43" s="21" t="str">
        <f>PCR!$G74</f>
        <v/>
      </c>
      <c r="K43" s="21" t="str">
        <f>PCR!$G82</f>
        <v/>
      </c>
      <c r="L43" s="21" t="str">
        <f>PCR!$G90</f>
        <v/>
      </c>
      <c r="M43" s="21" t="str">
        <f>PCR!$G98</f>
        <v/>
      </c>
    </row>
    <row r="44" spans="1:13" ht="15.75" customHeight="1" x14ac:dyDescent="0.3">
      <c r="A44" s="8"/>
      <c r="B44" s="8"/>
    </row>
  </sheetData>
  <sheetProtection sheet="1" objects="1" scenarios="1"/>
  <mergeCells count="72">
    <mergeCell ref="F34:G34"/>
    <mergeCell ref="A31:M31"/>
    <mergeCell ref="A7:B7"/>
    <mergeCell ref="C7:F7"/>
    <mergeCell ref="A8:B8"/>
    <mergeCell ref="A9:B9"/>
    <mergeCell ref="A10:B10"/>
    <mergeCell ref="C10:H10"/>
    <mergeCell ref="C8:F8"/>
    <mergeCell ref="C9:F9"/>
    <mergeCell ref="C11:F11"/>
    <mergeCell ref="C16:F16"/>
    <mergeCell ref="C14:F14"/>
    <mergeCell ref="C13:F13"/>
    <mergeCell ref="D25:E25"/>
    <mergeCell ref="A24:C24"/>
    <mergeCell ref="A1:M1"/>
    <mergeCell ref="G2:H2"/>
    <mergeCell ref="A3:B3"/>
    <mergeCell ref="A6:B6"/>
    <mergeCell ref="C2:F2"/>
    <mergeCell ref="C3:F3"/>
    <mergeCell ref="C5:F5"/>
    <mergeCell ref="C6:F6"/>
    <mergeCell ref="A2:B2"/>
    <mergeCell ref="A5:B5"/>
    <mergeCell ref="A4:B4"/>
    <mergeCell ref="C4:F4"/>
    <mergeCell ref="K2:L2"/>
    <mergeCell ref="K3:L3"/>
    <mergeCell ref="K4:L4"/>
    <mergeCell ref="K5:L6"/>
    <mergeCell ref="A13:B13"/>
    <mergeCell ref="C12:F12"/>
    <mergeCell ref="C15:F15"/>
    <mergeCell ref="A15:B15"/>
    <mergeCell ref="D21:E21"/>
    <mergeCell ref="A21:C21"/>
    <mergeCell ref="A17:B17"/>
    <mergeCell ref="A14:B14"/>
    <mergeCell ref="A16:B16"/>
    <mergeCell ref="A12:B12"/>
    <mergeCell ref="C17:K18"/>
    <mergeCell ref="F21:G21"/>
    <mergeCell ref="J21:K21"/>
    <mergeCell ref="A11:B11"/>
    <mergeCell ref="K32:M32"/>
    <mergeCell ref="D24:E24"/>
    <mergeCell ref="D26:E26"/>
    <mergeCell ref="D27:E27"/>
    <mergeCell ref="F25:G25"/>
    <mergeCell ref="F24:G24"/>
    <mergeCell ref="J26:K26"/>
    <mergeCell ref="F27:G27"/>
    <mergeCell ref="F26:G26"/>
    <mergeCell ref="A26:C26"/>
    <mergeCell ref="J27:K27"/>
    <mergeCell ref="A27:C27"/>
    <mergeCell ref="J24:K24"/>
    <mergeCell ref="J25:K25"/>
    <mergeCell ref="J28:K28"/>
    <mergeCell ref="D28:E28"/>
    <mergeCell ref="K30:M30"/>
    <mergeCell ref="A22:C22"/>
    <mergeCell ref="A23:C23"/>
    <mergeCell ref="F23:G23"/>
    <mergeCell ref="F22:G22"/>
    <mergeCell ref="D22:E22"/>
    <mergeCell ref="D23:E23"/>
    <mergeCell ref="J22:K22"/>
    <mergeCell ref="J23:K23"/>
    <mergeCell ref="A25:C25"/>
  </mergeCells>
  <conditionalFormatting sqref="A25:C27">
    <cfRule type="expression" dxfId="11" priority="9">
      <formula>A25="-"</formula>
    </cfRule>
  </conditionalFormatting>
  <conditionalFormatting sqref="C2:C4 C11 C14:C17">
    <cfRule type="expression" dxfId="10" priority="22">
      <formula>COUNTIF(C2,"")</formula>
    </cfRule>
  </conditionalFormatting>
  <conditionalFormatting sqref="C7:C8">
    <cfRule type="expression" dxfId="9" priority="12">
      <formula>COUNTIF(C7,"")</formula>
    </cfRule>
  </conditionalFormatting>
  <conditionalFormatting sqref="D22:E22">
    <cfRule type="containsBlanks" dxfId="7" priority="6">
      <formula>LEN(TRIM(D22))=0</formula>
    </cfRule>
  </conditionalFormatting>
  <conditionalFormatting sqref="D25:E27">
    <cfRule type="expression" dxfId="6" priority="7">
      <formula>A25="-"</formula>
    </cfRule>
  </conditionalFormatting>
  <conditionalFormatting sqref="F34">
    <cfRule type="expression" dxfId="5" priority="2">
      <formula>COUNTIF(F34,"")</formula>
    </cfRule>
  </conditionalFormatting>
  <conditionalFormatting sqref="F22:G27">
    <cfRule type="expression" dxfId="4" priority="8">
      <formula>$A22="-"</formula>
    </cfRule>
  </conditionalFormatting>
  <conditionalFormatting sqref="J22:M28">
    <cfRule type="expression" dxfId="3" priority="3" stopIfTrue="1">
      <formula>J22=0</formula>
    </cfRule>
  </conditionalFormatting>
  <conditionalFormatting sqref="M22:M28">
    <cfRule type="expression" dxfId="2" priority="11">
      <formula>LEN(M22)&gt;0</formula>
    </cfRule>
  </conditionalFormatting>
  <dataValidations count="3">
    <dataValidation allowBlank="1" showInputMessage="1" showErrorMessage="1" errorTitle="Experimental Aim" error="The aim must be 5-20 characters long as it is used to name folders downstream so can not be too verbose." sqref="C10 C9:F9" xr:uid="{B2B8BFB3-0AE7-4ECF-A2D1-0DE481577069}"/>
    <dataValidation type="custom" allowBlank="1" showInputMessage="1" showErrorMessage="1" sqref="C4:F4" xr:uid="{9E3F1EDD-ECC0-4744-B8A4-53A5A89BEC01}">
      <formula1>LEN(C4)=3</formula1>
    </dataValidation>
    <dataValidation allowBlank="1" showInputMessage="1" showErrorMessage="1" errorTitle="Incorrect Format" error="Exp Numbers should be three digits long" sqref="C5:F5" xr:uid="{3305B6EA-24D3-4F5D-A2AC-BB3F2ACD221C}"/>
  </dataValidations>
  <pageMargins left="0.70866141732283472" right="0.70866141732283472" top="0.74803149606299213" bottom="0.74803149606299213" header="0.31496062992125984" footer="0.31496062992125984"/>
  <pageSetup paperSize="9" scale="68" fitToHeight="0" orientation="portrait" r:id="rId1"/>
  <headerFooter>
    <oddFooter>Page &amp;P of &amp;N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789285ED-6C3F-415D-A90E-72FC44694A02}">
            <xm:f>$D$22&gt;reference!$F$24</xm:f>
            <x14:dxf>
              <fill>
                <patternFill>
                  <bgColor rgb="FFFF0000"/>
                </patternFill>
              </fill>
            </x14:dxf>
          </x14:cfRule>
          <xm:sqref>D22:E22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58C9E0CC-D820-49E0-B8FE-F2C4BD08D2E5}">
          <x14:formula1>
            <xm:f>reference!$E$3:$E$8</xm:f>
          </x14:formula1>
          <xm:sqref>C11:F11</xm:sqref>
        </x14:dataValidation>
        <x14:dataValidation type="list" allowBlank="1" showInputMessage="1" showErrorMessage="1" xr:uid="{9E7C7338-D4B5-4229-8F49-1913883BAA1F}">
          <x14:formula1>
            <xm:f>reference!$I$3:$I$8</xm:f>
          </x14:formula1>
          <xm:sqref>C3</xm:sqref>
        </x14:dataValidation>
        <x14:dataValidation type="list" allowBlank="1" showInputMessage="1" showErrorMessage="1" xr:uid="{ACDC75C9-791B-4E82-A9A3-D2BDFD36107F}">
          <x14:formula1>
            <xm:f>reference!$L$3:$L$8</xm:f>
          </x14:formula1>
          <xm:sqref>C7:F7</xm:sqref>
        </x14:dataValidation>
        <x14:dataValidation type="list" allowBlank="1" showInputMessage="1" showErrorMessage="1" xr:uid="{7DC0BE7F-A938-49D1-8508-05D8BFD25456}">
          <x14:formula1>
            <xm:f>reference!$E$14:$E$16</xm:f>
          </x14:formula1>
          <xm:sqref>C15:F15</xm:sqref>
        </x14:dataValidation>
        <x14:dataValidation type="list" allowBlank="1" showInputMessage="1" showErrorMessage="1" xr:uid="{021BDCBC-F511-4D48-906D-30E452F888C6}">
          <x14:formula1>
            <xm:f>reference!$E$104:$E$105</xm:f>
          </x14:formula1>
          <xm:sqref>F34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6DBD4-8DAD-9140-A720-2E9A5B0F30FB}">
  <sheetPr codeName="Sheet2">
    <tabColor rgb="FF92D050"/>
    <pageSetUpPr fitToPage="1"/>
  </sheetPr>
  <dimension ref="A1:M111"/>
  <sheetViews>
    <sheetView zoomScale="140" zoomScaleNormal="140" workbookViewId="0">
      <selection activeCell="D4" sqref="D4"/>
    </sheetView>
  </sheetViews>
  <sheetFormatPr defaultColWidth="11" defaultRowHeight="15.6" x14ac:dyDescent="0.3"/>
  <cols>
    <col min="1" max="1" width="6.59765625" customWidth="1"/>
    <col min="2" max="2" width="6.59765625" hidden="1" customWidth="1"/>
    <col min="3" max="3" width="6.59765625" customWidth="1"/>
    <col min="4" max="5" width="11.8984375" customWidth="1"/>
    <col min="6" max="6" width="12.59765625" style="1" customWidth="1"/>
    <col min="7" max="7" width="12.59765625" style="1" hidden="1" customWidth="1"/>
    <col min="8" max="8" width="15.3984375" customWidth="1"/>
    <col min="9" max="9" width="12.69921875" bestFit="1" customWidth="1"/>
  </cols>
  <sheetData>
    <row r="1" spans="1:13" x14ac:dyDescent="0.3">
      <c r="A1" s="43"/>
      <c r="B1" s="43"/>
      <c r="C1" s="43"/>
      <c r="D1" s="120" t="s">
        <v>20</v>
      </c>
      <c r="E1" s="121"/>
      <c r="F1" s="121"/>
      <c r="G1" s="55"/>
      <c r="H1" s="44" t="s">
        <v>1</v>
      </c>
      <c r="I1" s="122" t="s">
        <v>2</v>
      </c>
      <c r="J1" s="123"/>
      <c r="K1" s="123"/>
      <c r="L1" s="123"/>
      <c r="M1" s="124"/>
    </row>
    <row r="2" spans="1:13" s="2" customFormat="1" ht="47.4" thickBot="1" x14ac:dyDescent="0.35">
      <c r="A2" s="57" t="s">
        <v>34</v>
      </c>
      <c r="B2" s="57" t="s">
        <v>285</v>
      </c>
      <c r="C2" s="57" t="s">
        <v>132</v>
      </c>
      <c r="D2" s="58" t="s">
        <v>5</v>
      </c>
      <c r="E2" s="58" t="s">
        <v>21</v>
      </c>
      <c r="F2" s="58" t="s">
        <v>269</v>
      </c>
      <c r="G2" s="58" t="s">
        <v>286</v>
      </c>
      <c r="H2" s="59" t="s">
        <v>184</v>
      </c>
      <c r="I2" s="60" t="s">
        <v>185</v>
      </c>
      <c r="J2" s="60" t="s">
        <v>156</v>
      </c>
      <c r="K2" s="60" t="s">
        <v>133</v>
      </c>
      <c r="L2" s="60" t="s">
        <v>157</v>
      </c>
      <c r="M2" s="60" t="s">
        <v>35</v>
      </c>
    </row>
    <row r="3" spans="1:13" ht="15.75" customHeight="1" x14ac:dyDescent="0.3">
      <c r="A3" s="61">
        <v>1</v>
      </c>
      <c r="B3" s="62" t="str">
        <f>RIGHT(tbl_PCR[[#This Row],[Well]],LEN(tbl_PCR[[#This Row],[Well]])-1)</f>
        <v>1</v>
      </c>
      <c r="C3" s="62" t="s">
        <v>36</v>
      </c>
      <c r="D3" s="63"/>
      <c r="E3" s="63"/>
      <c r="F3" s="63"/>
      <c r="G3" s="64" t="str">
        <f>IF(Assay!$F$34=reference!$E$104,IF(LEN(tbl_PCR[[#This Row],[Sample ID]])&gt;0,tbl_PCR[[#This Row],[Sample ID]],""),IF(LEN(tbl_PCR[[#This Row],[Extraction ID]])&gt;0,tbl_PCR[[#This Row],[Extraction ID]],""))</f>
        <v/>
      </c>
      <c r="H3" s="65"/>
      <c r="I3" s="66" t="str">
        <f>IF(LEN(tbl_PCR[[#This Row],[sWGA identifier]])=0,"",CONCATENATE(exp_id,"_",tbl_PCR[[#This Row],[Well]]))</f>
        <v/>
      </c>
      <c r="J3" s="63"/>
      <c r="K3" s="63"/>
      <c r="L3" s="67" t="str">
        <f t="shared" ref="L3:L67" si="0">IF(OR(J3="",K3=""),"",SUM(J3*K3))</f>
        <v/>
      </c>
      <c r="M3" s="68"/>
    </row>
    <row r="4" spans="1:13" ht="15.75" customHeight="1" x14ac:dyDescent="0.3">
      <c r="A4" s="69">
        <v>2</v>
      </c>
      <c r="B4" s="46" t="str">
        <f>RIGHT(tbl_PCR[[#This Row],[Well]],LEN(tbl_PCR[[#This Row],[Well]])-1)</f>
        <v>1</v>
      </c>
      <c r="C4" s="46" t="s">
        <v>48</v>
      </c>
      <c r="D4" s="24"/>
      <c r="E4" s="24"/>
      <c r="F4" s="24"/>
      <c r="G4" s="56" t="str">
        <f>IF(Assay!$F$34=reference!$E$104,IF(LEN(tbl_PCR[[#This Row],[Sample ID]])&gt;0,tbl_PCR[[#This Row],[Sample ID]],""),IF(LEN(tbl_PCR[[#This Row],[Extraction ID]])&gt;0,tbl_PCR[[#This Row],[Extraction ID]],""))</f>
        <v/>
      </c>
      <c r="H4" s="39"/>
      <c r="I4" s="11" t="str">
        <f>IF(LEN(tbl_PCR[[#This Row],[sWGA identifier]])=0,"",CONCATENATE(exp_id,"_",tbl_PCR[[#This Row],[Well]]))</f>
        <v/>
      </c>
      <c r="J4" s="41"/>
      <c r="K4" s="24"/>
      <c r="L4" s="3" t="str">
        <f t="shared" si="0"/>
        <v/>
      </c>
      <c r="M4" s="70"/>
    </row>
    <row r="5" spans="1:13" ht="15.75" customHeight="1" x14ac:dyDescent="0.3">
      <c r="A5" s="69">
        <v>3</v>
      </c>
      <c r="B5" s="46" t="str">
        <f>RIGHT(tbl_PCR[[#This Row],[Well]],LEN(tbl_PCR[[#This Row],[Well]])-1)</f>
        <v>1</v>
      </c>
      <c r="C5" s="46" t="s">
        <v>57</v>
      </c>
      <c r="D5" s="24"/>
      <c r="E5" s="24"/>
      <c r="F5" s="24"/>
      <c r="G5" s="56" t="str">
        <f>IF(Assay!$F$34=reference!$E$104,IF(LEN(tbl_PCR[[#This Row],[Sample ID]])&gt;0,tbl_PCR[[#This Row],[Sample ID]],""),IF(LEN(tbl_PCR[[#This Row],[Extraction ID]])&gt;0,tbl_PCR[[#This Row],[Extraction ID]],""))</f>
        <v/>
      </c>
      <c r="H5" s="39"/>
      <c r="I5" s="11" t="str">
        <f>IF(LEN(tbl_PCR[[#This Row],[sWGA identifier]])=0,"",CONCATENATE(exp_id,"_",tbl_PCR[[#This Row],[Well]]))</f>
        <v/>
      </c>
      <c r="J5" s="24"/>
      <c r="K5" s="24"/>
      <c r="L5" s="3" t="str">
        <f t="shared" si="0"/>
        <v/>
      </c>
      <c r="M5" s="70"/>
    </row>
    <row r="6" spans="1:13" ht="15.75" customHeight="1" x14ac:dyDescent="0.3">
      <c r="A6" s="69">
        <v>4</v>
      </c>
      <c r="B6" s="46" t="str">
        <f>RIGHT(tbl_PCR[[#This Row],[Well]],LEN(tbl_PCR[[#This Row],[Well]])-1)</f>
        <v>1</v>
      </c>
      <c r="C6" s="46" t="s">
        <v>59</v>
      </c>
      <c r="D6" s="24"/>
      <c r="E6" s="24"/>
      <c r="F6" s="24"/>
      <c r="G6" s="56" t="str">
        <f>IF(Assay!$F$34=reference!$E$104,IF(LEN(tbl_PCR[[#This Row],[Sample ID]])&gt;0,tbl_PCR[[#This Row],[Sample ID]],""),IF(LEN(tbl_PCR[[#This Row],[Extraction ID]])&gt;0,tbl_PCR[[#This Row],[Extraction ID]],""))</f>
        <v/>
      </c>
      <c r="H6" s="39"/>
      <c r="I6" s="11" t="str">
        <f>IF(LEN(tbl_PCR[[#This Row],[sWGA identifier]])=0,"",CONCATENATE(exp_id,"_",tbl_PCR[[#This Row],[Well]]))</f>
        <v/>
      </c>
      <c r="J6" s="41"/>
      <c r="K6" s="24"/>
      <c r="L6" s="3" t="str">
        <f t="shared" si="0"/>
        <v/>
      </c>
      <c r="M6" s="70"/>
    </row>
    <row r="7" spans="1:13" ht="15.75" customHeight="1" x14ac:dyDescent="0.3">
      <c r="A7" s="69">
        <v>5</v>
      </c>
      <c r="B7" s="46" t="str">
        <f>RIGHT(tbl_PCR[[#This Row],[Well]],LEN(tbl_PCR[[#This Row],[Well]])-1)</f>
        <v>1</v>
      </c>
      <c r="C7" s="46" t="s">
        <v>61</v>
      </c>
      <c r="D7" s="24"/>
      <c r="E7" s="24"/>
      <c r="F7" s="24"/>
      <c r="G7" s="56" t="str">
        <f>IF(Assay!$F$34=reference!$E$104,IF(LEN(tbl_PCR[[#This Row],[Sample ID]])&gt;0,tbl_PCR[[#This Row],[Sample ID]],""),IF(LEN(tbl_PCR[[#This Row],[Extraction ID]])&gt;0,tbl_PCR[[#This Row],[Extraction ID]],""))</f>
        <v/>
      </c>
      <c r="H7" s="39"/>
      <c r="I7" s="11" t="str">
        <f>IF(LEN(tbl_PCR[[#This Row],[sWGA identifier]])=0,"",CONCATENATE(exp_id,"_",tbl_PCR[[#This Row],[Well]]))</f>
        <v/>
      </c>
      <c r="J7" s="24"/>
      <c r="K7" s="24"/>
      <c r="L7" s="3" t="str">
        <f t="shared" si="0"/>
        <v/>
      </c>
      <c r="M7" s="70"/>
    </row>
    <row r="8" spans="1:13" ht="15.75" customHeight="1" x14ac:dyDescent="0.3">
      <c r="A8" s="69">
        <v>6</v>
      </c>
      <c r="B8" s="46" t="str">
        <f>RIGHT(tbl_PCR[[#This Row],[Well]],LEN(tbl_PCR[[#This Row],[Well]])-1)</f>
        <v>1</v>
      </c>
      <c r="C8" s="46" t="s">
        <v>62</v>
      </c>
      <c r="D8" s="24"/>
      <c r="E8" s="24"/>
      <c r="F8" s="24"/>
      <c r="G8" s="56" t="str">
        <f>IF(Assay!$F$34=reference!$E$104,IF(LEN(tbl_PCR[[#This Row],[Sample ID]])&gt;0,tbl_PCR[[#This Row],[Sample ID]],""),IF(LEN(tbl_PCR[[#This Row],[Extraction ID]])&gt;0,tbl_PCR[[#This Row],[Extraction ID]],""))</f>
        <v/>
      </c>
      <c r="H8" s="39"/>
      <c r="I8" s="11" t="str">
        <f>IF(LEN(tbl_PCR[[#This Row],[sWGA identifier]])=0,"",CONCATENATE(exp_id,"_",tbl_PCR[[#This Row],[Well]]))</f>
        <v/>
      </c>
      <c r="J8" s="41"/>
      <c r="K8" s="24"/>
      <c r="L8" s="3" t="str">
        <f t="shared" si="0"/>
        <v/>
      </c>
      <c r="M8" s="70"/>
    </row>
    <row r="9" spans="1:13" ht="15.75" customHeight="1" x14ac:dyDescent="0.3">
      <c r="A9" s="69">
        <v>7</v>
      </c>
      <c r="B9" s="46" t="str">
        <f>RIGHT(tbl_PCR[[#This Row],[Well]],LEN(tbl_PCR[[#This Row],[Well]])-1)</f>
        <v>1</v>
      </c>
      <c r="C9" s="46" t="s">
        <v>63</v>
      </c>
      <c r="D9" s="24"/>
      <c r="E9" s="24"/>
      <c r="F9" s="24"/>
      <c r="G9" s="56" t="str">
        <f>IF(Assay!$F$34=reference!$E$104,IF(LEN(tbl_PCR[[#This Row],[Sample ID]])&gt;0,tbl_PCR[[#This Row],[Sample ID]],""),IF(LEN(tbl_PCR[[#This Row],[Extraction ID]])&gt;0,tbl_PCR[[#This Row],[Extraction ID]],""))</f>
        <v/>
      </c>
      <c r="H9" s="39"/>
      <c r="I9" s="11" t="str">
        <f>IF(LEN(tbl_PCR[[#This Row],[sWGA identifier]])=0,"",CONCATENATE(exp_id,"_",tbl_PCR[[#This Row],[Well]]))</f>
        <v/>
      </c>
      <c r="J9" s="24"/>
      <c r="K9" s="24"/>
      <c r="L9" s="3" t="str">
        <f t="shared" si="0"/>
        <v/>
      </c>
      <c r="M9" s="70"/>
    </row>
    <row r="10" spans="1:13" ht="15.75" customHeight="1" thickBot="1" x14ac:dyDescent="0.35">
      <c r="A10" s="71">
        <v>8</v>
      </c>
      <c r="B10" s="72" t="str">
        <f>RIGHT(tbl_PCR[[#This Row],[Well]],LEN(tbl_PCR[[#This Row],[Well]])-1)</f>
        <v>1</v>
      </c>
      <c r="C10" s="72" t="s">
        <v>64</v>
      </c>
      <c r="D10" s="73"/>
      <c r="E10" s="73"/>
      <c r="F10" s="73"/>
      <c r="G10" s="74" t="str">
        <f>IF(Assay!$F$34=reference!$E$104,IF(LEN(tbl_PCR[[#This Row],[Sample ID]])&gt;0,tbl_PCR[[#This Row],[Sample ID]],""),IF(LEN(tbl_PCR[[#This Row],[Extraction ID]])&gt;0,tbl_PCR[[#This Row],[Extraction ID]],""))</f>
        <v/>
      </c>
      <c r="H10" s="75"/>
      <c r="I10" s="76" t="str">
        <f>IF(LEN(tbl_PCR[[#This Row],[sWGA identifier]])=0,"",CONCATENATE(exp_id,"_",tbl_PCR[[#This Row],[Well]]))</f>
        <v/>
      </c>
      <c r="J10" s="77"/>
      <c r="K10" s="73"/>
      <c r="L10" s="78" t="str">
        <f t="shared" si="0"/>
        <v/>
      </c>
      <c r="M10" s="79"/>
    </row>
    <row r="11" spans="1:13" ht="15.75" customHeight="1" x14ac:dyDescent="0.3">
      <c r="A11" s="61">
        <v>9</v>
      </c>
      <c r="B11" s="62" t="str">
        <f>RIGHT(tbl_PCR[[#This Row],[Well]],LEN(tbl_PCR[[#This Row],[Well]])-1)</f>
        <v>2</v>
      </c>
      <c r="C11" s="62" t="s">
        <v>37</v>
      </c>
      <c r="D11" s="63"/>
      <c r="E11" s="63"/>
      <c r="F11" s="63"/>
      <c r="G11" s="64" t="str">
        <f>IF(Assay!$F$34=reference!$E$104,IF(LEN(tbl_PCR[[#This Row],[Sample ID]])&gt;0,tbl_PCR[[#This Row],[Sample ID]],""),IF(LEN(tbl_PCR[[#This Row],[Extraction ID]])&gt;0,tbl_PCR[[#This Row],[Extraction ID]],""))</f>
        <v/>
      </c>
      <c r="H11" s="80"/>
      <c r="I11" s="66" t="str">
        <f>IF(LEN(tbl_PCR[[#This Row],[sWGA identifier]])=0,"",CONCATENATE(exp_id,"_",tbl_PCR[[#This Row],[Well]]))</f>
        <v/>
      </c>
      <c r="J11" s="63"/>
      <c r="K11" s="63"/>
      <c r="L11" s="67" t="str">
        <f t="shared" si="0"/>
        <v/>
      </c>
      <c r="M11" s="68"/>
    </row>
    <row r="12" spans="1:13" ht="15.75" customHeight="1" x14ac:dyDescent="0.3">
      <c r="A12" s="69">
        <v>10</v>
      </c>
      <c r="B12" s="46" t="str">
        <f>RIGHT(tbl_PCR[[#This Row],[Well]],LEN(tbl_PCR[[#This Row],[Well]])-1)</f>
        <v>2</v>
      </c>
      <c r="C12" s="46" t="s">
        <v>49</v>
      </c>
      <c r="D12" s="24"/>
      <c r="E12" s="24"/>
      <c r="F12" s="24"/>
      <c r="G12" s="56" t="str">
        <f>IF(Assay!$F$34=reference!$E$104,IF(LEN(tbl_PCR[[#This Row],[Sample ID]])&gt;0,tbl_PCR[[#This Row],[Sample ID]],""),IF(LEN(tbl_PCR[[#This Row],[Extraction ID]])&gt;0,tbl_PCR[[#This Row],[Extraction ID]],""))</f>
        <v/>
      </c>
      <c r="H12" s="40"/>
      <c r="I12" s="11" t="str">
        <f>IF(LEN(tbl_PCR[[#This Row],[sWGA identifier]])=0,"",CONCATENATE(exp_id,"_",tbl_PCR[[#This Row],[Well]]))</f>
        <v/>
      </c>
      <c r="J12" s="41"/>
      <c r="K12" s="41"/>
      <c r="L12" s="3" t="str">
        <f t="shared" si="0"/>
        <v/>
      </c>
      <c r="M12" s="70"/>
    </row>
    <row r="13" spans="1:13" ht="15.75" customHeight="1" x14ac:dyDescent="0.3">
      <c r="A13" s="69">
        <v>11</v>
      </c>
      <c r="B13" s="46" t="str">
        <f>RIGHT(tbl_PCR[[#This Row],[Well]],LEN(tbl_PCR[[#This Row],[Well]])-1)</f>
        <v>2</v>
      </c>
      <c r="C13" s="46" t="s">
        <v>58</v>
      </c>
      <c r="D13" s="24"/>
      <c r="E13" s="24"/>
      <c r="F13" s="24"/>
      <c r="G13" s="56" t="str">
        <f>IF(Assay!$F$34=reference!$E$104,IF(LEN(tbl_PCR[[#This Row],[Sample ID]])&gt;0,tbl_PCR[[#This Row],[Sample ID]],""),IF(LEN(tbl_PCR[[#This Row],[Extraction ID]])&gt;0,tbl_PCR[[#This Row],[Extraction ID]],""))</f>
        <v/>
      </c>
      <c r="H13" s="40"/>
      <c r="I13" s="11" t="str">
        <f>IF(LEN(tbl_PCR[[#This Row],[sWGA identifier]])=0,"",CONCATENATE(exp_id,"_",tbl_PCR[[#This Row],[Well]]))</f>
        <v/>
      </c>
      <c r="J13" s="41"/>
      <c r="K13" s="41"/>
      <c r="L13" s="3" t="str">
        <f t="shared" si="0"/>
        <v/>
      </c>
      <c r="M13" s="70"/>
    </row>
    <row r="14" spans="1:13" ht="15.75" customHeight="1" x14ac:dyDescent="0.3">
      <c r="A14" s="69">
        <v>12</v>
      </c>
      <c r="B14" s="46" t="str">
        <f>RIGHT(tbl_PCR[[#This Row],[Well]],LEN(tbl_PCR[[#This Row],[Well]])-1)</f>
        <v>2</v>
      </c>
      <c r="C14" s="46" t="s">
        <v>60</v>
      </c>
      <c r="D14" s="24"/>
      <c r="E14" s="24"/>
      <c r="F14" s="24"/>
      <c r="G14" s="56" t="str">
        <f>IF(Assay!$F$34=reference!$E$104,IF(LEN(tbl_PCR[[#This Row],[Sample ID]])&gt;0,tbl_PCR[[#This Row],[Sample ID]],""),IF(LEN(tbl_PCR[[#This Row],[Extraction ID]])&gt;0,tbl_PCR[[#This Row],[Extraction ID]],""))</f>
        <v/>
      </c>
      <c r="H14" s="40"/>
      <c r="I14" s="11" t="str">
        <f>IF(LEN(tbl_PCR[[#This Row],[sWGA identifier]])=0,"",CONCATENATE(exp_id,"_",tbl_PCR[[#This Row],[Well]]))</f>
        <v/>
      </c>
      <c r="J14" s="41"/>
      <c r="K14" s="41"/>
      <c r="L14" s="3" t="str">
        <f t="shared" si="0"/>
        <v/>
      </c>
      <c r="M14" s="70"/>
    </row>
    <row r="15" spans="1:13" ht="15.75" customHeight="1" x14ac:dyDescent="0.3">
      <c r="A15" s="69">
        <v>13</v>
      </c>
      <c r="B15" s="46" t="str">
        <f>RIGHT(tbl_PCR[[#This Row],[Well]],LEN(tbl_PCR[[#This Row],[Well]])-1)</f>
        <v>2</v>
      </c>
      <c r="C15" s="46" t="s">
        <v>65</v>
      </c>
      <c r="D15" s="24"/>
      <c r="E15" s="24"/>
      <c r="F15" s="24"/>
      <c r="G15" s="56" t="str">
        <f>IF(Assay!$F$34=reference!$E$104,IF(LEN(tbl_PCR[[#This Row],[Sample ID]])&gt;0,tbl_PCR[[#This Row],[Sample ID]],""),IF(LEN(tbl_PCR[[#This Row],[Extraction ID]])&gt;0,tbl_PCR[[#This Row],[Extraction ID]],""))</f>
        <v/>
      </c>
      <c r="H15" s="40"/>
      <c r="I15" s="11" t="str">
        <f>IF(LEN(tbl_PCR[[#This Row],[sWGA identifier]])=0,"",CONCATENATE(exp_id,"_",tbl_PCR[[#This Row],[Well]]))</f>
        <v/>
      </c>
      <c r="J15" s="41"/>
      <c r="K15" s="41"/>
      <c r="L15" s="3" t="str">
        <f t="shared" si="0"/>
        <v/>
      </c>
      <c r="M15" s="70"/>
    </row>
    <row r="16" spans="1:13" ht="15.75" customHeight="1" x14ac:dyDescent="0.3">
      <c r="A16" s="69">
        <v>14</v>
      </c>
      <c r="B16" s="46" t="str">
        <f>RIGHT(tbl_PCR[[#This Row],[Well]],LEN(tbl_PCR[[#This Row],[Well]])-1)</f>
        <v>2</v>
      </c>
      <c r="C16" s="46" t="s">
        <v>66</v>
      </c>
      <c r="D16" s="24"/>
      <c r="E16" s="24"/>
      <c r="F16" s="24"/>
      <c r="G16" s="56" t="str">
        <f>IF(Assay!$F$34=reference!$E$104,IF(LEN(tbl_PCR[[#This Row],[Sample ID]])&gt;0,tbl_PCR[[#This Row],[Sample ID]],""),IF(LEN(tbl_PCR[[#This Row],[Extraction ID]])&gt;0,tbl_PCR[[#This Row],[Extraction ID]],""))</f>
        <v/>
      </c>
      <c r="H16" s="40"/>
      <c r="I16" s="11" t="str">
        <f>IF(LEN(tbl_PCR[[#This Row],[sWGA identifier]])=0,"",CONCATENATE(exp_id,"_",tbl_PCR[[#This Row],[Well]]))</f>
        <v/>
      </c>
      <c r="J16" s="41"/>
      <c r="K16" s="41"/>
      <c r="L16" s="3" t="str">
        <f t="shared" si="0"/>
        <v/>
      </c>
      <c r="M16" s="70"/>
    </row>
    <row r="17" spans="1:13" ht="15.75" customHeight="1" x14ac:dyDescent="0.3">
      <c r="A17" s="69">
        <v>15</v>
      </c>
      <c r="B17" s="46" t="str">
        <f>RIGHT(tbl_PCR[[#This Row],[Well]],LEN(tbl_PCR[[#This Row],[Well]])-1)</f>
        <v>2</v>
      </c>
      <c r="C17" s="46" t="s">
        <v>67</v>
      </c>
      <c r="D17" s="24"/>
      <c r="E17" s="24"/>
      <c r="F17" s="24"/>
      <c r="G17" s="56" t="str">
        <f>IF(Assay!$F$34=reference!$E$104,IF(LEN(tbl_PCR[[#This Row],[Sample ID]])&gt;0,tbl_PCR[[#This Row],[Sample ID]],""),IF(LEN(tbl_PCR[[#This Row],[Extraction ID]])&gt;0,tbl_PCR[[#This Row],[Extraction ID]],""))</f>
        <v/>
      </c>
      <c r="H17" s="40"/>
      <c r="I17" s="11" t="str">
        <f>IF(LEN(tbl_PCR[[#This Row],[sWGA identifier]])=0,"",CONCATENATE(exp_id,"_",tbl_PCR[[#This Row],[Well]]))</f>
        <v/>
      </c>
      <c r="J17" s="41"/>
      <c r="K17" s="41"/>
      <c r="L17" s="3" t="str">
        <f t="shared" si="0"/>
        <v/>
      </c>
      <c r="M17" s="70"/>
    </row>
    <row r="18" spans="1:13" ht="15.75" customHeight="1" thickBot="1" x14ac:dyDescent="0.35">
      <c r="A18" s="71">
        <v>16</v>
      </c>
      <c r="B18" s="72" t="str">
        <f>RIGHT(tbl_PCR[[#This Row],[Well]],LEN(tbl_PCR[[#This Row],[Well]])-1)</f>
        <v>2</v>
      </c>
      <c r="C18" s="72" t="s">
        <v>68</v>
      </c>
      <c r="D18" s="73"/>
      <c r="E18" s="73"/>
      <c r="F18" s="73"/>
      <c r="G18" s="74" t="str">
        <f>IF(Assay!$F$34=reference!$E$104,IF(LEN(tbl_PCR[[#This Row],[Sample ID]])&gt;0,tbl_PCR[[#This Row],[Sample ID]],""),IF(LEN(tbl_PCR[[#This Row],[Extraction ID]])&gt;0,tbl_PCR[[#This Row],[Extraction ID]],""))</f>
        <v/>
      </c>
      <c r="H18" s="75"/>
      <c r="I18" s="76" t="str">
        <f>IF(LEN(tbl_PCR[[#This Row],[sWGA identifier]])=0,"",CONCATENATE(exp_id,"_",tbl_PCR[[#This Row],[Well]]))</f>
        <v/>
      </c>
      <c r="J18" s="77"/>
      <c r="K18" s="77"/>
      <c r="L18" s="78" t="str">
        <f t="shared" si="0"/>
        <v/>
      </c>
      <c r="M18" s="79"/>
    </row>
    <row r="19" spans="1:13" ht="15.75" customHeight="1" x14ac:dyDescent="0.3">
      <c r="A19" s="61">
        <v>17</v>
      </c>
      <c r="B19" s="62" t="str">
        <f>RIGHT(tbl_PCR[[#This Row],[Well]],LEN(tbl_PCR[[#This Row],[Well]])-1)</f>
        <v>3</v>
      </c>
      <c r="C19" s="62" t="s">
        <v>38</v>
      </c>
      <c r="D19" s="63"/>
      <c r="E19" s="63"/>
      <c r="F19" s="63"/>
      <c r="G19" s="64" t="str">
        <f>IF(Assay!$F$34=reference!$E$104,IF(LEN(tbl_PCR[[#This Row],[Sample ID]])&gt;0,tbl_PCR[[#This Row],[Sample ID]],""),IF(LEN(tbl_PCR[[#This Row],[Extraction ID]])&gt;0,tbl_PCR[[#This Row],[Extraction ID]],""))</f>
        <v/>
      </c>
      <c r="H19" s="80"/>
      <c r="I19" s="66" t="str">
        <f>IF(LEN(tbl_PCR[[#This Row],[sWGA identifier]])=0,"",CONCATENATE(exp_id,"_",tbl_PCR[[#This Row],[Well]]))</f>
        <v/>
      </c>
      <c r="J19" s="63"/>
      <c r="K19" s="63"/>
      <c r="L19" s="67" t="str">
        <f t="shared" si="0"/>
        <v/>
      </c>
      <c r="M19" s="68"/>
    </row>
    <row r="20" spans="1:13" ht="15.75" customHeight="1" x14ac:dyDescent="0.3">
      <c r="A20" s="69">
        <v>18</v>
      </c>
      <c r="B20" s="46" t="str">
        <f>RIGHT(tbl_PCR[[#This Row],[Well]],LEN(tbl_PCR[[#This Row],[Well]])-1)</f>
        <v>3</v>
      </c>
      <c r="C20" s="46" t="s">
        <v>50</v>
      </c>
      <c r="D20" s="24"/>
      <c r="E20" s="24"/>
      <c r="F20" s="24"/>
      <c r="G20" s="56" t="str">
        <f>IF(Assay!$F$34=reference!$E$104,IF(LEN(tbl_PCR[[#This Row],[Sample ID]])&gt;0,tbl_PCR[[#This Row],[Sample ID]],""),IF(LEN(tbl_PCR[[#This Row],[Extraction ID]])&gt;0,tbl_PCR[[#This Row],[Extraction ID]],""))</f>
        <v/>
      </c>
      <c r="H20" s="40"/>
      <c r="I20" s="11" t="str">
        <f>IF(LEN(tbl_PCR[[#This Row],[sWGA identifier]])=0,"",CONCATENATE(exp_id,"_",tbl_PCR[[#This Row],[Well]]))</f>
        <v/>
      </c>
      <c r="J20" s="41"/>
      <c r="K20" s="41"/>
      <c r="L20" s="3" t="str">
        <f t="shared" si="0"/>
        <v/>
      </c>
      <c r="M20" s="70"/>
    </row>
    <row r="21" spans="1:13" ht="15.75" customHeight="1" x14ac:dyDescent="0.3">
      <c r="A21" s="69">
        <v>19</v>
      </c>
      <c r="B21" s="46" t="str">
        <f>RIGHT(tbl_PCR[[#This Row],[Well]],LEN(tbl_PCR[[#This Row],[Well]])-1)</f>
        <v>3</v>
      </c>
      <c r="C21" s="46" t="s">
        <v>69</v>
      </c>
      <c r="D21" s="24"/>
      <c r="E21" s="24"/>
      <c r="F21" s="24"/>
      <c r="G21" s="56" t="str">
        <f>IF(Assay!$F$34=reference!$E$104,IF(LEN(tbl_PCR[[#This Row],[Sample ID]])&gt;0,tbl_PCR[[#This Row],[Sample ID]],""),IF(LEN(tbl_PCR[[#This Row],[Extraction ID]])&gt;0,tbl_PCR[[#This Row],[Extraction ID]],""))</f>
        <v/>
      </c>
      <c r="H21" s="40"/>
      <c r="I21" s="11" t="str">
        <f>IF(LEN(tbl_PCR[[#This Row],[sWGA identifier]])=0,"",CONCATENATE(exp_id,"_",tbl_PCR[[#This Row],[Well]]))</f>
        <v/>
      </c>
      <c r="J21" s="41"/>
      <c r="K21" s="41"/>
      <c r="L21" s="3" t="str">
        <f t="shared" si="0"/>
        <v/>
      </c>
      <c r="M21" s="70"/>
    </row>
    <row r="22" spans="1:13" ht="15.75" customHeight="1" x14ac:dyDescent="0.3">
      <c r="A22" s="69">
        <v>20</v>
      </c>
      <c r="B22" s="45" t="str">
        <f>RIGHT(tbl_PCR[[#This Row],[Well]],LEN(tbl_PCR[[#This Row],[Well]])-1)</f>
        <v>3</v>
      </c>
      <c r="C22" s="45" t="s">
        <v>70</v>
      </c>
      <c r="D22" s="24"/>
      <c r="E22" s="24"/>
      <c r="F22" s="24"/>
      <c r="G22" s="56" t="str">
        <f>IF(Assay!$F$34=reference!$E$104,IF(LEN(tbl_PCR[[#This Row],[Sample ID]])&gt;0,tbl_PCR[[#This Row],[Sample ID]],""),IF(LEN(tbl_PCR[[#This Row],[Extraction ID]])&gt;0,tbl_PCR[[#This Row],[Extraction ID]],""))</f>
        <v/>
      </c>
      <c r="H22" s="40"/>
      <c r="I22" s="11" t="str">
        <f>IF(LEN(tbl_PCR[[#This Row],[sWGA identifier]])=0,"",CONCATENATE(exp_id,"_",tbl_PCR[[#This Row],[Well]]))</f>
        <v/>
      </c>
      <c r="J22" s="41"/>
      <c r="K22" s="41"/>
      <c r="L22" s="3" t="str">
        <f t="shared" si="0"/>
        <v/>
      </c>
      <c r="M22" s="70"/>
    </row>
    <row r="23" spans="1:13" ht="15.75" customHeight="1" x14ac:dyDescent="0.3">
      <c r="A23" s="69">
        <v>21</v>
      </c>
      <c r="B23" s="45" t="str">
        <f>RIGHT(tbl_PCR[[#This Row],[Well]],LEN(tbl_PCR[[#This Row],[Well]])-1)</f>
        <v>3</v>
      </c>
      <c r="C23" s="45" t="s">
        <v>71</v>
      </c>
      <c r="D23" s="24"/>
      <c r="E23" s="24"/>
      <c r="F23" s="24"/>
      <c r="G23" s="56" t="str">
        <f>IF(Assay!$F$34=reference!$E$104,IF(LEN(tbl_PCR[[#This Row],[Sample ID]])&gt;0,tbl_PCR[[#This Row],[Sample ID]],""),IF(LEN(tbl_PCR[[#This Row],[Extraction ID]])&gt;0,tbl_PCR[[#This Row],[Extraction ID]],""))</f>
        <v/>
      </c>
      <c r="H23" s="40"/>
      <c r="I23" s="11" t="str">
        <f>IF(LEN(tbl_PCR[[#This Row],[sWGA identifier]])=0,"",CONCATENATE(exp_id,"_",tbl_PCR[[#This Row],[Well]]))</f>
        <v/>
      </c>
      <c r="J23" s="41"/>
      <c r="K23" s="41"/>
      <c r="L23" s="3" t="str">
        <f t="shared" si="0"/>
        <v/>
      </c>
      <c r="M23" s="70"/>
    </row>
    <row r="24" spans="1:13" ht="15.75" customHeight="1" x14ac:dyDescent="0.3">
      <c r="A24" s="69">
        <v>22</v>
      </c>
      <c r="B24" s="45" t="str">
        <f>RIGHT(tbl_PCR[[#This Row],[Well]],LEN(tbl_PCR[[#This Row],[Well]])-1)</f>
        <v>3</v>
      </c>
      <c r="C24" s="45" t="s">
        <v>72</v>
      </c>
      <c r="D24" s="24"/>
      <c r="E24" s="24"/>
      <c r="F24" s="24"/>
      <c r="G24" s="56" t="str">
        <f>IF(Assay!$F$34=reference!$E$104,IF(LEN(tbl_PCR[[#This Row],[Sample ID]])&gt;0,tbl_PCR[[#This Row],[Sample ID]],""),IF(LEN(tbl_PCR[[#This Row],[Extraction ID]])&gt;0,tbl_PCR[[#This Row],[Extraction ID]],""))</f>
        <v/>
      </c>
      <c r="H24" s="40"/>
      <c r="I24" s="11" t="str">
        <f>IF(LEN(tbl_PCR[[#This Row],[sWGA identifier]])=0,"",CONCATENATE(exp_id,"_",tbl_PCR[[#This Row],[Well]]))</f>
        <v/>
      </c>
      <c r="J24" s="41"/>
      <c r="K24" s="41"/>
      <c r="L24" s="3" t="str">
        <f t="shared" si="0"/>
        <v/>
      </c>
      <c r="M24" s="70"/>
    </row>
    <row r="25" spans="1:13" ht="15.75" customHeight="1" x14ac:dyDescent="0.3">
      <c r="A25" s="69">
        <v>23</v>
      </c>
      <c r="B25" s="45" t="str">
        <f>RIGHT(tbl_PCR[[#This Row],[Well]],LEN(tbl_PCR[[#This Row],[Well]])-1)</f>
        <v>3</v>
      </c>
      <c r="C25" s="45" t="s">
        <v>73</v>
      </c>
      <c r="D25" s="24"/>
      <c r="E25" s="24"/>
      <c r="F25" s="24"/>
      <c r="G25" s="56" t="str">
        <f>IF(Assay!$F$34=reference!$E$104,IF(LEN(tbl_PCR[[#This Row],[Sample ID]])&gt;0,tbl_PCR[[#This Row],[Sample ID]],""),IF(LEN(tbl_PCR[[#This Row],[Extraction ID]])&gt;0,tbl_PCR[[#This Row],[Extraction ID]],""))</f>
        <v/>
      </c>
      <c r="H25" s="40"/>
      <c r="I25" s="11" t="str">
        <f>IF(LEN(tbl_PCR[[#This Row],[sWGA identifier]])=0,"",CONCATENATE(exp_id,"_",tbl_PCR[[#This Row],[Well]]))</f>
        <v/>
      </c>
      <c r="J25" s="41"/>
      <c r="K25" s="41"/>
      <c r="L25" s="3" t="str">
        <f t="shared" si="0"/>
        <v/>
      </c>
      <c r="M25" s="70"/>
    </row>
    <row r="26" spans="1:13" ht="15.75" customHeight="1" thickBot="1" x14ac:dyDescent="0.35">
      <c r="A26" s="71">
        <v>24</v>
      </c>
      <c r="B26" s="81" t="str">
        <f>RIGHT(tbl_PCR[[#This Row],[Well]],LEN(tbl_PCR[[#This Row],[Well]])-1)</f>
        <v>3</v>
      </c>
      <c r="C26" s="81" t="s">
        <v>74</v>
      </c>
      <c r="D26" s="73"/>
      <c r="E26" s="73"/>
      <c r="F26" s="73"/>
      <c r="G26" s="74" t="str">
        <f>IF(Assay!$F$34=reference!$E$104,IF(LEN(tbl_PCR[[#This Row],[Sample ID]])&gt;0,tbl_PCR[[#This Row],[Sample ID]],""),IF(LEN(tbl_PCR[[#This Row],[Extraction ID]])&gt;0,tbl_PCR[[#This Row],[Extraction ID]],""))</f>
        <v/>
      </c>
      <c r="H26" s="75"/>
      <c r="I26" s="76" t="str">
        <f>IF(LEN(tbl_PCR[[#This Row],[sWGA identifier]])=0,"",CONCATENATE(exp_id,"_",tbl_PCR[[#This Row],[Well]]))</f>
        <v/>
      </c>
      <c r="J26" s="77"/>
      <c r="K26" s="77"/>
      <c r="L26" s="78" t="str">
        <f t="shared" si="0"/>
        <v/>
      </c>
      <c r="M26" s="79"/>
    </row>
    <row r="27" spans="1:13" ht="15.75" customHeight="1" x14ac:dyDescent="0.3">
      <c r="A27" s="61">
        <v>25</v>
      </c>
      <c r="B27" s="62" t="str">
        <f>RIGHT(tbl_PCR[[#This Row],[Well]],LEN(tbl_PCR[[#This Row],[Well]])-1)</f>
        <v>4</v>
      </c>
      <c r="C27" s="62" t="s">
        <v>39</v>
      </c>
      <c r="D27" s="63"/>
      <c r="E27" s="63"/>
      <c r="F27" s="63"/>
      <c r="G27" s="64" t="str">
        <f>IF(Assay!$F$34=reference!$E$104,IF(LEN(tbl_PCR[[#This Row],[Sample ID]])&gt;0,tbl_PCR[[#This Row],[Sample ID]],""),IF(LEN(tbl_PCR[[#This Row],[Extraction ID]])&gt;0,tbl_PCR[[#This Row],[Extraction ID]],""))</f>
        <v/>
      </c>
      <c r="H27" s="80"/>
      <c r="I27" s="66" t="str">
        <f>IF(LEN(tbl_PCR[[#This Row],[sWGA identifier]])=0,"",CONCATENATE(exp_id,"_",tbl_PCR[[#This Row],[Well]]))</f>
        <v/>
      </c>
      <c r="J27" s="63"/>
      <c r="K27" s="63"/>
      <c r="L27" s="67" t="str">
        <f t="shared" si="0"/>
        <v/>
      </c>
      <c r="M27" s="68"/>
    </row>
    <row r="28" spans="1:13" ht="15.75" customHeight="1" x14ac:dyDescent="0.3">
      <c r="A28" s="69">
        <v>26</v>
      </c>
      <c r="B28" s="45" t="str">
        <f>RIGHT(tbl_PCR[[#This Row],[Well]],LEN(tbl_PCR[[#This Row],[Well]])-1)</f>
        <v>4</v>
      </c>
      <c r="C28" s="45" t="s">
        <v>51</v>
      </c>
      <c r="D28" s="24"/>
      <c r="E28" s="24"/>
      <c r="F28" s="24"/>
      <c r="G28" s="56" t="str">
        <f>IF(Assay!$F$34=reference!$E$104,IF(LEN(tbl_PCR[[#This Row],[Sample ID]])&gt;0,tbl_PCR[[#This Row],[Sample ID]],""),IF(LEN(tbl_PCR[[#This Row],[Extraction ID]])&gt;0,tbl_PCR[[#This Row],[Extraction ID]],""))</f>
        <v/>
      </c>
      <c r="H28" s="40"/>
      <c r="I28" s="11" t="str">
        <f>IF(LEN(tbl_PCR[[#This Row],[sWGA identifier]])=0,"",CONCATENATE(exp_id,"_",tbl_PCR[[#This Row],[Well]]))</f>
        <v/>
      </c>
      <c r="J28" s="41"/>
      <c r="K28" s="41"/>
      <c r="L28" s="3" t="str">
        <f t="shared" si="0"/>
        <v/>
      </c>
      <c r="M28" s="70"/>
    </row>
    <row r="29" spans="1:13" ht="15.75" customHeight="1" x14ac:dyDescent="0.3">
      <c r="A29" s="69">
        <v>27</v>
      </c>
      <c r="B29" s="45" t="str">
        <f>RIGHT(tbl_PCR[[#This Row],[Well]],LEN(tbl_PCR[[#This Row],[Well]])-1)</f>
        <v>4</v>
      </c>
      <c r="C29" s="45" t="s">
        <v>75</v>
      </c>
      <c r="D29" s="24"/>
      <c r="E29" s="24"/>
      <c r="F29" s="24"/>
      <c r="G29" s="56" t="str">
        <f>IF(Assay!$F$34=reference!$E$104,IF(LEN(tbl_PCR[[#This Row],[Sample ID]])&gt;0,tbl_PCR[[#This Row],[Sample ID]],""),IF(LEN(tbl_PCR[[#This Row],[Extraction ID]])&gt;0,tbl_PCR[[#This Row],[Extraction ID]],""))</f>
        <v/>
      </c>
      <c r="H29" s="40"/>
      <c r="I29" s="11" t="str">
        <f>IF(LEN(tbl_PCR[[#This Row],[sWGA identifier]])=0,"",CONCATENATE(exp_id,"_",tbl_PCR[[#This Row],[Well]]))</f>
        <v/>
      </c>
      <c r="J29" s="41"/>
      <c r="K29" s="41"/>
      <c r="L29" s="3" t="str">
        <f t="shared" si="0"/>
        <v/>
      </c>
      <c r="M29" s="70"/>
    </row>
    <row r="30" spans="1:13" ht="15.75" customHeight="1" x14ac:dyDescent="0.3">
      <c r="A30" s="69">
        <v>28</v>
      </c>
      <c r="B30" s="45" t="str">
        <f>RIGHT(tbl_PCR[[#This Row],[Well]],LEN(tbl_PCR[[#This Row],[Well]])-1)</f>
        <v>4</v>
      </c>
      <c r="C30" s="45" t="s">
        <v>76</v>
      </c>
      <c r="D30" s="24"/>
      <c r="E30" s="24"/>
      <c r="F30" s="24"/>
      <c r="G30" s="56" t="str">
        <f>IF(Assay!$F$34=reference!$E$104,IF(LEN(tbl_PCR[[#This Row],[Sample ID]])&gt;0,tbl_PCR[[#This Row],[Sample ID]],""),IF(LEN(tbl_PCR[[#This Row],[Extraction ID]])&gt;0,tbl_PCR[[#This Row],[Extraction ID]],""))</f>
        <v/>
      </c>
      <c r="H30" s="40"/>
      <c r="I30" s="11" t="str">
        <f>IF(LEN(tbl_PCR[[#This Row],[sWGA identifier]])=0,"",CONCATENATE(exp_id,"_",tbl_PCR[[#This Row],[Well]]))</f>
        <v/>
      </c>
      <c r="J30" s="41"/>
      <c r="K30" s="41"/>
      <c r="L30" s="3" t="str">
        <f t="shared" si="0"/>
        <v/>
      </c>
      <c r="M30" s="70"/>
    </row>
    <row r="31" spans="1:13" ht="15.75" customHeight="1" x14ac:dyDescent="0.3">
      <c r="A31" s="69">
        <v>29</v>
      </c>
      <c r="B31" s="45" t="str">
        <f>RIGHT(tbl_PCR[[#This Row],[Well]],LEN(tbl_PCR[[#This Row],[Well]])-1)</f>
        <v>4</v>
      </c>
      <c r="C31" s="45" t="s">
        <v>77</v>
      </c>
      <c r="D31" s="24"/>
      <c r="E31" s="24"/>
      <c r="F31" s="24"/>
      <c r="G31" s="56" t="str">
        <f>IF(Assay!$F$34=reference!$E$104,IF(LEN(tbl_PCR[[#This Row],[Sample ID]])&gt;0,tbl_PCR[[#This Row],[Sample ID]],""),IF(LEN(tbl_PCR[[#This Row],[Extraction ID]])&gt;0,tbl_PCR[[#This Row],[Extraction ID]],""))</f>
        <v/>
      </c>
      <c r="H31" s="40"/>
      <c r="I31" s="11" t="str">
        <f>IF(LEN(tbl_PCR[[#This Row],[sWGA identifier]])=0,"",CONCATENATE(exp_id,"_",tbl_PCR[[#This Row],[Well]]))</f>
        <v/>
      </c>
      <c r="J31" s="41"/>
      <c r="K31" s="41"/>
      <c r="L31" s="3" t="str">
        <f t="shared" si="0"/>
        <v/>
      </c>
      <c r="M31" s="70"/>
    </row>
    <row r="32" spans="1:13" ht="15.75" customHeight="1" x14ac:dyDescent="0.3">
      <c r="A32" s="69">
        <v>30</v>
      </c>
      <c r="B32" s="45" t="str">
        <f>RIGHT(tbl_PCR[[#This Row],[Well]],LEN(tbl_PCR[[#This Row],[Well]])-1)</f>
        <v>4</v>
      </c>
      <c r="C32" s="45" t="s">
        <v>78</v>
      </c>
      <c r="D32" s="24"/>
      <c r="E32" s="24"/>
      <c r="F32" s="24"/>
      <c r="G32" s="56" t="str">
        <f>IF(Assay!$F$34=reference!$E$104,IF(LEN(tbl_PCR[[#This Row],[Sample ID]])&gt;0,tbl_PCR[[#This Row],[Sample ID]],""),IF(LEN(tbl_PCR[[#This Row],[Extraction ID]])&gt;0,tbl_PCR[[#This Row],[Extraction ID]],""))</f>
        <v/>
      </c>
      <c r="H32" s="40"/>
      <c r="I32" s="11" t="str">
        <f>IF(LEN(tbl_PCR[[#This Row],[sWGA identifier]])=0,"",CONCATENATE(exp_id,"_",tbl_PCR[[#This Row],[Well]]))</f>
        <v/>
      </c>
      <c r="J32" s="41"/>
      <c r="K32" s="41"/>
      <c r="L32" s="3" t="str">
        <f t="shared" si="0"/>
        <v/>
      </c>
      <c r="M32" s="70"/>
    </row>
    <row r="33" spans="1:13" ht="15.75" customHeight="1" x14ac:dyDescent="0.3">
      <c r="A33" s="69">
        <v>31</v>
      </c>
      <c r="B33" s="45" t="str">
        <f>RIGHT(tbl_PCR[[#This Row],[Well]],LEN(tbl_PCR[[#This Row],[Well]])-1)</f>
        <v>4</v>
      </c>
      <c r="C33" s="45" t="s">
        <v>79</v>
      </c>
      <c r="D33" s="24"/>
      <c r="E33" s="24"/>
      <c r="F33" s="24"/>
      <c r="G33" s="56" t="str">
        <f>IF(Assay!$F$34=reference!$E$104,IF(LEN(tbl_PCR[[#This Row],[Sample ID]])&gt;0,tbl_PCR[[#This Row],[Sample ID]],""),IF(LEN(tbl_PCR[[#This Row],[Extraction ID]])&gt;0,tbl_PCR[[#This Row],[Extraction ID]],""))</f>
        <v/>
      </c>
      <c r="H33" s="40"/>
      <c r="I33" s="11" t="str">
        <f>IF(LEN(tbl_PCR[[#This Row],[sWGA identifier]])=0,"",CONCATENATE(exp_id,"_",tbl_PCR[[#This Row],[Well]]))</f>
        <v/>
      </c>
      <c r="J33" s="41"/>
      <c r="K33" s="41"/>
      <c r="L33" s="3" t="str">
        <f t="shared" si="0"/>
        <v/>
      </c>
      <c r="M33" s="70"/>
    </row>
    <row r="34" spans="1:13" ht="15.75" customHeight="1" thickBot="1" x14ac:dyDescent="0.35">
      <c r="A34" s="71">
        <v>32</v>
      </c>
      <c r="B34" s="81" t="str">
        <f>RIGHT(tbl_PCR[[#This Row],[Well]],LEN(tbl_PCR[[#This Row],[Well]])-1)</f>
        <v>4</v>
      </c>
      <c r="C34" s="81" t="s">
        <v>80</v>
      </c>
      <c r="D34" s="73"/>
      <c r="E34" s="73"/>
      <c r="F34" s="73"/>
      <c r="G34" s="74" t="str">
        <f>IF(Assay!$F$34=reference!$E$104,IF(LEN(tbl_PCR[[#This Row],[Sample ID]])&gt;0,tbl_PCR[[#This Row],[Sample ID]],""),IF(LEN(tbl_PCR[[#This Row],[Extraction ID]])&gt;0,tbl_PCR[[#This Row],[Extraction ID]],""))</f>
        <v/>
      </c>
      <c r="H34" s="75"/>
      <c r="I34" s="76" t="str">
        <f>IF(LEN(tbl_PCR[[#This Row],[sWGA identifier]])=0,"",CONCATENATE(exp_id,"_",tbl_PCR[[#This Row],[Well]]))</f>
        <v/>
      </c>
      <c r="J34" s="77"/>
      <c r="K34" s="77"/>
      <c r="L34" s="78" t="str">
        <f t="shared" si="0"/>
        <v/>
      </c>
      <c r="M34" s="79"/>
    </row>
    <row r="35" spans="1:13" ht="15.75" customHeight="1" x14ac:dyDescent="0.3">
      <c r="A35" s="61">
        <v>33</v>
      </c>
      <c r="B35" s="62" t="str">
        <f>RIGHT(tbl_PCR[[#This Row],[Well]],LEN(tbl_PCR[[#This Row],[Well]])-1)</f>
        <v>5</v>
      </c>
      <c r="C35" s="62" t="s">
        <v>40</v>
      </c>
      <c r="D35" s="63"/>
      <c r="E35" s="63"/>
      <c r="F35" s="63"/>
      <c r="G35" s="64" t="str">
        <f>IF(Assay!$F$34=reference!$E$104,IF(LEN(tbl_PCR[[#This Row],[Sample ID]])&gt;0,tbl_PCR[[#This Row],[Sample ID]],""),IF(LEN(tbl_PCR[[#This Row],[Extraction ID]])&gt;0,tbl_PCR[[#This Row],[Extraction ID]],""))</f>
        <v/>
      </c>
      <c r="H35" s="80"/>
      <c r="I35" s="66" t="str">
        <f>IF(LEN(tbl_PCR[[#This Row],[sWGA identifier]])=0,"",CONCATENATE(exp_id,"_",tbl_PCR[[#This Row],[Well]]))</f>
        <v/>
      </c>
      <c r="J35" s="63"/>
      <c r="K35" s="63"/>
      <c r="L35" s="67" t="str">
        <f t="shared" si="0"/>
        <v/>
      </c>
      <c r="M35" s="68"/>
    </row>
    <row r="36" spans="1:13" ht="15.75" customHeight="1" x14ac:dyDescent="0.3">
      <c r="A36" s="69">
        <v>34</v>
      </c>
      <c r="B36" s="45" t="str">
        <f>RIGHT(tbl_PCR[[#This Row],[Well]],LEN(tbl_PCR[[#This Row],[Well]])-1)</f>
        <v>5</v>
      </c>
      <c r="C36" s="45" t="s">
        <v>52</v>
      </c>
      <c r="D36" s="24"/>
      <c r="E36" s="24"/>
      <c r="F36" s="24"/>
      <c r="G36" s="56" t="str">
        <f>IF(Assay!$F$34=reference!$E$104,IF(LEN(tbl_PCR[[#This Row],[Sample ID]])&gt;0,tbl_PCR[[#This Row],[Sample ID]],""),IF(LEN(tbl_PCR[[#This Row],[Extraction ID]])&gt;0,tbl_PCR[[#This Row],[Extraction ID]],""))</f>
        <v/>
      </c>
      <c r="H36" s="40"/>
      <c r="I36" s="11" t="str">
        <f>IF(LEN(tbl_PCR[[#This Row],[sWGA identifier]])=0,"",CONCATENATE(exp_id,"_",tbl_PCR[[#This Row],[Well]]))</f>
        <v/>
      </c>
      <c r="J36" s="41"/>
      <c r="K36" s="41"/>
      <c r="L36" s="3" t="str">
        <f t="shared" si="0"/>
        <v/>
      </c>
      <c r="M36" s="70"/>
    </row>
    <row r="37" spans="1:13" ht="15.75" customHeight="1" x14ac:dyDescent="0.3">
      <c r="A37" s="69">
        <v>35</v>
      </c>
      <c r="B37" s="45" t="str">
        <f>RIGHT(tbl_PCR[[#This Row],[Well]],LEN(tbl_PCR[[#This Row],[Well]])-1)</f>
        <v>5</v>
      </c>
      <c r="C37" s="45" t="s">
        <v>81</v>
      </c>
      <c r="D37" s="24"/>
      <c r="E37" s="24"/>
      <c r="F37" s="24"/>
      <c r="G37" s="56" t="str">
        <f>IF(Assay!$F$34=reference!$E$104,IF(LEN(tbl_PCR[[#This Row],[Sample ID]])&gt;0,tbl_PCR[[#This Row],[Sample ID]],""),IF(LEN(tbl_PCR[[#This Row],[Extraction ID]])&gt;0,tbl_PCR[[#This Row],[Extraction ID]],""))</f>
        <v/>
      </c>
      <c r="H37" s="40"/>
      <c r="I37" s="11" t="str">
        <f>IF(LEN(tbl_PCR[[#This Row],[sWGA identifier]])=0,"",CONCATENATE(exp_id,"_",tbl_PCR[[#This Row],[Well]]))</f>
        <v/>
      </c>
      <c r="J37" s="41"/>
      <c r="K37" s="41"/>
      <c r="L37" s="3" t="str">
        <f t="shared" si="0"/>
        <v/>
      </c>
      <c r="M37" s="70"/>
    </row>
    <row r="38" spans="1:13" ht="15.75" customHeight="1" x14ac:dyDescent="0.3">
      <c r="A38" s="69">
        <v>36</v>
      </c>
      <c r="B38" s="45" t="str">
        <f>RIGHT(tbl_PCR[[#This Row],[Well]],LEN(tbl_PCR[[#This Row],[Well]])-1)</f>
        <v>5</v>
      </c>
      <c r="C38" s="45" t="s">
        <v>82</v>
      </c>
      <c r="D38" s="24"/>
      <c r="E38" s="24"/>
      <c r="F38" s="24"/>
      <c r="G38" s="56" t="str">
        <f>IF(Assay!$F$34=reference!$E$104,IF(LEN(tbl_PCR[[#This Row],[Sample ID]])&gt;0,tbl_PCR[[#This Row],[Sample ID]],""),IF(LEN(tbl_PCR[[#This Row],[Extraction ID]])&gt;0,tbl_PCR[[#This Row],[Extraction ID]],""))</f>
        <v/>
      </c>
      <c r="H38" s="40"/>
      <c r="I38" s="11" t="str">
        <f>IF(LEN(tbl_PCR[[#This Row],[sWGA identifier]])=0,"",CONCATENATE(exp_id,"_",tbl_PCR[[#This Row],[Well]]))</f>
        <v/>
      </c>
      <c r="J38" s="41"/>
      <c r="K38" s="41"/>
      <c r="L38" s="3" t="str">
        <f t="shared" si="0"/>
        <v/>
      </c>
      <c r="M38" s="70"/>
    </row>
    <row r="39" spans="1:13" ht="15.75" customHeight="1" x14ac:dyDescent="0.3">
      <c r="A39" s="69">
        <v>37</v>
      </c>
      <c r="B39" s="45" t="str">
        <f>RIGHT(tbl_PCR[[#This Row],[Well]],LEN(tbl_PCR[[#This Row],[Well]])-1)</f>
        <v>5</v>
      </c>
      <c r="C39" s="45" t="s">
        <v>83</v>
      </c>
      <c r="D39" s="24"/>
      <c r="E39" s="24"/>
      <c r="F39" s="24"/>
      <c r="G39" s="56" t="str">
        <f>IF(Assay!$F$34=reference!$E$104,IF(LEN(tbl_PCR[[#This Row],[Sample ID]])&gt;0,tbl_PCR[[#This Row],[Sample ID]],""),IF(LEN(tbl_PCR[[#This Row],[Extraction ID]])&gt;0,tbl_PCR[[#This Row],[Extraction ID]],""))</f>
        <v/>
      </c>
      <c r="H39" s="40"/>
      <c r="I39" s="11" t="str">
        <f>IF(LEN(tbl_PCR[[#This Row],[sWGA identifier]])=0,"",CONCATENATE(exp_id,"_",tbl_PCR[[#This Row],[Well]]))</f>
        <v/>
      </c>
      <c r="J39" s="41"/>
      <c r="K39" s="41"/>
      <c r="L39" s="3" t="str">
        <f t="shared" si="0"/>
        <v/>
      </c>
      <c r="M39" s="70"/>
    </row>
    <row r="40" spans="1:13" ht="15.75" customHeight="1" x14ac:dyDescent="0.3">
      <c r="A40" s="69">
        <v>38</v>
      </c>
      <c r="B40" s="45" t="str">
        <f>RIGHT(tbl_PCR[[#This Row],[Well]],LEN(tbl_PCR[[#This Row],[Well]])-1)</f>
        <v>5</v>
      </c>
      <c r="C40" s="45" t="s">
        <v>84</v>
      </c>
      <c r="D40" s="24"/>
      <c r="E40" s="24"/>
      <c r="F40" s="24"/>
      <c r="G40" s="56" t="str">
        <f>IF(Assay!$F$34=reference!$E$104,IF(LEN(tbl_PCR[[#This Row],[Sample ID]])&gt;0,tbl_PCR[[#This Row],[Sample ID]],""),IF(LEN(tbl_PCR[[#This Row],[Extraction ID]])&gt;0,tbl_PCR[[#This Row],[Extraction ID]],""))</f>
        <v/>
      </c>
      <c r="H40" s="40"/>
      <c r="I40" s="11" t="str">
        <f>IF(LEN(tbl_PCR[[#This Row],[sWGA identifier]])=0,"",CONCATENATE(exp_id,"_",tbl_PCR[[#This Row],[Well]]))</f>
        <v/>
      </c>
      <c r="J40" s="41"/>
      <c r="K40" s="41"/>
      <c r="L40" s="3" t="str">
        <f t="shared" si="0"/>
        <v/>
      </c>
      <c r="M40" s="70"/>
    </row>
    <row r="41" spans="1:13" ht="15.75" customHeight="1" x14ac:dyDescent="0.3">
      <c r="A41" s="69">
        <v>39</v>
      </c>
      <c r="B41" s="45" t="str">
        <f>RIGHT(tbl_PCR[[#This Row],[Well]],LEN(tbl_PCR[[#This Row],[Well]])-1)</f>
        <v>5</v>
      </c>
      <c r="C41" s="45" t="s">
        <v>85</v>
      </c>
      <c r="D41" s="24"/>
      <c r="E41" s="24"/>
      <c r="F41" s="24"/>
      <c r="G41" s="56" t="str">
        <f>IF(Assay!$F$34=reference!$E$104,IF(LEN(tbl_PCR[[#This Row],[Sample ID]])&gt;0,tbl_PCR[[#This Row],[Sample ID]],""),IF(LEN(tbl_PCR[[#This Row],[Extraction ID]])&gt;0,tbl_PCR[[#This Row],[Extraction ID]],""))</f>
        <v/>
      </c>
      <c r="H41" s="40"/>
      <c r="I41" s="11" t="str">
        <f>IF(LEN(tbl_PCR[[#This Row],[sWGA identifier]])=0,"",CONCATENATE(exp_id,"_",tbl_PCR[[#This Row],[Well]]))</f>
        <v/>
      </c>
      <c r="J41" s="41"/>
      <c r="K41" s="41"/>
      <c r="L41" s="3" t="str">
        <f t="shared" si="0"/>
        <v/>
      </c>
      <c r="M41" s="70"/>
    </row>
    <row r="42" spans="1:13" ht="15.75" customHeight="1" thickBot="1" x14ac:dyDescent="0.35">
      <c r="A42" s="71">
        <v>40</v>
      </c>
      <c r="B42" s="81" t="str">
        <f>RIGHT(tbl_PCR[[#This Row],[Well]],LEN(tbl_PCR[[#This Row],[Well]])-1)</f>
        <v>5</v>
      </c>
      <c r="C42" s="81" t="s">
        <v>86</v>
      </c>
      <c r="D42" s="73"/>
      <c r="E42" s="73"/>
      <c r="F42" s="73"/>
      <c r="G42" s="74" t="str">
        <f>IF(Assay!$F$34=reference!$E$104,IF(LEN(tbl_PCR[[#This Row],[Sample ID]])&gt;0,tbl_PCR[[#This Row],[Sample ID]],""),IF(LEN(tbl_PCR[[#This Row],[Extraction ID]])&gt;0,tbl_PCR[[#This Row],[Extraction ID]],""))</f>
        <v/>
      </c>
      <c r="H42" s="75"/>
      <c r="I42" s="76" t="str">
        <f>IF(LEN(tbl_PCR[[#This Row],[sWGA identifier]])=0,"",CONCATENATE(exp_id,"_",tbl_PCR[[#This Row],[Well]]))</f>
        <v/>
      </c>
      <c r="J42" s="77"/>
      <c r="K42" s="77"/>
      <c r="L42" s="78" t="str">
        <f t="shared" si="0"/>
        <v/>
      </c>
      <c r="M42" s="79"/>
    </row>
    <row r="43" spans="1:13" ht="15.75" customHeight="1" x14ac:dyDescent="0.3">
      <c r="A43" s="61">
        <v>41</v>
      </c>
      <c r="B43" s="62" t="str">
        <f>RIGHT(tbl_PCR[[#This Row],[Well]],LEN(tbl_PCR[[#This Row],[Well]])-1)</f>
        <v>6</v>
      </c>
      <c r="C43" s="62" t="s">
        <v>41</v>
      </c>
      <c r="D43" s="63"/>
      <c r="E43" s="63"/>
      <c r="F43" s="63"/>
      <c r="G43" s="64" t="str">
        <f>IF(Assay!$F$34=reference!$E$104,IF(LEN(tbl_PCR[[#This Row],[Sample ID]])&gt;0,tbl_PCR[[#This Row],[Sample ID]],""),IF(LEN(tbl_PCR[[#This Row],[Extraction ID]])&gt;0,tbl_PCR[[#This Row],[Extraction ID]],""))</f>
        <v/>
      </c>
      <c r="H43" s="80"/>
      <c r="I43" s="66" t="str">
        <f>IF(LEN(tbl_PCR[[#This Row],[sWGA identifier]])=0,"",CONCATENATE(exp_id,"_",tbl_PCR[[#This Row],[Well]]))</f>
        <v/>
      </c>
      <c r="J43" s="63"/>
      <c r="K43" s="63"/>
      <c r="L43" s="67" t="str">
        <f t="shared" si="0"/>
        <v/>
      </c>
      <c r="M43" s="68"/>
    </row>
    <row r="44" spans="1:13" ht="15.75" customHeight="1" x14ac:dyDescent="0.3">
      <c r="A44" s="69">
        <v>42</v>
      </c>
      <c r="B44" s="45" t="str">
        <f>RIGHT(tbl_PCR[[#This Row],[Well]],LEN(tbl_PCR[[#This Row],[Well]])-1)</f>
        <v>6</v>
      </c>
      <c r="C44" s="45" t="s">
        <v>53</v>
      </c>
      <c r="D44" s="24"/>
      <c r="E44" s="24"/>
      <c r="F44" s="24"/>
      <c r="G44" s="56" t="str">
        <f>IF(Assay!$F$34=reference!$E$104,IF(LEN(tbl_PCR[[#This Row],[Sample ID]])&gt;0,tbl_PCR[[#This Row],[Sample ID]],""),IF(LEN(tbl_PCR[[#This Row],[Extraction ID]])&gt;0,tbl_PCR[[#This Row],[Extraction ID]],""))</f>
        <v/>
      </c>
      <c r="H44" s="40"/>
      <c r="I44" s="11" t="str">
        <f>IF(LEN(tbl_PCR[[#This Row],[sWGA identifier]])=0,"",CONCATENATE(exp_id,"_",tbl_PCR[[#This Row],[Well]]))</f>
        <v/>
      </c>
      <c r="J44" s="41"/>
      <c r="K44" s="41"/>
      <c r="L44" s="3" t="str">
        <f t="shared" si="0"/>
        <v/>
      </c>
      <c r="M44" s="70"/>
    </row>
    <row r="45" spans="1:13" ht="15.75" customHeight="1" x14ac:dyDescent="0.3">
      <c r="A45" s="69">
        <v>43</v>
      </c>
      <c r="B45" s="45" t="str">
        <f>RIGHT(tbl_PCR[[#This Row],[Well]],LEN(tbl_PCR[[#This Row],[Well]])-1)</f>
        <v>6</v>
      </c>
      <c r="C45" s="45" t="s">
        <v>87</v>
      </c>
      <c r="D45" s="24"/>
      <c r="E45" s="24"/>
      <c r="F45" s="24"/>
      <c r="G45" s="56" t="str">
        <f>IF(Assay!$F$34=reference!$E$104,IF(LEN(tbl_PCR[[#This Row],[Sample ID]])&gt;0,tbl_PCR[[#This Row],[Sample ID]],""),IF(LEN(tbl_PCR[[#This Row],[Extraction ID]])&gt;0,tbl_PCR[[#This Row],[Extraction ID]],""))</f>
        <v/>
      </c>
      <c r="H45" s="40"/>
      <c r="I45" s="11" t="str">
        <f>IF(LEN(tbl_PCR[[#This Row],[sWGA identifier]])=0,"",CONCATENATE(exp_id,"_",tbl_PCR[[#This Row],[Well]]))</f>
        <v/>
      </c>
      <c r="J45" s="41"/>
      <c r="K45" s="41"/>
      <c r="L45" s="3" t="str">
        <f t="shared" si="0"/>
        <v/>
      </c>
      <c r="M45" s="70"/>
    </row>
    <row r="46" spans="1:13" ht="15.75" customHeight="1" x14ac:dyDescent="0.3">
      <c r="A46" s="69">
        <v>44</v>
      </c>
      <c r="B46" s="45" t="str">
        <f>RIGHT(tbl_PCR[[#This Row],[Well]],LEN(tbl_PCR[[#This Row],[Well]])-1)</f>
        <v>6</v>
      </c>
      <c r="C46" s="45" t="s">
        <v>88</v>
      </c>
      <c r="D46" s="24"/>
      <c r="E46" s="24"/>
      <c r="F46" s="24"/>
      <c r="G46" s="56" t="str">
        <f>IF(Assay!$F$34=reference!$E$104,IF(LEN(tbl_PCR[[#This Row],[Sample ID]])&gt;0,tbl_PCR[[#This Row],[Sample ID]],""),IF(LEN(tbl_PCR[[#This Row],[Extraction ID]])&gt;0,tbl_PCR[[#This Row],[Extraction ID]],""))</f>
        <v/>
      </c>
      <c r="H46" s="40"/>
      <c r="I46" s="11" t="str">
        <f>IF(LEN(tbl_PCR[[#This Row],[sWGA identifier]])=0,"",CONCATENATE(exp_id,"_",tbl_PCR[[#This Row],[Well]]))</f>
        <v/>
      </c>
      <c r="J46" s="41"/>
      <c r="K46" s="41"/>
      <c r="L46" s="3" t="str">
        <f t="shared" si="0"/>
        <v/>
      </c>
      <c r="M46" s="70"/>
    </row>
    <row r="47" spans="1:13" ht="15.75" customHeight="1" x14ac:dyDescent="0.3">
      <c r="A47" s="69">
        <v>45</v>
      </c>
      <c r="B47" s="45" t="str">
        <f>RIGHT(tbl_PCR[[#This Row],[Well]],LEN(tbl_PCR[[#This Row],[Well]])-1)</f>
        <v>6</v>
      </c>
      <c r="C47" s="45" t="s">
        <v>89</v>
      </c>
      <c r="D47" s="24"/>
      <c r="E47" s="24"/>
      <c r="F47" s="24"/>
      <c r="G47" s="56" t="str">
        <f>IF(Assay!$F$34=reference!$E$104,IF(LEN(tbl_PCR[[#This Row],[Sample ID]])&gt;0,tbl_PCR[[#This Row],[Sample ID]],""),IF(LEN(tbl_PCR[[#This Row],[Extraction ID]])&gt;0,tbl_PCR[[#This Row],[Extraction ID]],""))</f>
        <v/>
      </c>
      <c r="H47" s="40"/>
      <c r="I47" s="11" t="str">
        <f>IF(LEN(tbl_PCR[[#This Row],[sWGA identifier]])=0,"",CONCATENATE(exp_id,"_",tbl_PCR[[#This Row],[Well]]))</f>
        <v/>
      </c>
      <c r="J47" s="41"/>
      <c r="K47" s="41"/>
      <c r="L47" s="3" t="str">
        <f t="shared" si="0"/>
        <v/>
      </c>
      <c r="M47" s="70"/>
    </row>
    <row r="48" spans="1:13" ht="15.75" customHeight="1" x14ac:dyDescent="0.3">
      <c r="A48" s="69">
        <v>46</v>
      </c>
      <c r="B48" s="45" t="str">
        <f>RIGHT(tbl_PCR[[#This Row],[Well]],LEN(tbl_PCR[[#This Row],[Well]])-1)</f>
        <v>6</v>
      </c>
      <c r="C48" s="45" t="s">
        <v>90</v>
      </c>
      <c r="D48" s="24"/>
      <c r="E48" s="24"/>
      <c r="F48" s="24"/>
      <c r="G48" s="56" t="str">
        <f>IF(Assay!$F$34=reference!$E$104,IF(LEN(tbl_PCR[[#This Row],[Sample ID]])&gt;0,tbl_PCR[[#This Row],[Sample ID]],""),IF(LEN(tbl_PCR[[#This Row],[Extraction ID]])&gt;0,tbl_PCR[[#This Row],[Extraction ID]],""))</f>
        <v/>
      </c>
      <c r="H48" s="40"/>
      <c r="I48" s="11" t="str">
        <f>IF(LEN(tbl_PCR[[#This Row],[sWGA identifier]])=0,"",CONCATENATE(exp_id,"_",tbl_PCR[[#This Row],[Well]]))</f>
        <v/>
      </c>
      <c r="J48" s="41"/>
      <c r="K48" s="41"/>
      <c r="L48" s="3" t="str">
        <f t="shared" si="0"/>
        <v/>
      </c>
      <c r="M48" s="70"/>
    </row>
    <row r="49" spans="1:13" ht="15.75" customHeight="1" x14ac:dyDescent="0.3">
      <c r="A49" s="69">
        <v>47</v>
      </c>
      <c r="B49" s="45" t="str">
        <f>RIGHT(tbl_PCR[[#This Row],[Well]],LEN(tbl_PCR[[#This Row],[Well]])-1)</f>
        <v>6</v>
      </c>
      <c r="C49" s="45" t="s">
        <v>91</v>
      </c>
      <c r="D49" s="24"/>
      <c r="E49" s="24"/>
      <c r="F49" s="24"/>
      <c r="G49" s="56" t="str">
        <f>IF(Assay!$F$34=reference!$E$104,IF(LEN(tbl_PCR[[#This Row],[Sample ID]])&gt;0,tbl_PCR[[#This Row],[Sample ID]],""),IF(LEN(tbl_PCR[[#This Row],[Extraction ID]])&gt;0,tbl_PCR[[#This Row],[Extraction ID]],""))</f>
        <v/>
      </c>
      <c r="H49" s="40"/>
      <c r="I49" s="11" t="str">
        <f>IF(LEN(tbl_PCR[[#This Row],[sWGA identifier]])=0,"",CONCATENATE(exp_id,"_",tbl_PCR[[#This Row],[Well]]))</f>
        <v/>
      </c>
      <c r="J49" s="41"/>
      <c r="K49" s="41"/>
      <c r="L49" s="3" t="str">
        <f t="shared" si="0"/>
        <v/>
      </c>
      <c r="M49" s="70"/>
    </row>
    <row r="50" spans="1:13" ht="15.75" customHeight="1" thickBot="1" x14ac:dyDescent="0.35">
      <c r="A50" s="71">
        <v>48</v>
      </c>
      <c r="B50" s="81" t="str">
        <f>RIGHT(tbl_PCR[[#This Row],[Well]],LEN(tbl_PCR[[#This Row],[Well]])-1)</f>
        <v>6</v>
      </c>
      <c r="C50" s="81" t="s">
        <v>92</v>
      </c>
      <c r="D50" s="73"/>
      <c r="E50" s="73"/>
      <c r="F50" s="73"/>
      <c r="G50" s="74" t="str">
        <f>IF(Assay!$F$34=reference!$E$104,IF(LEN(tbl_PCR[[#This Row],[Sample ID]])&gt;0,tbl_PCR[[#This Row],[Sample ID]],""),IF(LEN(tbl_PCR[[#This Row],[Extraction ID]])&gt;0,tbl_PCR[[#This Row],[Extraction ID]],""))</f>
        <v/>
      </c>
      <c r="H50" s="75"/>
      <c r="I50" s="76" t="str">
        <f>IF(LEN(tbl_PCR[[#This Row],[sWGA identifier]])=0,"",CONCATENATE(exp_id,"_",tbl_PCR[[#This Row],[Well]]))</f>
        <v/>
      </c>
      <c r="J50" s="77"/>
      <c r="K50" s="77"/>
      <c r="L50" s="78" t="str">
        <f t="shared" si="0"/>
        <v/>
      </c>
      <c r="M50" s="79"/>
    </row>
    <row r="51" spans="1:13" ht="15.75" customHeight="1" x14ac:dyDescent="0.3">
      <c r="A51" s="61">
        <v>49</v>
      </c>
      <c r="B51" s="62" t="str">
        <f>RIGHT(tbl_PCR[[#This Row],[Well]],LEN(tbl_PCR[[#This Row],[Well]])-1)</f>
        <v>7</v>
      </c>
      <c r="C51" s="62" t="s">
        <v>42</v>
      </c>
      <c r="D51" s="63"/>
      <c r="E51" s="63"/>
      <c r="F51" s="63"/>
      <c r="G51" s="64" t="str">
        <f>IF(Assay!$F$34=reference!$E$104,IF(LEN(tbl_PCR[[#This Row],[Sample ID]])&gt;0,tbl_PCR[[#This Row],[Sample ID]],""),IF(LEN(tbl_PCR[[#This Row],[Extraction ID]])&gt;0,tbl_PCR[[#This Row],[Extraction ID]],""))</f>
        <v/>
      </c>
      <c r="H51" s="80"/>
      <c r="I51" s="66" t="str">
        <f>IF(LEN(tbl_PCR[[#This Row],[sWGA identifier]])=0,"",CONCATENATE(exp_id,"_",tbl_PCR[[#This Row],[Well]]))</f>
        <v/>
      </c>
      <c r="J51" s="63"/>
      <c r="K51" s="63"/>
      <c r="L51" s="67" t="str">
        <f t="shared" si="0"/>
        <v/>
      </c>
      <c r="M51" s="68"/>
    </row>
    <row r="52" spans="1:13" ht="15.75" customHeight="1" x14ac:dyDescent="0.3">
      <c r="A52" s="69">
        <v>50</v>
      </c>
      <c r="B52" s="45" t="str">
        <f>RIGHT(tbl_PCR[[#This Row],[Well]],LEN(tbl_PCR[[#This Row],[Well]])-1)</f>
        <v>7</v>
      </c>
      <c r="C52" s="45" t="s">
        <v>54</v>
      </c>
      <c r="D52" s="24"/>
      <c r="E52" s="24"/>
      <c r="F52" s="24"/>
      <c r="G52" s="56" t="str">
        <f>IF(Assay!$F$34=reference!$E$104,IF(LEN(tbl_PCR[[#This Row],[Sample ID]])&gt;0,tbl_PCR[[#This Row],[Sample ID]],""),IF(LEN(tbl_PCR[[#This Row],[Extraction ID]])&gt;0,tbl_PCR[[#This Row],[Extraction ID]],""))</f>
        <v/>
      </c>
      <c r="H52" s="40"/>
      <c r="I52" s="11" t="str">
        <f>IF(LEN(tbl_PCR[[#This Row],[sWGA identifier]])=0,"",CONCATENATE(exp_id,"_",tbl_PCR[[#This Row],[Well]]))</f>
        <v/>
      </c>
      <c r="J52" s="41"/>
      <c r="K52" s="41"/>
      <c r="L52" s="3" t="str">
        <f t="shared" si="0"/>
        <v/>
      </c>
      <c r="M52" s="70"/>
    </row>
    <row r="53" spans="1:13" ht="15.75" customHeight="1" x14ac:dyDescent="0.3">
      <c r="A53" s="69">
        <v>51</v>
      </c>
      <c r="B53" s="45" t="str">
        <f>RIGHT(tbl_PCR[[#This Row],[Well]],LEN(tbl_PCR[[#This Row],[Well]])-1)</f>
        <v>7</v>
      </c>
      <c r="C53" s="45" t="s">
        <v>93</v>
      </c>
      <c r="D53" s="24"/>
      <c r="E53" s="24"/>
      <c r="F53" s="24"/>
      <c r="G53" s="56" t="str">
        <f>IF(Assay!$F$34=reference!$E$104,IF(LEN(tbl_PCR[[#This Row],[Sample ID]])&gt;0,tbl_PCR[[#This Row],[Sample ID]],""),IF(LEN(tbl_PCR[[#This Row],[Extraction ID]])&gt;0,tbl_PCR[[#This Row],[Extraction ID]],""))</f>
        <v/>
      </c>
      <c r="H53" s="40"/>
      <c r="I53" s="11" t="str">
        <f>IF(LEN(tbl_PCR[[#This Row],[sWGA identifier]])=0,"",CONCATENATE(exp_id,"_",tbl_PCR[[#This Row],[Well]]))</f>
        <v/>
      </c>
      <c r="J53" s="41"/>
      <c r="K53" s="41"/>
      <c r="L53" s="3" t="str">
        <f t="shared" si="0"/>
        <v/>
      </c>
      <c r="M53" s="70"/>
    </row>
    <row r="54" spans="1:13" ht="15.75" customHeight="1" x14ac:dyDescent="0.3">
      <c r="A54" s="69">
        <v>52</v>
      </c>
      <c r="B54" s="45" t="str">
        <f>RIGHT(tbl_PCR[[#This Row],[Well]],LEN(tbl_PCR[[#This Row],[Well]])-1)</f>
        <v>7</v>
      </c>
      <c r="C54" s="45" t="s">
        <v>94</v>
      </c>
      <c r="D54" s="24"/>
      <c r="E54" s="24"/>
      <c r="F54" s="24"/>
      <c r="G54" s="56" t="str">
        <f>IF(Assay!$F$34=reference!$E$104,IF(LEN(tbl_PCR[[#This Row],[Sample ID]])&gt;0,tbl_PCR[[#This Row],[Sample ID]],""),IF(LEN(tbl_PCR[[#This Row],[Extraction ID]])&gt;0,tbl_PCR[[#This Row],[Extraction ID]],""))</f>
        <v/>
      </c>
      <c r="H54" s="40"/>
      <c r="I54" s="11" t="str">
        <f>IF(LEN(tbl_PCR[[#This Row],[sWGA identifier]])=0,"",CONCATENATE(exp_id,"_",tbl_PCR[[#This Row],[Well]]))</f>
        <v/>
      </c>
      <c r="J54" s="41"/>
      <c r="K54" s="41"/>
      <c r="L54" s="3" t="str">
        <f t="shared" si="0"/>
        <v/>
      </c>
      <c r="M54" s="70"/>
    </row>
    <row r="55" spans="1:13" ht="15.75" customHeight="1" x14ac:dyDescent="0.3">
      <c r="A55" s="69">
        <v>53</v>
      </c>
      <c r="B55" s="45" t="str">
        <f>RIGHT(tbl_PCR[[#This Row],[Well]],LEN(tbl_PCR[[#This Row],[Well]])-1)</f>
        <v>7</v>
      </c>
      <c r="C55" s="45" t="s">
        <v>95</v>
      </c>
      <c r="D55" s="24"/>
      <c r="E55" s="24"/>
      <c r="F55" s="24"/>
      <c r="G55" s="56" t="str">
        <f>IF(Assay!$F$34=reference!$E$104,IF(LEN(tbl_PCR[[#This Row],[Sample ID]])&gt;0,tbl_PCR[[#This Row],[Sample ID]],""),IF(LEN(tbl_PCR[[#This Row],[Extraction ID]])&gt;0,tbl_PCR[[#This Row],[Extraction ID]],""))</f>
        <v/>
      </c>
      <c r="H55" s="40"/>
      <c r="I55" s="11" t="str">
        <f>IF(LEN(tbl_PCR[[#This Row],[sWGA identifier]])=0,"",CONCATENATE(exp_id,"_",tbl_PCR[[#This Row],[Well]]))</f>
        <v/>
      </c>
      <c r="J55" s="41"/>
      <c r="K55" s="41"/>
      <c r="L55" s="3" t="str">
        <f t="shared" si="0"/>
        <v/>
      </c>
      <c r="M55" s="70"/>
    </row>
    <row r="56" spans="1:13" ht="15.75" customHeight="1" x14ac:dyDescent="0.3">
      <c r="A56" s="69">
        <v>54</v>
      </c>
      <c r="B56" s="45" t="str">
        <f>RIGHT(tbl_PCR[[#This Row],[Well]],LEN(tbl_PCR[[#This Row],[Well]])-1)</f>
        <v>7</v>
      </c>
      <c r="C56" s="45" t="s">
        <v>96</v>
      </c>
      <c r="D56" s="24"/>
      <c r="E56" s="24"/>
      <c r="F56" s="24"/>
      <c r="G56" s="56" t="str">
        <f>IF(Assay!$F$34=reference!$E$104,IF(LEN(tbl_PCR[[#This Row],[Sample ID]])&gt;0,tbl_PCR[[#This Row],[Sample ID]],""),IF(LEN(tbl_PCR[[#This Row],[Extraction ID]])&gt;0,tbl_PCR[[#This Row],[Extraction ID]],""))</f>
        <v/>
      </c>
      <c r="H56" s="40"/>
      <c r="I56" s="11" t="str">
        <f>IF(LEN(tbl_PCR[[#This Row],[sWGA identifier]])=0,"",CONCATENATE(exp_id,"_",tbl_PCR[[#This Row],[Well]]))</f>
        <v/>
      </c>
      <c r="J56" s="41"/>
      <c r="K56" s="41"/>
      <c r="L56" s="3" t="str">
        <f t="shared" si="0"/>
        <v/>
      </c>
      <c r="M56" s="70"/>
    </row>
    <row r="57" spans="1:13" ht="15.75" customHeight="1" x14ac:dyDescent="0.3">
      <c r="A57" s="69">
        <v>55</v>
      </c>
      <c r="B57" s="45" t="str">
        <f>RIGHT(tbl_PCR[[#This Row],[Well]],LEN(tbl_PCR[[#This Row],[Well]])-1)</f>
        <v>7</v>
      </c>
      <c r="C57" s="45" t="s">
        <v>97</v>
      </c>
      <c r="D57" s="24"/>
      <c r="E57" s="24"/>
      <c r="F57" s="24"/>
      <c r="G57" s="56" t="str">
        <f>IF(Assay!$F$34=reference!$E$104,IF(LEN(tbl_PCR[[#This Row],[Sample ID]])&gt;0,tbl_PCR[[#This Row],[Sample ID]],""),IF(LEN(tbl_PCR[[#This Row],[Extraction ID]])&gt;0,tbl_PCR[[#This Row],[Extraction ID]],""))</f>
        <v/>
      </c>
      <c r="H57" s="40"/>
      <c r="I57" s="11" t="str">
        <f>IF(LEN(tbl_PCR[[#This Row],[sWGA identifier]])=0,"",CONCATENATE(exp_id,"_",tbl_PCR[[#This Row],[Well]]))</f>
        <v/>
      </c>
      <c r="J57" s="41"/>
      <c r="K57" s="41"/>
      <c r="L57" s="3" t="str">
        <f t="shared" si="0"/>
        <v/>
      </c>
      <c r="M57" s="70"/>
    </row>
    <row r="58" spans="1:13" ht="15.75" customHeight="1" thickBot="1" x14ac:dyDescent="0.35">
      <c r="A58" s="71">
        <v>56</v>
      </c>
      <c r="B58" s="81" t="str">
        <f>RIGHT(tbl_PCR[[#This Row],[Well]],LEN(tbl_PCR[[#This Row],[Well]])-1)</f>
        <v>7</v>
      </c>
      <c r="C58" s="81" t="s">
        <v>98</v>
      </c>
      <c r="D58" s="73"/>
      <c r="E58" s="73"/>
      <c r="F58" s="73"/>
      <c r="G58" s="74" t="str">
        <f>IF(Assay!$F$34=reference!$E$104,IF(LEN(tbl_PCR[[#This Row],[Sample ID]])&gt;0,tbl_PCR[[#This Row],[Sample ID]],""),IF(LEN(tbl_PCR[[#This Row],[Extraction ID]])&gt;0,tbl_PCR[[#This Row],[Extraction ID]],""))</f>
        <v/>
      </c>
      <c r="H58" s="75"/>
      <c r="I58" s="76" t="str">
        <f>IF(LEN(tbl_PCR[[#This Row],[sWGA identifier]])=0,"",CONCATENATE(exp_id,"_",tbl_PCR[[#This Row],[Well]]))</f>
        <v/>
      </c>
      <c r="J58" s="77"/>
      <c r="K58" s="77"/>
      <c r="L58" s="78" t="str">
        <f t="shared" si="0"/>
        <v/>
      </c>
      <c r="M58" s="79"/>
    </row>
    <row r="59" spans="1:13" ht="15.75" customHeight="1" x14ac:dyDescent="0.3">
      <c r="A59" s="61">
        <v>57</v>
      </c>
      <c r="B59" s="62" t="str">
        <f>RIGHT(tbl_PCR[[#This Row],[Well]],LEN(tbl_PCR[[#This Row],[Well]])-1)</f>
        <v>8</v>
      </c>
      <c r="C59" s="62" t="s">
        <v>43</v>
      </c>
      <c r="D59" s="63"/>
      <c r="E59" s="63"/>
      <c r="F59" s="63"/>
      <c r="G59" s="64" t="str">
        <f>IF(Assay!$F$34=reference!$E$104,IF(LEN(tbl_PCR[[#This Row],[Sample ID]])&gt;0,tbl_PCR[[#This Row],[Sample ID]],""),IF(LEN(tbl_PCR[[#This Row],[Extraction ID]])&gt;0,tbl_PCR[[#This Row],[Extraction ID]],""))</f>
        <v/>
      </c>
      <c r="H59" s="80"/>
      <c r="I59" s="66" t="str">
        <f>IF(LEN(tbl_PCR[[#This Row],[sWGA identifier]])=0,"",CONCATENATE(exp_id,"_",tbl_PCR[[#This Row],[Well]]))</f>
        <v/>
      </c>
      <c r="J59" s="63"/>
      <c r="K59" s="63"/>
      <c r="L59" s="67" t="str">
        <f t="shared" si="0"/>
        <v/>
      </c>
      <c r="M59" s="68"/>
    </row>
    <row r="60" spans="1:13" ht="15.75" customHeight="1" x14ac:dyDescent="0.3">
      <c r="A60" s="69">
        <v>58</v>
      </c>
      <c r="B60" s="45" t="str">
        <f>RIGHT(tbl_PCR[[#This Row],[Well]],LEN(tbl_PCR[[#This Row],[Well]])-1)</f>
        <v>8</v>
      </c>
      <c r="C60" s="45" t="s">
        <v>55</v>
      </c>
      <c r="D60" s="24"/>
      <c r="E60" s="24"/>
      <c r="F60" s="24"/>
      <c r="G60" s="56" t="str">
        <f>IF(Assay!$F$34=reference!$E$104,IF(LEN(tbl_PCR[[#This Row],[Sample ID]])&gt;0,tbl_PCR[[#This Row],[Sample ID]],""),IF(LEN(tbl_PCR[[#This Row],[Extraction ID]])&gt;0,tbl_PCR[[#This Row],[Extraction ID]],""))</f>
        <v/>
      </c>
      <c r="H60" s="40"/>
      <c r="I60" s="11" t="str">
        <f>IF(LEN(tbl_PCR[[#This Row],[sWGA identifier]])=0,"",CONCATENATE(exp_id,"_",tbl_PCR[[#This Row],[Well]]))</f>
        <v/>
      </c>
      <c r="J60" s="41"/>
      <c r="K60" s="41"/>
      <c r="L60" s="3" t="str">
        <f t="shared" si="0"/>
        <v/>
      </c>
      <c r="M60" s="70"/>
    </row>
    <row r="61" spans="1:13" ht="15.75" customHeight="1" x14ac:dyDescent="0.3">
      <c r="A61" s="69">
        <v>59</v>
      </c>
      <c r="B61" s="45" t="str">
        <f>RIGHT(tbl_PCR[[#This Row],[Well]],LEN(tbl_PCR[[#This Row],[Well]])-1)</f>
        <v>8</v>
      </c>
      <c r="C61" s="45" t="s">
        <v>99</v>
      </c>
      <c r="D61" s="24"/>
      <c r="E61" s="24"/>
      <c r="F61" s="24"/>
      <c r="G61" s="56" t="str">
        <f>IF(Assay!$F$34=reference!$E$104,IF(LEN(tbl_PCR[[#This Row],[Sample ID]])&gt;0,tbl_PCR[[#This Row],[Sample ID]],""),IF(LEN(tbl_PCR[[#This Row],[Extraction ID]])&gt;0,tbl_PCR[[#This Row],[Extraction ID]],""))</f>
        <v/>
      </c>
      <c r="H61" s="40"/>
      <c r="I61" s="11" t="str">
        <f>IF(LEN(tbl_PCR[[#This Row],[sWGA identifier]])=0,"",CONCATENATE(exp_id,"_",tbl_PCR[[#This Row],[Well]]))</f>
        <v/>
      </c>
      <c r="J61" s="41"/>
      <c r="K61" s="41"/>
      <c r="L61" s="3" t="str">
        <f t="shared" si="0"/>
        <v/>
      </c>
      <c r="M61" s="70"/>
    </row>
    <row r="62" spans="1:13" ht="15.75" customHeight="1" x14ac:dyDescent="0.3">
      <c r="A62" s="69">
        <v>60</v>
      </c>
      <c r="B62" s="45" t="str">
        <f>RIGHT(tbl_PCR[[#This Row],[Well]],LEN(tbl_PCR[[#This Row],[Well]])-1)</f>
        <v>8</v>
      </c>
      <c r="C62" s="45" t="s">
        <v>100</v>
      </c>
      <c r="D62" s="24"/>
      <c r="E62" s="24"/>
      <c r="F62" s="24"/>
      <c r="G62" s="56" t="str">
        <f>IF(Assay!$F$34=reference!$E$104,IF(LEN(tbl_PCR[[#This Row],[Sample ID]])&gt;0,tbl_PCR[[#This Row],[Sample ID]],""),IF(LEN(tbl_PCR[[#This Row],[Extraction ID]])&gt;0,tbl_PCR[[#This Row],[Extraction ID]],""))</f>
        <v/>
      </c>
      <c r="H62" s="40"/>
      <c r="I62" s="11" t="str">
        <f>IF(LEN(tbl_PCR[[#This Row],[sWGA identifier]])=0,"",CONCATENATE(exp_id,"_",tbl_PCR[[#This Row],[Well]]))</f>
        <v/>
      </c>
      <c r="J62" s="41"/>
      <c r="K62" s="41"/>
      <c r="L62" s="3" t="str">
        <f t="shared" si="0"/>
        <v/>
      </c>
      <c r="M62" s="70"/>
    </row>
    <row r="63" spans="1:13" ht="15.75" customHeight="1" x14ac:dyDescent="0.3">
      <c r="A63" s="69">
        <v>61</v>
      </c>
      <c r="B63" s="45" t="str">
        <f>RIGHT(tbl_PCR[[#This Row],[Well]],LEN(tbl_PCR[[#This Row],[Well]])-1)</f>
        <v>8</v>
      </c>
      <c r="C63" s="45" t="s">
        <v>101</v>
      </c>
      <c r="D63" s="24"/>
      <c r="E63" s="24"/>
      <c r="F63" s="24"/>
      <c r="G63" s="56" t="str">
        <f>IF(Assay!$F$34=reference!$E$104,IF(LEN(tbl_PCR[[#This Row],[Sample ID]])&gt;0,tbl_PCR[[#This Row],[Sample ID]],""),IF(LEN(tbl_PCR[[#This Row],[Extraction ID]])&gt;0,tbl_PCR[[#This Row],[Extraction ID]],""))</f>
        <v/>
      </c>
      <c r="H63" s="40"/>
      <c r="I63" s="11" t="str">
        <f>IF(LEN(tbl_PCR[[#This Row],[sWGA identifier]])=0,"",CONCATENATE(exp_id,"_",tbl_PCR[[#This Row],[Well]]))</f>
        <v/>
      </c>
      <c r="J63" s="41"/>
      <c r="K63" s="41"/>
      <c r="L63" s="3" t="str">
        <f t="shared" si="0"/>
        <v/>
      </c>
      <c r="M63" s="70"/>
    </row>
    <row r="64" spans="1:13" ht="15.75" customHeight="1" x14ac:dyDescent="0.3">
      <c r="A64" s="69">
        <v>62</v>
      </c>
      <c r="B64" s="45" t="str">
        <f>RIGHT(tbl_PCR[[#This Row],[Well]],LEN(tbl_PCR[[#This Row],[Well]])-1)</f>
        <v>8</v>
      </c>
      <c r="C64" s="45" t="s">
        <v>102</v>
      </c>
      <c r="D64" s="24"/>
      <c r="E64" s="24"/>
      <c r="F64" s="24"/>
      <c r="G64" s="56" t="str">
        <f>IF(Assay!$F$34=reference!$E$104,IF(LEN(tbl_PCR[[#This Row],[Sample ID]])&gt;0,tbl_PCR[[#This Row],[Sample ID]],""),IF(LEN(tbl_PCR[[#This Row],[Extraction ID]])&gt;0,tbl_PCR[[#This Row],[Extraction ID]],""))</f>
        <v/>
      </c>
      <c r="H64" s="40"/>
      <c r="I64" s="11" t="str">
        <f>IF(LEN(tbl_PCR[[#This Row],[sWGA identifier]])=0,"",CONCATENATE(exp_id,"_",tbl_PCR[[#This Row],[Well]]))</f>
        <v/>
      </c>
      <c r="J64" s="41"/>
      <c r="K64" s="41"/>
      <c r="L64" s="3" t="str">
        <f t="shared" si="0"/>
        <v/>
      </c>
      <c r="M64" s="70"/>
    </row>
    <row r="65" spans="1:13" ht="15.75" customHeight="1" x14ac:dyDescent="0.3">
      <c r="A65" s="69">
        <v>63</v>
      </c>
      <c r="B65" s="45" t="str">
        <f>RIGHT(tbl_PCR[[#This Row],[Well]],LEN(tbl_PCR[[#This Row],[Well]])-1)</f>
        <v>8</v>
      </c>
      <c r="C65" s="45" t="s">
        <v>103</v>
      </c>
      <c r="D65" s="24"/>
      <c r="E65" s="24"/>
      <c r="F65" s="24"/>
      <c r="G65" s="56" t="str">
        <f>IF(Assay!$F$34=reference!$E$104,IF(LEN(tbl_PCR[[#This Row],[Sample ID]])&gt;0,tbl_PCR[[#This Row],[Sample ID]],""),IF(LEN(tbl_PCR[[#This Row],[Extraction ID]])&gt;0,tbl_PCR[[#This Row],[Extraction ID]],""))</f>
        <v/>
      </c>
      <c r="H65" s="40"/>
      <c r="I65" s="11" t="str">
        <f>IF(LEN(tbl_PCR[[#This Row],[sWGA identifier]])=0,"",CONCATENATE(exp_id,"_",tbl_PCR[[#This Row],[Well]]))</f>
        <v/>
      </c>
      <c r="J65" s="41"/>
      <c r="K65" s="41"/>
      <c r="L65" s="3" t="str">
        <f t="shared" si="0"/>
        <v/>
      </c>
      <c r="M65" s="70"/>
    </row>
    <row r="66" spans="1:13" ht="15.75" customHeight="1" thickBot="1" x14ac:dyDescent="0.35">
      <c r="A66" s="71">
        <v>64</v>
      </c>
      <c r="B66" s="81" t="str">
        <f>RIGHT(tbl_PCR[[#This Row],[Well]],LEN(tbl_PCR[[#This Row],[Well]])-1)</f>
        <v>8</v>
      </c>
      <c r="C66" s="81" t="s">
        <v>104</v>
      </c>
      <c r="D66" s="73"/>
      <c r="E66" s="73"/>
      <c r="F66" s="73"/>
      <c r="G66" s="74" t="str">
        <f>IF(Assay!$F$34=reference!$E$104,IF(LEN(tbl_PCR[[#This Row],[Sample ID]])&gt;0,tbl_PCR[[#This Row],[Sample ID]],""),IF(LEN(tbl_PCR[[#This Row],[Extraction ID]])&gt;0,tbl_PCR[[#This Row],[Extraction ID]],""))</f>
        <v/>
      </c>
      <c r="H66" s="75"/>
      <c r="I66" s="76" t="str">
        <f>IF(LEN(tbl_PCR[[#This Row],[sWGA identifier]])=0,"",CONCATENATE(exp_id,"_",tbl_PCR[[#This Row],[Well]]))</f>
        <v/>
      </c>
      <c r="J66" s="77"/>
      <c r="K66" s="77"/>
      <c r="L66" s="78" t="str">
        <f t="shared" si="0"/>
        <v/>
      </c>
      <c r="M66" s="79"/>
    </row>
    <row r="67" spans="1:13" ht="15.75" customHeight="1" x14ac:dyDescent="0.3">
      <c r="A67" s="61">
        <v>65</v>
      </c>
      <c r="B67" s="62" t="str">
        <f>RIGHT(tbl_PCR[[#This Row],[Well]],LEN(tbl_PCR[[#This Row],[Well]])-1)</f>
        <v>9</v>
      </c>
      <c r="C67" s="62" t="s">
        <v>44</v>
      </c>
      <c r="D67" s="63"/>
      <c r="E67" s="63"/>
      <c r="F67" s="63"/>
      <c r="G67" s="64" t="str">
        <f>IF(Assay!$F$34=reference!$E$104,IF(LEN(tbl_PCR[[#This Row],[Sample ID]])&gt;0,tbl_PCR[[#This Row],[Sample ID]],""),IF(LEN(tbl_PCR[[#This Row],[Extraction ID]])&gt;0,tbl_PCR[[#This Row],[Extraction ID]],""))</f>
        <v/>
      </c>
      <c r="H67" s="80"/>
      <c r="I67" s="66" t="str">
        <f>IF(LEN(tbl_PCR[[#This Row],[sWGA identifier]])=0,"",CONCATENATE(exp_id,"_",tbl_PCR[[#This Row],[Well]]))</f>
        <v/>
      </c>
      <c r="J67" s="63"/>
      <c r="K67" s="63"/>
      <c r="L67" s="67" t="str">
        <f t="shared" si="0"/>
        <v/>
      </c>
      <c r="M67" s="68"/>
    </row>
    <row r="68" spans="1:13" ht="15.75" customHeight="1" x14ac:dyDescent="0.3">
      <c r="A68" s="69">
        <v>66</v>
      </c>
      <c r="B68" s="45" t="str">
        <f>RIGHT(tbl_PCR[[#This Row],[Well]],LEN(tbl_PCR[[#This Row],[Well]])-1)</f>
        <v>9</v>
      </c>
      <c r="C68" s="45" t="s">
        <v>56</v>
      </c>
      <c r="D68" s="24"/>
      <c r="E68" s="24"/>
      <c r="F68" s="24"/>
      <c r="G68" s="56" t="str">
        <f>IF(Assay!$F$34=reference!$E$104,IF(LEN(tbl_PCR[[#This Row],[Sample ID]])&gt;0,tbl_PCR[[#This Row],[Sample ID]],""),IF(LEN(tbl_PCR[[#This Row],[Extraction ID]])&gt;0,tbl_PCR[[#This Row],[Extraction ID]],""))</f>
        <v/>
      </c>
      <c r="H68" s="40"/>
      <c r="I68" s="11" t="str">
        <f>IF(LEN(tbl_PCR[[#This Row],[sWGA identifier]])=0,"",CONCATENATE(exp_id,"_",tbl_PCR[[#This Row],[Well]]))</f>
        <v/>
      </c>
      <c r="J68" s="41"/>
      <c r="K68" s="41"/>
      <c r="L68" s="3" t="str">
        <f t="shared" ref="L68:L98" si="1">IF(OR(J68="",K68=""),"",SUM(J68*K68))</f>
        <v/>
      </c>
      <c r="M68" s="70"/>
    </row>
    <row r="69" spans="1:13" ht="15.75" customHeight="1" x14ac:dyDescent="0.3">
      <c r="A69" s="69">
        <v>67</v>
      </c>
      <c r="B69" s="45" t="str">
        <f>RIGHT(tbl_PCR[[#This Row],[Well]],LEN(tbl_PCR[[#This Row],[Well]])-1)</f>
        <v>9</v>
      </c>
      <c r="C69" s="45" t="s">
        <v>105</v>
      </c>
      <c r="D69" s="24"/>
      <c r="E69" s="24"/>
      <c r="F69" s="24"/>
      <c r="G69" s="56" t="str">
        <f>IF(Assay!$F$34=reference!$E$104,IF(LEN(tbl_PCR[[#This Row],[Sample ID]])&gt;0,tbl_PCR[[#This Row],[Sample ID]],""),IF(LEN(tbl_PCR[[#This Row],[Extraction ID]])&gt;0,tbl_PCR[[#This Row],[Extraction ID]],""))</f>
        <v/>
      </c>
      <c r="H69" s="40"/>
      <c r="I69" s="11" t="str">
        <f>IF(LEN(tbl_PCR[[#This Row],[sWGA identifier]])=0,"",CONCATENATE(exp_id,"_",tbl_PCR[[#This Row],[Well]]))</f>
        <v/>
      </c>
      <c r="J69" s="41"/>
      <c r="K69" s="41"/>
      <c r="L69" s="3" t="str">
        <f t="shared" si="1"/>
        <v/>
      </c>
      <c r="M69" s="70"/>
    </row>
    <row r="70" spans="1:13" ht="15.75" customHeight="1" x14ac:dyDescent="0.3">
      <c r="A70" s="69">
        <v>68</v>
      </c>
      <c r="B70" s="45" t="str">
        <f>RIGHT(tbl_PCR[[#This Row],[Well]],LEN(tbl_PCR[[#This Row],[Well]])-1)</f>
        <v>9</v>
      </c>
      <c r="C70" s="45" t="s">
        <v>106</v>
      </c>
      <c r="D70" s="24"/>
      <c r="E70" s="24"/>
      <c r="F70" s="24"/>
      <c r="G70" s="56" t="str">
        <f>IF(Assay!$F$34=reference!$E$104,IF(LEN(tbl_PCR[[#This Row],[Sample ID]])&gt;0,tbl_PCR[[#This Row],[Sample ID]],""),IF(LEN(tbl_PCR[[#This Row],[Extraction ID]])&gt;0,tbl_PCR[[#This Row],[Extraction ID]],""))</f>
        <v/>
      </c>
      <c r="H70" s="40"/>
      <c r="I70" s="11" t="str">
        <f>IF(LEN(tbl_PCR[[#This Row],[sWGA identifier]])=0,"",CONCATENATE(exp_id,"_",tbl_PCR[[#This Row],[Well]]))</f>
        <v/>
      </c>
      <c r="J70" s="41"/>
      <c r="K70" s="41"/>
      <c r="L70" s="3" t="str">
        <f t="shared" si="1"/>
        <v/>
      </c>
      <c r="M70" s="70"/>
    </row>
    <row r="71" spans="1:13" ht="15.75" customHeight="1" x14ac:dyDescent="0.3">
      <c r="A71" s="69">
        <v>69</v>
      </c>
      <c r="B71" s="45" t="str">
        <f>RIGHT(tbl_PCR[[#This Row],[Well]],LEN(tbl_PCR[[#This Row],[Well]])-1)</f>
        <v>9</v>
      </c>
      <c r="C71" s="45" t="s">
        <v>107</v>
      </c>
      <c r="D71" s="24"/>
      <c r="E71" s="24"/>
      <c r="F71" s="24"/>
      <c r="G71" s="56" t="str">
        <f>IF(Assay!$F$34=reference!$E$104,IF(LEN(tbl_PCR[[#This Row],[Sample ID]])&gt;0,tbl_PCR[[#This Row],[Sample ID]],""),IF(LEN(tbl_PCR[[#This Row],[Extraction ID]])&gt;0,tbl_PCR[[#This Row],[Extraction ID]],""))</f>
        <v/>
      </c>
      <c r="H71" s="40"/>
      <c r="I71" s="11" t="str">
        <f>IF(LEN(tbl_PCR[[#This Row],[sWGA identifier]])=0,"",CONCATENATE(exp_id,"_",tbl_PCR[[#This Row],[Well]]))</f>
        <v/>
      </c>
      <c r="J71" s="41"/>
      <c r="K71" s="41"/>
      <c r="L71" s="3" t="str">
        <f t="shared" si="1"/>
        <v/>
      </c>
      <c r="M71" s="70"/>
    </row>
    <row r="72" spans="1:13" ht="15.75" customHeight="1" x14ac:dyDescent="0.3">
      <c r="A72" s="69">
        <v>70</v>
      </c>
      <c r="B72" s="45" t="str">
        <f>RIGHT(tbl_PCR[[#This Row],[Well]],LEN(tbl_PCR[[#This Row],[Well]])-1)</f>
        <v>9</v>
      </c>
      <c r="C72" s="45" t="s">
        <v>108</v>
      </c>
      <c r="D72" s="24"/>
      <c r="E72" s="24"/>
      <c r="F72" s="24"/>
      <c r="G72" s="56" t="str">
        <f>IF(Assay!$F$34=reference!$E$104,IF(LEN(tbl_PCR[[#This Row],[Sample ID]])&gt;0,tbl_PCR[[#This Row],[Sample ID]],""),IF(LEN(tbl_PCR[[#This Row],[Extraction ID]])&gt;0,tbl_PCR[[#This Row],[Extraction ID]],""))</f>
        <v/>
      </c>
      <c r="H72" s="40"/>
      <c r="I72" s="11" t="str">
        <f>IF(LEN(tbl_PCR[[#This Row],[sWGA identifier]])=0,"",CONCATENATE(exp_id,"_",tbl_PCR[[#This Row],[Well]]))</f>
        <v/>
      </c>
      <c r="J72" s="41"/>
      <c r="K72" s="41"/>
      <c r="L72" s="3" t="str">
        <f t="shared" si="1"/>
        <v/>
      </c>
      <c r="M72" s="70"/>
    </row>
    <row r="73" spans="1:13" ht="15.75" customHeight="1" x14ac:dyDescent="0.3">
      <c r="A73" s="69">
        <v>71</v>
      </c>
      <c r="B73" s="45" t="str">
        <f>RIGHT(tbl_PCR[[#This Row],[Well]],LEN(tbl_PCR[[#This Row],[Well]])-1)</f>
        <v>9</v>
      </c>
      <c r="C73" s="45" t="s">
        <v>109</v>
      </c>
      <c r="D73" s="24"/>
      <c r="E73" s="24"/>
      <c r="F73" s="24"/>
      <c r="G73" s="56" t="str">
        <f>IF(Assay!$F$34=reference!$E$104,IF(LEN(tbl_PCR[[#This Row],[Sample ID]])&gt;0,tbl_PCR[[#This Row],[Sample ID]],""),IF(LEN(tbl_PCR[[#This Row],[Extraction ID]])&gt;0,tbl_PCR[[#This Row],[Extraction ID]],""))</f>
        <v/>
      </c>
      <c r="H73" s="40"/>
      <c r="I73" s="11" t="str">
        <f>IF(LEN(tbl_PCR[[#This Row],[sWGA identifier]])=0,"",CONCATENATE(exp_id,"_",tbl_PCR[[#This Row],[Well]]))</f>
        <v/>
      </c>
      <c r="J73" s="41"/>
      <c r="K73" s="41"/>
      <c r="L73" s="3" t="str">
        <f t="shared" si="1"/>
        <v/>
      </c>
      <c r="M73" s="70"/>
    </row>
    <row r="74" spans="1:13" ht="15.75" customHeight="1" thickBot="1" x14ac:dyDescent="0.35">
      <c r="A74" s="71">
        <v>72</v>
      </c>
      <c r="B74" s="81" t="str">
        <f>RIGHT(tbl_PCR[[#This Row],[Well]],LEN(tbl_PCR[[#This Row],[Well]])-1)</f>
        <v>9</v>
      </c>
      <c r="C74" s="81" t="s">
        <v>110</v>
      </c>
      <c r="D74" s="73"/>
      <c r="E74" s="73"/>
      <c r="F74" s="73"/>
      <c r="G74" s="74" t="str">
        <f>IF(Assay!$F$34=reference!$E$104,IF(LEN(tbl_PCR[[#This Row],[Sample ID]])&gt;0,tbl_PCR[[#This Row],[Sample ID]],""),IF(LEN(tbl_PCR[[#This Row],[Extraction ID]])&gt;0,tbl_PCR[[#This Row],[Extraction ID]],""))</f>
        <v/>
      </c>
      <c r="H74" s="75"/>
      <c r="I74" s="76" t="str">
        <f>IF(LEN(tbl_PCR[[#This Row],[sWGA identifier]])=0,"",CONCATENATE(exp_id,"_",tbl_PCR[[#This Row],[Well]]))</f>
        <v/>
      </c>
      <c r="J74" s="77"/>
      <c r="K74" s="77"/>
      <c r="L74" s="78" t="str">
        <f t="shared" si="1"/>
        <v/>
      </c>
      <c r="M74" s="79"/>
    </row>
    <row r="75" spans="1:13" ht="15.75" customHeight="1" x14ac:dyDescent="0.3">
      <c r="A75" s="61">
        <v>73</v>
      </c>
      <c r="B75" s="62" t="str">
        <f>RIGHT(tbl_PCR[[#This Row],[Well]],LEN(tbl_PCR[[#This Row],[Well]])-1)</f>
        <v>10</v>
      </c>
      <c r="C75" s="62" t="s">
        <v>45</v>
      </c>
      <c r="D75" s="63"/>
      <c r="E75" s="63"/>
      <c r="F75" s="63"/>
      <c r="G75" s="64" t="str">
        <f>IF(Assay!$F$34=reference!$E$104,IF(LEN(tbl_PCR[[#This Row],[Sample ID]])&gt;0,tbl_PCR[[#This Row],[Sample ID]],""),IF(LEN(tbl_PCR[[#This Row],[Extraction ID]])&gt;0,tbl_PCR[[#This Row],[Extraction ID]],""))</f>
        <v/>
      </c>
      <c r="H75" s="80"/>
      <c r="I75" s="66" t="str">
        <f>IF(LEN(tbl_PCR[[#This Row],[sWGA identifier]])=0,"",CONCATENATE(exp_id,"_",tbl_PCR[[#This Row],[Well]]))</f>
        <v/>
      </c>
      <c r="J75" s="63"/>
      <c r="K75" s="63"/>
      <c r="L75" s="67" t="str">
        <f t="shared" si="1"/>
        <v/>
      </c>
      <c r="M75" s="68"/>
    </row>
    <row r="76" spans="1:13" ht="15.75" customHeight="1" x14ac:dyDescent="0.3">
      <c r="A76" s="69">
        <v>74</v>
      </c>
      <c r="B76" s="45" t="str">
        <f>RIGHT(tbl_PCR[[#This Row],[Well]],LEN(tbl_PCR[[#This Row],[Well]])-1)</f>
        <v>10</v>
      </c>
      <c r="C76" s="45" t="s">
        <v>111</v>
      </c>
      <c r="D76" s="24"/>
      <c r="E76" s="24"/>
      <c r="F76" s="24"/>
      <c r="G76" s="56" t="str">
        <f>IF(Assay!$F$34=reference!$E$104,IF(LEN(tbl_PCR[[#This Row],[Sample ID]])&gt;0,tbl_PCR[[#This Row],[Sample ID]],""),IF(LEN(tbl_PCR[[#This Row],[Extraction ID]])&gt;0,tbl_PCR[[#This Row],[Extraction ID]],""))</f>
        <v/>
      </c>
      <c r="H76" s="40"/>
      <c r="I76" s="11" t="str">
        <f>IF(LEN(tbl_PCR[[#This Row],[sWGA identifier]])=0,"",CONCATENATE(exp_id,"_",tbl_PCR[[#This Row],[Well]]))</f>
        <v/>
      </c>
      <c r="J76" s="41"/>
      <c r="K76" s="41"/>
      <c r="L76" s="3" t="str">
        <f t="shared" si="1"/>
        <v/>
      </c>
      <c r="M76" s="70"/>
    </row>
    <row r="77" spans="1:13" ht="15.75" customHeight="1" x14ac:dyDescent="0.3">
      <c r="A77" s="69">
        <v>75</v>
      </c>
      <c r="B77" s="45" t="str">
        <f>RIGHT(tbl_PCR[[#This Row],[Well]],LEN(tbl_PCR[[#This Row],[Well]])-1)</f>
        <v>10</v>
      </c>
      <c r="C77" s="45" t="s">
        <v>112</v>
      </c>
      <c r="D77" s="24"/>
      <c r="E77" s="24"/>
      <c r="F77" s="24"/>
      <c r="G77" s="56" t="str">
        <f>IF(Assay!$F$34=reference!$E$104,IF(LEN(tbl_PCR[[#This Row],[Sample ID]])&gt;0,tbl_PCR[[#This Row],[Sample ID]],""),IF(LEN(tbl_PCR[[#This Row],[Extraction ID]])&gt;0,tbl_PCR[[#This Row],[Extraction ID]],""))</f>
        <v/>
      </c>
      <c r="H77" s="40"/>
      <c r="I77" s="11" t="str">
        <f>IF(LEN(tbl_PCR[[#This Row],[sWGA identifier]])=0,"",CONCATENATE(exp_id,"_",tbl_PCR[[#This Row],[Well]]))</f>
        <v/>
      </c>
      <c r="J77" s="41"/>
      <c r="K77" s="41"/>
      <c r="L77" s="3" t="str">
        <f t="shared" si="1"/>
        <v/>
      </c>
      <c r="M77" s="70"/>
    </row>
    <row r="78" spans="1:13" ht="15.75" customHeight="1" x14ac:dyDescent="0.3">
      <c r="A78" s="69">
        <v>76</v>
      </c>
      <c r="B78" s="45" t="str">
        <f>RIGHT(tbl_PCR[[#This Row],[Well]],LEN(tbl_PCR[[#This Row],[Well]])-1)</f>
        <v>10</v>
      </c>
      <c r="C78" s="45" t="s">
        <v>113</v>
      </c>
      <c r="D78" s="24"/>
      <c r="E78" s="24"/>
      <c r="F78" s="24"/>
      <c r="G78" s="56" t="str">
        <f>IF(Assay!$F$34=reference!$E$104,IF(LEN(tbl_PCR[[#This Row],[Sample ID]])&gt;0,tbl_PCR[[#This Row],[Sample ID]],""),IF(LEN(tbl_PCR[[#This Row],[Extraction ID]])&gt;0,tbl_PCR[[#This Row],[Extraction ID]],""))</f>
        <v/>
      </c>
      <c r="H78" s="40"/>
      <c r="I78" s="11" t="str">
        <f>IF(LEN(tbl_PCR[[#This Row],[sWGA identifier]])=0,"",CONCATENATE(exp_id,"_",tbl_PCR[[#This Row],[Well]]))</f>
        <v/>
      </c>
      <c r="J78" s="41"/>
      <c r="K78" s="41"/>
      <c r="L78" s="3" t="str">
        <f t="shared" si="1"/>
        <v/>
      </c>
      <c r="M78" s="70"/>
    </row>
    <row r="79" spans="1:13" ht="15.75" customHeight="1" x14ac:dyDescent="0.3">
      <c r="A79" s="69">
        <v>77</v>
      </c>
      <c r="B79" s="45" t="str">
        <f>RIGHT(tbl_PCR[[#This Row],[Well]],LEN(tbl_PCR[[#This Row],[Well]])-1)</f>
        <v>10</v>
      </c>
      <c r="C79" s="45" t="s">
        <v>114</v>
      </c>
      <c r="D79" s="24"/>
      <c r="E79" s="24"/>
      <c r="F79" s="24"/>
      <c r="G79" s="56" t="str">
        <f>IF(Assay!$F$34=reference!$E$104,IF(LEN(tbl_PCR[[#This Row],[Sample ID]])&gt;0,tbl_PCR[[#This Row],[Sample ID]],""),IF(LEN(tbl_PCR[[#This Row],[Extraction ID]])&gt;0,tbl_PCR[[#This Row],[Extraction ID]],""))</f>
        <v/>
      </c>
      <c r="H79" s="40"/>
      <c r="I79" s="11" t="str">
        <f>IF(LEN(tbl_PCR[[#This Row],[sWGA identifier]])=0,"",CONCATENATE(exp_id,"_",tbl_PCR[[#This Row],[Well]]))</f>
        <v/>
      </c>
      <c r="J79" s="41"/>
      <c r="K79" s="41"/>
      <c r="L79" s="3" t="str">
        <f t="shared" si="1"/>
        <v/>
      </c>
      <c r="M79" s="70"/>
    </row>
    <row r="80" spans="1:13" ht="15.75" customHeight="1" x14ac:dyDescent="0.3">
      <c r="A80" s="69">
        <v>78</v>
      </c>
      <c r="B80" s="45" t="str">
        <f>RIGHT(tbl_PCR[[#This Row],[Well]],LEN(tbl_PCR[[#This Row],[Well]])-1)</f>
        <v>10</v>
      </c>
      <c r="C80" s="45" t="s">
        <v>115</v>
      </c>
      <c r="D80" s="24"/>
      <c r="E80" s="24"/>
      <c r="F80" s="24"/>
      <c r="G80" s="56" t="str">
        <f>IF(Assay!$F$34=reference!$E$104,IF(LEN(tbl_PCR[[#This Row],[Sample ID]])&gt;0,tbl_PCR[[#This Row],[Sample ID]],""),IF(LEN(tbl_PCR[[#This Row],[Extraction ID]])&gt;0,tbl_PCR[[#This Row],[Extraction ID]],""))</f>
        <v/>
      </c>
      <c r="H80" s="40"/>
      <c r="I80" s="11" t="str">
        <f>IF(LEN(tbl_PCR[[#This Row],[sWGA identifier]])=0,"",CONCATENATE(exp_id,"_",tbl_PCR[[#This Row],[Well]]))</f>
        <v/>
      </c>
      <c r="J80" s="41"/>
      <c r="K80" s="41"/>
      <c r="L80" s="3" t="str">
        <f t="shared" si="1"/>
        <v/>
      </c>
      <c r="M80" s="70"/>
    </row>
    <row r="81" spans="1:13" ht="15.75" customHeight="1" x14ac:dyDescent="0.3">
      <c r="A81" s="69">
        <v>79</v>
      </c>
      <c r="B81" s="45" t="str">
        <f>RIGHT(tbl_PCR[[#This Row],[Well]],LEN(tbl_PCR[[#This Row],[Well]])-1)</f>
        <v>10</v>
      </c>
      <c r="C81" s="45" t="s">
        <v>116</v>
      </c>
      <c r="D81" s="24"/>
      <c r="E81" s="24"/>
      <c r="F81" s="24"/>
      <c r="G81" s="56" t="str">
        <f>IF(Assay!$F$34=reference!$E$104,IF(LEN(tbl_PCR[[#This Row],[Sample ID]])&gt;0,tbl_PCR[[#This Row],[Sample ID]],""),IF(LEN(tbl_PCR[[#This Row],[Extraction ID]])&gt;0,tbl_PCR[[#This Row],[Extraction ID]],""))</f>
        <v/>
      </c>
      <c r="H81" s="40"/>
      <c r="I81" s="11" t="str">
        <f>IF(LEN(tbl_PCR[[#This Row],[sWGA identifier]])=0,"",CONCATENATE(exp_id,"_",tbl_PCR[[#This Row],[Well]]))</f>
        <v/>
      </c>
      <c r="J81" s="41"/>
      <c r="K81" s="41"/>
      <c r="L81" s="3" t="str">
        <f t="shared" si="1"/>
        <v/>
      </c>
      <c r="M81" s="70"/>
    </row>
    <row r="82" spans="1:13" ht="15.75" customHeight="1" thickBot="1" x14ac:dyDescent="0.35">
      <c r="A82" s="71">
        <v>80</v>
      </c>
      <c r="B82" s="81" t="str">
        <f>RIGHT(tbl_PCR[[#This Row],[Well]],LEN(tbl_PCR[[#This Row],[Well]])-1)</f>
        <v>10</v>
      </c>
      <c r="C82" s="81" t="s">
        <v>117</v>
      </c>
      <c r="D82" s="73"/>
      <c r="E82" s="73"/>
      <c r="F82" s="73"/>
      <c r="G82" s="74" t="str">
        <f>IF(Assay!$F$34=reference!$E$104,IF(LEN(tbl_PCR[[#This Row],[Sample ID]])&gt;0,tbl_PCR[[#This Row],[Sample ID]],""),IF(LEN(tbl_PCR[[#This Row],[Extraction ID]])&gt;0,tbl_PCR[[#This Row],[Extraction ID]],""))</f>
        <v/>
      </c>
      <c r="H82" s="75"/>
      <c r="I82" s="76" t="str">
        <f>IF(LEN(tbl_PCR[[#This Row],[sWGA identifier]])=0,"",CONCATENATE(exp_id,"_",tbl_PCR[[#This Row],[Well]]))</f>
        <v/>
      </c>
      <c r="J82" s="77"/>
      <c r="K82" s="77"/>
      <c r="L82" s="78" t="str">
        <f t="shared" si="1"/>
        <v/>
      </c>
      <c r="M82" s="79"/>
    </row>
    <row r="83" spans="1:13" ht="15.75" customHeight="1" x14ac:dyDescent="0.3">
      <c r="A83" s="61">
        <v>81</v>
      </c>
      <c r="B83" s="62" t="str">
        <f>RIGHT(tbl_PCR[[#This Row],[Well]],LEN(tbl_PCR[[#This Row],[Well]])-1)</f>
        <v>11</v>
      </c>
      <c r="C83" s="62" t="s">
        <v>46</v>
      </c>
      <c r="D83" s="63"/>
      <c r="E83" s="63"/>
      <c r="F83" s="63"/>
      <c r="G83" s="64" t="str">
        <f>IF(Assay!$F$34=reference!$E$104,IF(LEN(tbl_PCR[[#This Row],[Sample ID]])&gt;0,tbl_PCR[[#This Row],[Sample ID]],""),IF(LEN(tbl_PCR[[#This Row],[Extraction ID]])&gt;0,tbl_PCR[[#This Row],[Extraction ID]],""))</f>
        <v/>
      </c>
      <c r="H83" s="80"/>
      <c r="I83" s="66" t="str">
        <f>IF(LEN(tbl_PCR[[#This Row],[sWGA identifier]])=0,"",CONCATENATE(exp_id,"_",tbl_PCR[[#This Row],[Well]]))</f>
        <v/>
      </c>
      <c r="J83" s="63"/>
      <c r="K83" s="63"/>
      <c r="L83" s="67" t="str">
        <f t="shared" si="1"/>
        <v/>
      </c>
      <c r="M83" s="68"/>
    </row>
    <row r="84" spans="1:13" ht="15.75" customHeight="1" x14ac:dyDescent="0.3">
      <c r="A84" s="69">
        <v>82</v>
      </c>
      <c r="B84" s="45" t="str">
        <f>RIGHT(tbl_PCR[[#This Row],[Well]],LEN(tbl_PCR[[#This Row],[Well]])-1)</f>
        <v>11</v>
      </c>
      <c r="C84" s="45" t="s">
        <v>118</v>
      </c>
      <c r="D84" s="24"/>
      <c r="E84" s="24"/>
      <c r="F84" s="24"/>
      <c r="G84" s="56" t="str">
        <f>IF(Assay!$F$34=reference!$E$104,IF(LEN(tbl_PCR[[#This Row],[Sample ID]])&gt;0,tbl_PCR[[#This Row],[Sample ID]],""),IF(LEN(tbl_PCR[[#This Row],[Extraction ID]])&gt;0,tbl_PCR[[#This Row],[Extraction ID]],""))</f>
        <v/>
      </c>
      <c r="H84" s="40"/>
      <c r="I84" s="11" t="str">
        <f>IF(LEN(tbl_PCR[[#This Row],[sWGA identifier]])=0,"",CONCATENATE(exp_id,"_",tbl_PCR[[#This Row],[Well]]))</f>
        <v/>
      </c>
      <c r="J84" s="41"/>
      <c r="K84" s="41"/>
      <c r="L84" s="3" t="str">
        <f t="shared" si="1"/>
        <v/>
      </c>
      <c r="M84" s="70"/>
    </row>
    <row r="85" spans="1:13" ht="15.75" customHeight="1" x14ac:dyDescent="0.3">
      <c r="A85" s="69">
        <v>83</v>
      </c>
      <c r="B85" s="45" t="str">
        <f>RIGHT(tbl_PCR[[#This Row],[Well]],LEN(tbl_PCR[[#This Row],[Well]])-1)</f>
        <v>11</v>
      </c>
      <c r="C85" s="45" t="s">
        <v>119</v>
      </c>
      <c r="D85" s="24"/>
      <c r="E85" s="24"/>
      <c r="F85" s="24"/>
      <c r="G85" s="56" t="str">
        <f>IF(Assay!$F$34=reference!$E$104,IF(LEN(tbl_PCR[[#This Row],[Sample ID]])&gt;0,tbl_PCR[[#This Row],[Sample ID]],""),IF(LEN(tbl_PCR[[#This Row],[Extraction ID]])&gt;0,tbl_PCR[[#This Row],[Extraction ID]],""))</f>
        <v/>
      </c>
      <c r="H85" s="40"/>
      <c r="I85" s="11" t="str">
        <f>IF(LEN(tbl_PCR[[#This Row],[sWGA identifier]])=0,"",CONCATENATE(exp_id,"_",tbl_PCR[[#This Row],[Well]]))</f>
        <v/>
      </c>
      <c r="J85" s="41"/>
      <c r="K85" s="41"/>
      <c r="L85" s="3" t="str">
        <f t="shared" si="1"/>
        <v/>
      </c>
      <c r="M85" s="70"/>
    </row>
    <row r="86" spans="1:13" ht="15.75" customHeight="1" x14ac:dyDescent="0.3">
      <c r="A86" s="69">
        <v>84</v>
      </c>
      <c r="B86" s="45" t="str">
        <f>RIGHT(tbl_PCR[[#This Row],[Well]],LEN(tbl_PCR[[#This Row],[Well]])-1)</f>
        <v>11</v>
      </c>
      <c r="C86" s="45" t="s">
        <v>120</v>
      </c>
      <c r="D86" s="24"/>
      <c r="E86" s="24"/>
      <c r="F86" s="24"/>
      <c r="G86" s="56" t="str">
        <f>IF(Assay!$F$34=reference!$E$104,IF(LEN(tbl_PCR[[#This Row],[Sample ID]])&gt;0,tbl_PCR[[#This Row],[Sample ID]],""),IF(LEN(tbl_PCR[[#This Row],[Extraction ID]])&gt;0,tbl_PCR[[#This Row],[Extraction ID]],""))</f>
        <v/>
      </c>
      <c r="H86" s="40"/>
      <c r="I86" s="11" t="str">
        <f>IF(LEN(tbl_PCR[[#This Row],[sWGA identifier]])=0,"",CONCATENATE(exp_id,"_",tbl_PCR[[#This Row],[Well]]))</f>
        <v/>
      </c>
      <c r="J86" s="41"/>
      <c r="K86" s="41"/>
      <c r="L86" s="3" t="str">
        <f t="shared" si="1"/>
        <v/>
      </c>
      <c r="M86" s="70"/>
    </row>
    <row r="87" spans="1:13" ht="15.75" customHeight="1" x14ac:dyDescent="0.3">
      <c r="A87" s="69">
        <v>85</v>
      </c>
      <c r="B87" s="45" t="str">
        <f>RIGHT(tbl_PCR[[#This Row],[Well]],LEN(tbl_PCR[[#This Row],[Well]])-1)</f>
        <v>11</v>
      </c>
      <c r="C87" s="45" t="s">
        <v>121</v>
      </c>
      <c r="D87" s="24"/>
      <c r="E87" s="24"/>
      <c r="F87" s="24"/>
      <c r="G87" s="56" t="str">
        <f>IF(Assay!$F$34=reference!$E$104,IF(LEN(tbl_PCR[[#This Row],[Sample ID]])&gt;0,tbl_PCR[[#This Row],[Sample ID]],""),IF(LEN(tbl_PCR[[#This Row],[Extraction ID]])&gt;0,tbl_PCR[[#This Row],[Extraction ID]],""))</f>
        <v/>
      </c>
      <c r="H87" s="40"/>
      <c r="I87" s="11" t="str">
        <f>IF(LEN(tbl_PCR[[#This Row],[sWGA identifier]])=0,"",CONCATENATE(exp_id,"_",tbl_PCR[[#This Row],[Well]]))</f>
        <v/>
      </c>
      <c r="J87" s="41"/>
      <c r="K87" s="41"/>
      <c r="L87" s="3" t="str">
        <f t="shared" si="1"/>
        <v/>
      </c>
      <c r="M87" s="70"/>
    </row>
    <row r="88" spans="1:13" ht="15.75" customHeight="1" x14ac:dyDescent="0.3">
      <c r="A88" s="69">
        <v>86</v>
      </c>
      <c r="B88" s="45" t="str">
        <f>RIGHT(tbl_PCR[[#This Row],[Well]],LEN(tbl_PCR[[#This Row],[Well]])-1)</f>
        <v>11</v>
      </c>
      <c r="C88" s="45" t="s">
        <v>122</v>
      </c>
      <c r="D88" s="24"/>
      <c r="E88" s="24"/>
      <c r="F88" s="24"/>
      <c r="G88" s="56" t="str">
        <f>IF(Assay!$F$34=reference!$E$104,IF(LEN(tbl_PCR[[#This Row],[Sample ID]])&gt;0,tbl_PCR[[#This Row],[Sample ID]],""),IF(LEN(tbl_PCR[[#This Row],[Extraction ID]])&gt;0,tbl_PCR[[#This Row],[Extraction ID]],""))</f>
        <v/>
      </c>
      <c r="H88" s="40"/>
      <c r="I88" s="11" t="str">
        <f>IF(LEN(tbl_PCR[[#This Row],[sWGA identifier]])=0,"",CONCATENATE(exp_id,"_",tbl_PCR[[#This Row],[Well]]))</f>
        <v/>
      </c>
      <c r="J88" s="41"/>
      <c r="K88" s="41"/>
      <c r="L88" s="3" t="str">
        <f t="shared" si="1"/>
        <v/>
      </c>
      <c r="M88" s="70"/>
    </row>
    <row r="89" spans="1:13" ht="15.75" customHeight="1" x14ac:dyDescent="0.3">
      <c r="A89" s="69">
        <v>87</v>
      </c>
      <c r="B89" s="45" t="str">
        <f>RIGHT(tbl_PCR[[#This Row],[Well]],LEN(tbl_PCR[[#This Row],[Well]])-1)</f>
        <v>11</v>
      </c>
      <c r="C89" s="45" t="s">
        <v>123</v>
      </c>
      <c r="D89" s="24"/>
      <c r="E89" s="24"/>
      <c r="F89" s="24"/>
      <c r="G89" s="56" t="str">
        <f>IF(Assay!$F$34=reference!$E$104,IF(LEN(tbl_PCR[[#This Row],[Sample ID]])&gt;0,tbl_PCR[[#This Row],[Sample ID]],""),IF(LEN(tbl_PCR[[#This Row],[Extraction ID]])&gt;0,tbl_PCR[[#This Row],[Extraction ID]],""))</f>
        <v/>
      </c>
      <c r="H89" s="40"/>
      <c r="I89" s="11" t="str">
        <f>IF(LEN(tbl_PCR[[#This Row],[sWGA identifier]])=0,"",CONCATENATE(exp_id,"_",tbl_PCR[[#This Row],[Well]]))</f>
        <v/>
      </c>
      <c r="J89" s="41"/>
      <c r="K89" s="41"/>
      <c r="L89" s="3" t="str">
        <f t="shared" si="1"/>
        <v/>
      </c>
      <c r="M89" s="70"/>
    </row>
    <row r="90" spans="1:13" ht="15.75" customHeight="1" thickBot="1" x14ac:dyDescent="0.35">
      <c r="A90" s="71">
        <v>88</v>
      </c>
      <c r="B90" s="81" t="str">
        <f>RIGHT(tbl_PCR[[#This Row],[Well]],LEN(tbl_PCR[[#This Row],[Well]])-1)</f>
        <v>11</v>
      </c>
      <c r="C90" s="81" t="s">
        <v>124</v>
      </c>
      <c r="D90" s="73"/>
      <c r="E90" s="73"/>
      <c r="F90" s="73"/>
      <c r="G90" s="74" t="str">
        <f>IF(Assay!$F$34=reference!$E$104,IF(LEN(tbl_PCR[[#This Row],[Sample ID]])&gt;0,tbl_PCR[[#This Row],[Sample ID]],""),IF(LEN(tbl_PCR[[#This Row],[Extraction ID]])&gt;0,tbl_PCR[[#This Row],[Extraction ID]],""))</f>
        <v/>
      </c>
      <c r="H90" s="75"/>
      <c r="I90" s="76" t="str">
        <f>IF(LEN(tbl_PCR[[#This Row],[sWGA identifier]])=0,"",CONCATENATE(exp_id,"_",tbl_PCR[[#This Row],[Well]]))</f>
        <v/>
      </c>
      <c r="J90" s="77"/>
      <c r="K90" s="77"/>
      <c r="L90" s="78" t="str">
        <f t="shared" si="1"/>
        <v/>
      </c>
      <c r="M90" s="79"/>
    </row>
    <row r="91" spans="1:13" ht="15.75" customHeight="1" x14ac:dyDescent="0.3">
      <c r="A91" s="61">
        <v>89</v>
      </c>
      <c r="B91" s="62" t="str">
        <f>RIGHT(tbl_PCR[[#This Row],[Well]],LEN(tbl_PCR[[#This Row],[Well]])-1)</f>
        <v>12</v>
      </c>
      <c r="C91" s="62" t="s">
        <v>47</v>
      </c>
      <c r="D91" s="63"/>
      <c r="E91" s="63"/>
      <c r="F91" s="63"/>
      <c r="G91" s="64" t="str">
        <f>IF(Assay!$F$34=reference!$E$104,IF(LEN(tbl_PCR[[#This Row],[Sample ID]])&gt;0,tbl_PCR[[#This Row],[Sample ID]],""),IF(LEN(tbl_PCR[[#This Row],[Extraction ID]])&gt;0,tbl_PCR[[#This Row],[Extraction ID]],""))</f>
        <v/>
      </c>
      <c r="H91" s="80"/>
      <c r="I91" s="66" t="str">
        <f>IF(LEN(tbl_PCR[[#This Row],[sWGA identifier]])=0,"",CONCATENATE(exp_id,"_",tbl_PCR[[#This Row],[Well]]))</f>
        <v/>
      </c>
      <c r="J91" s="63"/>
      <c r="K91" s="63"/>
      <c r="L91" s="67" t="str">
        <f t="shared" si="1"/>
        <v/>
      </c>
      <c r="M91" s="68"/>
    </row>
    <row r="92" spans="1:13" ht="15.75" customHeight="1" x14ac:dyDescent="0.3">
      <c r="A92" s="69">
        <v>90</v>
      </c>
      <c r="B92" s="45" t="str">
        <f>RIGHT(tbl_PCR[[#This Row],[Well]],LEN(tbl_PCR[[#This Row],[Well]])-1)</f>
        <v>12</v>
      </c>
      <c r="C92" s="45" t="s">
        <v>125</v>
      </c>
      <c r="D92" s="24"/>
      <c r="E92" s="24"/>
      <c r="F92" s="24"/>
      <c r="G92" s="56" t="str">
        <f>IF(Assay!$F$34=reference!$E$104,IF(LEN(tbl_PCR[[#This Row],[Sample ID]])&gt;0,tbl_PCR[[#This Row],[Sample ID]],""),IF(LEN(tbl_PCR[[#This Row],[Extraction ID]])&gt;0,tbl_PCR[[#This Row],[Extraction ID]],""))</f>
        <v/>
      </c>
      <c r="H92" s="40"/>
      <c r="I92" s="11" t="str">
        <f>IF(LEN(tbl_PCR[[#This Row],[sWGA identifier]])=0,"",CONCATENATE(exp_id,"_",tbl_PCR[[#This Row],[Well]]))</f>
        <v/>
      </c>
      <c r="J92" s="41"/>
      <c r="K92" s="41"/>
      <c r="L92" s="3" t="str">
        <f t="shared" si="1"/>
        <v/>
      </c>
      <c r="M92" s="70"/>
    </row>
    <row r="93" spans="1:13" ht="15.75" customHeight="1" x14ac:dyDescent="0.3">
      <c r="A93" s="69">
        <v>91</v>
      </c>
      <c r="B93" s="45" t="str">
        <f>RIGHT(tbl_PCR[[#This Row],[Well]],LEN(tbl_PCR[[#This Row],[Well]])-1)</f>
        <v>12</v>
      </c>
      <c r="C93" s="45" t="s">
        <v>126</v>
      </c>
      <c r="D93" s="24"/>
      <c r="E93" s="24"/>
      <c r="F93" s="24"/>
      <c r="G93" s="56" t="str">
        <f>IF(Assay!$F$34=reference!$E$104,IF(LEN(tbl_PCR[[#This Row],[Sample ID]])&gt;0,tbl_PCR[[#This Row],[Sample ID]],""),IF(LEN(tbl_PCR[[#This Row],[Extraction ID]])&gt;0,tbl_PCR[[#This Row],[Extraction ID]],""))</f>
        <v/>
      </c>
      <c r="H93" s="40"/>
      <c r="I93" s="11" t="str">
        <f>IF(LEN(tbl_PCR[[#This Row],[sWGA identifier]])=0,"",CONCATENATE(exp_id,"_",tbl_PCR[[#This Row],[Well]]))</f>
        <v/>
      </c>
      <c r="J93" s="41"/>
      <c r="K93" s="41"/>
      <c r="L93" s="3" t="str">
        <f t="shared" si="1"/>
        <v/>
      </c>
      <c r="M93" s="70"/>
    </row>
    <row r="94" spans="1:13" ht="15.75" customHeight="1" x14ac:dyDescent="0.3">
      <c r="A94" s="69">
        <v>92</v>
      </c>
      <c r="B94" s="45" t="str">
        <f>RIGHT(tbl_PCR[[#This Row],[Well]],LEN(tbl_PCR[[#This Row],[Well]])-1)</f>
        <v>12</v>
      </c>
      <c r="C94" s="45" t="s">
        <v>127</v>
      </c>
      <c r="D94" s="24"/>
      <c r="E94" s="24"/>
      <c r="F94" s="24"/>
      <c r="G94" s="56" t="str">
        <f>IF(Assay!$F$34=reference!$E$104,IF(LEN(tbl_PCR[[#This Row],[Sample ID]])&gt;0,tbl_PCR[[#This Row],[Sample ID]],""),IF(LEN(tbl_PCR[[#This Row],[Extraction ID]])&gt;0,tbl_PCR[[#This Row],[Extraction ID]],""))</f>
        <v/>
      </c>
      <c r="H94" s="40"/>
      <c r="I94" s="11" t="str">
        <f>IF(LEN(tbl_PCR[[#This Row],[sWGA identifier]])=0,"",CONCATENATE(exp_id,"_",tbl_PCR[[#This Row],[Well]]))</f>
        <v/>
      </c>
      <c r="J94" s="41"/>
      <c r="K94" s="41"/>
      <c r="L94" s="3" t="str">
        <f t="shared" si="1"/>
        <v/>
      </c>
      <c r="M94" s="70"/>
    </row>
    <row r="95" spans="1:13" ht="15.75" customHeight="1" x14ac:dyDescent="0.3">
      <c r="A95" s="69">
        <v>93</v>
      </c>
      <c r="B95" s="45" t="str">
        <f>RIGHT(tbl_PCR[[#This Row],[Well]],LEN(tbl_PCR[[#This Row],[Well]])-1)</f>
        <v>12</v>
      </c>
      <c r="C95" s="45" t="s">
        <v>128</v>
      </c>
      <c r="D95" s="24"/>
      <c r="E95" s="24"/>
      <c r="F95" s="24"/>
      <c r="G95" s="56" t="str">
        <f>IF(Assay!$F$34=reference!$E$104,IF(LEN(tbl_PCR[[#This Row],[Sample ID]])&gt;0,tbl_PCR[[#This Row],[Sample ID]],""),IF(LEN(tbl_PCR[[#This Row],[Extraction ID]])&gt;0,tbl_PCR[[#This Row],[Extraction ID]],""))</f>
        <v/>
      </c>
      <c r="H95" s="40"/>
      <c r="I95" s="11" t="str">
        <f>IF(LEN(tbl_PCR[[#This Row],[sWGA identifier]])=0,"",CONCATENATE(exp_id,"_",tbl_PCR[[#This Row],[Well]]))</f>
        <v/>
      </c>
      <c r="J95" s="41"/>
      <c r="K95" s="41"/>
      <c r="L95" s="3" t="str">
        <f t="shared" si="1"/>
        <v/>
      </c>
      <c r="M95" s="70"/>
    </row>
    <row r="96" spans="1:13" ht="15.75" customHeight="1" x14ac:dyDescent="0.3">
      <c r="A96" s="69">
        <v>94</v>
      </c>
      <c r="B96" s="45" t="str">
        <f>RIGHT(tbl_PCR[[#This Row],[Well]],LEN(tbl_PCR[[#This Row],[Well]])-1)</f>
        <v>12</v>
      </c>
      <c r="C96" s="45" t="s">
        <v>129</v>
      </c>
      <c r="D96" s="24"/>
      <c r="E96" s="24"/>
      <c r="F96" s="24"/>
      <c r="G96" s="56" t="str">
        <f>IF(Assay!$F$34=reference!$E$104,IF(LEN(tbl_PCR[[#This Row],[Sample ID]])&gt;0,tbl_PCR[[#This Row],[Sample ID]],""),IF(LEN(tbl_PCR[[#This Row],[Extraction ID]])&gt;0,tbl_PCR[[#This Row],[Extraction ID]],""))</f>
        <v/>
      </c>
      <c r="H96" s="40"/>
      <c r="I96" s="11" t="str">
        <f>IF(LEN(tbl_PCR[[#This Row],[sWGA identifier]])=0,"",CONCATENATE(exp_id,"_",tbl_PCR[[#This Row],[Well]]))</f>
        <v/>
      </c>
      <c r="J96" s="41"/>
      <c r="K96" s="41"/>
      <c r="L96" s="3" t="str">
        <f t="shared" si="1"/>
        <v/>
      </c>
      <c r="M96" s="70"/>
    </row>
    <row r="97" spans="1:13" ht="15.75" customHeight="1" x14ac:dyDescent="0.3">
      <c r="A97" s="69">
        <v>95</v>
      </c>
      <c r="B97" s="45" t="str">
        <f>RIGHT(tbl_PCR[[#This Row],[Well]],LEN(tbl_PCR[[#This Row],[Well]])-1)</f>
        <v>12</v>
      </c>
      <c r="C97" s="45" t="s">
        <v>130</v>
      </c>
      <c r="D97" s="24"/>
      <c r="E97" s="24"/>
      <c r="F97" s="24"/>
      <c r="G97" s="56" t="str">
        <f>IF(Assay!$F$34=reference!$E$104,IF(LEN(tbl_PCR[[#This Row],[Sample ID]])&gt;0,tbl_PCR[[#This Row],[Sample ID]],""),IF(LEN(tbl_PCR[[#This Row],[Extraction ID]])&gt;0,tbl_PCR[[#This Row],[Extraction ID]],""))</f>
        <v/>
      </c>
      <c r="H97" s="40"/>
      <c r="I97" s="11" t="str">
        <f>IF(LEN(tbl_PCR[[#This Row],[sWGA identifier]])=0,"",CONCATENATE(exp_id,"_",tbl_PCR[[#This Row],[Well]]))</f>
        <v/>
      </c>
      <c r="J97" s="41"/>
      <c r="K97" s="41"/>
      <c r="L97" s="3" t="str">
        <f t="shared" si="1"/>
        <v/>
      </c>
      <c r="M97" s="70"/>
    </row>
    <row r="98" spans="1:13" ht="15.75" customHeight="1" thickBot="1" x14ac:dyDescent="0.35">
      <c r="A98" s="71">
        <v>96</v>
      </c>
      <c r="B98" s="81" t="str">
        <f>RIGHT(tbl_PCR[[#This Row],[Well]],LEN(tbl_PCR[[#This Row],[Well]])-1)</f>
        <v>12</v>
      </c>
      <c r="C98" s="81" t="s">
        <v>131</v>
      </c>
      <c r="D98" s="73"/>
      <c r="E98" s="73"/>
      <c r="F98" s="73"/>
      <c r="G98" s="74" t="str">
        <f>IF(Assay!$F$34=reference!$E$104,IF(LEN(tbl_PCR[[#This Row],[Sample ID]])&gt;0,tbl_PCR[[#This Row],[Sample ID]],""),IF(LEN(tbl_PCR[[#This Row],[Extraction ID]])&gt;0,tbl_PCR[[#This Row],[Extraction ID]],""))</f>
        <v/>
      </c>
      <c r="H98" s="75"/>
      <c r="I98" s="76" t="str">
        <f>IF(LEN(tbl_PCR[[#This Row],[sWGA identifier]])=0,"",CONCATENATE(exp_id,"_",tbl_PCR[[#This Row],[Well]]))</f>
        <v/>
      </c>
      <c r="J98" s="77"/>
      <c r="K98" s="77"/>
      <c r="L98" s="78" t="str">
        <f t="shared" si="1"/>
        <v/>
      </c>
      <c r="M98" s="79"/>
    </row>
    <row r="99" spans="1:13" s="14" customFormat="1" x14ac:dyDescent="0.3">
      <c r="A99" s="13"/>
      <c r="B99" s="13"/>
      <c r="C99" s="13"/>
      <c r="D99" s="13">
        <v>1</v>
      </c>
      <c r="E99" s="13"/>
      <c r="F99" s="13">
        <v>1</v>
      </c>
      <c r="G99" s="13"/>
      <c r="H99" s="13"/>
      <c r="I99" s="13"/>
    </row>
    <row r="100" spans="1:13" x14ac:dyDescent="0.3">
      <c r="A100" s="1"/>
      <c r="B100" s="1"/>
      <c r="C100" s="1"/>
      <c r="D100" s="1"/>
      <c r="E100" s="1"/>
      <c r="H100" s="1"/>
      <c r="I100" s="1"/>
    </row>
    <row r="101" spans="1:13" x14ac:dyDescent="0.3">
      <c r="A101" s="1"/>
      <c r="B101" s="1"/>
      <c r="C101" s="1"/>
      <c r="D101" s="1"/>
      <c r="E101" s="1"/>
      <c r="H101" s="1"/>
      <c r="I101" s="1"/>
    </row>
    <row r="102" spans="1:13" x14ac:dyDescent="0.3">
      <c r="A102" s="1"/>
      <c r="B102" s="1"/>
      <c r="C102" s="1"/>
      <c r="D102" s="1"/>
      <c r="E102" s="1"/>
      <c r="H102" s="1"/>
      <c r="I102" s="1"/>
    </row>
    <row r="103" spans="1:13" x14ac:dyDescent="0.3">
      <c r="A103" s="1"/>
      <c r="B103" s="1"/>
      <c r="C103" s="1"/>
      <c r="D103" s="1"/>
      <c r="E103" s="1"/>
      <c r="H103" s="1"/>
      <c r="I103" s="1"/>
    </row>
    <row r="104" spans="1:13" x14ac:dyDescent="0.3">
      <c r="A104" s="1"/>
      <c r="B104" s="1"/>
      <c r="C104" s="1"/>
      <c r="D104" s="1"/>
      <c r="E104" s="1"/>
      <c r="H104" s="1"/>
      <c r="I104" s="1"/>
    </row>
    <row r="105" spans="1:13" x14ac:dyDescent="0.3">
      <c r="A105" s="1"/>
      <c r="B105" s="1"/>
      <c r="C105" s="1"/>
      <c r="D105" s="1"/>
      <c r="E105" s="1"/>
      <c r="H105" s="1"/>
      <c r="I105" s="1"/>
    </row>
    <row r="106" spans="1:13" x14ac:dyDescent="0.3">
      <c r="A106" s="1"/>
      <c r="B106" s="1"/>
      <c r="C106" s="1"/>
      <c r="D106" s="1"/>
      <c r="E106" s="1"/>
      <c r="H106" s="1"/>
      <c r="I106" s="1"/>
    </row>
    <row r="107" spans="1:13" x14ac:dyDescent="0.3">
      <c r="A107" s="1"/>
      <c r="B107" s="1"/>
      <c r="C107" s="1"/>
      <c r="D107" s="1"/>
      <c r="E107" s="1"/>
      <c r="H107" s="1"/>
      <c r="I107" s="1"/>
    </row>
    <row r="108" spans="1:13" x14ac:dyDescent="0.3">
      <c r="A108" s="1"/>
      <c r="B108" s="1"/>
      <c r="C108" s="1"/>
      <c r="D108" s="1"/>
      <c r="E108" s="1"/>
      <c r="H108" s="1"/>
      <c r="I108" s="1"/>
    </row>
    <row r="109" spans="1:13" x14ac:dyDescent="0.3">
      <c r="A109" s="1"/>
      <c r="B109" s="1"/>
      <c r="C109" s="1"/>
      <c r="D109" s="1"/>
      <c r="E109" s="1"/>
      <c r="H109" s="1"/>
      <c r="I109" s="1"/>
    </row>
    <row r="110" spans="1:13" x14ac:dyDescent="0.3">
      <c r="A110" s="1"/>
      <c r="B110" s="1"/>
      <c r="C110" s="1"/>
      <c r="D110" s="1"/>
      <c r="E110" s="1"/>
      <c r="H110" s="1"/>
      <c r="I110" s="1"/>
    </row>
    <row r="111" spans="1:13" x14ac:dyDescent="0.3">
      <c r="A111" s="1"/>
      <c r="B111" s="1"/>
      <c r="C111" s="1"/>
      <c r="D111" s="1"/>
      <c r="E111" s="1"/>
      <c r="H111" s="1"/>
      <c r="I111" s="1"/>
    </row>
  </sheetData>
  <sheetProtection sheet="1" sort="0" autoFilter="0"/>
  <protectedRanges>
    <protectedRange sqref="H2:M98 A2:E2 A3:G98" name="AllowSortFilter"/>
    <protectedRange sqref="F2:G2" name="FilterTbl"/>
  </protectedRanges>
  <mergeCells count="2">
    <mergeCell ref="D1:F1"/>
    <mergeCell ref="I1:M1"/>
  </mergeCells>
  <phoneticPr fontId="5" type="noConversion"/>
  <conditionalFormatting sqref="D3:G98">
    <cfRule type="containsText" dxfId="1" priority="9" operator="containsText" text=" ">
      <formula>NOT(ISERROR(SEARCH(" ",D3)))</formula>
    </cfRule>
  </conditionalFormatting>
  <conditionalFormatting sqref="D3:H98 J3:K98 M3:M98">
    <cfRule type="expression" dxfId="0" priority="12">
      <formula>COUNTIF(D3,"")</formula>
    </cfRule>
  </conditionalFormatting>
  <dataValidations count="2">
    <dataValidation type="list" allowBlank="1" showInputMessage="1" showErrorMessage="1" sqref="M3:M98" xr:uid="{6B4D1BF1-FBF5-42B6-9889-49E5BF117D18}">
      <formula1>"Yes,No"</formula1>
    </dataValidation>
    <dataValidation type="textLength" errorStyle="warning" operator="greaterThan" allowBlank="1" showErrorMessage="1" error="The Extraction ID cannot be left blank." prompt="Enter the Extraction ID" sqref="D3:E98" xr:uid="{51285661-A40B-4DE6-841D-9FB51A517C0E}">
      <formula1>0</formula1>
    </dataValidation>
  </dataValidations>
  <pageMargins left="0.23622047244094491" right="0.23622047244094491" top="0.74803149606299213" bottom="0.74803149606299213" header="0.31496062992125984" footer="0.31496062992125984"/>
  <pageSetup paperSize="9" scale="75" fitToHeight="0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operator="greaterThan" allowBlank="1" showErrorMessage="1" error="The Extraction ID cannot be left blank." prompt="Enter the Extraction ID" xr:uid="{8E0776D0-6EAB-4DDE-8153-1989A81E152C}">
          <x14:formula1>
            <xm:f>reference!$E$19:$E$21</xm:f>
          </x14:formula1>
          <xm:sqref>F3:F98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1C5AB-6D4F-45E9-A9BD-10EA236BDB46}">
  <sheetPr codeName="Sheet3">
    <tabColor rgb="FF92D050"/>
  </sheetPr>
  <dimension ref="A1:B1"/>
  <sheetViews>
    <sheetView workbookViewId="0">
      <selection activeCell="A3" sqref="A3"/>
    </sheetView>
  </sheetViews>
  <sheetFormatPr defaultRowHeight="15.6" x14ac:dyDescent="0.3"/>
  <cols>
    <col min="1" max="2" width="10.19921875" customWidth="1"/>
  </cols>
  <sheetData>
    <row r="1" spans="1:2" x14ac:dyDescent="0.3">
      <c r="A1" t="s">
        <v>132</v>
      </c>
      <c r="B1" t="s">
        <v>193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822BC-EB65-47E0-AF90-9D941680FB8A}">
  <sheetPr codeName="Sheet5">
    <tabColor rgb="FFFFC000"/>
  </sheetPr>
  <dimension ref="A1:R105"/>
  <sheetViews>
    <sheetView workbookViewId="0">
      <selection activeCell="I5" sqref="I5"/>
    </sheetView>
  </sheetViews>
  <sheetFormatPr defaultRowHeight="15.6" x14ac:dyDescent="0.3"/>
  <cols>
    <col min="1" max="1" width="34.19921875" customWidth="1"/>
    <col min="5" max="5" width="20" bestFit="1" customWidth="1"/>
    <col min="6" max="6" width="12.69921875" bestFit="1" customWidth="1"/>
    <col min="7" max="7" width="13" bestFit="1" customWidth="1"/>
    <col min="9" max="9" width="32.8984375" customWidth="1"/>
    <col min="10" max="10" width="10.8984375" customWidth="1"/>
  </cols>
  <sheetData>
    <row r="1" spans="1:18" ht="18" x14ac:dyDescent="0.35">
      <c r="A1" s="5" t="s">
        <v>0</v>
      </c>
      <c r="C1" s="4"/>
      <c r="D1" s="4"/>
      <c r="E1" s="5" t="s">
        <v>25</v>
      </c>
      <c r="F1" s="4"/>
      <c r="I1" s="5" t="s">
        <v>205</v>
      </c>
    </row>
    <row r="2" spans="1:18" ht="16.2" thickBot="1" x14ac:dyDescent="0.35">
      <c r="A2" s="18" t="s">
        <v>22</v>
      </c>
      <c r="B2" s="19"/>
      <c r="C2" s="19"/>
      <c r="E2" s="28" t="s">
        <v>140</v>
      </c>
      <c r="F2" s="28" t="s">
        <v>141</v>
      </c>
      <c r="G2" s="28" t="s">
        <v>142</v>
      </c>
      <c r="I2" s="26" t="s">
        <v>151</v>
      </c>
      <c r="J2" s="26" t="s">
        <v>152</v>
      </c>
      <c r="L2" s="26" t="s">
        <v>210</v>
      </c>
    </row>
    <row r="3" spans="1:18" x14ac:dyDescent="0.3">
      <c r="C3" s="6"/>
      <c r="E3" s="29" t="s">
        <v>143</v>
      </c>
      <c r="F3" s="29" t="s">
        <v>144</v>
      </c>
      <c r="G3" s="29" t="s">
        <v>145</v>
      </c>
      <c r="I3" s="42" t="s">
        <v>246</v>
      </c>
      <c r="J3" s="42" t="s">
        <v>247</v>
      </c>
      <c r="L3" s="42" t="s">
        <v>218</v>
      </c>
    </row>
    <row r="4" spans="1:18" x14ac:dyDescent="0.3">
      <c r="D4" s="6"/>
      <c r="E4" s="29" t="s">
        <v>146</v>
      </c>
      <c r="F4" s="29" t="s">
        <v>147</v>
      </c>
      <c r="G4" s="29" t="s">
        <v>148</v>
      </c>
      <c r="I4" s="42" t="s">
        <v>250</v>
      </c>
      <c r="J4" s="42" t="s">
        <v>248</v>
      </c>
      <c r="L4" s="42" t="s">
        <v>219</v>
      </c>
    </row>
    <row r="5" spans="1:18" ht="16.2" thickBot="1" x14ac:dyDescent="0.35">
      <c r="A5" s="18" t="s">
        <v>169</v>
      </c>
      <c r="B5" s="19"/>
      <c r="C5" s="19"/>
      <c r="D5" s="6"/>
      <c r="E5" s="1" t="s">
        <v>211</v>
      </c>
      <c r="F5" s="1" t="s">
        <v>212</v>
      </c>
      <c r="G5" s="1" t="s">
        <v>264</v>
      </c>
      <c r="I5" s="42" t="s">
        <v>251</v>
      </c>
      <c r="J5" s="42" t="s">
        <v>249</v>
      </c>
      <c r="L5" s="42" t="s">
        <v>220</v>
      </c>
    </row>
    <row r="6" spans="1:18" x14ac:dyDescent="0.3">
      <c r="A6" s="2" t="s">
        <v>171</v>
      </c>
      <c r="B6" t="s">
        <v>23</v>
      </c>
      <c r="E6" s="29" t="s">
        <v>262</v>
      </c>
      <c r="F6" s="29" t="s">
        <v>267</v>
      </c>
      <c r="G6" s="29" t="s">
        <v>265</v>
      </c>
      <c r="I6" s="42"/>
      <c r="J6" s="42"/>
      <c r="L6" s="42"/>
    </row>
    <row r="7" spans="1:18" x14ac:dyDescent="0.3">
      <c r="A7" s="2" t="s">
        <v>170</v>
      </c>
      <c r="B7">
        <v>9</v>
      </c>
      <c r="E7" s="29" t="s">
        <v>263</v>
      </c>
      <c r="F7" s="29" t="s">
        <v>268</v>
      </c>
      <c r="G7" s="29" t="s">
        <v>266</v>
      </c>
      <c r="I7" s="42"/>
      <c r="J7" s="42"/>
      <c r="L7" s="42"/>
    </row>
    <row r="8" spans="1:18" x14ac:dyDescent="0.3">
      <c r="E8" s="1"/>
      <c r="F8" s="1"/>
      <c r="G8" s="1"/>
      <c r="I8" s="42"/>
      <c r="J8" s="42"/>
      <c r="L8" s="42"/>
    </row>
    <row r="9" spans="1:18" ht="16.2" thickBot="1" x14ac:dyDescent="0.35">
      <c r="A9" s="18" t="s">
        <v>214</v>
      </c>
      <c r="E9" s="18" t="s">
        <v>253</v>
      </c>
      <c r="I9" s="27" t="s">
        <v>206</v>
      </c>
    </row>
    <row r="10" spans="1:18" x14ac:dyDescent="0.3">
      <c r="A10" t="s">
        <v>277</v>
      </c>
      <c r="E10" t="s">
        <v>255</v>
      </c>
      <c r="I10" s="27" t="s">
        <v>240</v>
      </c>
    </row>
    <row r="11" spans="1:18" x14ac:dyDescent="0.3">
      <c r="E11" t="s">
        <v>256</v>
      </c>
      <c r="I11" s="27" t="s">
        <v>207</v>
      </c>
    </row>
    <row r="12" spans="1:18" x14ac:dyDescent="0.3">
      <c r="I12" s="27" t="s">
        <v>208</v>
      </c>
      <c r="Q12" s="4"/>
      <c r="R12" s="4"/>
    </row>
    <row r="13" spans="1:18" ht="16.2" thickBot="1" x14ac:dyDescent="0.35">
      <c r="E13" s="18" t="s">
        <v>254</v>
      </c>
      <c r="I13" s="27" t="s">
        <v>209</v>
      </c>
      <c r="O13" s="4"/>
      <c r="P13" s="4"/>
    </row>
    <row r="14" spans="1:18" x14ac:dyDescent="0.3">
      <c r="E14" t="s">
        <v>257</v>
      </c>
    </row>
    <row r="15" spans="1:18" x14ac:dyDescent="0.3">
      <c r="E15" t="s">
        <v>259</v>
      </c>
    </row>
    <row r="16" spans="1:18" x14ac:dyDescent="0.3">
      <c r="E16" t="s">
        <v>258</v>
      </c>
    </row>
    <row r="18" spans="5:6" ht="16.2" thickBot="1" x14ac:dyDescent="0.35">
      <c r="E18" s="18" t="s">
        <v>269</v>
      </c>
    </row>
    <row r="19" spans="5:6" x14ac:dyDescent="0.3">
      <c r="E19" t="s">
        <v>271</v>
      </c>
    </row>
    <row r="20" spans="5:6" x14ac:dyDescent="0.3">
      <c r="E20" t="s">
        <v>272</v>
      </c>
    </row>
    <row r="21" spans="5:6" x14ac:dyDescent="0.3">
      <c r="E21" t="s">
        <v>273</v>
      </c>
    </row>
    <row r="23" spans="5:6" ht="16.2" thickBot="1" x14ac:dyDescent="0.35">
      <c r="E23" s="18" t="s">
        <v>280</v>
      </c>
      <c r="F23" s="18"/>
    </row>
    <row r="24" spans="5:6" x14ac:dyDescent="0.3">
      <c r="E24" s="53" t="s">
        <v>287</v>
      </c>
      <c r="F24" s="53" t="str">
        <f>IF(pcr_enzyme=$E$14,F32,IF(pcr_enzyme=$E$15,F42,IF(pcr_enzyme=$E$16,F52,"")))</f>
        <v/>
      </c>
    </row>
    <row r="25" spans="5:6" x14ac:dyDescent="0.3">
      <c r="E25" s="53" t="str">
        <f t="shared" ref="E25:F29" si="0">IF(pcr_enzyme=$E$14,E35,IF(pcr_enzyme=$E$15,E45,IF(pcr_enzyme=$E$16,E55,"")))</f>
        <v/>
      </c>
      <c r="F25" s="53" t="str">
        <f t="shared" si="0"/>
        <v/>
      </c>
    </row>
    <row r="26" spans="5:6" x14ac:dyDescent="0.3">
      <c r="E26" s="53" t="str">
        <f t="shared" si="0"/>
        <v/>
      </c>
      <c r="F26" s="53" t="str">
        <f t="shared" si="0"/>
        <v/>
      </c>
    </row>
    <row r="27" spans="5:6" x14ac:dyDescent="0.3">
      <c r="E27" s="53" t="str">
        <f t="shared" si="0"/>
        <v/>
      </c>
      <c r="F27" s="53" t="str">
        <f t="shared" si="0"/>
        <v/>
      </c>
    </row>
    <row r="28" spans="5:6" x14ac:dyDescent="0.3">
      <c r="E28" s="53" t="str">
        <f t="shared" si="0"/>
        <v/>
      </c>
      <c r="F28" s="53" t="str">
        <f t="shared" si="0"/>
        <v/>
      </c>
    </row>
    <row r="29" spans="5:6" x14ac:dyDescent="0.3">
      <c r="E29" s="53" t="str">
        <f t="shared" si="0"/>
        <v/>
      </c>
      <c r="F29" s="53" t="str">
        <f t="shared" si="0"/>
        <v/>
      </c>
    </row>
    <row r="31" spans="5:6" ht="16.2" thickBot="1" x14ac:dyDescent="0.35">
      <c r="E31" s="18" t="s">
        <v>257</v>
      </c>
      <c r="F31" s="18"/>
    </row>
    <row r="32" spans="5:6" x14ac:dyDescent="0.3">
      <c r="E32" t="s">
        <v>287</v>
      </c>
      <c r="F32">
        <v>8</v>
      </c>
    </row>
    <row r="33" spans="5:7" x14ac:dyDescent="0.3">
      <c r="E33" t="s">
        <v>288</v>
      </c>
      <c r="F33">
        <f>SUM(F35:F38)</f>
        <v>7.55</v>
      </c>
    </row>
    <row r="34" spans="5:7" x14ac:dyDescent="0.3">
      <c r="E34" t="s">
        <v>289</v>
      </c>
      <c r="F34">
        <v>25</v>
      </c>
    </row>
    <row r="35" spans="5:7" x14ac:dyDescent="0.3">
      <c r="E35" t="s">
        <v>257</v>
      </c>
      <c r="F35">
        <v>0.3</v>
      </c>
    </row>
    <row r="36" spans="5:7" x14ac:dyDescent="0.3">
      <c r="E36" t="s">
        <v>252</v>
      </c>
      <c r="F36">
        <v>0.75</v>
      </c>
    </row>
    <row r="37" spans="5:7" x14ac:dyDescent="0.3">
      <c r="E37" t="s">
        <v>217</v>
      </c>
      <c r="F37">
        <v>5</v>
      </c>
    </row>
    <row r="38" spans="5:7" x14ac:dyDescent="0.3">
      <c r="E38" t="s">
        <v>12</v>
      </c>
      <c r="F38">
        <v>1.5</v>
      </c>
    </row>
    <row r="39" spans="5:7" x14ac:dyDescent="0.3">
      <c r="E39" t="s">
        <v>13</v>
      </c>
      <c r="F39" s="83">
        <f>SUM(F34-F33-template_vol)</f>
        <v>17.45</v>
      </c>
      <c r="G39" s="83"/>
    </row>
    <row r="41" spans="5:7" ht="16.2" thickBot="1" x14ac:dyDescent="0.35">
      <c r="E41" s="18" t="s">
        <v>260</v>
      </c>
      <c r="F41" s="18"/>
    </row>
    <row r="42" spans="5:7" x14ac:dyDescent="0.3">
      <c r="E42" t="s">
        <v>287</v>
      </c>
      <c r="F42">
        <v>8</v>
      </c>
    </row>
    <row r="43" spans="5:7" x14ac:dyDescent="0.3">
      <c r="E43" t="s">
        <v>288</v>
      </c>
      <c r="F43">
        <f>SUM(F45:F46)</f>
        <v>17</v>
      </c>
    </row>
    <row r="44" spans="5:7" x14ac:dyDescent="0.3">
      <c r="E44" t="s">
        <v>289</v>
      </c>
      <c r="F44">
        <v>25</v>
      </c>
    </row>
    <row r="45" spans="5:7" x14ac:dyDescent="0.3">
      <c r="E45" t="s">
        <v>281</v>
      </c>
      <c r="F45">
        <v>15.5</v>
      </c>
    </row>
    <row r="46" spans="5:7" x14ac:dyDescent="0.3">
      <c r="E46" t="s">
        <v>12</v>
      </c>
      <c r="F46">
        <v>1.5</v>
      </c>
    </row>
    <row r="47" spans="5:7" x14ac:dyDescent="0.3">
      <c r="E47" t="s">
        <v>13</v>
      </c>
      <c r="F47" s="83">
        <f>SUM(F44-F43-template_vol)</f>
        <v>8</v>
      </c>
    </row>
    <row r="48" spans="5:7" x14ac:dyDescent="0.3">
      <c r="E48" t="s">
        <v>9</v>
      </c>
    </row>
    <row r="49" spans="5:7" x14ac:dyDescent="0.3">
      <c r="E49" t="s">
        <v>9</v>
      </c>
    </row>
    <row r="51" spans="5:7" ht="16.2" thickBot="1" x14ac:dyDescent="0.35">
      <c r="E51" s="18" t="s">
        <v>258</v>
      </c>
      <c r="F51" s="18"/>
    </row>
    <row r="52" spans="5:7" x14ac:dyDescent="0.3">
      <c r="E52" t="s">
        <v>287</v>
      </c>
      <c r="F52">
        <v>5</v>
      </c>
    </row>
    <row r="53" spans="5:7" x14ac:dyDescent="0.3">
      <c r="E53" t="s">
        <v>288</v>
      </c>
      <c r="F53">
        <f>SUM(F55:F56)</f>
        <v>17</v>
      </c>
    </row>
    <row r="54" spans="5:7" x14ac:dyDescent="0.3">
      <c r="E54" t="s">
        <v>289</v>
      </c>
      <c r="F54">
        <v>25</v>
      </c>
    </row>
    <row r="55" spans="5:7" x14ac:dyDescent="0.3">
      <c r="E55" t="s">
        <v>216</v>
      </c>
      <c r="F55">
        <v>14.5</v>
      </c>
    </row>
    <row r="56" spans="5:7" x14ac:dyDescent="0.3">
      <c r="E56" t="s">
        <v>12</v>
      </c>
      <c r="F56">
        <v>2.5</v>
      </c>
    </row>
    <row r="57" spans="5:7" x14ac:dyDescent="0.3">
      <c r="E57" t="s">
        <v>13</v>
      </c>
      <c r="F57">
        <f>SUM(F54-F53-template_vol)</f>
        <v>8</v>
      </c>
    </row>
    <row r="58" spans="5:7" x14ac:dyDescent="0.3">
      <c r="E58" t="s">
        <v>9</v>
      </c>
    </row>
    <row r="59" spans="5:7" x14ac:dyDescent="0.3">
      <c r="E59" t="s">
        <v>9</v>
      </c>
    </row>
    <row r="61" spans="5:7" ht="16.2" thickBot="1" x14ac:dyDescent="0.35">
      <c r="E61" s="18" t="s">
        <v>278</v>
      </c>
      <c r="F61" s="18"/>
      <c r="G61" s="18"/>
    </row>
    <row r="62" spans="5:7" x14ac:dyDescent="0.3">
      <c r="E62" s="53" t="str">
        <f>IF(OR(exp_assay=$E$3,exp_assay=$E$4),reference!E71,IF(exp_assay=$E$5,E79,IF(exp_assay=$E$6,E87,IF(exp_assay=$E$7,E95,""))))</f>
        <v/>
      </c>
      <c r="F62" s="53" t="str">
        <f>IF(OR(exp_assay=$E$3,exp_assay=$E$4),reference!F71,IF(exp_assay=$E$5,F79,IF(exp_assay=$E$6,F87,IF(exp_assay=$E$7,F95,""))))</f>
        <v/>
      </c>
      <c r="G62" s="53" t="str">
        <f>IF(OR(exp_assay=$E$3,exp_assay=$E$4),reference!G71,IF(exp_assay=$E$5,G79,IF(exp_assay=$E$6,G87,IF(exp_assay=$E$7,G95,""))))</f>
        <v/>
      </c>
    </row>
    <row r="63" spans="5:7" x14ac:dyDescent="0.3">
      <c r="E63" s="53" t="str">
        <f>IF(OR(exp_assay=$E$3,exp_assay=$E$4),reference!E72,IF(exp_assay=$E$5,E80,IF(exp_assay=$E$6,E88,IF(exp_assay=$E$7,E96,""))))</f>
        <v/>
      </c>
      <c r="F63" s="53" t="str">
        <f>IF(OR(exp_assay=$E$3,exp_assay=$E$4),reference!F72,IF(exp_assay=$E$5,F80,IF(exp_assay=$E$6,F88,IF(exp_assay=$E$7,F96,""))))</f>
        <v/>
      </c>
      <c r="G63" s="53" t="str">
        <f>IF(OR(exp_assay=$E$3,exp_assay=$E$4),reference!G72,IF(exp_assay=$E$5,G80,IF(exp_assay=$E$6,G88,IF(exp_assay=$E$7,G96,""))))</f>
        <v/>
      </c>
    </row>
    <row r="64" spans="5:7" x14ac:dyDescent="0.3">
      <c r="E64" s="53" t="str">
        <f>IF(OR(exp_assay=$E$3,exp_assay=$E$4),reference!E73,IF(exp_assay=$E$5,E81,IF(exp_assay=$E$6,E89,IF(exp_assay=$E$7,E97,""))))</f>
        <v/>
      </c>
      <c r="F64" s="53" t="str">
        <f>IF(OR(exp_assay=$E$3,exp_assay=$E$4),reference!F73,IF(exp_assay=$E$5,F81,IF(exp_assay=$E$6,F89,IF(exp_assay=$E$7,F97,""))))</f>
        <v/>
      </c>
      <c r="G64" s="53" t="str">
        <f>IF(OR(exp_assay=$E$3,exp_assay=$E$4),reference!G73,IF(exp_assay=$E$5,G81,IF(exp_assay=$E$6,G89,IF(exp_assay=$E$7,G97,""))))</f>
        <v/>
      </c>
    </row>
    <row r="65" spans="5:7" x14ac:dyDescent="0.3">
      <c r="E65" s="53" t="str">
        <f>IF(OR(exp_assay=$E$3,exp_assay=$E$4),reference!E74,IF(exp_assay=$E$5,E82,IF(exp_assay=$E$6,E90,IF(exp_assay=$E$7,E98,""))))</f>
        <v/>
      </c>
      <c r="F65" s="53" t="str">
        <f>IF(OR(exp_assay=$E$3,exp_assay=$E$4),reference!F74,IF(exp_assay=$E$5,F82,IF(exp_assay=$E$6,F90,IF(exp_assay=$E$7,F98,""))))</f>
        <v/>
      </c>
      <c r="G65" s="53" t="str">
        <f>IF(OR(exp_assay=$E$3,exp_assay=$E$4),reference!G74,IF(exp_assay=$E$5,G82,IF(exp_assay=$E$6,G90,IF(exp_assay=$E$7,G98,""))))</f>
        <v/>
      </c>
    </row>
    <row r="66" spans="5:7" x14ac:dyDescent="0.3">
      <c r="E66" s="53" t="str">
        <f>IF(OR(exp_assay=$E$3,exp_assay=$E$4),reference!E75,IF(exp_assay=$E$5,E83,IF(exp_assay=$E$6,E91,IF(exp_assay=$E$7,E99,""))))</f>
        <v/>
      </c>
      <c r="F66" s="53" t="str">
        <f>IF(OR(exp_assay=$E$3,exp_assay=$E$4),reference!F75,IF(exp_assay=$E$5,F83,IF(exp_assay=$E$6,F91,IF(exp_assay=$E$7,F99,""))))</f>
        <v/>
      </c>
      <c r="G66" s="53" t="str">
        <f>IF(OR(exp_assay=$E$3,exp_assay=$E$4),reference!G75,IF(exp_assay=$E$5,G83,IF(exp_assay=$E$6,G91,IF(exp_assay=$E$7,G99,""))))</f>
        <v/>
      </c>
    </row>
    <row r="67" spans="5:7" x14ac:dyDescent="0.3">
      <c r="E67" s="53" t="str">
        <f>IF(OR(exp_assay=$E$3,exp_assay=$E$4),reference!E76,IF(exp_assay=$E$5,E84,IF(exp_assay=$E$6,E92,IF(exp_assay=$E$7,E100,""))))</f>
        <v/>
      </c>
      <c r="F67" s="53" t="str">
        <f>IF(OR(exp_assay=$E$3,exp_assay=$E$4),reference!F76,IF(exp_assay=$E$5,F84,IF(exp_assay=$E$6,F92,IF(exp_assay=$E$7,F100,""))))</f>
        <v/>
      </c>
      <c r="G67" s="53" t="str">
        <f>IF(OR(exp_assay=$E$3,exp_assay=$E$4),reference!G76,IF(exp_assay=$E$5,G84,IF(exp_assay=$E$6,G92,IF(exp_assay=$E$7,G100,""))))</f>
        <v/>
      </c>
    </row>
    <row r="68" spans="5:7" x14ac:dyDescent="0.3">
      <c r="E68" s="53" t="str">
        <f>IF(OR(exp_assay=$E$3,exp_assay=$E$4),reference!E77,IF(exp_assay=$E$5,E85,IF(exp_assay=$E$6,E93,IF(exp_assay=$E$7,E101,""))))</f>
        <v/>
      </c>
      <c r="F68" s="53" t="str">
        <f>IF(OR(exp_assay=$E$3,exp_assay=$E$4),reference!F77,IF(exp_assay=$E$5,F85,IF(exp_assay=$E$6,F93,IF(exp_assay=$E$7,F101,""))))</f>
        <v/>
      </c>
      <c r="G68" s="53" t="str">
        <f>IF(OR(exp_assay=$E$3,exp_assay=$E$4),reference!G77,IF(exp_assay=$E$5,G85,IF(exp_assay=$E$6,G93,IF(exp_assay=$E$7,G101,""))))</f>
        <v/>
      </c>
    </row>
    <row r="70" spans="5:7" ht="16.2" thickBot="1" x14ac:dyDescent="0.35">
      <c r="E70" s="18" t="s">
        <v>276</v>
      </c>
      <c r="F70" s="18"/>
      <c r="G70" s="18"/>
    </row>
    <row r="71" spans="5:7" x14ac:dyDescent="0.3">
      <c r="E71">
        <v>93</v>
      </c>
      <c r="F71" s="54" t="s">
        <v>282</v>
      </c>
      <c r="G71" s="54"/>
    </row>
    <row r="72" spans="5:7" x14ac:dyDescent="0.3">
      <c r="E72">
        <v>93</v>
      </c>
      <c r="F72" t="s">
        <v>15</v>
      </c>
    </row>
    <row r="73" spans="5:7" x14ac:dyDescent="0.3">
      <c r="E73">
        <v>98</v>
      </c>
      <c r="F73" t="s">
        <v>16</v>
      </c>
      <c r="G73" t="s">
        <v>11</v>
      </c>
    </row>
    <row r="74" spans="5:7" x14ac:dyDescent="0.3">
      <c r="E74">
        <v>50</v>
      </c>
      <c r="F74" t="s">
        <v>17</v>
      </c>
      <c r="G74" t="s">
        <v>11</v>
      </c>
    </row>
    <row r="75" spans="5:7" x14ac:dyDescent="0.3">
      <c r="E75">
        <v>60</v>
      </c>
      <c r="F75" t="s">
        <v>18</v>
      </c>
      <c r="G75" t="s">
        <v>11</v>
      </c>
    </row>
    <row r="76" spans="5:7" x14ac:dyDescent="0.3">
      <c r="E76">
        <v>60</v>
      </c>
      <c r="F76" t="s">
        <v>19</v>
      </c>
    </row>
    <row r="77" spans="5:7" x14ac:dyDescent="0.3">
      <c r="E77">
        <v>8</v>
      </c>
      <c r="F77" s="54" t="s">
        <v>282</v>
      </c>
    </row>
    <row r="78" spans="5:7" ht="16.2" thickBot="1" x14ac:dyDescent="0.35">
      <c r="E78" s="18" t="s">
        <v>274</v>
      </c>
      <c r="F78" s="18"/>
      <c r="G78" s="18"/>
    </row>
    <row r="79" spans="5:7" x14ac:dyDescent="0.3">
      <c r="E79">
        <v>95</v>
      </c>
      <c r="F79" s="54" t="s">
        <v>282</v>
      </c>
    </row>
    <row r="80" spans="5:7" x14ac:dyDescent="0.3">
      <c r="E80">
        <v>95</v>
      </c>
      <c r="F80" t="s">
        <v>15</v>
      </c>
    </row>
    <row r="81" spans="5:7" x14ac:dyDescent="0.3">
      <c r="E81">
        <v>98</v>
      </c>
      <c r="F81" t="s">
        <v>16</v>
      </c>
      <c r="G81" t="s">
        <v>275</v>
      </c>
    </row>
    <row r="82" spans="5:7" x14ac:dyDescent="0.3">
      <c r="E82">
        <v>60</v>
      </c>
      <c r="F82" t="s">
        <v>15</v>
      </c>
      <c r="G82" t="s">
        <v>275</v>
      </c>
    </row>
    <row r="83" spans="5:7" x14ac:dyDescent="0.3">
      <c r="E83">
        <v>60</v>
      </c>
      <c r="F83" t="s">
        <v>19</v>
      </c>
    </row>
    <row r="84" spans="5:7" x14ac:dyDescent="0.3">
      <c r="E84">
        <v>8</v>
      </c>
      <c r="F84" s="54" t="s">
        <v>282</v>
      </c>
    </row>
    <row r="85" spans="5:7" x14ac:dyDescent="0.3">
      <c r="F85" s="54"/>
    </row>
    <row r="86" spans="5:7" ht="16.2" thickBot="1" x14ac:dyDescent="0.35">
      <c r="E86" s="18" t="s">
        <v>262</v>
      </c>
      <c r="F86" s="18"/>
      <c r="G86" s="18"/>
    </row>
    <row r="87" spans="5:7" x14ac:dyDescent="0.3">
      <c r="E87">
        <v>93</v>
      </c>
      <c r="F87" s="54" t="s">
        <v>282</v>
      </c>
      <c r="G87" s="54"/>
    </row>
    <row r="88" spans="5:7" x14ac:dyDescent="0.3">
      <c r="E88">
        <v>93</v>
      </c>
      <c r="F88" t="s">
        <v>15</v>
      </c>
    </row>
    <row r="89" spans="5:7" x14ac:dyDescent="0.3">
      <c r="E89">
        <v>98</v>
      </c>
      <c r="F89" t="s">
        <v>16</v>
      </c>
      <c r="G89" t="s">
        <v>11</v>
      </c>
    </row>
    <row r="90" spans="5:7" x14ac:dyDescent="0.3">
      <c r="E90">
        <v>50</v>
      </c>
      <c r="F90" t="s">
        <v>17</v>
      </c>
      <c r="G90" t="s">
        <v>11</v>
      </c>
    </row>
    <row r="91" spans="5:7" x14ac:dyDescent="0.3">
      <c r="E91">
        <v>60</v>
      </c>
      <c r="F91" t="s">
        <v>18</v>
      </c>
      <c r="G91" t="s">
        <v>11</v>
      </c>
    </row>
    <row r="92" spans="5:7" x14ac:dyDescent="0.3">
      <c r="E92">
        <v>60</v>
      </c>
      <c r="F92" t="s">
        <v>19</v>
      </c>
    </row>
    <row r="93" spans="5:7" x14ac:dyDescent="0.3">
      <c r="E93">
        <v>8</v>
      </c>
      <c r="F93" s="54" t="s">
        <v>282</v>
      </c>
    </row>
    <row r="94" spans="5:7" ht="16.2" thickBot="1" x14ac:dyDescent="0.35">
      <c r="E94" s="18" t="s">
        <v>263</v>
      </c>
      <c r="F94" s="18"/>
      <c r="G94" s="18"/>
    </row>
    <row r="95" spans="5:7" x14ac:dyDescent="0.3">
      <c r="E95">
        <v>93</v>
      </c>
      <c r="F95" s="54" t="s">
        <v>282</v>
      </c>
      <c r="G95" s="54"/>
    </row>
    <row r="96" spans="5:7" x14ac:dyDescent="0.3">
      <c r="E96">
        <v>93</v>
      </c>
      <c r="F96" t="s">
        <v>15</v>
      </c>
    </row>
    <row r="97" spans="5:7" x14ac:dyDescent="0.3">
      <c r="E97">
        <v>98</v>
      </c>
      <c r="F97" t="s">
        <v>16</v>
      </c>
      <c r="G97" t="s">
        <v>11</v>
      </c>
    </row>
    <row r="98" spans="5:7" x14ac:dyDescent="0.3">
      <c r="E98">
        <v>50</v>
      </c>
      <c r="F98" t="s">
        <v>17</v>
      </c>
      <c r="G98" t="s">
        <v>11</v>
      </c>
    </row>
    <row r="99" spans="5:7" x14ac:dyDescent="0.3">
      <c r="E99">
        <v>60</v>
      </c>
      <c r="F99" t="s">
        <v>18</v>
      </c>
      <c r="G99" t="s">
        <v>11</v>
      </c>
    </row>
    <row r="100" spans="5:7" x14ac:dyDescent="0.3">
      <c r="E100">
        <v>60</v>
      </c>
      <c r="F100" t="s">
        <v>19</v>
      </c>
    </row>
    <row r="101" spans="5:7" x14ac:dyDescent="0.3">
      <c r="E101">
        <v>8</v>
      </c>
      <c r="F101" s="54" t="s">
        <v>282</v>
      </c>
    </row>
    <row r="103" spans="5:7" ht="16.2" thickBot="1" x14ac:dyDescent="0.35">
      <c r="E103" s="18" t="s">
        <v>284</v>
      </c>
    </row>
    <row r="104" spans="5:7" x14ac:dyDescent="0.3">
      <c r="E104" t="s">
        <v>5</v>
      </c>
    </row>
    <row r="105" spans="5:7" x14ac:dyDescent="0.3">
      <c r="E105" t="s">
        <v>21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EA7B0-D4D5-4D95-A9F1-1EE467C8E8C1}">
  <sheetPr codeName="Sheet4">
    <tabColor rgb="FFFF0000"/>
  </sheetPr>
  <dimension ref="A1:C27"/>
  <sheetViews>
    <sheetView tabSelected="1" workbookViewId="0"/>
  </sheetViews>
  <sheetFormatPr defaultRowHeight="15.6" x14ac:dyDescent="0.3"/>
  <cols>
    <col min="1" max="1" width="38.8984375" customWidth="1"/>
    <col min="2" max="2" width="20" bestFit="1" customWidth="1"/>
    <col min="3" max="3" width="19.09765625" customWidth="1"/>
    <col min="4" max="13" width="16.09765625" bestFit="1" customWidth="1"/>
    <col min="14" max="14" width="11" bestFit="1" customWidth="1"/>
    <col min="15" max="20" width="16.09765625" bestFit="1" customWidth="1"/>
    <col min="21" max="21" width="11" bestFit="1" customWidth="1"/>
  </cols>
  <sheetData>
    <row r="1" spans="1:3" ht="46.2" x14ac:dyDescent="0.85">
      <c r="A1" s="30" t="s">
        <v>221</v>
      </c>
      <c r="B1" s="31"/>
      <c r="C1" s="31"/>
    </row>
    <row r="2" spans="1:3" ht="31.2" x14ac:dyDescent="0.6">
      <c r="A2" s="32" t="s">
        <v>233</v>
      </c>
      <c r="B2" s="31"/>
      <c r="C2" s="31"/>
    </row>
    <row r="3" spans="1:3" ht="31.2" x14ac:dyDescent="0.6">
      <c r="A3" s="32"/>
      <c r="B3" s="31"/>
      <c r="C3" s="31"/>
    </row>
    <row r="4" spans="1:3" ht="31.2" x14ac:dyDescent="0.6">
      <c r="A4" s="33" t="s">
        <v>222</v>
      </c>
      <c r="B4" s="31"/>
      <c r="C4" s="31"/>
    </row>
    <row r="5" spans="1:3" ht="31.2" x14ac:dyDescent="0.6">
      <c r="A5" s="31" t="s">
        <v>223</v>
      </c>
      <c r="B5" s="31"/>
      <c r="C5" s="31"/>
    </row>
    <row r="6" spans="1:3" ht="31.2" x14ac:dyDescent="0.6">
      <c r="A6" s="34" t="s">
        <v>176</v>
      </c>
      <c r="B6" s="32" t="s">
        <v>224</v>
      </c>
      <c r="C6" s="31"/>
    </row>
    <row r="7" spans="1:3" ht="31.2" x14ac:dyDescent="0.6">
      <c r="A7" s="34" t="s">
        <v>23</v>
      </c>
      <c r="B7" s="32" t="s">
        <v>234</v>
      </c>
      <c r="C7" s="31"/>
    </row>
    <row r="8" spans="1:3" ht="31.2" x14ac:dyDescent="0.6">
      <c r="A8" s="34" t="s">
        <v>177</v>
      </c>
      <c r="B8" s="32" t="s">
        <v>239</v>
      </c>
      <c r="C8" s="31"/>
    </row>
    <row r="9" spans="1:3" ht="31.2" x14ac:dyDescent="0.6">
      <c r="A9" s="35" t="s">
        <v>178</v>
      </c>
      <c r="B9" s="32" t="s">
        <v>225</v>
      </c>
      <c r="C9" s="31"/>
    </row>
    <row r="10" spans="1:3" ht="31.2" x14ac:dyDescent="0.6">
      <c r="A10" s="36" t="s">
        <v>226</v>
      </c>
      <c r="B10" s="32" t="s">
        <v>227</v>
      </c>
      <c r="C10" s="31"/>
    </row>
    <row r="11" spans="1:3" ht="31.2" x14ac:dyDescent="0.6">
      <c r="A11" s="36" t="s">
        <v>181</v>
      </c>
      <c r="B11" s="32" t="s">
        <v>228</v>
      </c>
      <c r="C11" s="31"/>
    </row>
    <row r="12" spans="1:3" ht="31.2" x14ac:dyDescent="0.6">
      <c r="A12" s="32" t="s">
        <v>229</v>
      </c>
      <c r="B12" s="32"/>
      <c r="C12" s="31"/>
    </row>
    <row r="13" spans="1:3" ht="31.2" x14ac:dyDescent="0.6">
      <c r="A13" s="31"/>
      <c r="B13" s="31"/>
      <c r="C13" s="31"/>
    </row>
    <row r="14" spans="1:3" ht="31.2" x14ac:dyDescent="0.6">
      <c r="A14" s="37" t="s">
        <v>230</v>
      </c>
      <c r="B14" s="31"/>
      <c r="C14" s="31"/>
    </row>
    <row r="15" spans="1:3" ht="31.2" x14ac:dyDescent="0.6">
      <c r="A15" s="31" t="s">
        <v>235</v>
      </c>
      <c r="B15" s="31"/>
      <c r="C15" s="31"/>
    </row>
    <row r="16" spans="1:3" ht="31.2" x14ac:dyDescent="0.6">
      <c r="A16" s="31" t="s">
        <v>241</v>
      </c>
      <c r="B16" s="31"/>
      <c r="C16" s="31"/>
    </row>
    <row r="17" spans="1:3" ht="31.2" x14ac:dyDescent="0.6">
      <c r="A17" s="31" t="s">
        <v>242</v>
      </c>
      <c r="B17" s="31"/>
      <c r="C17" s="31"/>
    </row>
    <row r="18" spans="1:3" ht="31.2" x14ac:dyDescent="0.6">
      <c r="A18" s="32" t="s">
        <v>243</v>
      </c>
      <c r="B18" s="31"/>
      <c r="C18" s="31"/>
    </row>
    <row r="19" spans="1:3" ht="31.2" x14ac:dyDescent="0.6">
      <c r="A19" s="32" t="s">
        <v>236</v>
      </c>
      <c r="B19" s="31"/>
      <c r="C19" s="31"/>
    </row>
    <row r="20" spans="1:3" ht="31.2" x14ac:dyDescent="0.6">
      <c r="A20" s="32" t="s">
        <v>237</v>
      </c>
      <c r="B20" s="31"/>
      <c r="C20" s="31"/>
    </row>
    <row r="21" spans="1:3" ht="31.2" x14ac:dyDescent="0.6">
      <c r="A21" s="32" t="s">
        <v>244</v>
      </c>
      <c r="B21" s="31"/>
      <c r="C21" s="31"/>
    </row>
    <row r="22" spans="1:3" ht="31.2" x14ac:dyDescent="0.6">
      <c r="A22" s="32" t="s">
        <v>245</v>
      </c>
      <c r="B22" s="31"/>
      <c r="C22" s="31"/>
    </row>
    <row r="23" spans="1:3" ht="31.2" x14ac:dyDescent="0.6">
      <c r="A23" s="38" t="s">
        <v>238</v>
      </c>
      <c r="B23" s="31"/>
      <c r="C23" s="31"/>
    </row>
    <row r="24" spans="1:3" ht="31.2" x14ac:dyDescent="0.6">
      <c r="A24" s="38"/>
      <c r="B24" s="31"/>
      <c r="C24" s="31"/>
    </row>
    <row r="25" spans="1:3" ht="31.2" x14ac:dyDescent="0.6">
      <c r="A25" s="33" t="s">
        <v>231</v>
      </c>
      <c r="B25" s="31"/>
      <c r="C25" s="31"/>
    </row>
    <row r="26" spans="1:3" ht="31.2" x14ac:dyDescent="0.6">
      <c r="A26" s="32" t="s">
        <v>229</v>
      </c>
      <c r="B26" s="31"/>
      <c r="C26" s="31"/>
    </row>
    <row r="27" spans="1:3" ht="31.2" x14ac:dyDescent="0.6">
      <c r="A27" s="31" t="s">
        <v>232</v>
      </c>
      <c r="B27" s="31"/>
      <c r="C27" s="31"/>
    </row>
  </sheetData>
  <sheetProtection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365F5-1D7C-4412-B86A-5DAB745F33C0}">
  <sheetPr codeName="Sheet6">
    <tabColor rgb="FFFF0000"/>
  </sheetPr>
  <dimension ref="A1:N2"/>
  <sheetViews>
    <sheetView workbookViewId="0">
      <selection activeCell="M2" sqref="M2"/>
    </sheetView>
  </sheetViews>
  <sheetFormatPr defaultRowHeight="15.6" x14ac:dyDescent="0.3"/>
  <cols>
    <col min="1" max="1" width="9.09765625" customWidth="1"/>
    <col min="2" max="2" width="11.3984375" customWidth="1"/>
    <col min="3" max="7" width="12.09765625" customWidth="1"/>
    <col min="8" max="8" width="31.59765625" customWidth="1"/>
    <col min="9" max="13" width="12.09765625" customWidth="1"/>
    <col min="14" max="14" width="16.69921875" bestFit="1" customWidth="1"/>
  </cols>
  <sheetData>
    <row r="1" spans="1:14" x14ac:dyDescent="0.3">
      <c r="A1" t="s">
        <v>166</v>
      </c>
      <c r="B1" t="s">
        <v>167</v>
      </c>
      <c r="C1" t="s">
        <v>168</v>
      </c>
      <c r="D1" t="s">
        <v>173</v>
      </c>
      <c r="E1" t="s">
        <v>172</v>
      </c>
      <c r="F1" t="s">
        <v>182</v>
      </c>
      <c r="G1" t="s">
        <v>189</v>
      </c>
      <c r="H1" t="s">
        <v>195</v>
      </c>
      <c r="I1" t="s">
        <v>196</v>
      </c>
      <c r="J1" t="s">
        <v>174</v>
      </c>
      <c r="K1" t="s">
        <v>192</v>
      </c>
      <c r="L1" t="s">
        <v>175</v>
      </c>
      <c r="M1" t="s">
        <v>279</v>
      </c>
      <c r="N1" t="s">
        <v>213</v>
      </c>
    </row>
    <row r="2" spans="1:14" x14ac:dyDescent="0.3">
      <c r="A2" t="str">
        <f>IF(LEN(exp_id)=0,"",exp_id)</f>
        <v/>
      </c>
      <c r="B2" t="str">
        <f>IF(LEN(exp_date)=0,"",exp_date)</f>
        <v/>
      </c>
      <c r="C2" t="str">
        <f>IF(LEN(exp_user)=0,"",exp_user)</f>
        <v/>
      </c>
      <c r="D2" t="str">
        <f>IF(LEN(exp_type)=0,"",exp_type)</f>
        <v>PCR</v>
      </c>
      <c r="E2">
        <f>IF(LEN(exp_version)=0,"",exp_version)</f>
        <v>9</v>
      </c>
      <c r="F2" t="str">
        <f>IF(LEN(exp_assay)=0,"",exp_assay)</f>
        <v/>
      </c>
      <c r="G2" t="str">
        <f>IF(LEN(exp_notes)=0,"",exp_notes)</f>
        <v/>
      </c>
      <c r="H2" t="str">
        <f>IF(LEN(exp_summary)=0,"",exp_summary)</f>
        <v/>
      </c>
      <c r="I2" t="str">
        <f>IF(LEN(exp_rxns)=0,"",exp_rxns)</f>
        <v/>
      </c>
      <c r="J2" t="str">
        <f>IF(LEN(pcr_primers)=0,"",pcr_primers)</f>
        <v/>
      </c>
      <c r="K2" t="str">
        <f>IF(LEN(pcr_primersource)=0,"",pcr_primersource)</f>
        <v/>
      </c>
      <c r="L2" t="str">
        <f>IF(LEN(pcr_targetpanel)=0,"",pcr_targetpanel)</f>
        <v/>
      </c>
      <c r="M2" t="str">
        <f>IF(LEN(template_vol)=0,"",template_vol)</f>
        <v/>
      </c>
      <c r="N2" t="str">
        <f>IF(pcr_enzyme=0,"",pcr_enzyme)</f>
        <v/>
      </c>
    </row>
  </sheetData>
  <sheetProtection algorithmName="SHA-512" hashValue="vph7DaMh3SyowaNNd8/hWiOan38yUHTDW1w5tTlbGEdRpJuRTmeOvrHT9rmEAjHGl0Numj/KRrc+UvQhk/Kdtg==" saltValue="/M7Z5DLigzvvgEv+lbbvig==" spinCount="100000" sheet="1" objects="1" scenarios="1"/>
  <phoneticPr fontId="5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8E960-52E4-4AD5-BF9A-214863E61A87}">
  <sheetPr codeName="Sheet7">
    <tabColor rgb="FFFF0000"/>
  </sheetPr>
  <dimension ref="A1:G97"/>
  <sheetViews>
    <sheetView workbookViewId="0">
      <selection activeCell="C2" sqref="C2"/>
    </sheetView>
  </sheetViews>
  <sheetFormatPr defaultRowHeight="15.6" x14ac:dyDescent="0.3"/>
  <cols>
    <col min="1" max="1" width="11.19921875" customWidth="1"/>
    <col min="2" max="4" width="13.69921875" customWidth="1"/>
    <col min="5" max="6" width="26.3984375" customWidth="1"/>
    <col min="7" max="7" width="33.8984375" customWidth="1"/>
  </cols>
  <sheetData>
    <row r="1" spans="1:7" x14ac:dyDescent="0.3">
      <c r="A1" t="s">
        <v>179</v>
      </c>
      <c r="B1" t="s">
        <v>180</v>
      </c>
      <c r="C1" t="s">
        <v>270</v>
      </c>
      <c r="D1" t="s">
        <v>166</v>
      </c>
      <c r="E1" t="s">
        <v>186</v>
      </c>
      <c r="F1" t="s">
        <v>187</v>
      </c>
      <c r="G1" t="s">
        <v>183</v>
      </c>
    </row>
    <row r="2" spans="1:7" x14ac:dyDescent="0.3">
      <c r="A2" t="str">
        <f>IF(LEN(PCR!D3),PCR!D3,"")</f>
        <v/>
      </c>
      <c r="B2" t="str">
        <f>IF(LEN(PCR!E3),PCR!E3,"")</f>
        <v/>
      </c>
      <c r="C2" t="str">
        <f>IF(LEN(PCR!F3),PCR!F3,"")</f>
        <v/>
      </c>
      <c r="D2" t="str">
        <f>IF(LEN(PCR!H3)=0,"",exp_id)</f>
        <v/>
      </c>
      <c r="E2" t="str">
        <f>IF(LEN(PCR!H3),PCR!H3,"")</f>
        <v/>
      </c>
      <c r="F2" t="str">
        <f>IF(LEN(PCR!I3),PCR!I3,"")</f>
        <v/>
      </c>
      <c r="G2" t="str">
        <f>PCR!L3</f>
        <v/>
      </c>
    </row>
    <row r="3" spans="1:7" x14ac:dyDescent="0.3">
      <c r="A3" t="str">
        <f>IF(LEN(PCR!D4),PCR!D4,"")</f>
        <v/>
      </c>
      <c r="B3" t="str">
        <f>IF(LEN(PCR!E4),PCR!E4,"")</f>
        <v/>
      </c>
      <c r="C3" t="str">
        <f>IF(LEN(PCR!F4),PCR!F4,"")</f>
        <v/>
      </c>
      <c r="D3" t="str">
        <f>IF(LEN(PCR!H4)=0,"",exp_id)</f>
        <v/>
      </c>
      <c r="E3" t="str">
        <f>IF(LEN(PCR!H4),PCR!H4,"")</f>
        <v/>
      </c>
      <c r="F3" t="str">
        <f>IF(LEN(PCR!I4),PCR!I4,"")</f>
        <v/>
      </c>
      <c r="G3" t="str">
        <f>PCR!L4</f>
        <v/>
      </c>
    </row>
    <row r="4" spans="1:7" x14ac:dyDescent="0.3">
      <c r="A4" t="str">
        <f>IF(LEN(PCR!D5),PCR!D5,"")</f>
        <v/>
      </c>
      <c r="B4" t="str">
        <f>IF(LEN(PCR!E5),PCR!E5,"")</f>
        <v/>
      </c>
      <c r="C4" t="str">
        <f>IF(LEN(PCR!F5),PCR!F5,"")</f>
        <v/>
      </c>
      <c r="D4" t="str">
        <f>IF(LEN(PCR!H5)=0,"",exp_id)</f>
        <v/>
      </c>
      <c r="E4" t="str">
        <f>IF(LEN(PCR!H5),PCR!H5,"")</f>
        <v/>
      </c>
      <c r="F4" t="str">
        <f>IF(LEN(PCR!I5),PCR!I5,"")</f>
        <v/>
      </c>
      <c r="G4" t="str">
        <f>PCR!L5</f>
        <v/>
      </c>
    </row>
    <row r="5" spans="1:7" x14ac:dyDescent="0.3">
      <c r="A5" t="str">
        <f>IF(LEN(PCR!D6),PCR!D6,"")</f>
        <v/>
      </c>
      <c r="B5" t="str">
        <f>IF(LEN(PCR!E6),PCR!E6,"")</f>
        <v/>
      </c>
      <c r="C5" t="str">
        <f>IF(LEN(PCR!F6),PCR!F6,"")</f>
        <v/>
      </c>
      <c r="D5" t="str">
        <f>IF(LEN(PCR!H6)=0,"",exp_id)</f>
        <v/>
      </c>
      <c r="E5" t="str">
        <f>IF(LEN(PCR!H6),PCR!H6,"")</f>
        <v/>
      </c>
      <c r="F5" t="str">
        <f>IF(LEN(PCR!I6),PCR!I6,"")</f>
        <v/>
      </c>
      <c r="G5" t="str">
        <f>PCR!L6</f>
        <v/>
      </c>
    </row>
    <row r="6" spans="1:7" x14ac:dyDescent="0.3">
      <c r="A6" t="str">
        <f>IF(LEN(PCR!D7),PCR!D7,"")</f>
        <v/>
      </c>
      <c r="B6" t="str">
        <f>IF(LEN(PCR!E7),PCR!E7,"")</f>
        <v/>
      </c>
      <c r="C6" t="str">
        <f>IF(LEN(PCR!F7),PCR!F7,"")</f>
        <v/>
      </c>
      <c r="D6" t="str">
        <f>IF(LEN(PCR!H7)=0,"",exp_id)</f>
        <v/>
      </c>
      <c r="E6" t="str">
        <f>IF(LEN(PCR!H7),PCR!H7,"")</f>
        <v/>
      </c>
      <c r="F6" t="str">
        <f>IF(LEN(PCR!I7),PCR!I7,"")</f>
        <v/>
      </c>
      <c r="G6" t="str">
        <f>PCR!L7</f>
        <v/>
      </c>
    </row>
    <row r="7" spans="1:7" x14ac:dyDescent="0.3">
      <c r="A7" t="str">
        <f>IF(LEN(PCR!D8),PCR!D8,"")</f>
        <v/>
      </c>
      <c r="B7" t="str">
        <f>IF(LEN(PCR!E8),PCR!E8,"")</f>
        <v/>
      </c>
      <c r="C7" t="str">
        <f>IF(LEN(PCR!F8),PCR!F8,"")</f>
        <v/>
      </c>
      <c r="D7" t="str">
        <f>IF(LEN(PCR!H8)=0,"",exp_id)</f>
        <v/>
      </c>
      <c r="E7" t="str">
        <f>IF(LEN(PCR!H8),PCR!H8,"")</f>
        <v/>
      </c>
      <c r="F7" t="str">
        <f>IF(LEN(PCR!I8),PCR!I8,"")</f>
        <v/>
      </c>
      <c r="G7" t="str">
        <f>PCR!L8</f>
        <v/>
      </c>
    </row>
    <row r="8" spans="1:7" x14ac:dyDescent="0.3">
      <c r="A8" t="str">
        <f>IF(LEN(PCR!D9),PCR!D9,"")</f>
        <v/>
      </c>
      <c r="B8" t="str">
        <f>IF(LEN(PCR!E9),PCR!E9,"")</f>
        <v/>
      </c>
      <c r="C8" t="str">
        <f>IF(LEN(PCR!F9),PCR!F9,"")</f>
        <v/>
      </c>
      <c r="D8" t="str">
        <f>IF(LEN(PCR!H9)=0,"",exp_id)</f>
        <v/>
      </c>
      <c r="E8" t="str">
        <f>IF(LEN(PCR!H9),PCR!H9,"")</f>
        <v/>
      </c>
      <c r="F8" t="str">
        <f>IF(LEN(PCR!I9),PCR!I9,"")</f>
        <v/>
      </c>
      <c r="G8" t="str">
        <f>PCR!L9</f>
        <v/>
      </c>
    </row>
    <row r="9" spans="1:7" x14ac:dyDescent="0.3">
      <c r="A9" t="str">
        <f>IF(LEN(PCR!D10),PCR!D10,"")</f>
        <v/>
      </c>
      <c r="B9" t="str">
        <f>IF(LEN(PCR!E10),PCR!E10,"")</f>
        <v/>
      </c>
      <c r="C9" t="str">
        <f>IF(LEN(PCR!F10),PCR!F10,"")</f>
        <v/>
      </c>
      <c r="D9" t="str">
        <f>IF(LEN(PCR!H10)=0,"",exp_id)</f>
        <v/>
      </c>
      <c r="E9" t="str">
        <f>IF(LEN(PCR!H10),PCR!H10,"")</f>
        <v/>
      </c>
      <c r="F9" t="str">
        <f>IF(LEN(PCR!I10),PCR!I10,"")</f>
        <v/>
      </c>
      <c r="G9" t="str">
        <f>PCR!L10</f>
        <v/>
      </c>
    </row>
    <row r="10" spans="1:7" x14ac:dyDescent="0.3">
      <c r="A10" t="str">
        <f>IF(LEN(PCR!D11),PCR!D11,"")</f>
        <v/>
      </c>
      <c r="B10" t="str">
        <f>IF(LEN(PCR!E11),PCR!E11,"")</f>
        <v/>
      </c>
      <c r="C10" t="str">
        <f>IF(LEN(PCR!F11),PCR!F11,"")</f>
        <v/>
      </c>
      <c r="D10" t="str">
        <f>IF(LEN(PCR!H11)=0,"",exp_id)</f>
        <v/>
      </c>
      <c r="E10" t="str">
        <f>IF(LEN(PCR!H11),PCR!H11,"")</f>
        <v/>
      </c>
      <c r="F10" t="str">
        <f>IF(LEN(PCR!I11),PCR!I11,"")</f>
        <v/>
      </c>
      <c r="G10" t="str">
        <f>PCR!L11</f>
        <v/>
      </c>
    </row>
    <row r="11" spans="1:7" x14ac:dyDescent="0.3">
      <c r="A11" t="str">
        <f>IF(LEN(PCR!D12),PCR!D12,"")</f>
        <v/>
      </c>
      <c r="B11" t="str">
        <f>IF(LEN(PCR!E12),PCR!E12,"")</f>
        <v/>
      </c>
      <c r="C11" t="str">
        <f>IF(LEN(PCR!F12),PCR!F12,"")</f>
        <v/>
      </c>
      <c r="D11" t="str">
        <f>IF(LEN(PCR!H12)=0,"",exp_id)</f>
        <v/>
      </c>
      <c r="E11" t="str">
        <f>IF(LEN(PCR!H12),PCR!H12,"")</f>
        <v/>
      </c>
      <c r="F11" t="str">
        <f>IF(LEN(PCR!I12),PCR!I12,"")</f>
        <v/>
      </c>
      <c r="G11" t="str">
        <f>PCR!L12</f>
        <v/>
      </c>
    </row>
    <row r="12" spans="1:7" x14ac:dyDescent="0.3">
      <c r="A12" t="str">
        <f>IF(LEN(PCR!D13),PCR!D13,"")</f>
        <v/>
      </c>
      <c r="B12" t="str">
        <f>IF(LEN(PCR!E13),PCR!E13,"")</f>
        <v/>
      </c>
      <c r="C12" t="str">
        <f>IF(LEN(PCR!F13),PCR!F13,"")</f>
        <v/>
      </c>
      <c r="D12" t="str">
        <f>IF(LEN(PCR!H13)=0,"",exp_id)</f>
        <v/>
      </c>
      <c r="E12" t="str">
        <f>IF(LEN(PCR!H13),PCR!H13,"")</f>
        <v/>
      </c>
      <c r="F12" t="str">
        <f>IF(LEN(PCR!I13),PCR!I13,"")</f>
        <v/>
      </c>
      <c r="G12" t="str">
        <f>PCR!L13</f>
        <v/>
      </c>
    </row>
    <row r="13" spans="1:7" x14ac:dyDescent="0.3">
      <c r="A13" t="str">
        <f>IF(LEN(PCR!D14),PCR!D14,"")</f>
        <v/>
      </c>
      <c r="B13" t="str">
        <f>IF(LEN(PCR!E14),PCR!E14,"")</f>
        <v/>
      </c>
      <c r="C13" t="str">
        <f>IF(LEN(PCR!F14),PCR!F14,"")</f>
        <v/>
      </c>
      <c r="D13" t="str">
        <f>IF(LEN(PCR!H14)=0,"",exp_id)</f>
        <v/>
      </c>
      <c r="E13" t="str">
        <f>IF(LEN(PCR!H14),PCR!H14,"")</f>
        <v/>
      </c>
      <c r="F13" t="str">
        <f>IF(LEN(PCR!I14),PCR!I14,"")</f>
        <v/>
      </c>
      <c r="G13" t="str">
        <f>PCR!L14</f>
        <v/>
      </c>
    </row>
    <row r="14" spans="1:7" x14ac:dyDescent="0.3">
      <c r="A14" t="str">
        <f>IF(LEN(PCR!D15),PCR!D15,"")</f>
        <v/>
      </c>
      <c r="B14" t="str">
        <f>IF(LEN(PCR!E15),PCR!E15,"")</f>
        <v/>
      </c>
      <c r="C14" t="str">
        <f>IF(LEN(PCR!F15),PCR!F15,"")</f>
        <v/>
      </c>
      <c r="D14" t="str">
        <f>IF(LEN(PCR!H15)=0,"",exp_id)</f>
        <v/>
      </c>
      <c r="E14" t="str">
        <f>IF(LEN(PCR!H15),PCR!H15,"")</f>
        <v/>
      </c>
      <c r="F14" t="str">
        <f>IF(LEN(PCR!I15),PCR!I15,"")</f>
        <v/>
      </c>
      <c r="G14" t="str">
        <f>PCR!L15</f>
        <v/>
      </c>
    </row>
    <row r="15" spans="1:7" x14ac:dyDescent="0.3">
      <c r="A15" t="str">
        <f>IF(LEN(PCR!D16),PCR!D16,"")</f>
        <v/>
      </c>
      <c r="B15" t="str">
        <f>IF(LEN(PCR!E16),PCR!E16,"")</f>
        <v/>
      </c>
      <c r="C15" t="str">
        <f>IF(LEN(PCR!F16),PCR!F16,"")</f>
        <v/>
      </c>
      <c r="D15" t="str">
        <f>IF(LEN(PCR!H16)=0,"",exp_id)</f>
        <v/>
      </c>
      <c r="E15" t="str">
        <f>IF(LEN(PCR!H16),PCR!H16,"")</f>
        <v/>
      </c>
      <c r="F15" t="str">
        <f>IF(LEN(PCR!I16),PCR!I16,"")</f>
        <v/>
      </c>
      <c r="G15" t="str">
        <f>PCR!L16</f>
        <v/>
      </c>
    </row>
    <row r="16" spans="1:7" x14ac:dyDescent="0.3">
      <c r="A16" t="str">
        <f>IF(LEN(PCR!D17),PCR!D17,"")</f>
        <v/>
      </c>
      <c r="B16" t="str">
        <f>IF(LEN(PCR!E17),PCR!E17,"")</f>
        <v/>
      </c>
      <c r="C16" t="str">
        <f>IF(LEN(PCR!F17),PCR!F17,"")</f>
        <v/>
      </c>
      <c r="D16" t="str">
        <f>IF(LEN(PCR!H17)=0,"",exp_id)</f>
        <v/>
      </c>
      <c r="E16" t="str">
        <f>IF(LEN(PCR!H17),PCR!H17,"")</f>
        <v/>
      </c>
      <c r="F16" t="str">
        <f>IF(LEN(PCR!I17),PCR!I17,"")</f>
        <v/>
      </c>
      <c r="G16" t="str">
        <f>PCR!L17</f>
        <v/>
      </c>
    </row>
    <row r="17" spans="1:7" x14ac:dyDescent="0.3">
      <c r="A17" t="str">
        <f>IF(LEN(PCR!D18),PCR!D18,"")</f>
        <v/>
      </c>
      <c r="B17" t="str">
        <f>IF(LEN(PCR!E18),PCR!E18,"")</f>
        <v/>
      </c>
      <c r="C17" t="str">
        <f>IF(LEN(PCR!F18),PCR!F18,"")</f>
        <v/>
      </c>
      <c r="D17" t="str">
        <f>IF(LEN(PCR!H18)=0,"",exp_id)</f>
        <v/>
      </c>
      <c r="E17" t="str">
        <f>IF(LEN(PCR!H18),PCR!H18,"")</f>
        <v/>
      </c>
      <c r="F17" t="str">
        <f>IF(LEN(PCR!I18),PCR!I18,"")</f>
        <v/>
      </c>
      <c r="G17" t="str">
        <f>PCR!L18</f>
        <v/>
      </c>
    </row>
    <row r="18" spans="1:7" x14ac:dyDescent="0.3">
      <c r="A18" t="str">
        <f>IF(LEN(PCR!D19),PCR!D19,"")</f>
        <v/>
      </c>
      <c r="B18" t="str">
        <f>IF(LEN(PCR!E19),PCR!E19,"")</f>
        <v/>
      </c>
      <c r="C18" t="str">
        <f>IF(LEN(PCR!F19),PCR!F19,"")</f>
        <v/>
      </c>
      <c r="D18" t="str">
        <f>IF(LEN(PCR!H19)=0,"",exp_id)</f>
        <v/>
      </c>
      <c r="E18" t="str">
        <f>IF(LEN(PCR!H19),PCR!H19,"")</f>
        <v/>
      </c>
      <c r="F18" t="str">
        <f>IF(LEN(PCR!I19),PCR!I19,"")</f>
        <v/>
      </c>
      <c r="G18" t="str">
        <f>PCR!L19</f>
        <v/>
      </c>
    </row>
    <row r="19" spans="1:7" x14ac:dyDescent="0.3">
      <c r="A19" t="str">
        <f>IF(LEN(PCR!D20),PCR!D20,"")</f>
        <v/>
      </c>
      <c r="B19" t="str">
        <f>IF(LEN(PCR!E20),PCR!E20,"")</f>
        <v/>
      </c>
      <c r="C19" t="str">
        <f>IF(LEN(PCR!F20),PCR!F20,"")</f>
        <v/>
      </c>
      <c r="D19" t="str">
        <f>IF(LEN(PCR!H20)=0,"",exp_id)</f>
        <v/>
      </c>
      <c r="E19" t="str">
        <f>IF(LEN(PCR!H20),PCR!H20,"")</f>
        <v/>
      </c>
      <c r="F19" t="str">
        <f>IF(LEN(PCR!I20),PCR!I20,"")</f>
        <v/>
      </c>
      <c r="G19" t="str">
        <f>PCR!L20</f>
        <v/>
      </c>
    </row>
    <row r="20" spans="1:7" x14ac:dyDescent="0.3">
      <c r="A20" t="str">
        <f>IF(LEN(PCR!D21),PCR!D21,"")</f>
        <v/>
      </c>
      <c r="B20" t="str">
        <f>IF(LEN(PCR!E21),PCR!E21,"")</f>
        <v/>
      </c>
      <c r="C20" t="str">
        <f>IF(LEN(PCR!F21),PCR!F21,"")</f>
        <v/>
      </c>
      <c r="D20" t="str">
        <f>IF(LEN(PCR!H21)=0,"",exp_id)</f>
        <v/>
      </c>
      <c r="E20" t="str">
        <f>IF(LEN(PCR!H21),PCR!H21,"")</f>
        <v/>
      </c>
      <c r="F20" t="str">
        <f>IF(LEN(PCR!I21),PCR!I21,"")</f>
        <v/>
      </c>
      <c r="G20" t="str">
        <f>PCR!L21</f>
        <v/>
      </c>
    </row>
    <row r="21" spans="1:7" x14ac:dyDescent="0.3">
      <c r="A21" t="str">
        <f>IF(LEN(PCR!D22),PCR!D22,"")</f>
        <v/>
      </c>
      <c r="B21" t="str">
        <f>IF(LEN(PCR!E22),PCR!E22,"")</f>
        <v/>
      </c>
      <c r="C21" t="str">
        <f>IF(LEN(PCR!F22),PCR!F22,"")</f>
        <v/>
      </c>
      <c r="D21" t="str">
        <f>IF(LEN(PCR!H22)=0,"",exp_id)</f>
        <v/>
      </c>
      <c r="E21" t="str">
        <f>IF(LEN(PCR!H22),PCR!H22,"")</f>
        <v/>
      </c>
      <c r="F21" t="str">
        <f>IF(LEN(PCR!I22),PCR!I22,"")</f>
        <v/>
      </c>
      <c r="G21" t="str">
        <f>PCR!L22</f>
        <v/>
      </c>
    </row>
    <row r="22" spans="1:7" x14ac:dyDescent="0.3">
      <c r="A22" t="str">
        <f>IF(LEN(PCR!D23),PCR!D23,"")</f>
        <v/>
      </c>
      <c r="B22" t="str">
        <f>IF(LEN(PCR!E23),PCR!E23,"")</f>
        <v/>
      </c>
      <c r="C22" t="str">
        <f>IF(LEN(PCR!F23),PCR!F23,"")</f>
        <v/>
      </c>
      <c r="D22" t="str">
        <f>IF(LEN(PCR!H23)=0,"",exp_id)</f>
        <v/>
      </c>
      <c r="E22" t="str">
        <f>IF(LEN(PCR!H23),PCR!H23,"")</f>
        <v/>
      </c>
      <c r="F22" t="str">
        <f>IF(LEN(PCR!I23),PCR!I23,"")</f>
        <v/>
      </c>
      <c r="G22" t="str">
        <f>PCR!L23</f>
        <v/>
      </c>
    </row>
    <row r="23" spans="1:7" x14ac:dyDescent="0.3">
      <c r="A23" t="str">
        <f>IF(LEN(PCR!D24),PCR!D24,"")</f>
        <v/>
      </c>
      <c r="B23" t="str">
        <f>IF(LEN(PCR!E24),PCR!E24,"")</f>
        <v/>
      </c>
      <c r="C23" t="str">
        <f>IF(LEN(PCR!F24),PCR!F24,"")</f>
        <v/>
      </c>
      <c r="D23" t="str">
        <f>IF(LEN(PCR!H24)=0,"",exp_id)</f>
        <v/>
      </c>
      <c r="E23" t="str">
        <f>IF(LEN(PCR!H24),PCR!H24,"")</f>
        <v/>
      </c>
      <c r="F23" t="str">
        <f>IF(LEN(PCR!I24),PCR!I24,"")</f>
        <v/>
      </c>
      <c r="G23" t="str">
        <f>PCR!L24</f>
        <v/>
      </c>
    </row>
    <row r="24" spans="1:7" x14ac:dyDescent="0.3">
      <c r="A24" t="str">
        <f>IF(LEN(PCR!D25),PCR!D25,"")</f>
        <v/>
      </c>
      <c r="B24" t="str">
        <f>IF(LEN(PCR!E25),PCR!E25,"")</f>
        <v/>
      </c>
      <c r="C24" t="str">
        <f>IF(LEN(PCR!F25),PCR!F25,"")</f>
        <v/>
      </c>
      <c r="D24" t="str">
        <f>IF(LEN(PCR!H25)=0,"",exp_id)</f>
        <v/>
      </c>
      <c r="E24" t="str">
        <f>IF(LEN(PCR!H25),PCR!H25,"")</f>
        <v/>
      </c>
      <c r="F24" t="str">
        <f>IF(LEN(PCR!I25),PCR!I25,"")</f>
        <v/>
      </c>
      <c r="G24" t="str">
        <f>PCR!L25</f>
        <v/>
      </c>
    </row>
    <row r="25" spans="1:7" x14ac:dyDescent="0.3">
      <c r="A25" t="str">
        <f>IF(LEN(PCR!D26),PCR!D26,"")</f>
        <v/>
      </c>
      <c r="B25" t="str">
        <f>IF(LEN(PCR!E26),PCR!E26,"")</f>
        <v/>
      </c>
      <c r="C25" t="str">
        <f>IF(LEN(PCR!F26),PCR!F26,"")</f>
        <v/>
      </c>
      <c r="D25" t="str">
        <f>IF(LEN(PCR!H26)=0,"",exp_id)</f>
        <v/>
      </c>
      <c r="E25" t="str">
        <f>IF(LEN(PCR!H26),PCR!H26,"")</f>
        <v/>
      </c>
      <c r="F25" t="str">
        <f>IF(LEN(PCR!I26),PCR!I26,"")</f>
        <v/>
      </c>
      <c r="G25" t="str">
        <f>PCR!L26</f>
        <v/>
      </c>
    </row>
    <row r="26" spans="1:7" x14ac:dyDescent="0.3">
      <c r="A26" t="str">
        <f>IF(LEN(PCR!D27),PCR!D27,"")</f>
        <v/>
      </c>
      <c r="B26" t="str">
        <f>IF(LEN(PCR!E27),PCR!E27,"")</f>
        <v/>
      </c>
      <c r="C26" t="str">
        <f>IF(LEN(PCR!F27),PCR!F27,"")</f>
        <v/>
      </c>
      <c r="D26" t="str">
        <f>IF(LEN(PCR!H27)=0,"",exp_id)</f>
        <v/>
      </c>
      <c r="E26" t="str">
        <f>IF(LEN(PCR!H27),PCR!H27,"")</f>
        <v/>
      </c>
      <c r="F26" t="str">
        <f>IF(LEN(PCR!I27),PCR!I27,"")</f>
        <v/>
      </c>
      <c r="G26" t="str">
        <f>PCR!L27</f>
        <v/>
      </c>
    </row>
    <row r="27" spans="1:7" x14ac:dyDescent="0.3">
      <c r="A27" t="str">
        <f>IF(LEN(PCR!D28),PCR!D28,"")</f>
        <v/>
      </c>
      <c r="B27" t="str">
        <f>IF(LEN(PCR!E28),PCR!E28,"")</f>
        <v/>
      </c>
      <c r="C27" t="str">
        <f>IF(LEN(PCR!F28),PCR!F28,"")</f>
        <v/>
      </c>
      <c r="D27" t="str">
        <f>IF(LEN(PCR!H28)=0,"",exp_id)</f>
        <v/>
      </c>
      <c r="E27" t="str">
        <f>IF(LEN(PCR!H28),PCR!H28,"")</f>
        <v/>
      </c>
      <c r="F27" t="str">
        <f>IF(LEN(PCR!I28),PCR!I28,"")</f>
        <v/>
      </c>
      <c r="G27" t="str">
        <f>PCR!L28</f>
        <v/>
      </c>
    </row>
    <row r="28" spans="1:7" x14ac:dyDescent="0.3">
      <c r="A28" t="str">
        <f>IF(LEN(PCR!D29),PCR!D29,"")</f>
        <v/>
      </c>
      <c r="B28" t="str">
        <f>IF(LEN(PCR!E29),PCR!E29,"")</f>
        <v/>
      </c>
      <c r="C28" t="str">
        <f>IF(LEN(PCR!F29),PCR!F29,"")</f>
        <v/>
      </c>
      <c r="D28" t="str">
        <f>IF(LEN(PCR!H29)=0,"",exp_id)</f>
        <v/>
      </c>
      <c r="E28" t="str">
        <f>IF(LEN(PCR!H29),PCR!H29,"")</f>
        <v/>
      </c>
      <c r="F28" t="str">
        <f>IF(LEN(PCR!I29),PCR!I29,"")</f>
        <v/>
      </c>
      <c r="G28" t="str">
        <f>PCR!L29</f>
        <v/>
      </c>
    </row>
    <row r="29" spans="1:7" x14ac:dyDescent="0.3">
      <c r="A29" t="str">
        <f>IF(LEN(PCR!D30),PCR!D30,"")</f>
        <v/>
      </c>
      <c r="B29" t="str">
        <f>IF(LEN(PCR!E30),PCR!E30,"")</f>
        <v/>
      </c>
      <c r="C29" t="str">
        <f>IF(LEN(PCR!F30),PCR!F30,"")</f>
        <v/>
      </c>
      <c r="D29" t="str">
        <f>IF(LEN(PCR!H30)=0,"",exp_id)</f>
        <v/>
      </c>
      <c r="E29" t="str">
        <f>IF(LEN(PCR!H30),PCR!H30,"")</f>
        <v/>
      </c>
      <c r="F29" t="str">
        <f>IF(LEN(PCR!I30),PCR!I30,"")</f>
        <v/>
      </c>
      <c r="G29" t="str">
        <f>PCR!L30</f>
        <v/>
      </c>
    </row>
    <row r="30" spans="1:7" x14ac:dyDescent="0.3">
      <c r="A30" t="str">
        <f>IF(LEN(PCR!D31),PCR!D31,"")</f>
        <v/>
      </c>
      <c r="B30" t="str">
        <f>IF(LEN(PCR!E31),PCR!E31,"")</f>
        <v/>
      </c>
      <c r="C30" t="str">
        <f>IF(LEN(PCR!F31),PCR!F31,"")</f>
        <v/>
      </c>
      <c r="D30" t="str">
        <f>IF(LEN(PCR!H31)=0,"",exp_id)</f>
        <v/>
      </c>
      <c r="E30" t="str">
        <f>IF(LEN(PCR!H31),PCR!H31,"")</f>
        <v/>
      </c>
      <c r="F30" t="str">
        <f>IF(LEN(PCR!I31),PCR!I31,"")</f>
        <v/>
      </c>
      <c r="G30" t="str">
        <f>PCR!L31</f>
        <v/>
      </c>
    </row>
    <row r="31" spans="1:7" x14ac:dyDescent="0.3">
      <c r="A31" t="str">
        <f>IF(LEN(PCR!D32),PCR!D32,"")</f>
        <v/>
      </c>
      <c r="B31" t="str">
        <f>IF(LEN(PCR!E32),PCR!E32,"")</f>
        <v/>
      </c>
      <c r="C31" t="str">
        <f>IF(LEN(PCR!F32),PCR!F32,"")</f>
        <v/>
      </c>
      <c r="D31" t="str">
        <f>IF(LEN(PCR!H32)=0,"",exp_id)</f>
        <v/>
      </c>
      <c r="E31" t="str">
        <f>IF(LEN(PCR!H32),PCR!H32,"")</f>
        <v/>
      </c>
      <c r="F31" t="str">
        <f>IF(LEN(PCR!I32),PCR!I32,"")</f>
        <v/>
      </c>
      <c r="G31" t="str">
        <f>PCR!L32</f>
        <v/>
      </c>
    </row>
    <row r="32" spans="1:7" x14ac:dyDescent="0.3">
      <c r="A32" t="str">
        <f>IF(LEN(PCR!D33),PCR!D33,"")</f>
        <v/>
      </c>
      <c r="B32" t="str">
        <f>IF(LEN(PCR!E33),PCR!E33,"")</f>
        <v/>
      </c>
      <c r="C32" t="str">
        <f>IF(LEN(PCR!F33),PCR!F33,"")</f>
        <v/>
      </c>
      <c r="D32" t="str">
        <f>IF(LEN(PCR!H33)=0,"",exp_id)</f>
        <v/>
      </c>
      <c r="E32" t="str">
        <f>IF(LEN(PCR!H33),PCR!H33,"")</f>
        <v/>
      </c>
      <c r="F32" t="str">
        <f>IF(LEN(PCR!I33),PCR!I33,"")</f>
        <v/>
      </c>
      <c r="G32" t="str">
        <f>PCR!L33</f>
        <v/>
      </c>
    </row>
    <row r="33" spans="1:7" x14ac:dyDescent="0.3">
      <c r="A33" t="str">
        <f>IF(LEN(PCR!D34),PCR!D34,"")</f>
        <v/>
      </c>
      <c r="B33" t="str">
        <f>IF(LEN(PCR!E34),PCR!E34,"")</f>
        <v/>
      </c>
      <c r="C33" t="str">
        <f>IF(LEN(PCR!F34),PCR!F34,"")</f>
        <v/>
      </c>
      <c r="D33" t="str">
        <f>IF(LEN(PCR!H34)=0,"",exp_id)</f>
        <v/>
      </c>
      <c r="E33" t="str">
        <f>IF(LEN(PCR!H34),PCR!H34,"")</f>
        <v/>
      </c>
      <c r="F33" t="str">
        <f>IF(LEN(PCR!I34),PCR!I34,"")</f>
        <v/>
      </c>
      <c r="G33" t="str">
        <f>PCR!L34</f>
        <v/>
      </c>
    </row>
    <row r="34" spans="1:7" x14ac:dyDescent="0.3">
      <c r="A34" t="str">
        <f>IF(LEN(PCR!D35),PCR!D35,"")</f>
        <v/>
      </c>
      <c r="B34" t="str">
        <f>IF(LEN(PCR!E35),PCR!E35,"")</f>
        <v/>
      </c>
      <c r="C34" t="str">
        <f>IF(LEN(PCR!F35),PCR!F35,"")</f>
        <v/>
      </c>
      <c r="D34" t="str">
        <f>IF(LEN(PCR!H35)=0,"",exp_id)</f>
        <v/>
      </c>
      <c r="E34" t="str">
        <f>IF(LEN(PCR!H35),PCR!H35,"")</f>
        <v/>
      </c>
      <c r="F34" t="str">
        <f>IF(LEN(PCR!I35),PCR!I35,"")</f>
        <v/>
      </c>
      <c r="G34" t="str">
        <f>PCR!L35</f>
        <v/>
      </c>
    </row>
    <row r="35" spans="1:7" x14ac:dyDescent="0.3">
      <c r="A35" t="str">
        <f>IF(LEN(PCR!D36),PCR!D36,"")</f>
        <v/>
      </c>
      <c r="B35" t="str">
        <f>IF(LEN(PCR!E36),PCR!E36,"")</f>
        <v/>
      </c>
      <c r="C35" t="str">
        <f>IF(LEN(PCR!F36),PCR!F36,"")</f>
        <v/>
      </c>
      <c r="D35" t="str">
        <f>IF(LEN(PCR!H36)=0,"",exp_id)</f>
        <v/>
      </c>
      <c r="E35" t="str">
        <f>IF(LEN(PCR!H36),PCR!H36,"")</f>
        <v/>
      </c>
      <c r="F35" t="str">
        <f>IF(LEN(PCR!I36),PCR!I36,"")</f>
        <v/>
      </c>
      <c r="G35" t="str">
        <f>PCR!L36</f>
        <v/>
      </c>
    </row>
    <row r="36" spans="1:7" x14ac:dyDescent="0.3">
      <c r="A36" t="str">
        <f>IF(LEN(PCR!D37),PCR!D37,"")</f>
        <v/>
      </c>
      <c r="B36" t="str">
        <f>IF(LEN(PCR!E37),PCR!E37,"")</f>
        <v/>
      </c>
      <c r="C36" t="str">
        <f>IF(LEN(PCR!F37),PCR!F37,"")</f>
        <v/>
      </c>
      <c r="D36" t="str">
        <f>IF(LEN(PCR!H37)=0,"",exp_id)</f>
        <v/>
      </c>
      <c r="E36" t="str">
        <f>IF(LEN(PCR!H37),PCR!H37,"")</f>
        <v/>
      </c>
      <c r="F36" t="str">
        <f>IF(LEN(PCR!I37),PCR!I37,"")</f>
        <v/>
      </c>
      <c r="G36" t="str">
        <f>PCR!L37</f>
        <v/>
      </c>
    </row>
    <row r="37" spans="1:7" x14ac:dyDescent="0.3">
      <c r="A37" t="str">
        <f>IF(LEN(PCR!D38),PCR!D38,"")</f>
        <v/>
      </c>
      <c r="B37" t="str">
        <f>IF(LEN(PCR!E38),PCR!E38,"")</f>
        <v/>
      </c>
      <c r="C37" t="str">
        <f>IF(LEN(PCR!F38),PCR!F38,"")</f>
        <v/>
      </c>
      <c r="D37" t="str">
        <f>IF(LEN(PCR!H38)=0,"",exp_id)</f>
        <v/>
      </c>
      <c r="E37" t="str">
        <f>IF(LEN(PCR!H38),PCR!H38,"")</f>
        <v/>
      </c>
      <c r="F37" t="str">
        <f>IF(LEN(PCR!I38),PCR!I38,"")</f>
        <v/>
      </c>
      <c r="G37" t="str">
        <f>PCR!L38</f>
        <v/>
      </c>
    </row>
    <row r="38" spans="1:7" x14ac:dyDescent="0.3">
      <c r="A38" t="str">
        <f>IF(LEN(PCR!D39),PCR!D39,"")</f>
        <v/>
      </c>
      <c r="B38" t="str">
        <f>IF(LEN(PCR!E39),PCR!E39,"")</f>
        <v/>
      </c>
      <c r="C38" t="str">
        <f>IF(LEN(PCR!F39),PCR!F39,"")</f>
        <v/>
      </c>
      <c r="D38" t="str">
        <f>IF(LEN(PCR!H39)=0,"",exp_id)</f>
        <v/>
      </c>
      <c r="E38" t="str">
        <f>IF(LEN(PCR!H39),PCR!H39,"")</f>
        <v/>
      </c>
      <c r="F38" t="str">
        <f>IF(LEN(PCR!I39),PCR!I39,"")</f>
        <v/>
      </c>
      <c r="G38" t="str">
        <f>PCR!L39</f>
        <v/>
      </c>
    </row>
    <row r="39" spans="1:7" x14ac:dyDescent="0.3">
      <c r="A39" t="str">
        <f>IF(LEN(PCR!D40),PCR!D40,"")</f>
        <v/>
      </c>
      <c r="B39" t="str">
        <f>IF(LEN(PCR!E40),PCR!E40,"")</f>
        <v/>
      </c>
      <c r="C39" t="str">
        <f>IF(LEN(PCR!F40),PCR!F40,"")</f>
        <v/>
      </c>
      <c r="D39" t="str">
        <f>IF(LEN(PCR!H40)=0,"",exp_id)</f>
        <v/>
      </c>
      <c r="E39" t="str">
        <f>IF(LEN(PCR!H40),PCR!H40,"")</f>
        <v/>
      </c>
      <c r="F39" t="str">
        <f>IF(LEN(PCR!I40),PCR!I40,"")</f>
        <v/>
      </c>
      <c r="G39" t="str">
        <f>PCR!L40</f>
        <v/>
      </c>
    </row>
    <row r="40" spans="1:7" x14ac:dyDescent="0.3">
      <c r="A40" t="str">
        <f>IF(LEN(PCR!D41),PCR!D41,"")</f>
        <v/>
      </c>
      <c r="B40" t="str">
        <f>IF(LEN(PCR!E41),PCR!E41,"")</f>
        <v/>
      </c>
      <c r="C40" t="str">
        <f>IF(LEN(PCR!F41),PCR!F41,"")</f>
        <v/>
      </c>
      <c r="D40" t="str">
        <f>IF(LEN(PCR!H41)=0,"",exp_id)</f>
        <v/>
      </c>
      <c r="E40" t="str">
        <f>IF(LEN(PCR!H41),PCR!H41,"")</f>
        <v/>
      </c>
      <c r="F40" t="str">
        <f>IF(LEN(PCR!I41),PCR!I41,"")</f>
        <v/>
      </c>
      <c r="G40" t="str">
        <f>PCR!L41</f>
        <v/>
      </c>
    </row>
    <row r="41" spans="1:7" x14ac:dyDescent="0.3">
      <c r="A41" t="str">
        <f>IF(LEN(PCR!D42),PCR!D42,"")</f>
        <v/>
      </c>
      <c r="B41" t="str">
        <f>IF(LEN(PCR!E42),PCR!E42,"")</f>
        <v/>
      </c>
      <c r="C41" t="str">
        <f>IF(LEN(PCR!F42),PCR!F42,"")</f>
        <v/>
      </c>
      <c r="D41" t="str">
        <f>IF(LEN(PCR!H42)=0,"",exp_id)</f>
        <v/>
      </c>
      <c r="E41" t="str">
        <f>IF(LEN(PCR!H42),PCR!H42,"")</f>
        <v/>
      </c>
      <c r="F41" t="str">
        <f>IF(LEN(PCR!I42),PCR!I42,"")</f>
        <v/>
      </c>
      <c r="G41" t="str">
        <f>PCR!L42</f>
        <v/>
      </c>
    </row>
    <row r="42" spans="1:7" x14ac:dyDescent="0.3">
      <c r="A42" t="str">
        <f>IF(LEN(PCR!D43),PCR!D43,"")</f>
        <v/>
      </c>
      <c r="B42" t="str">
        <f>IF(LEN(PCR!E43),PCR!E43,"")</f>
        <v/>
      </c>
      <c r="C42" t="str">
        <f>IF(LEN(PCR!F43),PCR!F43,"")</f>
        <v/>
      </c>
      <c r="D42" t="str">
        <f>IF(LEN(PCR!H43)=0,"",exp_id)</f>
        <v/>
      </c>
      <c r="E42" t="str">
        <f>IF(LEN(PCR!H43),PCR!H43,"")</f>
        <v/>
      </c>
      <c r="F42" t="str">
        <f>IF(LEN(PCR!I43),PCR!I43,"")</f>
        <v/>
      </c>
      <c r="G42" t="str">
        <f>PCR!L43</f>
        <v/>
      </c>
    </row>
    <row r="43" spans="1:7" x14ac:dyDescent="0.3">
      <c r="A43" t="str">
        <f>IF(LEN(PCR!D44),PCR!D44,"")</f>
        <v/>
      </c>
      <c r="B43" t="str">
        <f>IF(LEN(PCR!E44),PCR!E44,"")</f>
        <v/>
      </c>
      <c r="C43" t="str">
        <f>IF(LEN(PCR!F44),PCR!F44,"")</f>
        <v/>
      </c>
      <c r="D43" t="str">
        <f>IF(LEN(PCR!H44)=0,"",exp_id)</f>
        <v/>
      </c>
      <c r="E43" t="str">
        <f>IF(LEN(PCR!H44),PCR!H44,"")</f>
        <v/>
      </c>
      <c r="F43" t="str">
        <f>IF(LEN(PCR!I44),PCR!I44,"")</f>
        <v/>
      </c>
      <c r="G43" t="str">
        <f>PCR!L44</f>
        <v/>
      </c>
    </row>
    <row r="44" spans="1:7" x14ac:dyDescent="0.3">
      <c r="A44" t="str">
        <f>IF(LEN(PCR!D45),PCR!D45,"")</f>
        <v/>
      </c>
      <c r="B44" t="str">
        <f>IF(LEN(PCR!E45),PCR!E45,"")</f>
        <v/>
      </c>
      <c r="C44" t="str">
        <f>IF(LEN(PCR!F45),PCR!F45,"")</f>
        <v/>
      </c>
      <c r="D44" t="str">
        <f>IF(LEN(PCR!H45)=0,"",exp_id)</f>
        <v/>
      </c>
      <c r="E44" t="str">
        <f>IF(LEN(PCR!H45),PCR!H45,"")</f>
        <v/>
      </c>
      <c r="F44" t="str">
        <f>IF(LEN(PCR!I45),PCR!I45,"")</f>
        <v/>
      </c>
      <c r="G44" t="str">
        <f>PCR!L45</f>
        <v/>
      </c>
    </row>
    <row r="45" spans="1:7" x14ac:dyDescent="0.3">
      <c r="A45" t="str">
        <f>IF(LEN(PCR!D46),PCR!D46,"")</f>
        <v/>
      </c>
      <c r="B45" t="str">
        <f>IF(LEN(PCR!E46),PCR!E46,"")</f>
        <v/>
      </c>
      <c r="C45" t="str">
        <f>IF(LEN(PCR!F46),PCR!F46,"")</f>
        <v/>
      </c>
      <c r="D45" t="str">
        <f>IF(LEN(PCR!H46)=0,"",exp_id)</f>
        <v/>
      </c>
      <c r="E45" t="str">
        <f>IF(LEN(PCR!H46),PCR!H46,"")</f>
        <v/>
      </c>
      <c r="F45" t="str">
        <f>IF(LEN(PCR!I46),PCR!I46,"")</f>
        <v/>
      </c>
      <c r="G45" t="str">
        <f>PCR!L46</f>
        <v/>
      </c>
    </row>
    <row r="46" spans="1:7" x14ac:dyDescent="0.3">
      <c r="A46" t="str">
        <f>IF(LEN(PCR!D47),PCR!D47,"")</f>
        <v/>
      </c>
      <c r="B46" t="str">
        <f>IF(LEN(PCR!E47),PCR!E47,"")</f>
        <v/>
      </c>
      <c r="C46" t="str">
        <f>IF(LEN(PCR!F47),PCR!F47,"")</f>
        <v/>
      </c>
      <c r="D46" t="str">
        <f>IF(LEN(PCR!H47)=0,"",exp_id)</f>
        <v/>
      </c>
      <c r="E46" t="str">
        <f>IF(LEN(PCR!H47),PCR!H47,"")</f>
        <v/>
      </c>
      <c r="F46" t="str">
        <f>IF(LEN(PCR!I47),PCR!I47,"")</f>
        <v/>
      </c>
      <c r="G46" t="str">
        <f>PCR!L47</f>
        <v/>
      </c>
    </row>
    <row r="47" spans="1:7" x14ac:dyDescent="0.3">
      <c r="A47" t="str">
        <f>IF(LEN(PCR!D48),PCR!D48,"")</f>
        <v/>
      </c>
      <c r="B47" t="str">
        <f>IF(LEN(PCR!E48),PCR!E48,"")</f>
        <v/>
      </c>
      <c r="C47" t="str">
        <f>IF(LEN(PCR!F48),PCR!F48,"")</f>
        <v/>
      </c>
      <c r="D47" t="str">
        <f>IF(LEN(PCR!H48)=0,"",exp_id)</f>
        <v/>
      </c>
      <c r="E47" t="str">
        <f>IF(LEN(PCR!H48),PCR!H48,"")</f>
        <v/>
      </c>
      <c r="F47" t="str">
        <f>IF(LEN(PCR!I48),PCR!I48,"")</f>
        <v/>
      </c>
      <c r="G47" t="str">
        <f>PCR!L48</f>
        <v/>
      </c>
    </row>
    <row r="48" spans="1:7" x14ac:dyDescent="0.3">
      <c r="A48" t="str">
        <f>IF(LEN(PCR!D49),PCR!D49,"")</f>
        <v/>
      </c>
      <c r="B48" t="str">
        <f>IF(LEN(PCR!E49),PCR!E49,"")</f>
        <v/>
      </c>
      <c r="C48" t="str">
        <f>IF(LEN(PCR!F49),PCR!F49,"")</f>
        <v/>
      </c>
      <c r="D48" t="str">
        <f>IF(LEN(PCR!H49)=0,"",exp_id)</f>
        <v/>
      </c>
      <c r="E48" t="str">
        <f>IF(LEN(PCR!H49),PCR!H49,"")</f>
        <v/>
      </c>
      <c r="F48" t="str">
        <f>IF(LEN(PCR!I49),PCR!I49,"")</f>
        <v/>
      </c>
      <c r="G48" t="str">
        <f>PCR!L49</f>
        <v/>
      </c>
    </row>
    <row r="49" spans="1:7" x14ac:dyDescent="0.3">
      <c r="A49" t="str">
        <f>IF(LEN(PCR!D50),PCR!D50,"")</f>
        <v/>
      </c>
      <c r="B49" t="str">
        <f>IF(LEN(PCR!E50),PCR!E50,"")</f>
        <v/>
      </c>
      <c r="C49" t="str">
        <f>IF(LEN(PCR!F50),PCR!F50,"")</f>
        <v/>
      </c>
      <c r="D49" t="str">
        <f>IF(LEN(PCR!H50)=0,"",exp_id)</f>
        <v/>
      </c>
      <c r="E49" t="str">
        <f>IF(LEN(PCR!H50),PCR!H50,"")</f>
        <v/>
      </c>
      <c r="F49" t="str">
        <f>IF(LEN(PCR!I50),PCR!I50,"")</f>
        <v/>
      </c>
      <c r="G49" t="str">
        <f>PCR!L50</f>
        <v/>
      </c>
    </row>
    <row r="50" spans="1:7" x14ac:dyDescent="0.3">
      <c r="A50" t="str">
        <f>IF(LEN(PCR!D51),PCR!D51,"")</f>
        <v/>
      </c>
      <c r="B50" t="str">
        <f>IF(LEN(PCR!E51),PCR!E51,"")</f>
        <v/>
      </c>
      <c r="C50" t="str">
        <f>IF(LEN(PCR!F51),PCR!F51,"")</f>
        <v/>
      </c>
      <c r="D50" t="str">
        <f>IF(LEN(PCR!H51)=0,"",exp_id)</f>
        <v/>
      </c>
      <c r="E50" t="str">
        <f>IF(LEN(PCR!H51),PCR!H51,"")</f>
        <v/>
      </c>
      <c r="F50" t="str">
        <f>IF(LEN(PCR!I51),PCR!I51,"")</f>
        <v/>
      </c>
      <c r="G50" t="str">
        <f>PCR!L51</f>
        <v/>
      </c>
    </row>
    <row r="51" spans="1:7" x14ac:dyDescent="0.3">
      <c r="A51" t="str">
        <f>IF(LEN(PCR!D52),PCR!D52,"")</f>
        <v/>
      </c>
      <c r="B51" t="str">
        <f>IF(LEN(PCR!E52),PCR!E52,"")</f>
        <v/>
      </c>
      <c r="C51" t="str">
        <f>IF(LEN(PCR!F52),PCR!F52,"")</f>
        <v/>
      </c>
      <c r="D51" t="str">
        <f>IF(LEN(PCR!H52)=0,"",exp_id)</f>
        <v/>
      </c>
      <c r="E51" t="str">
        <f>IF(LEN(PCR!H52),PCR!H52,"")</f>
        <v/>
      </c>
      <c r="F51" t="str">
        <f>IF(LEN(PCR!I52),PCR!I52,"")</f>
        <v/>
      </c>
      <c r="G51" t="str">
        <f>PCR!L52</f>
        <v/>
      </c>
    </row>
    <row r="52" spans="1:7" x14ac:dyDescent="0.3">
      <c r="A52" t="str">
        <f>IF(LEN(PCR!D53),PCR!D53,"")</f>
        <v/>
      </c>
      <c r="B52" t="str">
        <f>IF(LEN(PCR!E53),PCR!E53,"")</f>
        <v/>
      </c>
      <c r="C52" t="str">
        <f>IF(LEN(PCR!F53),PCR!F53,"")</f>
        <v/>
      </c>
      <c r="D52" t="str">
        <f>IF(LEN(PCR!H53)=0,"",exp_id)</f>
        <v/>
      </c>
      <c r="E52" t="str">
        <f>IF(LEN(PCR!H53),PCR!H53,"")</f>
        <v/>
      </c>
      <c r="F52" t="str">
        <f>IF(LEN(PCR!I53),PCR!I53,"")</f>
        <v/>
      </c>
      <c r="G52" t="str">
        <f>PCR!L53</f>
        <v/>
      </c>
    </row>
    <row r="53" spans="1:7" x14ac:dyDescent="0.3">
      <c r="A53" t="str">
        <f>IF(LEN(PCR!D54),PCR!D54,"")</f>
        <v/>
      </c>
      <c r="B53" t="str">
        <f>IF(LEN(PCR!E54),PCR!E54,"")</f>
        <v/>
      </c>
      <c r="C53" t="str">
        <f>IF(LEN(PCR!F54),PCR!F54,"")</f>
        <v/>
      </c>
      <c r="D53" t="str">
        <f>IF(LEN(PCR!H54)=0,"",exp_id)</f>
        <v/>
      </c>
      <c r="E53" t="str">
        <f>IF(LEN(PCR!H54),PCR!H54,"")</f>
        <v/>
      </c>
      <c r="F53" t="str">
        <f>IF(LEN(PCR!I54),PCR!I54,"")</f>
        <v/>
      </c>
      <c r="G53" t="str">
        <f>PCR!L54</f>
        <v/>
      </c>
    </row>
    <row r="54" spans="1:7" x14ac:dyDescent="0.3">
      <c r="A54" t="str">
        <f>IF(LEN(PCR!D55),PCR!D55,"")</f>
        <v/>
      </c>
      <c r="B54" t="str">
        <f>IF(LEN(PCR!E55),PCR!E55,"")</f>
        <v/>
      </c>
      <c r="C54" t="str">
        <f>IF(LEN(PCR!F55),PCR!F55,"")</f>
        <v/>
      </c>
      <c r="D54" t="str">
        <f>IF(LEN(PCR!H55)=0,"",exp_id)</f>
        <v/>
      </c>
      <c r="E54" t="str">
        <f>IF(LEN(PCR!H55),PCR!H55,"")</f>
        <v/>
      </c>
      <c r="F54" t="str">
        <f>IF(LEN(PCR!I55),PCR!I55,"")</f>
        <v/>
      </c>
      <c r="G54" t="str">
        <f>PCR!L55</f>
        <v/>
      </c>
    </row>
    <row r="55" spans="1:7" x14ac:dyDescent="0.3">
      <c r="A55" t="str">
        <f>IF(LEN(PCR!D56),PCR!D56,"")</f>
        <v/>
      </c>
      <c r="B55" t="str">
        <f>IF(LEN(PCR!E56),PCR!E56,"")</f>
        <v/>
      </c>
      <c r="C55" t="str">
        <f>IF(LEN(PCR!F56),PCR!F56,"")</f>
        <v/>
      </c>
      <c r="D55" t="str">
        <f>IF(LEN(PCR!H56)=0,"",exp_id)</f>
        <v/>
      </c>
      <c r="E55" t="str">
        <f>IF(LEN(PCR!H56),PCR!H56,"")</f>
        <v/>
      </c>
      <c r="F55" t="str">
        <f>IF(LEN(PCR!I56),PCR!I56,"")</f>
        <v/>
      </c>
      <c r="G55" t="str">
        <f>PCR!L56</f>
        <v/>
      </c>
    </row>
    <row r="56" spans="1:7" x14ac:dyDescent="0.3">
      <c r="A56" t="str">
        <f>IF(LEN(PCR!D57),PCR!D57,"")</f>
        <v/>
      </c>
      <c r="B56" t="str">
        <f>IF(LEN(PCR!E57),PCR!E57,"")</f>
        <v/>
      </c>
      <c r="C56" t="str">
        <f>IF(LEN(PCR!F57),PCR!F57,"")</f>
        <v/>
      </c>
      <c r="D56" t="str">
        <f>IF(LEN(PCR!H57)=0,"",exp_id)</f>
        <v/>
      </c>
      <c r="E56" t="str">
        <f>IF(LEN(PCR!H57),PCR!H57,"")</f>
        <v/>
      </c>
      <c r="F56" t="str">
        <f>IF(LEN(PCR!I57),PCR!I57,"")</f>
        <v/>
      </c>
      <c r="G56" t="str">
        <f>PCR!L57</f>
        <v/>
      </c>
    </row>
    <row r="57" spans="1:7" x14ac:dyDescent="0.3">
      <c r="A57" t="str">
        <f>IF(LEN(PCR!D58),PCR!D58,"")</f>
        <v/>
      </c>
      <c r="B57" t="str">
        <f>IF(LEN(PCR!E58),PCR!E58,"")</f>
        <v/>
      </c>
      <c r="C57" t="str">
        <f>IF(LEN(PCR!F58),PCR!F58,"")</f>
        <v/>
      </c>
      <c r="D57" t="str">
        <f>IF(LEN(PCR!H58)=0,"",exp_id)</f>
        <v/>
      </c>
      <c r="E57" t="str">
        <f>IF(LEN(PCR!H58),PCR!H58,"")</f>
        <v/>
      </c>
      <c r="F57" t="str">
        <f>IF(LEN(PCR!I58),PCR!I58,"")</f>
        <v/>
      </c>
      <c r="G57" t="str">
        <f>PCR!L58</f>
        <v/>
      </c>
    </row>
    <row r="58" spans="1:7" x14ac:dyDescent="0.3">
      <c r="A58" t="str">
        <f>IF(LEN(PCR!D59),PCR!D59,"")</f>
        <v/>
      </c>
      <c r="B58" t="str">
        <f>IF(LEN(PCR!E59),PCR!E59,"")</f>
        <v/>
      </c>
      <c r="C58" t="str">
        <f>IF(LEN(PCR!F59),PCR!F59,"")</f>
        <v/>
      </c>
      <c r="D58" t="str">
        <f>IF(LEN(PCR!H59)=0,"",exp_id)</f>
        <v/>
      </c>
      <c r="E58" t="str">
        <f>IF(LEN(PCR!H59),PCR!H59,"")</f>
        <v/>
      </c>
      <c r="F58" t="str">
        <f>IF(LEN(PCR!I59),PCR!I59,"")</f>
        <v/>
      </c>
      <c r="G58" t="str">
        <f>PCR!L59</f>
        <v/>
      </c>
    </row>
    <row r="59" spans="1:7" x14ac:dyDescent="0.3">
      <c r="A59" t="str">
        <f>IF(LEN(PCR!D60),PCR!D60,"")</f>
        <v/>
      </c>
      <c r="B59" t="str">
        <f>IF(LEN(PCR!E60),PCR!E60,"")</f>
        <v/>
      </c>
      <c r="C59" t="str">
        <f>IF(LEN(PCR!F60),PCR!F60,"")</f>
        <v/>
      </c>
      <c r="D59" t="str">
        <f>IF(LEN(PCR!H60)=0,"",exp_id)</f>
        <v/>
      </c>
      <c r="E59" t="str">
        <f>IF(LEN(PCR!H60),PCR!H60,"")</f>
        <v/>
      </c>
      <c r="F59" t="str">
        <f>IF(LEN(PCR!I60),PCR!I60,"")</f>
        <v/>
      </c>
      <c r="G59" t="str">
        <f>PCR!L60</f>
        <v/>
      </c>
    </row>
    <row r="60" spans="1:7" x14ac:dyDescent="0.3">
      <c r="A60" t="str">
        <f>IF(LEN(PCR!D61),PCR!D61,"")</f>
        <v/>
      </c>
      <c r="B60" t="str">
        <f>IF(LEN(PCR!E61),PCR!E61,"")</f>
        <v/>
      </c>
      <c r="C60" t="str">
        <f>IF(LEN(PCR!F61),PCR!F61,"")</f>
        <v/>
      </c>
      <c r="D60" t="str">
        <f>IF(LEN(PCR!H61)=0,"",exp_id)</f>
        <v/>
      </c>
      <c r="E60" t="str">
        <f>IF(LEN(PCR!H61),PCR!H61,"")</f>
        <v/>
      </c>
      <c r="F60" t="str">
        <f>IF(LEN(PCR!I61),PCR!I61,"")</f>
        <v/>
      </c>
      <c r="G60" t="str">
        <f>PCR!L61</f>
        <v/>
      </c>
    </row>
    <row r="61" spans="1:7" x14ac:dyDescent="0.3">
      <c r="A61" t="str">
        <f>IF(LEN(PCR!D62),PCR!D62,"")</f>
        <v/>
      </c>
      <c r="B61" t="str">
        <f>IF(LEN(PCR!E62),PCR!E62,"")</f>
        <v/>
      </c>
      <c r="C61" t="str">
        <f>IF(LEN(PCR!F62),PCR!F62,"")</f>
        <v/>
      </c>
      <c r="D61" t="str">
        <f>IF(LEN(PCR!H62)=0,"",exp_id)</f>
        <v/>
      </c>
      <c r="E61" t="str">
        <f>IF(LEN(PCR!H62),PCR!H62,"")</f>
        <v/>
      </c>
      <c r="F61" t="str">
        <f>IF(LEN(PCR!I62),PCR!I62,"")</f>
        <v/>
      </c>
      <c r="G61" t="str">
        <f>PCR!L62</f>
        <v/>
      </c>
    </row>
    <row r="62" spans="1:7" x14ac:dyDescent="0.3">
      <c r="A62" t="str">
        <f>IF(LEN(PCR!D63),PCR!D63,"")</f>
        <v/>
      </c>
      <c r="B62" t="str">
        <f>IF(LEN(PCR!E63),PCR!E63,"")</f>
        <v/>
      </c>
      <c r="C62" t="str">
        <f>IF(LEN(PCR!F63),PCR!F63,"")</f>
        <v/>
      </c>
      <c r="D62" t="str">
        <f>IF(LEN(PCR!H63)=0,"",exp_id)</f>
        <v/>
      </c>
      <c r="E62" t="str">
        <f>IF(LEN(PCR!H63),PCR!H63,"")</f>
        <v/>
      </c>
      <c r="F62" t="str">
        <f>IF(LEN(PCR!I63),PCR!I63,"")</f>
        <v/>
      </c>
      <c r="G62" t="str">
        <f>PCR!L63</f>
        <v/>
      </c>
    </row>
    <row r="63" spans="1:7" x14ac:dyDescent="0.3">
      <c r="A63" t="str">
        <f>IF(LEN(PCR!D64),PCR!D64,"")</f>
        <v/>
      </c>
      <c r="B63" t="str">
        <f>IF(LEN(PCR!E64),PCR!E64,"")</f>
        <v/>
      </c>
      <c r="C63" t="str">
        <f>IF(LEN(PCR!F64),PCR!F64,"")</f>
        <v/>
      </c>
      <c r="D63" t="str">
        <f>IF(LEN(PCR!H64)=0,"",exp_id)</f>
        <v/>
      </c>
      <c r="E63" t="str">
        <f>IF(LEN(PCR!H64),PCR!H64,"")</f>
        <v/>
      </c>
      <c r="F63" t="str">
        <f>IF(LEN(PCR!I64),PCR!I64,"")</f>
        <v/>
      </c>
      <c r="G63" t="str">
        <f>PCR!L64</f>
        <v/>
      </c>
    </row>
    <row r="64" spans="1:7" x14ac:dyDescent="0.3">
      <c r="A64" t="str">
        <f>IF(LEN(PCR!D65),PCR!D65,"")</f>
        <v/>
      </c>
      <c r="B64" t="str">
        <f>IF(LEN(PCR!E65),PCR!E65,"")</f>
        <v/>
      </c>
      <c r="C64" t="str">
        <f>IF(LEN(PCR!F65),PCR!F65,"")</f>
        <v/>
      </c>
      <c r="D64" t="str">
        <f>IF(LEN(PCR!H65)=0,"",exp_id)</f>
        <v/>
      </c>
      <c r="E64" t="str">
        <f>IF(LEN(PCR!H65),PCR!H65,"")</f>
        <v/>
      </c>
      <c r="F64" t="str">
        <f>IF(LEN(PCR!I65),PCR!I65,"")</f>
        <v/>
      </c>
      <c r="G64" t="str">
        <f>PCR!L65</f>
        <v/>
      </c>
    </row>
    <row r="65" spans="1:7" x14ac:dyDescent="0.3">
      <c r="A65" t="str">
        <f>IF(LEN(PCR!D66),PCR!D66,"")</f>
        <v/>
      </c>
      <c r="B65" t="str">
        <f>IF(LEN(PCR!E66),PCR!E66,"")</f>
        <v/>
      </c>
      <c r="C65" t="str">
        <f>IF(LEN(PCR!F66),PCR!F66,"")</f>
        <v/>
      </c>
      <c r="D65" t="str">
        <f>IF(LEN(PCR!H66)=0,"",exp_id)</f>
        <v/>
      </c>
      <c r="E65" t="str">
        <f>IF(LEN(PCR!H66),PCR!H66,"")</f>
        <v/>
      </c>
      <c r="F65" t="str">
        <f>IF(LEN(PCR!I66),PCR!I66,"")</f>
        <v/>
      </c>
      <c r="G65" t="str">
        <f>PCR!L66</f>
        <v/>
      </c>
    </row>
    <row r="66" spans="1:7" x14ac:dyDescent="0.3">
      <c r="A66" t="str">
        <f>IF(LEN(PCR!D67),PCR!D67,"")</f>
        <v/>
      </c>
      <c r="B66" t="str">
        <f>IF(LEN(PCR!E67),PCR!E67,"")</f>
        <v/>
      </c>
      <c r="C66" t="str">
        <f>IF(LEN(PCR!F67),PCR!F67,"")</f>
        <v/>
      </c>
      <c r="D66" t="str">
        <f>IF(LEN(PCR!H67)=0,"",exp_id)</f>
        <v/>
      </c>
      <c r="E66" t="str">
        <f>IF(LEN(PCR!H67),PCR!H67,"")</f>
        <v/>
      </c>
      <c r="F66" t="str">
        <f>IF(LEN(PCR!I67),PCR!I67,"")</f>
        <v/>
      </c>
      <c r="G66" t="str">
        <f>PCR!L67</f>
        <v/>
      </c>
    </row>
    <row r="67" spans="1:7" x14ac:dyDescent="0.3">
      <c r="A67" t="str">
        <f>IF(LEN(PCR!D68),PCR!D68,"")</f>
        <v/>
      </c>
      <c r="B67" t="str">
        <f>IF(LEN(PCR!E68),PCR!E68,"")</f>
        <v/>
      </c>
      <c r="C67" t="str">
        <f>IF(LEN(PCR!F68),PCR!F68,"")</f>
        <v/>
      </c>
      <c r="D67" t="str">
        <f>IF(LEN(PCR!H68)=0,"",exp_id)</f>
        <v/>
      </c>
      <c r="E67" t="str">
        <f>IF(LEN(PCR!H68),PCR!H68,"")</f>
        <v/>
      </c>
      <c r="F67" t="str">
        <f>IF(LEN(PCR!I68),PCR!I68,"")</f>
        <v/>
      </c>
      <c r="G67" t="str">
        <f>PCR!L68</f>
        <v/>
      </c>
    </row>
    <row r="68" spans="1:7" x14ac:dyDescent="0.3">
      <c r="A68" t="str">
        <f>IF(LEN(PCR!D69),PCR!D69,"")</f>
        <v/>
      </c>
      <c r="B68" t="str">
        <f>IF(LEN(PCR!E69),PCR!E69,"")</f>
        <v/>
      </c>
      <c r="C68" t="str">
        <f>IF(LEN(PCR!F69),PCR!F69,"")</f>
        <v/>
      </c>
      <c r="D68" t="str">
        <f>IF(LEN(PCR!H69)=0,"",exp_id)</f>
        <v/>
      </c>
      <c r="E68" t="str">
        <f>IF(LEN(PCR!H69),PCR!H69,"")</f>
        <v/>
      </c>
      <c r="F68" t="str">
        <f>IF(LEN(PCR!I69),PCR!I69,"")</f>
        <v/>
      </c>
      <c r="G68" t="str">
        <f>PCR!L69</f>
        <v/>
      </c>
    </row>
    <row r="69" spans="1:7" x14ac:dyDescent="0.3">
      <c r="A69" t="str">
        <f>IF(LEN(PCR!D70),PCR!D70,"")</f>
        <v/>
      </c>
      <c r="B69" t="str">
        <f>IF(LEN(PCR!E70),PCR!E70,"")</f>
        <v/>
      </c>
      <c r="C69" t="str">
        <f>IF(LEN(PCR!F70),PCR!F70,"")</f>
        <v/>
      </c>
      <c r="D69" t="str">
        <f>IF(LEN(PCR!H70)=0,"",exp_id)</f>
        <v/>
      </c>
      <c r="E69" t="str">
        <f>IF(LEN(PCR!H70),PCR!H70,"")</f>
        <v/>
      </c>
      <c r="F69" t="str">
        <f>IF(LEN(PCR!I70),PCR!I70,"")</f>
        <v/>
      </c>
      <c r="G69" t="str">
        <f>PCR!L70</f>
        <v/>
      </c>
    </row>
    <row r="70" spans="1:7" x14ac:dyDescent="0.3">
      <c r="A70" t="str">
        <f>IF(LEN(PCR!D71),PCR!D71,"")</f>
        <v/>
      </c>
      <c r="B70" t="str">
        <f>IF(LEN(PCR!E71),PCR!E71,"")</f>
        <v/>
      </c>
      <c r="C70" t="str">
        <f>IF(LEN(PCR!F71),PCR!F71,"")</f>
        <v/>
      </c>
      <c r="D70" t="str">
        <f>IF(LEN(PCR!H71)=0,"",exp_id)</f>
        <v/>
      </c>
      <c r="E70" t="str">
        <f>IF(LEN(PCR!H71),PCR!H71,"")</f>
        <v/>
      </c>
      <c r="F70" t="str">
        <f>IF(LEN(PCR!I71),PCR!I71,"")</f>
        <v/>
      </c>
      <c r="G70" t="str">
        <f>PCR!L71</f>
        <v/>
      </c>
    </row>
    <row r="71" spans="1:7" x14ac:dyDescent="0.3">
      <c r="A71" t="str">
        <f>IF(LEN(PCR!D72),PCR!D72,"")</f>
        <v/>
      </c>
      <c r="B71" t="str">
        <f>IF(LEN(PCR!E72),PCR!E72,"")</f>
        <v/>
      </c>
      <c r="C71" t="str">
        <f>IF(LEN(PCR!F72),PCR!F72,"")</f>
        <v/>
      </c>
      <c r="D71" t="str">
        <f>IF(LEN(PCR!H72)=0,"",exp_id)</f>
        <v/>
      </c>
      <c r="E71" t="str">
        <f>IF(LEN(PCR!H72),PCR!H72,"")</f>
        <v/>
      </c>
      <c r="F71" t="str">
        <f>IF(LEN(PCR!I72),PCR!I72,"")</f>
        <v/>
      </c>
      <c r="G71" t="str">
        <f>PCR!L72</f>
        <v/>
      </c>
    </row>
    <row r="72" spans="1:7" x14ac:dyDescent="0.3">
      <c r="A72" t="str">
        <f>IF(LEN(PCR!D73),PCR!D73,"")</f>
        <v/>
      </c>
      <c r="B72" t="str">
        <f>IF(LEN(PCR!E73),PCR!E73,"")</f>
        <v/>
      </c>
      <c r="C72" t="str">
        <f>IF(LEN(PCR!F73),PCR!F73,"")</f>
        <v/>
      </c>
      <c r="D72" t="str">
        <f>IF(LEN(PCR!H73)=0,"",exp_id)</f>
        <v/>
      </c>
      <c r="E72" t="str">
        <f>IF(LEN(PCR!H73),PCR!H73,"")</f>
        <v/>
      </c>
      <c r="F72" t="str">
        <f>IF(LEN(PCR!I73),PCR!I73,"")</f>
        <v/>
      </c>
      <c r="G72" t="str">
        <f>PCR!L73</f>
        <v/>
      </c>
    </row>
    <row r="73" spans="1:7" x14ac:dyDescent="0.3">
      <c r="A73" t="str">
        <f>IF(LEN(PCR!D74),PCR!D74,"")</f>
        <v/>
      </c>
      <c r="B73" t="str">
        <f>IF(LEN(PCR!E74),PCR!E74,"")</f>
        <v/>
      </c>
      <c r="C73" t="str">
        <f>IF(LEN(PCR!F74),PCR!F74,"")</f>
        <v/>
      </c>
      <c r="D73" t="str">
        <f>IF(LEN(PCR!H74)=0,"",exp_id)</f>
        <v/>
      </c>
      <c r="E73" t="str">
        <f>IF(LEN(PCR!H74),PCR!H74,"")</f>
        <v/>
      </c>
      <c r="F73" t="str">
        <f>IF(LEN(PCR!I74),PCR!I74,"")</f>
        <v/>
      </c>
      <c r="G73" t="str">
        <f>PCR!L74</f>
        <v/>
      </c>
    </row>
    <row r="74" spans="1:7" x14ac:dyDescent="0.3">
      <c r="A74" t="str">
        <f>IF(LEN(PCR!D75),PCR!D75,"")</f>
        <v/>
      </c>
      <c r="B74" t="str">
        <f>IF(LEN(PCR!E75),PCR!E75,"")</f>
        <v/>
      </c>
      <c r="C74" t="str">
        <f>IF(LEN(PCR!F75),PCR!F75,"")</f>
        <v/>
      </c>
      <c r="D74" t="str">
        <f>IF(LEN(PCR!H75)=0,"",exp_id)</f>
        <v/>
      </c>
      <c r="E74" t="str">
        <f>IF(LEN(PCR!H75),PCR!H75,"")</f>
        <v/>
      </c>
      <c r="F74" t="str">
        <f>IF(LEN(PCR!I75),PCR!I75,"")</f>
        <v/>
      </c>
      <c r="G74" t="str">
        <f>PCR!L75</f>
        <v/>
      </c>
    </row>
    <row r="75" spans="1:7" x14ac:dyDescent="0.3">
      <c r="A75" t="str">
        <f>IF(LEN(PCR!D76),PCR!D76,"")</f>
        <v/>
      </c>
      <c r="B75" t="str">
        <f>IF(LEN(PCR!E76),PCR!E76,"")</f>
        <v/>
      </c>
      <c r="C75" t="str">
        <f>IF(LEN(PCR!F76),PCR!F76,"")</f>
        <v/>
      </c>
      <c r="D75" t="str">
        <f>IF(LEN(PCR!H76)=0,"",exp_id)</f>
        <v/>
      </c>
      <c r="E75" t="str">
        <f>IF(LEN(PCR!H76),PCR!H76,"")</f>
        <v/>
      </c>
      <c r="F75" t="str">
        <f>IF(LEN(PCR!I76),PCR!I76,"")</f>
        <v/>
      </c>
      <c r="G75" t="str">
        <f>PCR!L76</f>
        <v/>
      </c>
    </row>
    <row r="76" spans="1:7" x14ac:dyDescent="0.3">
      <c r="A76" t="str">
        <f>IF(LEN(PCR!D77),PCR!D77,"")</f>
        <v/>
      </c>
      <c r="B76" t="str">
        <f>IF(LEN(PCR!E77),PCR!E77,"")</f>
        <v/>
      </c>
      <c r="C76" t="str">
        <f>IF(LEN(PCR!F77),PCR!F77,"")</f>
        <v/>
      </c>
      <c r="D76" t="str">
        <f>IF(LEN(PCR!H77)=0,"",exp_id)</f>
        <v/>
      </c>
      <c r="E76" t="str">
        <f>IF(LEN(PCR!H77),PCR!H77,"")</f>
        <v/>
      </c>
      <c r="F76" t="str">
        <f>IF(LEN(PCR!I77),PCR!I77,"")</f>
        <v/>
      </c>
      <c r="G76" t="str">
        <f>PCR!L77</f>
        <v/>
      </c>
    </row>
    <row r="77" spans="1:7" x14ac:dyDescent="0.3">
      <c r="A77" t="str">
        <f>IF(LEN(PCR!D78),PCR!D78,"")</f>
        <v/>
      </c>
      <c r="B77" t="str">
        <f>IF(LEN(PCR!E78),PCR!E78,"")</f>
        <v/>
      </c>
      <c r="C77" t="str">
        <f>IF(LEN(PCR!F78),PCR!F78,"")</f>
        <v/>
      </c>
      <c r="D77" t="str">
        <f>IF(LEN(PCR!H78)=0,"",exp_id)</f>
        <v/>
      </c>
      <c r="E77" t="str">
        <f>IF(LEN(PCR!H78),PCR!H78,"")</f>
        <v/>
      </c>
      <c r="F77" t="str">
        <f>IF(LEN(PCR!I78),PCR!I78,"")</f>
        <v/>
      </c>
      <c r="G77" t="str">
        <f>PCR!L78</f>
        <v/>
      </c>
    </row>
    <row r="78" spans="1:7" x14ac:dyDescent="0.3">
      <c r="A78" t="str">
        <f>IF(LEN(PCR!D79),PCR!D79,"")</f>
        <v/>
      </c>
      <c r="B78" t="str">
        <f>IF(LEN(PCR!E79),PCR!E79,"")</f>
        <v/>
      </c>
      <c r="C78" t="str">
        <f>IF(LEN(PCR!F79),PCR!F79,"")</f>
        <v/>
      </c>
      <c r="D78" t="str">
        <f>IF(LEN(PCR!H79)=0,"",exp_id)</f>
        <v/>
      </c>
      <c r="E78" t="str">
        <f>IF(LEN(PCR!H79),PCR!H79,"")</f>
        <v/>
      </c>
      <c r="F78" t="str">
        <f>IF(LEN(PCR!I79),PCR!I79,"")</f>
        <v/>
      </c>
      <c r="G78" t="str">
        <f>PCR!L79</f>
        <v/>
      </c>
    </row>
    <row r="79" spans="1:7" x14ac:dyDescent="0.3">
      <c r="A79" t="str">
        <f>IF(LEN(PCR!D80),PCR!D80,"")</f>
        <v/>
      </c>
      <c r="B79" t="str">
        <f>IF(LEN(PCR!E80),PCR!E80,"")</f>
        <v/>
      </c>
      <c r="C79" t="str">
        <f>IF(LEN(PCR!F80),PCR!F80,"")</f>
        <v/>
      </c>
      <c r="D79" t="str">
        <f>IF(LEN(PCR!H80)=0,"",exp_id)</f>
        <v/>
      </c>
      <c r="E79" t="str">
        <f>IF(LEN(PCR!H80),PCR!H80,"")</f>
        <v/>
      </c>
      <c r="F79" t="str">
        <f>IF(LEN(PCR!I80),PCR!I80,"")</f>
        <v/>
      </c>
      <c r="G79" t="str">
        <f>PCR!L80</f>
        <v/>
      </c>
    </row>
    <row r="80" spans="1:7" x14ac:dyDescent="0.3">
      <c r="A80" t="str">
        <f>IF(LEN(PCR!D81),PCR!D81,"")</f>
        <v/>
      </c>
      <c r="B80" t="str">
        <f>IF(LEN(PCR!E81),PCR!E81,"")</f>
        <v/>
      </c>
      <c r="C80" t="str">
        <f>IF(LEN(PCR!F81),PCR!F81,"")</f>
        <v/>
      </c>
      <c r="D80" t="str">
        <f>IF(LEN(PCR!H81)=0,"",exp_id)</f>
        <v/>
      </c>
      <c r="E80" t="str">
        <f>IF(LEN(PCR!H81),PCR!H81,"")</f>
        <v/>
      </c>
      <c r="F80" t="str">
        <f>IF(LEN(PCR!I81),PCR!I81,"")</f>
        <v/>
      </c>
      <c r="G80" t="str">
        <f>PCR!L81</f>
        <v/>
      </c>
    </row>
    <row r="81" spans="1:7" x14ac:dyDescent="0.3">
      <c r="A81" t="str">
        <f>IF(LEN(PCR!D82),PCR!D82,"")</f>
        <v/>
      </c>
      <c r="B81" t="str">
        <f>IF(LEN(PCR!E82),PCR!E82,"")</f>
        <v/>
      </c>
      <c r="C81" t="str">
        <f>IF(LEN(PCR!F82),PCR!F82,"")</f>
        <v/>
      </c>
      <c r="D81" t="str">
        <f>IF(LEN(PCR!H82)=0,"",exp_id)</f>
        <v/>
      </c>
      <c r="E81" t="str">
        <f>IF(LEN(PCR!H82),PCR!H82,"")</f>
        <v/>
      </c>
      <c r="F81" t="str">
        <f>IF(LEN(PCR!I82),PCR!I82,"")</f>
        <v/>
      </c>
      <c r="G81" t="str">
        <f>PCR!L82</f>
        <v/>
      </c>
    </row>
    <row r="82" spans="1:7" x14ac:dyDescent="0.3">
      <c r="A82" t="str">
        <f>IF(LEN(PCR!D83),PCR!D83,"")</f>
        <v/>
      </c>
      <c r="B82" t="str">
        <f>IF(LEN(PCR!E83),PCR!E83,"")</f>
        <v/>
      </c>
      <c r="C82" t="str">
        <f>IF(LEN(PCR!F83),PCR!F83,"")</f>
        <v/>
      </c>
      <c r="D82" t="str">
        <f>IF(LEN(PCR!H83)=0,"",exp_id)</f>
        <v/>
      </c>
      <c r="E82" t="str">
        <f>IF(LEN(PCR!H83),PCR!H83,"")</f>
        <v/>
      </c>
      <c r="F82" t="str">
        <f>IF(LEN(PCR!I83),PCR!I83,"")</f>
        <v/>
      </c>
      <c r="G82" t="str">
        <f>PCR!L83</f>
        <v/>
      </c>
    </row>
    <row r="83" spans="1:7" x14ac:dyDescent="0.3">
      <c r="A83" t="str">
        <f>IF(LEN(PCR!D84),PCR!D84,"")</f>
        <v/>
      </c>
      <c r="B83" t="str">
        <f>IF(LEN(PCR!E84),PCR!E84,"")</f>
        <v/>
      </c>
      <c r="C83" t="str">
        <f>IF(LEN(PCR!F84),PCR!F84,"")</f>
        <v/>
      </c>
      <c r="D83" t="str">
        <f>IF(LEN(PCR!H84)=0,"",exp_id)</f>
        <v/>
      </c>
      <c r="E83" t="str">
        <f>IF(LEN(PCR!H84),PCR!H84,"")</f>
        <v/>
      </c>
      <c r="F83" t="str">
        <f>IF(LEN(PCR!I84),PCR!I84,"")</f>
        <v/>
      </c>
      <c r="G83" t="str">
        <f>PCR!L84</f>
        <v/>
      </c>
    </row>
    <row r="84" spans="1:7" x14ac:dyDescent="0.3">
      <c r="A84" t="str">
        <f>IF(LEN(PCR!D85),PCR!D85,"")</f>
        <v/>
      </c>
      <c r="B84" t="str">
        <f>IF(LEN(PCR!E85),PCR!E85,"")</f>
        <v/>
      </c>
      <c r="C84" t="str">
        <f>IF(LEN(PCR!F85),PCR!F85,"")</f>
        <v/>
      </c>
      <c r="D84" t="str">
        <f>IF(LEN(PCR!H85)=0,"",exp_id)</f>
        <v/>
      </c>
      <c r="E84" t="str">
        <f>IF(LEN(PCR!H85),PCR!H85,"")</f>
        <v/>
      </c>
      <c r="F84" t="str">
        <f>IF(LEN(PCR!I85),PCR!I85,"")</f>
        <v/>
      </c>
      <c r="G84" t="str">
        <f>PCR!L85</f>
        <v/>
      </c>
    </row>
    <row r="85" spans="1:7" x14ac:dyDescent="0.3">
      <c r="A85" t="str">
        <f>IF(LEN(PCR!D86),PCR!D86,"")</f>
        <v/>
      </c>
      <c r="B85" t="str">
        <f>IF(LEN(PCR!E86),PCR!E86,"")</f>
        <v/>
      </c>
      <c r="C85" t="str">
        <f>IF(LEN(PCR!F86),PCR!F86,"")</f>
        <v/>
      </c>
      <c r="D85" t="str">
        <f>IF(LEN(PCR!H86)=0,"",exp_id)</f>
        <v/>
      </c>
      <c r="E85" t="str">
        <f>IF(LEN(PCR!H86),PCR!H86,"")</f>
        <v/>
      </c>
      <c r="F85" t="str">
        <f>IF(LEN(PCR!I86),PCR!I86,"")</f>
        <v/>
      </c>
      <c r="G85" t="str">
        <f>PCR!L86</f>
        <v/>
      </c>
    </row>
    <row r="86" spans="1:7" x14ac:dyDescent="0.3">
      <c r="A86" t="str">
        <f>IF(LEN(PCR!D87),PCR!D87,"")</f>
        <v/>
      </c>
      <c r="B86" t="str">
        <f>IF(LEN(PCR!E87),PCR!E87,"")</f>
        <v/>
      </c>
      <c r="C86" t="str">
        <f>IF(LEN(PCR!F87),PCR!F87,"")</f>
        <v/>
      </c>
      <c r="D86" t="str">
        <f>IF(LEN(PCR!H87)=0,"",exp_id)</f>
        <v/>
      </c>
      <c r="E86" t="str">
        <f>IF(LEN(PCR!H87),PCR!H87,"")</f>
        <v/>
      </c>
      <c r="F86" t="str">
        <f>IF(LEN(PCR!I87),PCR!I87,"")</f>
        <v/>
      </c>
      <c r="G86" t="str">
        <f>PCR!L87</f>
        <v/>
      </c>
    </row>
    <row r="87" spans="1:7" x14ac:dyDescent="0.3">
      <c r="A87" t="str">
        <f>IF(LEN(PCR!D88),PCR!D88,"")</f>
        <v/>
      </c>
      <c r="B87" t="str">
        <f>IF(LEN(PCR!E88),PCR!E88,"")</f>
        <v/>
      </c>
      <c r="C87" t="str">
        <f>IF(LEN(PCR!F88),PCR!F88,"")</f>
        <v/>
      </c>
      <c r="D87" t="str">
        <f>IF(LEN(PCR!H88)=0,"",exp_id)</f>
        <v/>
      </c>
      <c r="E87" t="str">
        <f>IF(LEN(PCR!H88),PCR!H88,"")</f>
        <v/>
      </c>
      <c r="F87" t="str">
        <f>IF(LEN(PCR!I88),PCR!I88,"")</f>
        <v/>
      </c>
      <c r="G87" t="str">
        <f>PCR!L88</f>
        <v/>
      </c>
    </row>
    <row r="88" spans="1:7" x14ac:dyDescent="0.3">
      <c r="A88" t="str">
        <f>IF(LEN(PCR!D89),PCR!D89,"")</f>
        <v/>
      </c>
      <c r="B88" t="str">
        <f>IF(LEN(PCR!E89),PCR!E89,"")</f>
        <v/>
      </c>
      <c r="C88" t="str">
        <f>IF(LEN(PCR!F89),PCR!F89,"")</f>
        <v/>
      </c>
      <c r="D88" t="str">
        <f>IF(LEN(PCR!H89)=0,"",exp_id)</f>
        <v/>
      </c>
      <c r="E88" t="str">
        <f>IF(LEN(PCR!H89),PCR!H89,"")</f>
        <v/>
      </c>
      <c r="F88" t="str">
        <f>IF(LEN(PCR!I89),PCR!I89,"")</f>
        <v/>
      </c>
      <c r="G88" t="str">
        <f>PCR!L89</f>
        <v/>
      </c>
    </row>
    <row r="89" spans="1:7" x14ac:dyDescent="0.3">
      <c r="A89" t="str">
        <f>IF(LEN(PCR!D90),PCR!D90,"")</f>
        <v/>
      </c>
      <c r="B89" t="str">
        <f>IF(LEN(PCR!E90),PCR!E90,"")</f>
        <v/>
      </c>
      <c r="C89" t="str">
        <f>IF(LEN(PCR!F90),PCR!F90,"")</f>
        <v/>
      </c>
      <c r="D89" t="str">
        <f>IF(LEN(PCR!H90)=0,"",exp_id)</f>
        <v/>
      </c>
      <c r="E89" t="str">
        <f>IF(LEN(PCR!H90),PCR!H90,"")</f>
        <v/>
      </c>
      <c r="F89" t="str">
        <f>IF(LEN(PCR!I90),PCR!I90,"")</f>
        <v/>
      </c>
      <c r="G89" t="str">
        <f>PCR!L90</f>
        <v/>
      </c>
    </row>
    <row r="90" spans="1:7" x14ac:dyDescent="0.3">
      <c r="A90" t="str">
        <f>IF(LEN(PCR!D91),PCR!D91,"")</f>
        <v/>
      </c>
      <c r="B90" t="str">
        <f>IF(LEN(PCR!E91),PCR!E91,"")</f>
        <v/>
      </c>
      <c r="C90" t="str">
        <f>IF(LEN(PCR!F91),PCR!F91,"")</f>
        <v/>
      </c>
      <c r="D90" t="str">
        <f>IF(LEN(PCR!H91)=0,"",exp_id)</f>
        <v/>
      </c>
      <c r="E90" t="str">
        <f>IF(LEN(PCR!H91),PCR!H91,"")</f>
        <v/>
      </c>
      <c r="F90" t="str">
        <f>IF(LEN(PCR!I91),PCR!I91,"")</f>
        <v/>
      </c>
      <c r="G90" t="str">
        <f>PCR!L91</f>
        <v/>
      </c>
    </row>
    <row r="91" spans="1:7" x14ac:dyDescent="0.3">
      <c r="A91" t="str">
        <f>IF(LEN(PCR!D92),PCR!D92,"")</f>
        <v/>
      </c>
      <c r="B91" t="str">
        <f>IF(LEN(PCR!E92),PCR!E92,"")</f>
        <v/>
      </c>
      <c r="C91" t="str">
        <f>IF(LEN(PCR!F92),PCR!F92,"")</f>
        <v/>
      </c>
      <c r="D91" t="str">
        <f>IF(LEN(PCR!H92)=0,"",exp_id)</f>
        <v/>
      </c>
      <c r="E91" t="str">
        <f>IF(LEN(PCR!H92),PCR!H92,"")</f>
        <v/>
      </c>
      <c r="F91" t="str">
        <f>IF(LEN(PCR!I92),PCR!I92,"")</f>
        <v/>
      </c>
      <c r="G91" t="str">
        <f>PCR!L92</f>
        <v/>
      </c>
    </row>
    <row r="92" spans="1:7" x14ac:dyDescent="0.3">
      <c r="A92" t="str">
        <f>IF(LEN(PCR!D93),PCR!D93,"")</f>
        <v/>
      </c>
      <c r="B92" t="str">
        <f>IF(LEN(PCR!E93),PCR!E93,"")</f>
        <v/>
      </c>
      <c r="C92" t="str">
        <f>IF(LEN(PCR!F93),PCR!F93,"")</f>
        <v/>
      </c>
      <c r="D92" t="str">
        <f>IF(LEN(PCR!H93)=0,"",exp_id)</f>
        <v/>
      </c>
      <c r="E92" t="str">
        <f>IF(LEN(PCR!H93),PCR!H93,"")</f>
        <v/>
      </c>
      <c r="F92" t="str">
        <f>IF(LEN(PCR!I93),PCR!I93,"")</f>
        <v/>
      </c>
      <c r="G92" t="str">
        <f>PCR!L93</f>
        <v/>
      </c>
    </row>
    <row r="93" spans="1:7" x14ac:dyDescent="0.3">
      <c r="A93" t="str">
        <f>IF(LEN(PCR!D94),PCR!D94,"")</f>
        <v/>
      </c>
      <c r="B93" t="str">
        <f>IF(LEN(PCR!E94),PCR!E94,"")</f>
        <v/>
      </c>
      <c r="C93" t="str">
        <f>IF(LEN(PCR!F94),PCR!F94,"")</f>
        <v/>
      </c>
      <c r="D93" t="str">
        <f>IF(LEN(PCR!H94)=0,"",exp_id)</f>
        <v/>
      </c>
      <c r="E93" t="str">
        <f>IF(LEN(PCR!H94),PCR!H94,"")</f>
        <v/>
      </c>
      <c r="F93" t="str">
        <f>IF(LEN(PCR!I94),PCR!I94,"")</f>
        <v/>
      </c>
      <c r="G93" t="str">
        <f>PCR!L94</f>
        <v/>
      </c>
    </row>
    <row r="94" spans="1:7" x14ac:dyDescent="0.3">
      <c r="A94" t="str">
        <f>IF(LEN(PCR!D95),PCR!D95,"")</f>
        <v/>
      </c>
      <c r="B94" t="str">
        <f>IF(LEN(PCR!E95),PCR!E95,"")</f>
        <v/>
      </c>
      <c r="C94" t="str">
        <f>IF(LEN(PCR!F95),PCR!F95,"")</f>
        <v/>
      </c>
      <c r="D94" t="str">
        <f>IF(LEN(PCR!H95)=0,"",exp_id)</f>
        <v/>
      </c>
      <c r="E94" t="str">
        <f>IF(LEN(PCR!H95),PCR!H95,"")</f>
        <v/>
      </c>
      <c r="F94" t="str">
        <f>IF(LEN(PCR!I95),PCR!I95,"")</f>
        <v/>
      </c>
      <c r="G94" t="str">
        <f>PCR!L95</f>
        <v/>
      </c>
    </row>
    <row r="95" spans="1:7" x14ac:dyDescent="0.3">
      <c r="A95" t="str">
        <f>IF(LEN(PCR!D96),PCR!D96,"")</f>
        <v/>
      </c>
      <c r="B95" t="str">
        <f>IF(LEN(PCR!E96),PCR!E96,"")</f>
        <v/>
      </c>
      <c r="C95" t="str">
        <f>IF(LEN(PCR!F96),PCR!F96,"")</f>
        <v/>
      </c>
      <c r="D95" t="str">
        <f>IF(LEN(PCR!H96)=0,"",exp_id)</f>
        <v/>
      </c>
      <c r="E95" t="str">
        <f>IF(LEN(PCR!H96),PCR!H96,"")</f>
        <v/>
      </c>
      <c r="F95" t="str">
        <f>IF(LEN(PCR!I96),PCR!I96,"")</f>
        <v/>
      </c>
      <c r="G95" t="str">
        <f>PCR!L96</f>
        <v/>
      </c>
    </row>
    <row r="96" spans="1:7" x14ac:dyDescent="0.3">
      <c r="A96" t="str">
        <f>IF(LEN(PCR!D97),PCR!D97,"")</f>
        <v/>
      </c>
      <c r="B96" t="str">
        <f>IF(LEN(PCR!E97),PCR!E97,"")</f>
        <v/>
      </c>
      <c r="C96" t="str">
        <f>IF(LEN(PCR!F97),PCR!F97,"")</f>
        <v/>
      </c>
      <c r="D96" t="str">
        <f>IF(LEN(PCR!H97)=0,"",exp_id)</f>
        <v/>
      </c>
      <c r="E96" t="str">
        <f>IF(LEN(PCR!H97),PCR!H97,"")</f>
        <v/>
      </c>
      <c r="F96" t="str">
        <f>IF(LEN(PCR!I97),PCR!I97,"")</f>
        <v/>
      </c>
      <c r="G96" t="str">
        <f>PCR!L97</f>
        <v/>
      </c>
    </row>
    <row r="97" spans="1:7" x14ac:dyDescent="0.3">
      <c r="A97" t="str">
        <f>IF(LEN(PCR!D98),PCR!D98,"")</f>
        <v/>
      </c>
      <c r="B97" t="str">
        <f>IF(LEN(PCR!E98),PCR!E98,"")</f>
        <v/>
      </c>
      <c r="C97" t="str">
        <f>IF(LEN(PCR!F98),PCR!F98,"")</f>
        <v/>
      </c>
      <c r="D97" t="str">
        <f>IF(LEN(PCR!H98)=0,"",exp_id)</f>
        <v/>
      </c>
      <c r="E97" t="str">
        <f>IF(LEN(PCR!H98),PCR!H98,"")</f>
        <v/>
      </c>
      <c r="F97" t="str">
        <f>IF(LEN(PCR!I98),PCR!I98,"")</f>
        <v/>
      </c>
      <c r="G97" t="str">
        <f>PCR!L98</f>
        <v/>
      </c>
    </row>
  </sheetData>
  <sheetProtection algorithmName="SHA-512" hashValue="0YBHaD4a6NLBY27d4xlPGLHGHcpuKvyu/lfYw+Z7RfFFJgte+l50Qx8WzCtkEqkZgpRH0qWsBgeotW+ZIpVXNw==" saltValue="xqiEEwn+8q0Bm7Z28tkpIA==" spinCount="100000" sheet="1" objects="1" scenarios="1"/>
  <phoneticPr fontId="5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15</vt:i4>
      </vt:variant>
    </vt:vector>
  </HeadingPairs>
  <TitlesOfParts>
    <vt:vector size="22" baseType="lpstr">
      <vt:lpstr>Assay</vt:lpstr>
      <vt:lpstr>PCR</vt:lpstr>
      <vt:lpstr>Gel</vt:lpstr>
      <vt:lpstr>reference</vt:lpstr>
      <vt:lpstr>Instructions</vt:lpstr>
      <vt:lpstr>expt_metadata</vt:lpstr>
      <vt:lpstr>rxn_metadata</vt:lpstr>
      <vt:lpstr>exp_assay</vt:lpstr>
      <vt:lpstr>exp_date</vt:lpstr>
      <vt:lpstr>exp_id</vt:lpstr>
      <vt:lpstr>exp_notes</vt:lpstr>
      <vt:lpstr>exp_rxns</vt:lpstr>
      <vt:lpstr>exp_summary</vt:lpstr>
      <vt:lpstr>exp_type</vt:lpstr>
      <vt:lpstr>exp_user</vt:lpstr>
      <vt:lpstr>exp_version</vt:lpstr>
      <vt:lpstr>pcr_enzyme</vt:lpstr>
      <vt:lpstr>pcr_primers</vt:lpstr>
      <vt:lpstr>pcr_primersource</vt:lpstr>
      <vt:lpstr>pcr_targetpanel</vt:lpstr>
      <vt:lpstr>teamplate_max_vol</vt:lpstr>
      <vt:lpstr>template_vol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 Bridges</cp:lastModifiedBy>
  <cp:lastPrinted>2024-11-12T19:16:50Z</cp:lastPrinted>
  <dcterms:created xsi:type="dcterms:W3CDTF">2022-03-21T12:22:51Z</dcterms:created>
  <dcterms:modified xsi:type="dcterms:W3CDTF">2024-12-11T06:49:35Z</dcterms:modified>
</cp:coreProperties>
</file>