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\warehouse\templates\"/>
    </mc:Choice>
  </mc:AlternateContent>
  <xr:revisionPtr revIDLastSave="0" documentId="13_ncr:1_{A68EA523-D9EA-4E84-8965-89A2E80257DE}" xr6:coauthVersionLast="47" xr6:coauthVersionMax="47" xr10:uidLastSave="{00000000-0000-0000-0000-000000000000}"/>
  <bookViews>
    <workbookView xWindow="-120" yWindow="-120" windowWidth="57840" windowHeight="29100" activeTab="3" xr2:uid="{202E2ACC-7D07-5944-B6D6-A1D8A2363375}"/>
  </bookViews>
  <sheets>
    <sheet name="Assay" sheetId="6" r:id="rId1"/>
    <sheet name="sWGA" sheetId="1" r:id="rId2"/>
    <sheet name="reference" sheetId="7" r:id="rId3"/>
    <sheet name="Instructions" sheetId="8" r:id="rId4"/>
    <sheet name="expt_metadata" sheetId="10" r:id="rId5"/>
    <sheet name="rxn_metadata" sheetId="11" r:id="rId6"/>
  </sheets>
  <definedNames>
    <definedName name="_xlnm._FilterDatabase" localSheetId="3" hidden="1">Instructions!#REF!</definedName>
    <definedName name="exp_date">Assay!$C$2</definedName>
    <definedName name="exp_id">Assay!$C$5</definedName>
    <definedName name="exp_notes">Assay!$C$14</definedName>
    <definedName name="exp_rxns">Assay!$C$12</definedName>
    <definedName name="exp_summary">Assay!$C$9</definedName>
    <definedName name="exp_type">reference!$B$7</definedName>
    <definedName name="exp_user">Assay!$C$3</definedName>
    <definedName name="exp_version">reference!$B$8</definedName>
    <definedName name="export_folder">reference!$A$11</definedName>
    <definedName name="expt_summary">Assay!$C$9</definedName>
    <definedName name="expt_type">reference!$B$7</definedName>
    <definedName name="swga_enzyme">Assay!$C$11</definedName>
    <definedName name="swga_notes">Assay!$C$14</definedName>
    <definedName name="swga_rxnvol">Assay!$C$13</definedName>
    <definedName name="swga_targetmass">reference!$B$3</definedName>
    <definedName name="swga_template_maxvol">reference!$B$4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B35" i="6" s="1"/>
  <c r="G4" i="1"/>
  <c r="B36" i="6" s="1"/>
  <c r="G5" i="1"/>
  <c r="B37" i="6" s="1"/>
  <c r="G6" i="1"/>
  <c r="B38" i="6" s="1"/>
  <c r="G7" i="1"/>
  <c r="B39" i="6" s="1"/>
  <c r="G8" i="1"/>
  <c r="B40" i="6" s="1"/>
  <c r="G9" i="1"/>
  <c r="B41" i="6" s="1"/>
  <c r="G10" i="1"/>
  <c r="B42" i="6" s="1"/>
  <c r="G11" i="1"/>
  <c r="C35" i="6" s="1"/>
  <c r="G12" i="1"/>
  <c r="C36" i="6" s="1"/>
  <c r="G13" i="1"/>
  <c r="C37" i="6" s="1"/>
  <c r="G14" i="1"/>
  <c r="C38" i="6" s="1"/>
  <c r="G15" i="1"/>
  <c r="C39" i="6" s="1"/>
  <c r="G16" i="1"/>
  <c r="C40" i="6" s="1"/>
  <c r="G17" i="1"/>
  <c r="C41" i="6" s="1"/>
  <c r="G18" i="1"/>
  <c r="C42" i="6" s="1"/>
  <c r="G19" i="1"/>
  <c r="D35" i="6" s="1"/>
  <c r="G20" i="1"/>
  <c r="D36" i="6" s="1"/>
  <c r="G21" i="1"/>
  <c r="D37" i="6" s="1"/>
  <c r="G22" i="1"/>
  <c r="D38" i="6" s="1"/>
  <c r="G23" i="1"/>
  <c r="D39" i="6" s="1"/>
  <c r="G24" i="1"/>
  <c r="D40" i="6" s="1"/>
  <c r="G25" i="1"/>
  <c r="D41" i="6" s="1"/>
  <c r="G26" i="1"/>
  <c r="D42" i="6" s="1"/>
  <c r="G27" i="1"/>
  <c r="E35" i="6" s="1"/>
  <c r="G28" i="1"/>
  <c r="E36" i="6" s="1"/>
  <c r="G29" i="1"/>
  <c r="E37" i="6" s="1"/>
  <c r="G30" i="1"/>
  <c r="E38" i="6" s="1"/>
  <c r="G31" i="1"/>
  <c r="E39" i="6" s="1"/>
  <c r="G32" i="1"/>
  <c r="E40" i="6" s="1"/>
  <c r="G33" i="1"/>
  <c r="E41" i="6" s="1"/>
  <c r="G34" i="1"/>
  <c r="E42" i="6" s="1"/>
  <c r="G35" i="1"/>
  <c r="F35" i="6" s="1"/>
  <c r="G36" i="1"/>
  <c r="F36" i="6" s="1"/>
  <c r="G37" i="1"/>
  <c r="F37" i="6" s="1"/>
  <c r="G38" i="1"/>
  <c r="F38" i="6" s="1"/>
  <c r="G39" i="1"/>
  <c r="F39" i="6" s="1"/>
  <c r="G40" i="1"/>
  <c r="F40" i="6" s="1"/>
  <c r="G41" i="1"/>
  <c r="F41" i="6" s="1"/>
  <c r="G42" i="1"/>
  <c r="F42" i="6" s="1"/>
  <c r="G43" i="1"/>
  <c r="G35" i="6" s="1"/>
  <c r="G44" i="1"/>
  <c r="G36" i="6" s="1"/>
  <c r="G45" i="1"/>
  <c r="G37" i="6" s="1"/>
  <c r="G46" i="1"/>
  <c r="G38" i="6" s="1"/>
  <c r="G47" i="1"/>
  <c r="G39" i="6" s="1"/>
  <c r="G48" i="1"/>
  <c r="G40" i="6" s="1"/>
  <c r="G49" i="1"/>
  <c r="G41" i="6" s="1"/>
  <c r="G50" i="1"/>
  <c r="G42" i="6" s="1"/>
  <c r="G51" i="1"/>
  <c r="H35" i="6" s="1"/>
  <c r="G52" i="1"/>
  <c r="H36" i="6" s="1"/>
  <c r="G53" i="1"/>
  <c r="H37" i="6" s="1"/>
  <c r="G54" i="1"/>
  <c r="H38" i="6" s="1"/>
  <c r="G55" i="1"/>
  <c r="H39" i="6" s="1"/>
  <c r="G56" i="1"/>
  <c r="H40" i="6" s="1"/>
  <c r="G57" i="1"/>
  <c r="H41" i="6" s="1"/>
  <c r="G58" i="1"/>
  <c r="H42" i="6" s="1"/>
  <c r="G59" i="1"/>
  <c r="I35" i="6" s="1"/>
  <c r="G60" i="1"/>
  <c r="I36" i="6" s="1"/>
  <c r="G61" i="1"/>
  <c r="I37" i="6" s="1"/>
  <c r="G62" i="1"/>
  <c r="I38" i="6" s="1"/>
  <c r="G63" i="1"/>
  <c r="I39" i="6" s="1"/>
  <c r="G64" i="1"/>
  <c r="I40" i="6" s="1"/>
  <c r="G65" i="1"/>
  <c r="I41" i="6" s="1"/>
  <c r="G66" i="1"/>
  <c r="I42" i="6" s="1"/>
  <c r="G67" i="1"/>
  <c r="J35" i="6" s="1"/>
  <c r="G68" i="1"/>
  <c r="J36" i="6" s="1"/>
  <c r="G69" i="1"/>
  <c r="J37" i="6" s="1"/>
  <c r="G70" i="1"/>
  <c r="J38" i="6" s="1"/>
  <c r="G71" i="1"/>
  <c r="J39" i="6" s="1"/>
  <c r="G72" i="1"/>
  <c r="J40" i="6" s="1"/>
  <c r="G73" i="1"/>
  <c r="J41" i="6" s="1"/>
  <c r="G74" i="1"/>
  <c r="J42" i="6" s="1"/>
  <c r="G75" i="1"/>
  <c r="K35" i="6" s="1"/>
  <c r="G76" i="1"/>
  <c r="K36" i="6" s="1"/>
  <c r="G77" i="1"/>
  <c r="K37" i="6" s="1"/>
  <c r="G78" i="1"/>
  <c r="K38" i="6" s="1"/>
  <c r="G79" i="1"/>
  <c r="K39" i="6" s="1"/>
  <c r="G80" i="1"/>
  <c r="K40" i="6" s="1"/>
  <c r="G81" i="1"/>
  <c r="K41" i="6" s="1"/>
  <c r="G82" i="1"/>
  <c r="K42" i="6" s="1"/>
  <c r="G83" i="1"/>
  <c r="L35" i="6" s="1"/>
  <c r="G84" i="1"/>
  <c r="L36" i="6" s="1"/>
  <c r="G85" i="1"/>
  <c r="L37" i="6" s="1"/>
  <c r="G86" i="1"/>
  <c r="L38" i="6" s="1"/>
  <c r="G87" i="1"/>
  <c r="L39" i="6" s="1"/>
  <c r="G88" i="1"/>
  <c r="L40" i="6" s="1"/>
  <c r="G89" i="1"/>
  <c r="L41" i="6" s="1"/>
  <c r="G90" i="1"/>
  <c r="L42" i="6" s="1"/>
  <c r="G91" i="1"/>
  <c r="M35" i="6" s="1"/>
  <c r="G92" i="1"/>
  <c r="M36" i="6" s="1"/>
  <c r="G93" i="1"/>
  <c r="M37" i="6" s="1"/>
  <c r="G94" i="1"/>
  <c r="M38" i="6" s="1"/>
  <c r="G95" i="1"/>
  <c r="M39" i="6" s="1"/>
  <c r="G96" i="1"/>
  <c r="M40" i="6" s="1"/>
  <c r="G97" i="1"/>
  <c r="M41" i="6" s="1"/>
  <c r="G98" i="1"/>
  <c r="M42" i="6" s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H11" i="1"/>
  <c r="L11" i="1"/>
  <c r="H12" i="1"/>
  <c r="L12" i="1"/>
  <c r="H13" i="1"/>
  <c r="L13" i="1"/>
  <c r="H14" i="1"/>
  <c r="L14" i="1"/>
  <c r="H15" i="1"/>
  <c r="L15" i="1"/>
  <c r="H16" i="1"/>
  <c r="L16" i="1"/>
  <c r="H17" i="1"/>
  <c r="L17" i="1"/>
  <c r="H18" i="1"/>
  <c r="L18" i="1"/>
  <c r="H19" i="1"/>
  <c r="H20" i="1"/>
  <c r="H21" i="1"/>
  <c r="F13" i="7" l="1"/>
  <c r="L21" i="6" s="1"/>
  <c r="F14" i="7"/>
  <c r="L22" i="6" s="1"/>
  <c r="F15" i="7"/>
  <c r="L23" i="6" s="1"/>
  <c r="F16" i="7"/>
  <c r="L24" i="6" s="1"/>
  <c r="F17" i="7"/>
  <c r="L25" i="6" s="1"/>
  <c r="F18" i="7"/>
  <c r="L26" i="6" s="1"/>
  <c r="F19" i="7"/>
  <c r="L27" i="6" s="1"/>
  <c r="F12" i="7"/>
  <c r="L20" i="6" s="1"/>
  <c r="E12" i="7"/>
  <c r="J20" i="6" s="1"/>
  <c r="E13" i="7"/>
  <c r="J21" i="6" s="1"/>
  <c r="E14" i="7"/>
  <c r="J22" i="6" s="1"/>
  <c r="E15" i="7"/>
  <c r="J23" i="6" s="1"/>
  <c r="E16" i="7"/>
  <c r="J24" i="6" s="1"/>
  <c r="E17" i="7"/>
  <c r="J25" i="6" s="1"/>
  <c r="E18" i="7"/>
  <c r="J26" i="6" s="1"/>
  <c r="E19" i="7"/>
  <c r="J27" i="6" s="1"/>
  <c r="A24" i="6"/>
  <c r="A30" i="6"/>
  <c r="A31" i="6"/>
  <c r="K31" i="6"/>
  <c r="K30" i="6"/>
  <c r="D21" i="6"/>
  <c r="B4" i="7" l="1"/>
  <c r="D23" i="6"/>
  <c r="D22" i="6"/>
  <c r="C13" i="6"/>
  <c r="A22" i="6"/>
  <c r="A21" i="6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I2" i="10" l="1"/>
  <c r="L8" i="1" l="1"/>
  <c r="E2" i="10"/>
  <c r="D2" i="10"/>
  <c r="K2" i="10"/>
  <c r="J2" i="10"/>
  <c r="G2" i="10"/>
  <c r="F2" i="10"/>
  <c r="C2" i="10" l="1"/>
  <c r="B2" i="10"/>
  <c r="A28" i="6"/>
  <c r="D20" i="6"/>
  <c r="F19" i="6"/>
  <c r="C9" i="6"/>
  <c r="H2" i="10" s="1"/>
  <c r="C5" i="6"/>
  <c r="C6" i="6" s="1"/>
  <c r="H97" i="1" l="1"/>
  <c r="H94" i="1"/>
  <c r="H91" i="1"/>
  <c r="H88" i="1"/>
  <c r="H85" i="1"/>
  <c r="H82" i="1"/>
  <c r="H79" i="1"/>
  <c r="H76" i="1"/>
  <c r="H73" i="1"/>
  <c r="H70" i="1"/>
  <c r="H67" i="1"/>
  <c r="H64" i="1"/>
  <c r="H61" i="1"/>
  <c r="H58" i="1"/>
  <c r="H55" i="1"/>
  <c r="H52" i="1"/>
  <c r="H49" i="1"/>
  <c r="H46" i="1"/>
  <c r="H43" i="1"/>
  <c r="H40" i="1"/>
  <c r="H37" i="1"/>
  <c r="H34" i="1"/>
  <c r="H31" i="1"/>
  <c r="H28" i="1"/>
  <c r="H25" i="1"/>
  <c r="H22" i="1"/>
  <c r="H10" i="1"/>
  <c r="H7" i="1"/>
  <c r="H4" i="1"/>
  <c r="H96" i="1"/>
  <c r="H93" i="1"/>
  <c r="H90" i="1"/>
  <c r="H87" i="1"/>
  <c r="H84" i="1"/>
  <c r="H81" i="1"/>
  <c r="H78" i="1"/>
  <c r="H75" i="1"/>
  <c r="H72" i="1"/>
  <c r="H69" i="1"/>
  <c r="H66" i="1"/>
  <c r="H63" i="1"/>
  <c r="H60" i="1"/>
  <c r="H57" i="1"/>
  <c r="H54" i="1"/>
  <c r="H51" i="1"/>
  <c r="H48" i="1"/>
  <c r="H45" i="1"/>
  <c r="H42" i="1"/>
  <c r="H39" i="1"/>
  <c r="H36" i="1"/>
  <c r="H33" i="1"/>
  <c r="H30" i="1"/>
  <c r="H27" i="1"/>
  <c r="H24" i="1"/>
  <c r="H9" i="1"/>
  <c r="H6" i="1"/>
  <c r="H3" i="1"/>
  <c r="H98" i="1"/>
  <c r="H95" i="1"/>
  <c r="H92" i="1"/>
  <c r="H89" i="1"/>
  <c r="H86" i="1"/>
  <c r="H83" i="1"/>
  <c r="H80" i="1"/>
  <c r="H77" i="1"/>
  <c r="H74" i="1"/>
  <c r="H71" i="1"/>
  <c r="H68" i="1"/>
  <c r="H65" i="1"/>
  <c r="H62" i="1"/>
  <c r="H59" i="1"/>
  <c r="H56" i="1"/>
  <c r="H53" i="1"/>
  <c r="H50" i="1"/>
  <c r="H47" i="1"/>
  <c r="H44" i="1"/>
  <c r="H41" i="1"/>
  <c r="H38" i="1"/>
  <c r="H35" i="1"/>
  <c r="H32" i="1"/>
  <c r="H29" i="1"/>
  <c r="H26" i="1"/>
  <c r="H23" i="1"/>
  <c r="H8" i="1"/>
  <c r="H5" i="1"/>
  <c r="D25" i="6"/>
  <c r="G26" i="6" s="1"/>
  <c r="A2" i="10"/>
  <c r="C10" i="6"/>
  <c r="A97" i="11"/>
  <c r="F97" i="11"/>
  <c r="A28" i="11"/>
  <c r="F28" i="11"/>
  <c r="A29" i="11"/>
  <c r="F29" i="11"/>
  <c r="A30" i="11"/>
  <c r="F30" i="11"/>
  <c r="A31" i="11"/>
  <c r="F31" i="11"/>
  <c r="A32" i="11"/>
  <c r="F32" i="11"/>
  <c r="A33" i="11"/>
  <c r="F33" i="11"/>
  <c r="A34" i="11"/>
  <c r="F34" i="11"/>
  <c r="A35" i="11"/>
  <c r="F35" i="11"/>
  <c r="A36" i="11"/>
  <c r="F36" i="11"/>
  <c r="A37" i="11"/>
  <c r="F37" i="11"/>
  <c r="A38" i="11"/>
  <c r="F38" i="11"/>
  <c r="A39" i="11"/>
  <c r="F39" i="11"/>
  <c r="A40" i="11"/>
  <c r="F40" i="11"/>
  <c r="A41" i="11"/>
  <c r="F41" i="11"/>
  <c r="A42" i="11"/>
  <c r="F42" i="11"/>
  <c r="A43" i="11"/>
  <c r="F43" i="11"/>
  <c r="A44" i="11"/>
  <c r="F44" i="11"/>
  <c r="A45" i="11"/>
  <c r="F45" i="11"/>
  <c r="A46" i="11"/>
  <c r="F46" i="11"/>
  <c r="A47" i="11"/>
  <c r="F47" i="11"/>
  <c r="A48" i="11"/>
  <c r="F48" i="11"/>
  <c r="A49" i="11"/>
  <c r="F49" i="11"/>
  <c r="A50" i="11"/>
  <c r="F50" i="11"/>
  <c r="A51" i="11"/>
  <c r="F51" i="11"/>
  <c r="A52" i="11"/>
  <c r="F52" i="11"/>
  <c r="A53" i="11"/>
  <c r="F53" i="11"/>
  <c r="A54" i="11"/>
  <c r="F54" i="11"/>
  <c r="A55" i="11"/>
  <c r="F55" i="11"/>
  <c r="A56" i="11"/>
  <c r="F56" i="11"/>
  <c r="A57" i="11"/>
  <c r="F57" i="11"/>
  <c r="A58" i="11"/>
  <c r="F58" i="11"/>
  <c r="A59" i="11"/>
  <c r="F59" i="11"/>
  <c r="A60" i="11"/>
  <c r="F60" i="11"/>
  <c r="A61" i="11"/>
  <c r="F61" i="11"/>
  <c r="A62" i="11"/>
  <c r="F62" i="11"/>
  <c r="A63" i="11"/>
  <c r="F63" i="11"/>
  <c r="A64" i="11"/>
  <c r="F64" i="11"/>
  <c r="A65" i="11"/>
  <c r="F65" i="11"/>
  <c r="A66" i="11"/>
  <c r="F66" i="11"/>
  <c r="A67" i="11"/>
  <c r="F67" i="11"/>
  <c r="A68" i="11"/>
  <c r="F68" i="11"/>
  <c r="A69" i="11"/>
  <c r="F69" i="11"/>
  <c r="A70" i="11"/>
  <c r="F70" i="11"/>
  <c r="A71" i="11"/>
  <c r="F71" i="11"/>
  <c r="A72" i="11"/>
  <c r="F72" i="11"/>
  <c r="A73" i="11"/>
  <c r="F73" i="11"/>
  <c r="A74" i="11"/>
  <c r="F74" i="11"/>
  <c r="A75" i="11"/>
  <c r="F75" i="11"/>
  <c r="A76" i="11"/>
  <c r="F76" i="11"/>
  <c r="A77" i="11"/>
  <c r="F77" i="11"/>
  <c r="A78" i="11"/>
  <c r="F78" i="11"/>
  <c r="A79" i="11"/>
  <c r="F79" i="11"/>
  <c r="A80" i="11"/>
  <c r="F80" i="11"/>
  <c r="A81" i="11"/>
  <c r="F81" i="11"/>
  <c r="A82" i="11"/>
  <c r="F82" i="11"/>
  <c r="A83" i="11"/>
  <c r="F83" i="11"/>
  <c r="A84" i="11"/>
  <c r="F84" i="11"/>
  <c r="A85" i="11"/>
  <c r="F85" i="11"/>
  <c r="A86" i="11"/>
  <c r="F86" i="11"/>
  <c r="A87" i="11"/>
  <c r="F87" i="11"/>
  <c r="A88" i="11"/>
  <c r="F88" i="11"/>
  <c r="A89" i="11"/>
  <c r="F89" i="11"/>
  <c r="A90" i="11"/>
  <c r="F90" i="11"/>
  <c r="A91" i="11"/>
  <c r="F91" i="11"/>
  <c r="A92" i="11"/>
  <c r="F92" i="11"/>
  <c r="A93" i="11"/>
  <c r="F93" i="11"/>
  <c r="A94" i="11"/>
  <c r="F94" i="11"/>
  <c r="A95" i="11"/>
  <c r="F95" i="11"/>
  <c r="A96" i="11"/>
  <c r="F96" i="11"/>
  <c r="A3" i="11"/>
  <c r="F3" i="11"/>
  <c r="A4" i="11"/>
  <c r="F4" i="11"/>
  <c r="A5" i="11"/>
  <c r="F5" i="11"/>
  <c r="A6" i="11"/>
  <c r="F6" i="11"/>
  <c r="A7" i="11"/>
  <c r="F7" i="11"/>
  <c r="A8" i="11"/>
  <c r="F8" i="11"/>
  <c r="A9" i="11"/>
  <c r="F9" i="11"/>
  <c r="A10" i="11"/>
  <c r="F10" i="11"/>
  <c r="A11" i="11"/>
  <c r="F11" i="11"/>
  <c r="A12" i="11"/>
  <c r="F12" i="11"/>
  <c r="A13" i="11"/>
  <c r="F13" i="11"/>
  <c r="A14" i="11"/>
  <c r="F14" i="11"/>
  <c r="A15" i="11"/>
  <c r="F15" i="11"/>
  <c r="A16" i="11"/>
  <c r="F16" i="11"/>
  <c r="A17" i="11"/>
  <c r="F17" i="11"/>
  <c r="A18" i="11"/>
  <c r="F18" i="11"/>
  <c r="A19" i="11"/>
  <c r="F19" i="11"/>
  <c r="A20" i="11"/>
  <c r="F20" i="11"/>
  <c r="A21" i="11"/>
  <c r="F21" i="11"/>
  <c r="A22" i="11"/>
  <c r="F22" i="11"/>
  <c r="A23" i="11"/>
  <c r="F23" i="11"/>
  <c r="A24" i="11"/>
  <c r="F24" i="11"/>
  <c r="A25" i="11"/>
  <c r="F25" i="11"/>
  <c r="A26" i="11"/>
  <c r="F26" i="11"/>
  <c r="A27" i="11"/>
  <c r="F27" i="11"/>
  <c r="A2" i="11"/>
  <c r="F2" i="11"/>
  <c r="A18" i="6" l="1"/>
  <c r="L3" i="1"/>
  <c r="G2" i="11" s="1"/>
  <c r="L4" i="1"/>
  <c r="G3" i="11" s="1"/>
  <c r="L5" i="1"/>
  <c r="G4" i="11" s="1"/>
  <c r="L6" i="1"/>
  <c r="G5" i="11" s="1"/>
  <c r="L7" i="1"/>
  <c r="G6" i="11" s="1"/>
  <c r="G7" i="11"/>
  <c r="L9" i="1"/>
  <c r="G8" i="11" s="1"/>
  <c r="L10" i="1"/>
  <c r="G9" i="11" s="1"/>
  <c r="G10" i="11"/>
  <c r="G11" i="11"/>
  <c r="G12" i="11"/>
  <c r="G13" i="11"/>
  <c r="G14" i="11"/>
  <c r="G15" i="11"/>
  <c r="G16" i="11"/>
  <c r="G17" i="11"/>
  <c r="L19" i="1"/>
  <c r="G18" i="11" s="1"/>
  <c r="L20" i="1"/>
  <c r="G19" i="11" s="1"/>
  <c r="L21" i="1"/>
  <c r="G20" i="11" s="1"/>
  <c r="L22" i="1"/>
  <c r="G21" i="11" s="1"/>
  <c r="L23" i="1"/>
  <c r="G22" i="11" s="1"/>
  <c r="L24" i="1"/>
  <c r="G23" i="11" s="1"/>
  <c r="L25" i="1"/>
  <c r="G24" i="11" s="1"/>
  <c r="L26" i="1"/>
  <c r="G25" i="11" s="1"/>
  <c r="L27" i="1"/>
  <c r="G26" i="11" s="1"/>
  <c r="L28" i="1"/>
  <c r="G27" i="11" s="1"/>
  <c r="L29" i="1"/>
  <c r="G28" i="11" s="1"/>
  <c r="L30" i="1"/>
  <c r="G29" i="11" s="1"/>
  <c r="L31" i="1"/>
  <c r="G30" i="11" s="1"/>
  <c r="L32" i="1"/>
  <c r="G31" i="11" s="1"/>
  <c r="L33" i="1"/>
  <c r="G32" i="11" s="1"/>
  <c r="L34" i="1"/>
  <c r="G33" i="11" s="1"/>
  <c r="L35" i="1"/>
  <c r="G34" i="11" s="1"/>
  <c r="L36" i="1"/>
  <c r="G35" i="11" s="1"/>
  <c r="L37" i="1"/>
  <c r="G36" i="11" s="1"/>
  <c r="L38" i="1"/>
  <c r="G37" i="11" s="1"/>
  <c r="L39" i="1"/>
  <c r="G38" i="11" s="1"/>
  <c r="L40" i="1"/>
  <c r="G39" i="11" s="1"/>
  <c r="L41" i="1"/>
  <c r="G40" i="11" s="1"/>
  <c r="L42" i="1"/>
  <c r="G41" i="11" s="1"/>
  <c r="L43" i="1"/>
  <c r="G42" i="11" s="1"/>
  <c r="L44" i="1"/>
  <c r="G43" i="11" s="1"/>
  <c r="L45" i="1"/>
  <c r="G44" i="11" s="1"/>
  <c r="L46" i="1"/>
  <c r="G45" i="11" s="1"/>
  <c r="L47" i="1"/>
  <c r="G46" i="11" s="1"/>
  <c r="L48" i="1"/>
  <c r="G47" i="11" s="1"/>
  <c r="L49" i="1"/>
  <c r="G48" i="11" s="1"/>
  <c r="L50" i="1"/>
  <c r="G49" i="11" s="1"/>
  <c r="L51" i="1"/>
  <c r="G50" i="11" s="1"/>
  <c r="L52" i="1"/>
  <c r="G51" i="11" s="1"/>
  <c r="L53" i="1"/>
  <c r="G52" i="11" s="1"/>
  <c r="L54" i="1"/>
  <c r="G53" i="11" s="1"/>
  <c r="L55" i="1"/>
  <c r="G54" i="11" s="1"/>
  <c r="L56" i="1"/>
  <c r="G55" i="11" s="1"/>
  <c r="L57" i="1"/>
  <c r="G56" i="11" s="1"/>
  <c r="L58" i="1"/>
  <c r="G57" i="11" s="1"/>
  <c r="L59" i="1"/>
  <c r="G58" i="11" s="1"/>
  <c r="L60" i="1"/>
  <c r="G59" i="11" s="1"/>
  <c r="L61" i="1"/>
  <c r="G60" i="11" s="1"/>
  <c r="L62" i="1"/>
  <c r="G61" i="11" s="1"/>
  <c r="L63" i="1"/>
  <c r="G62" i="11" s="1"/>
  <c r="L64" i="1"/>
  <c r="G63" i="11" s="1"/>
  <c r="L65" i="1"/>
  <c r="G64" i="11" s="1"/>
  <c r="L66" i="1"/>
  <c r="G65" i="11" s="1"/>
  <c r="L67" i="1"/>
  <c r="G66" i="11" s="1"/>
  <c r="L68" i="1"/>
  <c r="G67" i="11" s="1"/>
  <c r="L69" i="1"/>
  <c r="G68" i="11" s="1"/>
  <c r="L70" i="1"/>
  <c r="G69" i="11" s="1"/>
  <c r="L71" i="1"/>
  <c r="G70" i="11" s="1"/>
  <c r="L72" i="1"/>
  <c r="G71" i="11" s="1"/>
  <c r="L73" i="1"/>
  <c r="G72" i="11" s="1"/>
  <c r="L74" i="1"/>
  <c r="G73" i="11" s="1"/>
  <c r="L75" i="1"/>
  <c r="G74" i="11" s="1"/>
  <c r="L76" i="1"/>
  <c r="G75" i="11" s="1"/>
  <c r="L77" i="1"/>
  <c r="G76" i="11" s="1"/>
  <c r="L78" i="1"/>
  <c r="G77" i="11" s="1"/>
  <c r="L79" i="1"/>
  <c r="G78" i="11" s="1"/>
  <c r="L80" i="1"/>
  <c r="G79" i="11" s="1"/>
  <c r="L81" i="1"/>
  <c r="G80" i="11" s="1"/>
  <c r="L82" i="1"/>
  <c r="G81" i="11" s="1"/>
  <c r="L83" i="1"/>
  <c r="G82" i="11" s="1"/>
  <c r="L84" i="1"/>
  <c r="G83" i="11" s="1"/>
  <c r="L85" i="1"/>
  <c r="G84" i="11" s="1"/>
  <c r="L86" i="1"/>
  <c r="G85" i="11" s="1"/>
  <c r="L87" i="1"/>
  <c r="G86" i="11" s="1"/>
  <c r="L88" i="1"/>
  <c r="G87" i="11" s="1"/>
  <c r="L89" i="1"/>
  <c r="G88" i="11" s="1"/>
  <c r="L90" i="1"/>
  <c r="G89" i="11" s="1"/>
  <c r="L91" i="1"/>
  <c r="G90" i="11" s="1"/>
  <c r="L92" i="1"/>
  <c r="G91" i="11" s="1"/>
  <c r="L93" i="1"/>
  <c r="G92" i="11" s="1"/>
  <c r="L94" i="1"/>
  <c r="G93" i="11" s="1"/>
  <c r="L95" i="1"/>
  <c r="G94" i="11" s="1"/>
  <c r="L96" i="1"/>
  <c r="G95" i="11" s="1"/>
  <c r="L97" i="1"/>
  <c r="G96" i="11" s="1"/>
  <c r="L98" i="1"/>
  <c r="G97" i="11" s="1"/>
  <c r="F20" i="6"/>
  <c r="F24" i="6"/>
  <c r="F25" i="6"/>
  <c r="F22" i="6"/>
  <c r="F21" i="6"/>
  <c r="F23" i="6"/>
  <c r="B10" i="11" l="1"/>
  <c r="B11" i="11"/>
  <c r="B7" i="11"/>
  <c r="B2" i="11"/>
  <c r="B9" i="11"/>
  <c r="B5" i="11"/>
  <c r="B8" i="11"/>
  <c r="B4" i="11"/>
  <c r="B3" i="11"/>
  <c r="B6" i="11"/>
  <c r="B89" i="11"/>
  <c r="B25" i="11"/>
  <c r="B48" i="11"/>
  <c r="B71" i="11"/>
  <c r="B94" i="11"/>
  <c r="B30" i="11"/>
  <c r="B21" i="11"/>
  <c r="B49" i="11"/>
  <c r="B72" i="11"/>
  <c r="B95" i="11"/>
  <c r="B31" i="11"/>
  <c r="B54" i="11"/>
  <c r="B77" i="11"/>
  <c r="B13" i="11"/>
  <c r="B36" i="11"/>
  <c r="B59" i="11"/>
  <c r="B82" i="11"/>
  <c r="B18" i="11"/>
  <c r="B41" i="11"/>
  <c r="B96" i="11"/>
  <c r="B64" i="11"/>
  <c r="B32" i="11"/>
  <c r="B87" i="11"/>
  <c r="B55" i="11"/>
  <c r="B23" i="11"/>
  <c r="B78" i="11"/>
  <c r="B46" i="11"/>
  <c r="B14" i="11"/>
  <c r="B69" i="11"/>
  <c r="B37" i="11"/>
  <c r="B92" i="11"/>
  <c r="B60" i="11"/>
  <c r="B28" i="11"/>
  <c r="B83" i="11"/>
  <c r="B51" i="11"/>
  <c r="B19" i="11"/>
  <c r="B74" i="11"/>
  <c r="B42" i="11"/>
  <c r="B57" i="11"/>
  <c r="B80" i="11"/>
  <c r="B16" i="11"/>
  <c r="B39" i="11"/>
  <c r="B62" i="11"/>
  <c r="B85" i="11"/>
  <c r="B53" i="11"/>
  <c r="B76" i="11"/>
  <c r="B44" i="11"/>
  <c r="B12" i="11"/>
  <c r="B67" i="11"/>
  <c r="B35" i="11"/>
  <c r="B90" i="11"/>
  <c r="B58" i="11"/>
  <c r="B26" i="11"/>
  <c r="B81" i="11"/>
  <c r="B17" i="11"/>
  <c r="B40" i="11"/>
  <c r="B63" i="11"/>
  <c r="B86" i="11"/>
  <c r="B22" i="11"/>
  <c r="B45" i="11"/>
  <c r="B68" i="11"/>
  <c r="B91" i="11"/>
  <c r="B27" i="11"/>
  <c r="B50" i="11"/>
  <c r="B73" i="11"/>
  <c r="B97" i="11"/>
  <c r="B65" i="11"/>
  <c r="B33" i="11"/>
  <c r="B88" i="11"/>
  <c r="B56" i="11"/>
  <c r="B24" i="11"/>
  <c r="B79" i="11"/>
  <c r="B47" i="11"/>
  <c r="B15" i="11"/>
  <c r="B70" i="11"/>
  <c r="B38" i="11"/>
  <c r="B93" i="11"/>
  <c r="B61" i="11"/>
  <c r="B29" i="11"/>
  <c r="B84" i="11"/>
  <c r="B52" i="11"/>
  <c r="B20" i="11"/>
  <c r="B75" i="11"/>
  <c r="B43" i="11"/>
  <c r="B66" i="11"/>
  <c r="B34" i="11"/>
  <c r="D10" i="11" l="1"/>
  <c r="E10" i="11"/>
  <c r="D11" i="11"/>
  <c r="E11" i="11"/>
  <c r="D6" i="11"/>
  <c r="E6" i="11"/>
  <c r="D4" i="11"/>
  <c r="E4" i="11"/>
  <c r="D5" i="11"/>
  <c r="E5" i="11"/>
  <c r="D2" i="11"/>
  <c r="E2" i="11"/>
  <c r="D3" i="11"/>
  <c r="E3" i="11"/>
  <c r="D8" i="11"/>
  <c r="E8" i="11"/>
  <c r="D9" i="11"/>
  <c r="E9" i="11"/>
  <c r="D7" i="11"/>
  <c r="E7" i="11"/>
  <c r="D14" i="11"/>
  <c r="E14" i="11"/>
  <c r="D55" i="11"/>
  <c r="E55" i="11"/>
  <c r="D32" i="11"/>
  <c r="E32" i="11"/>
  <c r="D96" i="11"/>
  <c r="E96" i="11"/>
  <c r="D18" i="11"/>
  <c r="E18" i="11"/>
  <c r="D59" i="11"/>
  <c r="E59" i="11"/>
  <c r="D13" i="11"/>
  <c r="E13" i="11"/>
  <c r="D54" i="11"/>
  <c r="E54" i="11"/>
  <c r="D95" i="11"/>
  <c r="E95" i="11"/>
  <c r="D49" i="11"/>
  <c r="E49" i="11"/>
  <c r="D30" i="11"/>
  <c r="E30" i="11"/>
  <c r="D71" i="11"/>
  <c r="E71" i="11"/>
  <c r="D25" i="11"/>
  <c r="E25" i="11"/>
  <c r="D34" i="11"/>
  <c r="E34" i="11"/>
  <c r="D43" i="11"/>
  <c r="E43" i="11"/>
  <c r="D20" i="11"/>
  <c r="E20" i="11"/>
  <c r="D84" i="11"/>
  <c r="E84" i="11"/>
  <c r="D61" i="11"/>
  <c r="E61" i="11"/>
  <c r="D38" i="11"/>
  <c r="E38" i="11"/>
  <c r="D15" i="11"/>
  <c r="E15" i="11"/>
  <c r="D79" i="11"/>
  <c r="E79" i="11"/>
  <c r="D56" i="11"/>
  <c r="E56" i="11"/>
  <c r="D33" i="11"/>
  <c r="E33" i="11"/>
  <c r="D97" i="11"/>
  <c r="E97" i="11"/>
  <c r="D50" i="11"/>
  <c r="E50" i="11"/>
  <c r="D91" i="11"/>
  <c r="E91" i="11"/>
  <c r="D45" i="11"/>
  <c r="E45" i="11"/>
  <c r="D86" i="11"/>
  <c r="E86" i="11"/>
  <c r="D40" i="11"/>
  <c r="E40" i="11"/>
  <c r="D81" i="11"/>
  <c r="E81" i="11"/>
  <c r="D58" i="11"/>
  <c r="E58" i="11"/>
  <c r="D35" i="11"/>
  <c r="E35" i="11"/>
  <c r="D12" i="11"/>
  <c r="E12" i="11"/>
  <c r="D76" i="11"/>
  <c r="E76" i="11"/>
  <c r="D85" i="11"/>
  <c r="E85" i="11"/>
  <c r="D39" i="11"/>
  <c r="E39" i="11"/>
  <c r="D80" i="11"/>
  <c r="E80" i="11"/>
  <c r="D42" i="11"/>
  <c r="E42" i="11"/>
  <c r="D19" i="11"/>
  <c r="E19" i="11"/>
  <c r="D83" i="11"/>
  <c r="E83" i="11"/>
  <c r="D60" i="11"/>
  <c r="E60" i="11"/>
  <c r="D37" i="11"/>
  <c r="E37" i="11"/>
  <c r="D78" i="11"/>
  <c r="E78" i="11"/>
  <c r="D66" i="11"/>
  <c r="E66" i="11"/>
  <c r="D75" i="11"/>
  <c r="E75" i="11"/>
  <c r="D52" i="11"/>
  <c r="E52" i="11"/>
  <c r="D29" i="11"/>
  <c r="E29" i="11"/>
  <c r="D93" i="11"/>
  <c r="E93" i="11"/>
  <c r="D70" i="11"/>
  <c r="E70" i="11"/>
  <c r="D47" i="11"/>
  <c r="E47" i="11"/>
  <c r="D24" i="11"/>
  <c r="E24" i="11"/>
  <c r="D88" i="11"/>
  <c r="E88" i="11"/>
  <c r="D65" i="11"/>
  <c r="E65" i="11"/>
  <c r="D73" i="11"/>
  <c r="E73" i="11"/>
  <c r="D27" i="11"/>
  <c r="E27" i="11"/>
  <c r="D68" i="11"/>
  <c r="E68" i="11"/>
  <c r="D22" i="11"/>
  <c r="E22" i="11"/>
  <c r="D63" i="11"/>
  <c r="E63" i="11"/>
  <c r="D17" i="11"/>
  <c r="E17" i="11"/>
  <c r="D26" i="11"/>
  <c r="E26" i="11"/>
  <c r="D90" i="11"/>
  <c r="E90" i="11"/>
  <c r="D67" i="11"/>
  <c r="E67" i="11"/>
  <c r="D44" i="11"/>
  <c r="E44" i="11"/>
  <c r="D53" i="11"/>
  <c r="E53" i="11"/>
  <c r="D62" i="11"/>
  <c r="E62" i="11"/>
  <c r="D16" i="11"/>
  <c r="E16" i="11"/>
  <c r="D57" i="11"/>
  <c r="E57" i="11"/>
  <c r="D74" i="11"/>
  <c r="E74" i="11"/>
  <c r="D51" i="11"/>
  <c r="E51" i="11"/>
  <c r="D28" i="11"/>
  <c r="E28" i="11"/>
  <c r="D92" i="11"/>
  <c r="E92" i="11"/>
  <c r="D69" i="11"/>
  <c r="E69" i="11"/>
  <c r="D46" i="11"/>
  <c r="E46" i="11"/>
  <c r="D23" i="11"/>
  <c r="E23" i="11"/>
  <c r="D87" i="11"/>
  <c r="E87" i="11"/>
  <c r="D64" i="11"/>
  <c r="E64" i="11"/>
  <c r="D41" i="11"/>
  <c r="E41" i="11"/>
  <c r="D82" i="11"/>
  <c r="E82" i="11"/>
  <c r="D36" i="11"/>
  <c r="E36" i="11"/>
  <c r="D77" i="11"/>
  <c r="E77" i="11"/>
  <c r="D31" i="11"/>
  <c r="E31" i="11"/>
  <c r="D72" i="11"/>
  <c r="E72" i="11"/>
  <c r="D21" i="11"/>
  <c r="E21" i="11"/>
  <c r="D94" i="11"/>
  <c r="E94" i="11"/>
  <c r="D48" i="11"/>
  <c r="E48" i="11"/>
  <c r="D89" i="11"/>
  <c r="E89" i="11"/>
</calcChain>
</file>

<file path=xl/sharedStrings.xml><?xml version="1.0" encoding="utf-8"?>
<sst xmlns="http://schemas.openxmlformats.org/spreadsheetml/2006/main" count="268" uniqueCount="248">
  <si>
    <t>ng</t>
  </si>
  <si>
    <t>Assumptions</t>
  </si>
  <si>
    <t>SWGA</t>
  </si>
  <si>
    <t>10mM dNTP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</si>
  <si>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</si>
  <si>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</si>
  <si>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</si>
  <si>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</si>
  <si>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</si>
  <si>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</si>
  <si>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Time (min)</t>
  </si>
  <si>
    <t>∞</t>
  </si>
  <si>
    <r>
      <t>Nuclease-Free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0</t>
    </r>
  </si>
  <si>
    <t>16 hr</t>
  </si>
  <si>
    <t>10 min</t>
  </si>
  <si>
    <t>5 min</t>
  </si>
  <si>
    <t>15 min</t>
  </si>
  <si>
    <t>20 min</t>
  </si>
  <si>
    <t>30 min</t>
  </si>
  <si>
    <t>Sample Information</t>
  </si>
  <si>
    <t>Extraction ID</t>
  </si>
  <si>
    <t>Description</t>
  </si>
  <si>
    <t xml:space="preserve">DNA template mass </t>
  </si>
  <si>
    <t>Overage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</si>
  <si>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</si>
  <si>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</si>
  <si>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</si>
  <si>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</si>
  <si>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</si>
  <si>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</si>
  <si>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</si>
  <si>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</si>
  <si>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</si>
  <si>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sWGA</t>
  </si>
  <si>
    <t>#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</si>
  <si>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</si>
  <si>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</si>
  <si>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</si>
  <si>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</si>
  <si>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</si>
  <si>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</si>
  <si>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</si>
  <si>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</si>
  <si>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</si>
  <si>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</si>
  <si>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</si>
  <si>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</si>
  <si>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</si>
  <si>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</si>
  <si>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</si>
  <si>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</si>
  <si>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</si>
  <si>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</si>
  <si>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</si>
  <si>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</si>
  <si>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</si>
  <si>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</si>
  <si>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</si>
  <si>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</si>
  <si>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</si>
  <si>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</si>
  <si>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</si>
  <si>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</si>
  <si>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</si>
  <si>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</si>
  <si>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</si>
  <si>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</si>
  <si>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</si>
  <si>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</si>
  <si>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</si>
  <si>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</si>
  <si>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</si>
  <si>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</si>
  <si>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</si>
  <si>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</si>
  <si>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</si>
  <si>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</si>
  <si>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</si>
  <si>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</si>
  <si>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</si>
  <si>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</si>
  <si>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</si>
  <si>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</si>
  <si>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</si>
  <si>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</si>
  <si>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</si>
  <si>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</si>
  <si>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</si>
  <si>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</si>
  <si>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</si>
  <si>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</si>
  <si>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</si>
  <si>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</si>
  <si>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</si>
  <si>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</si>
  <si>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</si>
  <si>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</si>
  <si>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</si>
  <si>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</si>
  <si>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</si>
  <si>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</si>
  <si>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</si>
  <si>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</si>
  <si>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</si>
  <si>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</si>
  <si>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</si>
  <si>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</si>
  <si>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</si>
  <si>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</si>
  <si>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</si>
  <si>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</si>
  <si>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</si>
  <si>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</si>
  <si>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</si>
  <si>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</si>
  <si>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</si>
  <si>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</si>
  <si>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</si>
  <si>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</si>
  <si>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</si>
  <si>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</si>
  <si>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</si>
  <si>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</si>
  <si>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</si>
  <si>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</si>
  <si>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</si>
  <si>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</si>
  <si>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</si>
  <si>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</si>
  <si>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</si>
  <si>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</si>
  <si>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</si>
  <si>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sWGA Dilution Factor</t>
  </si>
  <si>
    <t>Date:</t>
  </si>
  <si>
    <t>Exp Name:</t>
  </si>
  <si>
    <t>Number of samples:</t>
  </si>
  <si>
    <t>KEY</t>
  </si>
  <si>
    <t>(YYYY-MM-DD)</t>
  </si>
  <si>
    <t>User:</t>
  </si>
  <si>
    <t>User</t>
  </si>
  <si>
    <t>Initials</t>
  </si>
  <si>
    <t>Exp ID:</t>
  </si>
  <si>
    <t>(three digit ID created by the user)</t>
  </si>
  <si>
    <t>(select from dropdown)</t>
  </si>
  <si>
    <t>Exp Number:</t>
  </si>
  <si>
    <t>(Enter in sWGA Tab)</t>
  </si>
  <si>
    <t>NOMADS sWGA Worksheet</t>
  </si>
  <si>
    <t>Proceed with PCR</t>
  </si>
  <si>
    <t>(for master mix calculation)</t>
  </si>
  <si>
    <t>Reaction Volume:</t>
  </si>
  <si>
    <t>expt_date</t>
  </si>
  <si>
    <t>1 - SWGA</t>
  </si>
  <si>
    <t xml:space="preserve">  3. Run sWGA on thermocycler according to above right table</t>
  </si>
  <si>
    <t>sWGA template (ul)</t>
  </si>
  <si>
    <t>sWGA product [DNA] (ng / ul)</t>
  </si>
  <si>
    <t>sWGA qubit [DNA] (ng / ul)</t>
  </si>
  <si>
    <t>(SW = sWGA)</t>
  </si>
  <si>
    <t>swga_rxnvol_ul</t>
  </si>
  <si>
    <t>swga_targetmass_ng</t>
  </si>
  <si>
    <t>sample_id</t>
  </si>
  <si>
    <t>extraction_id</t>
  </si>
  <si>
    <t>Assay</t>
  </si>
  <si>
    <t>reference</t>
  </si>
  <si>
    <t>exp_metadata</t>
  </si>
  <si>
    <t>rxn_metadata</t>
  </si>
  <si>
    <t>swga_template_ul</t>
  </si>
  <si>
    <t>swga_product_ngul</t>
  </si>
  <si>
    <t>Experiment</t>
  </si>
  <si>
    <t>type</t>
  </si>
  <si>
    <t>version</t>
  </si>
  <si>
    <t>expt_id</t>
  </si>
  <si>
    <t>expt_user</t>
  </si>
  <si>
    <t>expt_rxns</t>
  </si>
  <si>
    <t>expt_type</t>
  </si>
  <si>
    <t>expt_version</t>
  </si>
  <si>
    <t>sWGA Identifier</t>
  </si>
  <si>
    <t>swga_identifier</t>
  </si>
  <si>
    <t>Notes:</t>
  </si>
  <si>
    <t>expt_notes</t>
  </si>
  <si>
    <t>Exp Summary:</t>
  </si>
  <si>
    <t>expt_summary</t>
  </si>
  <si>
    <t>Do NOT use any commas</t>
  </si>
  <si>
    <t>Project:</t>
  </si>
  <si>
    <t>Batch:</t>
  </si>
  <si>
    <t>(e.g. A, B, C etc)</t>
  </si>
  <si>
    <t>Project</t>
  </si>
  <si>
    <t>(Overwrite if necessary)</t>
  </si>
  <si>
    <t>Filename:</t>
  </si>
  <si>
    <t>Project A</t>
  </si>
  <si>
    <t>Project B</t>
  </si>
  <si>
    <t>Project C</t>
  </si>
  <si>
    <t>User-defined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</si>
  <si>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</si>
  <si>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</si>
  <si>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</si>
  <si>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</si>
  <si>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1. Select a complete entry i.e. for names you would highlight two cells e.g. G5 and H5</t>
  </si>
  <si>
    <t>Changelog from previous version</t>
  </si>
  <si>
    <t>swga template max vol</t>
  </si>
  <si>
    <t>ul</t>
  </si>
  <si>
    <t>Instructions</t>
  </si>
  <si>
    <t>Tabs</t>
  </si>
  <si>
    <t>Process</t>
  </si>
  <si>
    <t>This template is to be used to record sWGA experiments as part of a NOMADS sequencing run.</t>
  </si>
  <si>
    <t>A simplified list of assay steps / components including master mix calculations and plate layouts</t>
  </si>
  <si>
    <t>Sample level details associated with the sWGA experiment</t>
  </si>
  <si>
    <t>Contains experiment level metadata for export (NO EDITING)</t>
  </si>
  <si>
    <t>Contains rxn level metadata for export (NO EDITING)</t>
  </si>
  <si>
    <t>Contains look-up tables, assumptions etc. Edit the entries in green according to your needs</t>
  </si>
  <si>
    <t>There are two tabs to complete (green), two tabs for exporting data (red) and one tab (orange) for reference values:</t>
  </si>
  <si>
    <t>To prevent inadvertent loss of data, cells are protected from editing.</t>
  </si>
  <si>
    <r>
      <t xml:space="preserve">   - Filter '</t>
    </r>
    <r>
      <rPr>
        <b/>
        <sz val="24"/>
        <color rgb="FF000000"/>
        <rFont val="Calibri"/>
        <family val="2"/>
      </rPr>
      <t>Proceed with PCR</t>
    </r>
    <r>
      <rPr>
        <sz val="24"/>
        <color rgb="FF000000"/>
        <rFont val="Calibri"/>
        <family val="2"/>
      </rPr>
      <t>' column to entries with a '</t>
    </r>
    <r>
      <rPr>
        <b/>
        <sz val="24"/>
        <color rgb="FF000000"/>
        <rFont val="Calibri"/>
        <family val="2"/>
      </rPr>
      <t>Yes</t>
    </r>
    <r>
      <rPr>
        <sz val="24"/>
        <color rgb="FF000000"/>
        <rFont val="Calibri"/>
        <family val="2"/>
      </rPr>
      <t>'</t>
    </r>
  </si>
  <si>
    <r>
      <t xml:space="preserve">   - Copy the first three columns i.e. </t>
    </r>
    <r>
      <rPr>
        <b/>
        <sz val="24"/>
        <color rgb="FF000000"/>
        <rFont val="Calibri"/>
        <family val="2"/>
      </rPr>
      <t>'Sample ID'</t>
    </r>
    <r>
      <rPr>
        <sz val="24"/>
        <color rgb="FF000000"/>
        <rFont val="Calibri"/>
        <family val="2"/>
      </rPr>
      <t xml:space="preserve">, </t>
    </r>
    <r>
      <rPr>
        <b/>
        <sz val="24"/>
        <color rgb="FF000000"/>
        <rFont val="Calibri"/>
        <family val="2"/>
      </rPr>
      <t>'Extraction ID'</t>
    </r>
    <r>
      <rPr>
        <sz val="24"/>
        <color rgb="FF000000"/>
        <rFont val="Calibri"/>
        <family val="2"/>
      </rPr>
      <t xml:space="preserve"> and '</t>
    </r>
    <r>
      <rPr>
        <b/>
        <sz val="24"/>
        <color rgb="FF000000"/>
        <rFont val="Calibri"/>
        <family val="2"/>
      </rPr>
      <t>sWGA Identifier</t>
    </r>
    <r>
      <rPr>
        <sz val="24"/>
        <color rgb="FF000000"/>
        <rFont val="Calibri"/>
        <family val="2"/>
      </rPr>
      <t>' for all rows that are selected for PCR</t>
    </r>
  </si>
  <si>
    <r>
      <t xml:space="preserve">3. In the appropriate PCR template </t>
    </r>
    <r>
      <rPr>
        <b/>
        <sz val="24"/>
        <color rgb="FF000000"/>
        <rFont val="Calibri"/>
        <family val="2"/>
      </rPr>
      <t>'Paste Values'</t>
    </r>
    <r>
      <rPr>
        <sz val="24"/>
        <color rgb="FF000000"/>
        <rFont val="Calibri"/>
        <family val="2"/>
      </rPr>
      <t xml:space="preserve"> into the corresponding columns</t>
    </r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</si>
  <si>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'sWGA'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</si>
  <si>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r>
      <t xml:space="preserve">2. Once experiment is complete, copy outputs from the </t>
    </r>
    <r>
      <rPr>
        <b/>
        <sz val="24"/>
        <color rgb="FF000000"/>
        <rFont val="Calibri"/>
        <family val="2"/>
      </rPr>
      <t>'sWGA'</t>
    </r>
    <r>
      <rPr>
        <sz val="24"/>
        <color rgb="FF000000"/>
        <rFont val="Calibri"/>
        <family val="2"/>
      </rPr>
      <t xml:space="preserve"> tab as follows:</t>
    </r>
  </si>
  <si>
    <r>
      <t xml:space="preserve">4. All experimental data can now be extracted using </t>
    </r>
    <r>
      <rPr>
        <b/>
        <sz val="24"/>
        <color rgb="FF000000"/>
        <rFont val="Calibri"/>
        <family val="2"/>
      </rPr>
      <t>warehouse</t>
    </r>
  </si>
  <si>
    <t>Notes</t>
  </si>
  <si>
    <t>Please contact the NOMADS team if any changes need to be made to the template.</t>
  </si>
  <si>
    <t>Person A</t>
  </si>
  <si>
    <t>PA</t>
  </si>
  <si>
    <t>Person B</t>
  </si>
  <si>
    <t>Person C</t>
  </si>
  <si>
    <t>PB</t>
  </si>
  <si>
    <t>PC</t>
  </si>
  <si>
    <t>sWGA enzyme</t>
  </si>
  <si>
    <t>DNA Polymerase</t>
  </si>
  <si>
    <t>10x Buffer</t>
  </si>
  <si>
    <t>phi29</t>
  </si>
  <si>
    <t>equiphi29</t>
  </si>
  <si>
    <t>swga_enzyme</t>
  </si>
  <si>
    <t>Sample Type</t>
  </si>
  <si>
    <t>sample_type</t>
  </si>
  <si>
    <t>Field</t>
  </si>
  <si>
    <t>Positive</t>
  </si>
  <si>
    <t>Negative</t>
  </si>
  <si>
    <t>Corrections to equiphi volumes</t>
  </si>
  <si>
    <t>60 min</t>
  </si>
  <si>
    <t>Prepare</t>
  </si>
  <si>
    <t>equiphi29 cycle</t>
  </si>
  <si>
    <t>phi29 cycle</t>
  </si>
  <si>
    <t>Selected</t>
  </si>
  <si>
    <t>-</t>
  </si>
  <si>
    <t>ID for Plate Layout</t>
  </si>
  <si>
    <t>Select ID to reference in platemap:</t>
  </si>
  <si>
    <t>Column</t>
  </si>
  <si>
    <t>Platemap ID</t>
  </si>
  <si>
    <t>Helloo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</si>
</sst>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ndale Mono"/>
      <family val="2"/>
    </font>
    <font>
      <b/>
      <u/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b/>
      <u/>
      <sz val="24"/>
      <color theme="1"/>
      <name val="Calibri"/>
      <family val="2"/>
      <scheme val="minor"/>
    </font>
    <font>
      <b/>
      <u/>
      <sz val="36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3"/>
    <xf numFmtId="0" fontId="10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165" fontId="0" fillId="3" borderId="1" xfId="0" applyNumberFormat="1" applyFill="1" applyBorder="1" applyAlignment="1">
      <alignment horizontal="center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11" fillId="0" borderId="0" xfId="0" applyFont="1"/>
    <xf numFmtId="165" fontId="0" fillId="3" borderId="9" xfId="0" applyNumberFormat="1" applyFill="1" applyBorder="1" applyAlignment="1">
      <alignment horizontal="center"/>
    </xf>
    <xf numFmtId="0" fontId="0" fillId="0" borderId="0" xfId="0" applyAlignment="1">
      <alignment horizontal="left" wrapText="1"/>
    </xf>
    <xf numFmtId="0" fontId="7" fillId="7" borderId="2" xfId="0" applyFont="1" applyFill="1" applyBorder="1"/>
    <xf numFmtId="0" fontId="0" fillId="7" borderId="2" xfId="0" applyFill="1" applyBorder="1"/>
    <xf numFmtId="0" fontId="0" fillId="0" borderId="0" xfId="0" applyAlignment="1">
      <alignment horizontal="left" vertical="top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7" xfId="0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0" fillId="10" borderId="1" xfId="0" applyFill="1" applyBorder="1" applyAlignment="1">
      <alignment horizontal="center"/>
    </xf>
    <xf numFmtId="0" fontId="0" fillId="11" borderId="2" xfId="0" applyFill="1" applyBorder="1"/>
    <xf numFmtId="0" fontId="0" fillId="0" borderId="0" xfId="0" applyAlignment="1">
      <alignment vertical="center"/>
    </xf>
    <xf numFmtId="0" fontId="1" fillId="0" borderId="0" xfId="3" applyFont="1"/>
    <xf numFmtId="0" fontId="0" fillId="4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3" applyFont="1" applyProtection="1"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65" fontId="0" fillId="3" borderId="7" xfId="0" applyNumberFormat="1" applyFill="1" applyBorder="1" applyAlignment="1" applyProtection="1">
      <alignment horizontal="center"/>
      <protection locked="0"/>
    </xf>
    <xf numFmtId="0" fontId="15" fillId="4" borderId="7" xfId="0" applyFont="1" applyFill="1" applyBorder="1" applyAlignment="1" applyProtection="1">
      <alignment horizontal="center" wrapText="1"/>
      <protection locked="0"/>
    </xf>
    <xf numFmtId="0" fontId="15" fillId="4" borderId="1" xfId="0" applyFont="1" applyFill="1" applyBorder="1" applyAlignment="1" applyProtection="1">
      <alignment horizontal="center" wrapText="1"/>
      <protection locked="0"/>
    </xf>
    <xf numFmtId="0" fontId="15" fillId="5" borderId="7" xfId="0" applyFont="1" applyFill="1" applyBorder="1" applyAlignment="1" applyProtection="1">
      <alignment horizontal="center" wrapText="1"/>
      <protection locked="0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4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22" fillId="0" borderId="0" xfId="0" applyFont="1"/>
    <xf numFmtId="0" fontId="23" fillId="0" borderId="0" xfId="0" applyFont="1"/>
    <xf numFmtId="0" fontId="20" fillId="12" borderId="0" xfId="0" applyFont="1" applyFill="1" applyAlignment="1">
      <alignment horizontal="center"/>
    </xf>
    <xf numFmtId="0" fontId="15" fillId="0" borderId="6" xfId="0" applyFont="1" applyBorder="1" applyAlignment="1" applyProtection="1">
      <alignment horizontal="center" wrapText="1"/>
      <protection locked="0"/>
    </xf>
    <xf numFmtId="9" fontId="8" fillId="0" borderId="0" xfId="6" applyFont="1" applyAlignment="1" applyProtection="1">
      <alignment horizontal="center" wrapText="1"/>
      <protection locked="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8" borderId="0" xfId="0" applyFont="1" applyFill="1" applyAlignment="1">
      <alignment horizontal="right"/>
    </xf>
    <xf numFmtId="0" fontId="0" fillId="8" borderId="0" xfId="0" applyFill="1" applyAlignment="1">
      <alignment horizontal="right" wrapText="1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 applyProtection="1">
      <alignment horizontal="center"/>
      <protection locked="0"/>
    </xf>
    <xf numFmtId="0" fontId="16" fillId="0" borderId="15" xfId="0" applyFont="1" applyBorder="1" applyAlignment="1" applyProtection="1">
      <alignment horizontal="center"/>
      <protection locked="0"/>
    </xf>
    <xf numFmtId="0" fontId="0" fillId="8" borderId="15" xfId="0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165" fontId="0" fillId="3" borderId="16" xfId="0" applyNumberFormat="1" applyFill="1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165" fontId="0" fillId="3" borderId="18" xfId="0" applyNumberFormat="1" applyFill="1" applyBorder="1" applyAlignment="1" applyProtection="1">
      <alignment horizontal="center"/>
      <protection locked="0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 applyProtection="1">
      <alignment horizontal="center"/>
      <protection locked="0"/>
    </xf>
    <xf numFmtId="0" fontId="16" fillId="0" borderId="22" xfId="0" applyFont="1" applyBorder="1" applyAlignment="1" applyProtection="1">
      <alignment horizontal="center"/>
      <protection locked="0"/>
    </xf>
    <xf numFmtId="0" fontId="0" fillId="8" borderId="22" xfId="0" applyFill="1" applyBorder="1" applyAlignment="1">
      <alignment horizontal="center"/>
    </xf>
    <xf numFmtId="0" fontId="0" fillId="0" borderId="22" xfId="0" applyBorder="1" applyAlignment="1" applyProtection="1">
      <alignment horizontal="center"/>
      <protection locked="0"/>
    </xf>
    <xf numFmtId="165" fontId="0" fillId="3" borderId="22" xfId="0" applyNumberFormat="1" applyFill="1" applyBorder="1" applyAlignment="1">
      <alignment horizontal="center"/>
    </xf>
    <xf numFmtId="165" fontId="0" fillId="3" borderId="23" xfId="0" applyNumberFormat="1" applyFill="1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16" fillId="0" borderId="9" xfId="0" applyFont="1" applyBorder="1" applyAlignment="1" applyProtection="1">
      <alignment horizontal="center"/>
      <protection locked="0"/>
    </xf>
    <xf numFmtId="0" fontId="0" fillId="8" borderId="9" xfId="0" applyFill="1" applyBorder="1" applyAlignment="1">
      <alignment horizontal="center"/>
    </xf>
    <xf numFmtId="165" fontId="0" fillId="3" borderId="12" xfId="0" applyNumberFormat="1" applyFill="1" applyBorder="1" applyAlignment="1" applyProtection="1">
      <alignment horizontal="center"/>
      <protection locked="0"/>
    </xf>
    <xf numFmtId="0" fontId="0" fillId="0" borderId="24" xfId="0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8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0" fontId="0" fillId="8" borderId="0" xfId="0" applyFill="1" applyAlignment="1">
      <alignment horizontal="right" wrapText="1"/>
    </xf>
    <xf numFmtId="0" fontId="8" fillId="8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8" borderId="0" xfId="0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8" fillId="9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8" borderId="0" xfId="0" applyFill="1" applyAlignment="1">
      <alignment horizontal="center"/>
    </xf>
    <xf numFmtId="165" fontId="8" fillId="8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/>
    </xf>
    <xf numFmtId="0" fontId="8" fillId="8" borderId="0" xfId="0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" fontId="8" fillId="8" borderId="0" xfId="5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right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8" fillId="8" borderId="0" xfId="0" applyFont="1" applyFill="1" applyAlignment="1">
      <alignment horizontal="right"/>
    </xf>
    <xf numFmtId="0" fontId="8" fillId="8" borderId="0" xfId="5" applyNumberFormat="1" applyFont="1" applyFill="1" applyAlignment="1">
      <alignment horizontal="center" vertical="center"/>
    </xf>
    <xf numFmtId="0" fontId="0" fillId="0" borderId="25" xfId="0" applyBorder="1" applyAlignment="1" applyProtection="1">
      <alignment horizontal="left"/>
      <protection locked="0"/>
    </xf>
    <xf numFmtId="0" fontId="0" fillId="6" borderId="0" xfId="0" applyFill="1" applyAlignment="1">
      <alignment horizontal="center" vertical="center"/>
    </xf>
    <xf numFmtId="1" fontId="8" fillId="8" borderId="0" xfId="5" applyNumberFormat="1" applyFont="1" applyFill="1" applyAlignment="1">
      <alignment horizontal="center" vertical="center"/>
    </xf>
    <xf numFmtId="0" fontId="8" fillId="0" borderId="2" xfId="0" applyFont="1" applyBorder="1" applyAlignment="1">
      <alignment horizontal="center" wrapText="1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2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font>
        <sz val="10"/>
        <name val="Andale Mon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sWGA" displayName="tbl_sWGA" ref="A2:M98" totalsRowShown="0" headerRowDxfId="25" headerRowBorderDxfId="24" tableBorderDxfId="23" totalsRowBorderDxfId="22">
  <autoFilter ref="A2:M98" xr:uid="{4C103716-E393-43AA-872A-215BD28108E4}"/>
  <tableColumns count="13">
    <tableColumn id="1" xr3:uid="{AFEE5217-53A1-450F-B6A8-E87D945E0FAE}" name="#" dataDxfId="21"/>
    <tableColumn id="11" xr3:uid="{9D5B102D-7669-44BC-8187-47AAB97F9649}" name="Column" dataDxfId="20">
      <calculatedColumnFormula>RIGHT(tbl_sWGA[[#This Row],[Well]],LEN(tbl_sWGA[[#This Row],[Well]])-1)</calculatedColumnFormula>
    </tableColumn>
    <tableColumn id="6" xr3:uid="{0CF8190A-662E-422B-8BDD-34F3D27B34F2}" name="Well" dataDxfId="19"/>
    <tableColumn id="2" xr3:uid="{CE61E1E1-E9B3-4D58-9DFE-1AB6DDFCD05A}" name="Sample ID" dataDxfId="18"/>
    <tableColumn id="3" xr3:uid="{9795EF0E-2DE1-455A-A3FF-0804F7CBA8C3}" name="Extraction ID" dataDxfId="17"/>
    <tableColumn id="4" xr3:uid="{5587DAF9-72AA-46A4-AAFA-83520030B12F}" name="Sample Type" dataDxfId="16"/>
    <tableColumn id="13" xr3:uid="{0F05B72A-22CD-46B4-A0A4-60921E6363DB}" name="Platemap ID" dataDxfId="15">
      <calculatedColumnFormula>IF(Assay!$F$33=reference!$E$42,IF(LEN(tbl_sWGA[[#This Row],[Sample ID]])&gt;0,tbl_sWGA[[#This Row],[Sample ID]],""),IF(LEN(tbl_sWGA[[#This Row],[Extraction ID]])&gt;0,tbl_sWGA[[#This Row],[Extraction ID]],""))</calculatedColumnFormula>
    </tableColumn>
    <tableColumn id="7" xr3:uid="{AE7E794D-3E11-4B03-8051-B54164DF087E}" name="sWGA Identifier" dataDxfId="14">
      <calculatedColumnFormula>IF(SUM(LEN(tbl_sWGA[[#This Row],[Sample ID]])+LEN(tbl_sWGA[[#This Row],[Extraction ID]]))=0,"",CONCATENATE(exp_id,"_",tbl_sWGA[[#This Row],[Well]]))</calculatedColumnFormula>
    </tableColumn>
    <tableColumn id="8" xr3:uid="{17E17A49-9A1B-4B36-98B0-66368F2A095E}" name="sWGA template (ul)" dataDxfId="13"/>
    <tableColumn id="12" xr3:uid="{6392E74F-2A5C-4E61-A4E5-54FD59E2FF90}" name="sWGA qubit [DNA] (ng / ul)" dataDxfId="12"/>
    <tableColumn id="9" xr3:uid="{182C6360-B664-4CDB-83F5-523D173848EB}" name="sWGA Dilution Factor" dataDxfId="11"/>
    <tableColumn id="5" xr3:uid="{B3E809FC-AA96-4329-8BC3-6D3188F7C694}" name="sWGA product [DNA] (ng / ul)" dataDxfId="10">
      <calculatedColumnFormula>IF(OR(ISBLANK(tbl_sWGA[[#This Row],[sWGA qubit '[DNA'] (ng / ul)]]),ISBLANK(tbl_sWGA[[#This Row],[sWGA Dilution Factor]])),"",SUM(tbl_sWGA[[#This Row],[sWGA qubit '[DNA'] (ng / ul)]]*tbl_sWGA[[#This Row],[sWGA Dilution Factor]]))</calculatedColumnFormula>
    </tableColumn>
    <tableColumn id="10" xr3:uid="{1D653C53-7C54-49A7-9A0B-EB787729497D}" name="Proceed with PCR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FA29E-6DC2-47A8-8DE8-3C1612926E90}" name="tbl_expt_metadata" displayName="tbl_expt_metadata" ref="A1:K2" totalsRowShown="0">
  <autoFilter ref="A1:K2" xr:uid="{FB4FA29E-6DC2-47A8-8DE8-3C1612926E90}"/>
  <tableColumns count="11">
    <tableColumn id="1" xr3:uid="{7A035B8A-404A-4AC3-B440-D82E5E6068A8}" name="expt_id">
      <calculatedColumnFormula>IF(LEN(exp_id)=0,"",exp_id)</calculatedColumnFormula>
    </tableColumn>
    <tableColumn id="7" xr3:uid="{0B63A709-0BB1-4213-B54B-DC29A619F5DC}" name="expt_date">
      <calculatedColumnFormula>IF(LEN(exp_date)=0,"",exp_date)</calculatedColumnFormula>
    </tableColumn>
    <tableColumn id="6" xr3:uid="{11757D10-BD01-43A4-B328-F844A55DF65E}" name="expt_user">
      <calculatedColumnFormula>IF(LEN(exp_user)=0,"",exp_user)</calculatedColumnFormula>
    </tableColumn>
    <tableColumn id="3" xr3:uid="{4F1B9628-E03C-4A31-9896-D7E543CCB062}" name="expt_type">
      <calculatedColumnFormula>IF(LEN(exp_type)=0,"",exp_type)</calculatedColumnFormula>
    </tableColumn>
    <tableColumn id="5" xr3:uid="{D959B6BA-772D-4BAB-911D-448AC444559F}" name="expt_version">
      <calculatedColumnFormula>IF(LEN(exp_version)=0,"",exp_version)</calculatedColumnFormula>
    </tableColumn>
    <tableColumn id="8" xr3:uid="{F2124D1B-85F7-4448-A1EF-67C98844CFB5}" name="expt_rxns">
      <calculatedColumnFormula>IF(LEN(exp_rxns)=0,"",exp_rxns)</calculatedColumnFormula>
    </tableColumn>
    <tableColumn id="10" xr3:uid="{7699FAE5-CE2C-4B5E-ADD0-2AE622737F10}" name="expt_notes">
      <calculatedColumnFormula>IF(LEN(exp_notes)=0,"",exp_notes)</calculatedColumnFormula>
    </tableColumn>
    <tableColumn id="9" xr3:uid="{2D9B1B77-2E59-4E0D-ACB3-C21F2162AD9D}" name="expt_summary">
      <calculatedColumnFormula>IF(LEN(exp_summary)=0,"",exp_summary)</calculatedColumnFormula>
    </tableColumn>
    <tableColumn id="11" xr3:uid="{00542FAB-A3C8-4C82-A468-72F2D2CB8137}" name="swga_enzyme">
      <calculatedColumnFormula>swga_enzyme</calculatedColumnFormula>
    </tableColumn>
    <tableColumn id="2" xr3:uid="{D27AA281-2010-4088-B71D-18AD05E1377E}" name="swga_rxnvol_ul">
      <calculatedColumnFormula>IF(LEN(swga_rxnvol)=0,"",swga_rxnvol)</calculatedColumnFormula>
    </tableColumn>
    <tableColumn id="4" xr3:uid="{76103468-9E71-47C9-B38E-C85D63B7CBEC}" name="swga_targetmass_ng">
      <calculatedColumnFormula>IF(LEN(swga_targetmass)=0,"",swga_targetmass)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B33337-57AD-4E7A-90CB-3035C0FB4E08}" name="tbl_rxn_metadata" displayName="tbl_rxn_metadata" ref="A1:G97" totalsRowShown="0">
  <autoFilter ref="A1:G97" xr:uid="{CCB33337-57AD-4E7A-90CB-3035C0FB4E08}"/>
  <tableColumns count="7">
    <tableColumn id="2" xr3:uid="{5F3394BF-DF77-48C1-B2AA-E7EF228DDFEA}" name="sample_id">
      <calculatedColumnFormula>IF(LEN(sWGA!D3)=0,"",sWGA!D3)</calculatedColumnFormula>
    </tableColumn>
    <tableColumn id="3" xr3:uid="{E11C4165-C164-4B88-9BF1-7FC2458E8999}" name="extraction_id">
      <calculatedColumnFormula>IF(LEN(sWGA!E3)=0,"",sWGA!E3)</calculatedColumnFormula>
    </tableColumn>
    <tableColumn id="6" xr3:uid="{1FB0E1F2-B22B-4383-B21B-4C2C979A2F8D}" name="sample_type" dataDxfId="8">
      <calculatedColumnFormula>IF(LEN(sWGA!F3)=0,"",sWGA!F3)</calculatedColumnFormula>
    </tableColumn>
    <tableColumn id="1" xr3:uid="{D54B2CD4-28CD-4925-BA77-787E61BD2826}" name="expt_id" dataDxfId="7">
      <calculatedColumnFormula>IF(LEN(sWGA!H3)=0,"",exp_id)</calculatedColumnFormula>
    </tableColumn>
    <tableColumn id="4" xr3:uid="{F5CC8E00-1DA6-4870-97ED-B9F5BA34367D}" name="swga_identifier">
      <calculatedColumnFormula>IF(LEN(sWGA!H3)=0,"",sWGA!H3)</calculatedColumnFormula>
    </tableColumn>
    <tableColumn id="5" xr3:uid="{69977892-2940-4767-BCD3-8A7DBDFEFE49}" name="swga_template_ul">
      <calculatedColumnFormula>IF(LEN(sWGA!I3)=0,"",sWGA!I3)</calculatedColumnFormula>
    </tableColumn>
    <tableColumn id="8" xr3:uid="{93535458-6311-412F-9B5D-5D2548EC8C00}" name="swga_product_ngul">
      <calculatedColumnFormula>IF(LEN(sWGA!L3)=0,"",sWGA!L3)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N45"/>
  <sheetViews>
    <sheetView workbookViewId="0">
      <selection activeCell="C14" sqref="C14:K15"/>
    </sheetView>
  </sheetViews>
  <sheetFormatPr defaultRowHeight="15.75"/>
  <cols>
    <col min="1" max="8" width="9" style="6" customWidth="1"/>
  </cols>
  <sheetData>
    <row r="1" spans="1:13">
      <c r="A1" s="91" t="s">
        <v>146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ht="15.75" customHeight="1">
      <c r="A2" s="93" t="s">
        <v>133</v>
      </c>
      <c r="B2" s="94"/>
      <c r="C2" s="97"/>
      <c r="D2" s="97"/>
      <c r="E2" s="97"/>
      <c r="F2" s="97"/>
      <c r="G2" s="92" t="s">
        <v>137</v>
      </c>
      <c r="H2" s="92"/>
      <c r="K2" s="102" t="s">
        <v>136</v>
      </c>
      <c r="L2" s="102"/>
    </row>
    <row r="3" spans="1:13" ht="15.75" customHeight="1">
      <c r="A3" s="93" t="s">
        <v>138</v>
      </c>
      <c r="B3" s="94"/>
      <c r="C3" s="98"/>
      <c r="D3" s="98"/>
      <c r="E3" s="98"/>
      <c r="F3" s="98"/>
      <c r="G3" t="s">
        <v>143</v>
      </c>
      <c r="K3" s="111" t="s">
        <v>4</v>
      </c>
      <c r="L3" s="111"/>
    </row>
    <row r="4" spans="1:13" ht="15.75" customHeight="1">
      <c r="A4" s="93" t="s">
        <v>144</v>
      </c>
      <c r="B4" s="94"/>
      <c r="C4" s="100"/>
      <c r="D4" s="100"/>
      <c r="E4" s="100"/>
      <c r="F4" s="100"/>
      <c r="G4" s="26" t="s">
        <v>142</v>
      </c>
      <c r="K4" s="112" t="s">
        <v>5</v>
      </c>
      <c r="L4" s="112"/>
    </row>
    <row r="5" spans="1:13">
      <c r="A5" s="95" t="s">
        <v>141</v>
      </c>
      <c r="B5" s="96"/>
      <c r="C5" s="99" t="str">
        <f>IF(OR(ISBLANK(C3),ISBLANK(C4)),"",CONCATENATE("SW",VLOOKUP(C3,reference!I3:J8,2,FALSE),C4))</f>
        <v/>
      </c>
      <c r="D5" s="99"/>
      <c r="E5" s="99"/>
      <c r="F5" s="99"/>
      <c r="G5" s="20" t="s">
        <v>156</v>
      </c>
      <c r="K5" s="101" t="s">
        <v>181</v>
      </c>
      <c r="L5" s="101"/>
    </row>
    <row r="6" spans="1:13" ht="15.75" customHeight="1">
      <c r="A6" s="95" t="s">
        <v>134</v>
      </c>
      <c r="B6" s="96"/>
      <c r="C6" s="119" t="str">
        <f>IF(OR(ISBLANK(C2),ISBLANK(C3),LEN(C5)=0),"",CONCATENATE(C2,"_sWGA_",C5))</f>
        <v/>
      </c>
      <c r="D6" s="119"/>
      <c r="E6" s="119"/>
      <c r="F6" s="119"/>
      <c r="G6" s="23"/>
      <c r="K6" s="101"/>
      <c r="L6" s="101"/>
    </row>
    <row r="7" spans="1:13" ht="15.75" customHeight="1">
      <c r="A7" s="116" t="s">
        <v>182</v>
      </c>
      <c r="B7" s="116"/>
      <c r="C7" s="117"/>
      <c r="D7" s="117"/>
      <c r="E7" s="117"/>
      <c r="F7" s="117"/>
      <c r="G7" t="s">
        <v>143</v>
      </c>
    </row>
    <row r="8" spans="1:13" ht="15.75" customHeight="1">
      <c r="A8" s="116" t="s">
        <v>183</v>
      </c>
      <c r="B8" s="116"/>
      <c r="C8" s="117"/>
      <c r="D8" s="117"/>
      <c r="E8" s="117"/>
      <c r="F8" s="117"/>
      <c r="G8" t="s">
        <v>184</v>
      </c>
    </row>
    <row r="9" spans="1:13" ht="15.75" customHeight="1">
      <c r="A9" s="118" t="s">
        <v>179</v>
      </c>
      <c r="B9" s="118"/>
      <c r="C9" s="115" t="str">
        <f>IF(OR(LEN(C7)=0, LEN(C8)=0),"",CONCATENATE(C7,"_Batch",C8))</f>
        <v/>
      </c>
      <c r="D9" s="115"/>
      <c r="E9" s="115"/>
      <c r="F9" s="115"/>
      <c r="G9" s="20" t="s">
        <v>186</v>
      </c>
    </row>
    <row r="10" spans="1:13" ht="15.75" customHeight="1">
      <c r="A10" s="118" t="s">
        <v>187</v>
      </c>
      <c r="B10" s="118"/>
      <c r="C10" s="122" t="str">
        <f>IF(OR(LEN(C6)=0,LEN(exp_summary)=0),"",CONCATENATE(C6,"_",exp_summary,".xlsx"))</f>
        <v/>
      </c>
      <c r="D10" s="122"/>
      <c r="E10" s="122"/>
      <c r="F10" s="122"/>
      <c r="G10" s="122"/>
      <c r="H10" s="122"/>
    </row>
    <row r="11" spans="1:13" ht="15.75" customHeight="1">
      <c r="A11" s="93" t="s">
        <v>225</v>
      </c>
      <c r="B11" s="94"/>
      <c r="C11" s="117"/>
      <c r="D11" s="117"/>
      <c r="E11" s="117"/>
      <c r="F11" s="117"/>
      <c r="G11" t="s">
        <v>143</v>
      </c>
      <c r="H11"/>
    </row>
    <row r="12" spans="1:13">
      <c r="A12" s="93" t="s">
        <v>135</v>
      </c>
      <c r="B12" s="94"/>
      <c r="C12" s="117"/>
      <c r="D12" s="117"/>
      <c r="E12" s="117"/>
      <c r="F12" s="117"/>
      <c r="G12" s="20" t="s">
        <v>148</v>
      </c>
    </row>
    <row r="13" spans="1:13">
      <c r="A13" s="60"/>
      <c r="B13" s="59" t="s">
        <v>149</v>
      </c>
      <c r="C13" s="109">
        <f>IF(swga_enzyme=reference!$E$3,50,20)</f>
        <v>20</v>
      </c>
      <c r="D13" s="109"/>
      <c r="E13" s="109"/>
      <c r="F13" s="109"/>
      <c r="G13"/>
    </row>
    <row r="14" spans="1:13">
      <c r="A14" s="29"/>
      <c r="B14" s="31" t="s">
        <v>177</v>
      </c>
      <c r="C14" s="105" t="s">
        <v>247</v>
      </c>
      <c r="D14" s="105"/>
      <c r="E14" s="105"/>
      <c r="F14" s="105"/>
      <c r="G14" s="105"/>
      <c r="H14" s="105"/>
      <c r="I14" s="105"/>
      <c r="J14" s="105"/>
      <c r="K14" s="105"/>
    </row>
    <row r="15" spans="1:13">
      <c r="A15" s="29"/>
      <c r="B15" s="31"/>
      <c r="C15" s="105"/>
      <c r="D15" s="105"/>
      <c r="E15" s="105"/>
      <c r="F15" s="105"/>
      <c r="G15" s="105"/>
      <c r="H15" s="105"/>
      <c r="I15" s="105"/>
      <c r="J15" s="105"/>
      <c r="K15" s="105"/>
    </row>
    <row r="16" spans="1:13">
      <c r="A16" s="7"/>
      <c r="C16" s="8"/>
      <c r="D16" s="7"/>
      <c r="E16" s="7"/>
      <c r="F16" s="7"/>
      <c r="G16" s="7"/>
      <c r="H16" s="7"/>
    </row>
    <row r="17" spans="1:13">
      <c r="A17" s="11" t="s">
        <v>151</v>
      </c>
      <c r="B17" s="8"/>
      <c r="C17" s="16" t="s">
        <v>23</v>
      </c>
      <c r="D17" s="55">
        <v>0.1</v>
      </c>
      <c r="E17" s="7"/>
      <c r="F17" s="7"/>
      <c r="G17" s="7"/>
    </row>
    <row r="18" spans="1:13">
      <c r="A18" s="14" t="str">
        <f>CONCATENATE("  1. Make up master mix as below and add ", SUM(D20:D25), " µl to each well")</f>
        <v xml:space="preserve">  1. Make up master mix as below and add 7.2 µl to each well</v>
      </c>
      <c r="B18" s="8"/>
      <c r="C18" s="7"/>
      <c r="D18" s="7"/>
      <c r="E18" s="7"/>
      <c r="F18" s="7"/>
      <c r="G18" s="7"/>
    </row>
    <row r="19" spans="1:13" ht="16.5" thickBot="1">
      <c r="A19" s="123" t="s">
        <v>7</v>
      </c>
      <c r="B19" s="123"/>
      <c r="C19" s="123"/>
      <c r="D19" s="89" t="s">
        <v>8</v>
      </c>
      <c r="E19" s="89"/>
      <c r="F19" s="89" t="str">
        <f>CONCATENATE("MM x",exp_rxns," (µl)")</f>
        <v>MM x (µl)</v>
      </c>
      <c r="G19" s="89"/>
      <c r="J19" s="104" t="s">
        <v>9</v>
      </c>
      <c r="K19" s="104"/>
      <c r="L19" s="12" t="s">
        <v>10</v>
      </c>
    </row>
    <row r="20" spans="1:13">
      <c r="A20" s="108" t="s">
        <v>227</v>
      </c>
      <c r="B20" s="108"/>
      <c r="C20" s="108"/>
      <c r="D20" s="90">
        <f>swga_rxnvol/10</f>
        <v>2</v>
      </c>
      <c r="E20" s="90"/>
      <c r="F20" s="110">
        <f t="shared" ref="F20:F23" si="0">IF(ISBLANK(swga_rxnvol),"",SUM(D20*exp_rxns*(1+$D$17)))</f>
        <v>0</v>
      </c>
      <c r="G20" s="110"/>
      <c r="J20" s="103">
        <f>reference!E12</f>
        <v>45</v>
      </c>
      <c r="K20" s="103"/>
      <c r="L20" s="10" t="str">
        <f>reference!F12</f>
        <v>Prepare</v>
      </c>
    </row>
    <row r="21" spans="1:13">
      <c r="A21" s="106" t="str">
        <f>IF(swga_enzyme=reference!$E$3,"100nM Primer Mix","500uM Primer Mix")</f>
        <v>500uM Primer Mix</v>
      </c>
      <c r="B21" s="106"/>
      <c r="C21" s="106"/>
      <c r="D21" s="90">
        <f>IF(swga_enzyme=reference!$E$3,0.25,2)</f>
        <v>2</v>
      </c>
      <c r="E21" s="90"/>
      <c r="F21" s="110">
        <f t="shared" si="0"/>
        <v>0</v>
      </c>
      <c r="G21" s="110"/>
      <c r="J21" s="103">
        <f>reference!E13</f>
        <v>45</v>
      </c>
      <c r="K21" s="103"/>
      <c r="L21" s="10" t="str">
        <f>reference!F13</f>
        <v>60 min</v>
      </c>
    </row>
    <row r="22" spans="1:13" ht="15.75" customHeight="1">
      <c r="A22" s="106" t="str">
        <f>IF(swga_enzyme=reference!$E$3,"BSA (20mg/mL)","DTT")</f>
        <v>DTT</v>
      </c>
      <c r="B22" s="106"/>
      <c r="C22" s="106"/>
      <c r="D22" s="90">
        <f>IF(swga_enzyme=reference!$E$3,1.25,0.2)</f>
        <v>0.2</v>
      </c>
      <c r="E22" s="90"/>
      <c r="F22" s="110">
        <f t="shared" si="0"/>
        <v>0</v>
      </c>
      <c r="G22" s="110"/>
      <c r="J22" s="103">
        <f>reference!E14</f>
        <v>65</v>
      </c>
      <c r="K22" s="103"/>
      <c r="L22" s="10" t="str">
        <f>reference!F14</f>
        <v>10 min</v>
      </c>
    </row>
    <row r="23" spans="1:13">
      <c r="A23" s="108" t="s">
        <v>3</v>
      </c>
      <c r="B23" s="108"/>
      <c r="C23" s="108"/>
      <c r="D23" s="90">
        <f>IF(swga_enzyme=reference!$E$3,5,2)</f>
        <v>2</v>
      </c>
      <c r="E23" s="90"/>
      <c r="F23" s="110">
        <f t="shared" si="0"/>
        <v>0</v>
      </c>
      <c r="G23" s="110"/>
      <c r="J23" s="103">
        <f>reference!E15</f>
        <v>8</v>
      </c>
      <c r="K23" s="103"/>
      <c r="L23" s="10" t="str">
        <f>reference!F15</f>
        <v>∞</v>
      </c>
    </row>
    <row r="24" spans="1:13">
      <c r="A24" s="107" t="str">
        <f>_xlfn.CONCAT(IF(C11="","Select",C11)," polymerase")</f>
        <v>Select polymerase</v>
      </c>
      <c r="B24" s="108"/>
      <c r="C24" s="108"/>
      <c r="D24" s="90">
        <v>1</v>
      </c>
      <c r="E24" s="90"/>
      <c r="F24" s="110">
        <f>IF(ISBLANK(swga_rxnvol),"",SUM(D24*exp_rxns*(1+$D$17)))</f>
        <v>0</v>
      </c>
      <c r="G24" s="110"/>
      <c r="J24" s="103" t="str">
        <f>reference!E16</f>
        <v>-</v>
      </c>
      <c r="K24" s="103"/>
      <c r="L24" s="10" t="str">
        <f>reference!F16</f>
        <v>-</v>
      </c>
    </row>
    <row r="25" spans="1:13">
      <c r="A25" s="106" t="s">
        <v>12</v>
      </c>
      <c r="B25" s="106"/>
      <c r="C25" s="106"/>
      <c r="D25" s="90">
        <f>SUM(swga_rxnvol-swga_template_maxvol)-SUM(D20:E24)</f>
        <v>0</v>
      </c>
      <c r="E25" s="90"/>
      <c r="F25" s="110">
        <f>IF(ISBLANK(swga_rxnvol),"",SUM(D25*exp_rxns*(1+$D$17)))</f>
        <v>0</v>
      </c>
      <c r="G25" s="110"/>
      <c r="J25" s="103" t="str">
        <f>reference!E17</f>
        <v>-</v>
      </c>
      <c r="K25" s="103"/>
      <c r="L25" s="10" t="str">
        <f>reference!F17</f>
        <v>-</v>
      </c>
    </row>
    <row r="26" spans="1:13">
      <c r="G26" s="17" t="str">
        <f>CONCATENATE("Add ",SUM(D20:D25)," µl of MM to each well")</f>
        <v>Add 7.2 µl of MM to each well</v>
      </c>
      <c r="J26" s="103" t="str">
        <f>reference!E18</f>
        <v>-</v>
      </c>
      <c r="K26" s="103"/>
      <c r="L26" s="10" t="str">
        <f>reference!F18</f>
        <v>-</v>
      </c>
    </row>
    <row r="27" spans="1:13">
      <c r="B27" s="7"/>
      <c r="C27" s="9"/>
      <c r="D27" s="7"/>
      <c r="G27" s="10"/>
      <c r="J27" s="103" t="str">
        <f>reference!E19</f>
        <v>-</v>
      </c>
      <c r="K27" s="103"/>
      <c r="L27" s="10" t="str">
        <f>reference!F19</f>
        <v>-</v>
      </c>
    </row>
    <row r="28" spans="1:13">
      <c r="A28" s="14" t="str">
        <f>CONCATENATE("  2. For each sample add target of ",swga_targetmass," ng of DNA for each up to a max vol of ",swga_template_maxvol,"ul. Add TE as required.")</f>
        <v xml:space="preserve">  2. For each sample add target of 40 ng of DNA for each up to a max vol of 12.8ul. Add TE as required.</v>
      </c>
      <c r="B28" s="7"/>
      <c r="C28" s="9"/>
      <c r="D28" s="7"/>
      <c r="F28" s="13"/>
      <c r="G28" s="10"/>
      <c r="K28" s="121" t="s">
        <v>145</v>
      </c>
      <c r="L28" s="121"/>
      <c r="M28" s="121"/>
    </row>
    <row r="29" spans="1:13">
      <c r="A29" s="14" t="s">
        <v>152</v>
      </c>
      <c r="B29" s="7"/>
      <c r="C29" s="9"/>
      <c r="D29" s="7"/>
      <c r="F29" s="13"/>
      <c r="G29" s="10"/>
    </row>
    <row r="30" spans="1:13" ht="33" customHeight="1">
      <c r="A30" s="114" t="str">
        <f>IF(swga_enzyme=reference!$E$3,"  4. Quantify 1 µl (199 µl WS 1X HS DNA). Dilute in water if required","  4. Dilute sWGA product by adding 160 µl water or low TE-Buffer (mix well). Aliquot 90 µl into backup plate and store at 4°C")</f>
        <v xml:space="preserve">  4. Dilute sWGA product by adding 160 µl water or low TE-Buffer (mix well). Aliquot 90 µl into backup plate and store at 4°C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3" t="str">
        <f>IF(swga_enzyme=reference!$E$3,"(Enter in sWGA Tab)","")</f>
        <v/>
      </c>
      <c r="L30" s="113"/>
      <c r="M30" s="113"/>
    </row>
    <row r="31" spans="1:13">
      <c r="A31" s="14" t="str">
        <f>IF(swga_enzyme=reference!$E$3, "","  5. Quantify 1 µl (199 µl WS 1X HS DNA). Dilute in water if required")</f>
        <v xml:space="preserve">  5. Quantify 1 µl (199 µl WS 1X HS DNA). Dilute in water if required</v>
      </c>
      <c r="B31" s="7"/>
      <c r="C31" s="9"/>
      <c r="D31" s="7"/>
      <c r="F31" s="13"/>
      <c r="G31" s="10"/>
      <c r="K31" s="113" t="str">
        <f>IF(swga_enzyme=reference!$E$3,"","(Enter in sWGA Tab)")</f>
        <v>(Enter in sWGA Tab)</v>
      </c>
      <c r="L31" s="113"/>
      <c r="M31" s="113"/>
    </row>
    <row r="32" spans="1:13">
      <c r="A32" s="14"/>
      <c r="B32" s="7"/>
      <c r="C32" s="9"/>
      <c r="D32" s="7"/>
      <c r="F32" s="13"/>
      <c r="G32" s="10"/>
      <c r="K32" s="61"/>
      <c r="L32" s="61"/>
      <c r="M32" s="61"/>
    </row>
    <row r="33" spans="1:14">
      <c r="A33" s="21" t="s">
        <v>33</v>
      </c>
      <c r="B33" t="s">
        <v>244</v>
      </c>
      <c r="C33"/>
      <c r="D33"/>
      <c r="E33"/>
      <c r="F33" s="120" t="s">
        <v>20</v>
      </c>
      <c r="G33" s="120"/>
      <c r="H33"/>
    </row>
    <row r="34" spans="1:14">
      <c r="A34"/>
      <c r="B34" s="27">
        <v>1</v>
      </c>
      <c r="C34" s="27">
        <v>2</v>
      </c>
      <c r="D34" s="27">
        <v>3</v>
      </c>
      <c r="E34" s="27">
        <v>4</v>
      </c>
      <c r="F34" s="27">
        <v>5</v>
      </c>
      <c r="G34" s="27">
        <v>6</v>
      </c>
      <c r="H34" s="27">
        <v>7</v>
      </c>
      <c r="I34" s="27">
        <v>8</v>
      </c>
      <c r="J34" s="27">
        <v>9</v>
      </c>
      <c r="K34" s="27">
        <v>10</v>
      </c>
      <c r="L34" s="27">
        <v>11</v>
      </c>
      <c r="M34" s="27">
        <v>12</v>
      </c>
    </row>
    <row r="35" spans="1:14">
      <c r="A35" s="28" t="s">
        <v>25</v>
      </c>
      <c r="B35" s="32" t="str">
        <f>sWGA!$G3</f>
        <v/>
      </c>
      <c r="C35" s="32" t="str">
        <f>sWGA!$G11</f>
        <v/>
      </c>
      <c r="D35" s="32" t="str">
        <f>sWGA!$G19</f>
        <v/>
      </c>
      <c r="E35" s="32" t="str">
        <f>sWGA!$G27</f>
        <v/>
      </c>
      <c r="F35" s="32" t="str">
        <f>sWGA!$G35</f>
        <v/>
      </c>
      <c r="G35" s="32" t="str">
        <f>sWGA!$G43</f>
        <v/>
      </c>
      <c r="H35" s="32" t="str">
        <f>sWGA!$G51</f>
        <v/>
      </c>
      <c r="I35" s="32" t="str">
        <f>sWGA!$G59</f>
        <v/>
      </c>
      <c r="J35" s="32" t="str">
        <f>sWGA!$G67</f>
        <v/>
      </c>
      <c r="K35" s="32" t="str">
        <f>sWGA!$G75</f>
        <v/>
      </c>
      <c r="L35" s="32" t="str">
        <f>sWGA!$G83</f>
        <v/>
      </c>
      <c r="M35" s="32" t="str">
        <f>sWGA!$G91</f>
        <v/>
      </c>
    </row>
    <row r="36" spans="1:14">
      <c r="A36" s="28" t="s">
        <v>26</v>
      </c>
      <c r="B36" s="32" t="str">
        <f>sWGA!$G4</f>
        <v/>
      </c>
      <c r="C36" s="32" t="str">
        <f>sWGA!$G12</f>
        <v/>
      </c>
      <c r="D36" s="32" t="str">
        <f>sWGA!$G20</f>
        <v/>
      </c>
      <c r="E36" s="32" t="str">
        <f>sWGA!$G28</f>
        <v/>
      </c>
      <c r="F36" s="32" t="str">
        <f>sWGA!$G36</f>
        <v/>
      </c>
      <c r="G36" s="32" t="str">
        <f>sWGA!$G44</f>
        <v/>
      </c>
      <c r="H36" s="32" t="str">
        <f>sWGA!$G52</f>
        <v/>
      </c>
      <c r="I36" s="32" t="str">
        <f>sWGA!$G60</f>
        <v/>
      </c>
      <c r="J36" s="32" t="str">
        <f>sWGA!$G68</f>
        <v/>
      </c>
      <c r="K36" s="32" t="str">
        <f>sWGA!$G76</f>
        <v/>
      </c>
      <c r="L36" s="32" t="str">
        <f>sWGA!$G84</f>
        <v/>
      </c>
      <c r="M36" s="32" t="str">
        <f>sWGA!$G92</f>
        <v/>
      </c>
    </row>
    <row r="37" spans="1:14">
      <c r="A37" s="28" t="s">
        <v>27</v>
      </c>
      <c r="B37" s="32" t="str">
        <f>sWGA!$G5</f>
        <v/>
      </c>
      <c r="C37" s="32" t="str">
        <f>sWGA!$G13</f>
        <v/>
      </c>
      <c r="D37" s="32" t="str">
        <f>sWGA!$G21</f>
        <v/>
      </c>
      <c r="E37" s="32" t="str">
        <f>sWGA!$G29</f>
        <v/>
      </c>
      <c r="F37" s="32" t="str">
        <f>sWGA!$G37</f>
        <v/>
      </c>
      <c r="G37" s="32" t="str">
        <f>sWGA!$G45</f>
        <v/>
      </c>
      <c r="H37" s="32" t="str">
        <f>sWGA!$G53</f>
        <v/>
      </c>
      <c r="I37" s="32" t="str">
        <f>sWGA!$G61</f>
        <v/>
      </c>
      <c r="J37" s="32" t="str">
        <f>sWGA!$G69</f>
        <v/>
      </c>
      <c r="K37" s="32" t="str">
        <f>sWGA!$G77</f>
        <v/>
      </c>
      <c r="L37" s="32" t="str">
        <f>sWGA!$G85</f>
        <v/>
      </c>
      <c r="M37" s="32" t="str">
        <f>sWGA!$G93</f>
        <v/>
      </c>
    </row>
    <row r="38" spans="1:14">
      <c r="A38" s="28" t="s">
        <v>28</v>
      </c>
      <c r="B38" s="32" t="str">
        <f>sWGA!$G6</f>
        <v/>
      </c>
      <c r="C38" s="32" t="str">
        <f>sWGA!$G14</f>
        <v/>
      </c>
      <c r="D38" s="32" t="str">
        <f>sWGA!$G22</f>
        <v/>
      </c>
      <c r="E38" s="32" t="str">
        <f>sWGA!$G30</f>
        <v/>
      </c>
      <c r="F38" s="32" t="str">
        <f>sWGA!$G38</f>
        <v/>
      </c>
      <c r="G38" s="32" t="str">
        <f>sWGA!$G46</f>
        <v/>
      </c>
      <c r="H38" s="32" t="str">
        <f>sWGA!$G54</f>
        <v/>
      </c>
      <c r="I38" s="32" t="str">
        <f>sWGA!$G62</f>
        <v/>
      </c>
      <c r="J38" s="32" t="str">
        <f>sWGA!$G70</f>
        <v/>
      </c>
      <c r="K38" s="32" t="str">
        <f>sWGA!$G78</f>
        <v/>
      </c>
      <c r="L38" s="32" t="str">
        <f>sWGA!$G86</f>
        <v/>
      </c>
      <c r="M38" s="32" t="str">
        <f>sWGA!$G94</f>
        <v/>
      </c>
    </row>
    <row r="39" spans="1:14">
      <c r="A39" s="28" t="s">
        <v>29</v>
      </c>
      <c r="B39" s="32" t="str">
        <f>sWGA!$G7</f>
        <v/>
      </c>
      <c r="C39" s="32" t="str">
        <f>sWGA!$G15</f>
        <v/>
      </c>
      <c r="D39" s="32" t="str">
        <f>sWGA!$G23</f>
        <v/>
      </c>
      <c r="E39" s="32" t="str">
        <f>sWGA!$G31</f>
        <v/>
      </c>
      <c r="F39" s="32" t="str">
        <f>sWGA!$G39</f>
        <v/>
      </c>
      <c r="G39" s="32" t="str">
        <f>sWGA!$G47</f>
        <v/>
      </c>
      <c r="H39" s="32" t="str">
        <f>sWGA!$G55</f>
        <v/>
      </c>
      <c r="I39" s="32" t="str">
        <f>sWGA!$G63</f>
        <v/>
      </c>
      <c r="J39" s="32" t="str">
        <f>sWGA!$G71</f>
        <v/>
      </c>
      <c r="K39" s="32" t="str">
        <f>sWGA!$G79</f>
        <v/>
      </c>
      <c r="L39" s="32" t="str">
        <f>sWGA!$G87</f>
        <v/>
      </c>
      <c r="M39" s="32" t="str">
        <f>sWGA!$G95</f>
        <v/>
      </c>
    </row>
    <row r="40" spans="1:14">
      <c r="A40" s="28" t="s">
        <v>30</v>
      </c>
      <c r="B40" s="32" t="str">
        <f>sWGA!$G8</f>
        <v/>
      </c>
      <c r="C40" s="32" t="str">
        <f>sWGA!$G16</f>
        <v/>
      </c>
      <c r="D40" s="32" t="str">
        <f>sWGA!$G24</f>
        <v/>
      </c>
      <c r="E40" s="32" t="str">
        <f>sWGA!$G32</f>
        <v/>
      </c>
      <c r="F40" s="32" t="str">
        <f>sWGA!$G40</f>
        <v/>
      </c>
      <c r="G40" s="32" t="str">
        <f>sWGA!$G48</f>
        <v/>
      </c>
      <c r="H40" s="32" t="str">
        <f>sWGA!$G56</f>
        <v/>
      </c>
      <c r="I40" s="32" t="str">
        <f>sWGA!$G64</f>
        <v/>
      </c>
      <c r="J40" s="32" t="str">
        <f>sWGA!$G72</f>
        <v/>
      </c>
      <c r="K40" s="32" t="str">
        <f>sWGA!$G80</f>
        <v/>
      </c>
      <c r="L40" s="32" t="str">
        <f>sWGA!$G88</f>
        <v/>
      </c>
      <c r="M40" s="32" t="str">
        <f>sWGA!$G96</f>
        <v/>
      </c>
    </row>
    <row r="41" spans="1:14">
      <c r="A41" s="28" t="s">
        <v>31</v>
      </c>
      <c r="B41" s="32" t="str">
        <f>sWGA!$G9</f>
        <v/>
      </c>
      <c r="C41" s="32" t="str">
        <f>sWGA!$G17</f>
        <v/>
      </c>
      <c r="D41" s="32" t="str">
        <f>sWGA!$G25</f>
        <v/>
      </c>
      <c r="E41" s="32" t="str">
        <f>sWGA!$G33</f>
        <v/>
      </c>
      <c r="F41" s="32" t="str">
        <f>sWGA!$G41</f>
        <v/>
      </c>
      <c r="G41" s="32" t="str">
        <f>sWGA!$G49</f>
        <v/>
      </c>
      <c r="H41" s="32" t="str">
        <f>sWGA!$G57</f>
        <v/>
      </c>
      <c r="I41" s="32" t="str">
        <f>sWGA!$G65</f>
        <v/>
      </c>
      <c r="J41" s="32" t="str">
        <f>sWGA!$G73</f>
        <v/>
      </c>
      <c r="K41" s="32" t="str">
        <f>sWGA!$G81</f>
        <v/>
      </c>
      <c r="L41" s="32" t="str">
        <f>sWGA!$G89</f>
        <v/>
      </c>
      <c r="M41" s="32" t="str">
        <f>sWGA!$G97</f>
        <v/>
      </c>
    </row>
    <row r="42" spans="1:14">
      <c r="A42" s="28" t="s">
        <v>32</v>
      </c>
      <c r="B42" s="32" t="str">
        <f>sWGA!$G10</f>
        <v/>
      </c>
      <c r="C42" s="32" t="str">
        <f>sWGA!$G18</f>
        <v/>
      </c>
      <c r="D42" s="32" t="str">
        <f>sWGA!$G26</f>
        <v/>
      </c>
      <c r="E42" s="32" t="str">
        <f>sWGA!$G34</f>
        <v/>
      </c>
      <c r="F42" s="32" t="str">
        <f>sWGA!$G42</f>
        <v/>
      </c>
      <c r="G42" s="32" t="str">
        <f>sWGA!$G50</f>
        <v/>
      </c>
      <c r="H42" s="32" t="str">
        <f>sWGA!$G58</f>
        <v/>
      </c>
      <c r="I42" s="32" t="str">
        <f>sWGA!$G66</f>
        <v/>
      </c>
      <c r="J42" s="32" t="str">
        <f>sWGA!$G74</f>
        <v/>
      </c>
      <c r="K42" s="32" t="str">
        <f>sWGA!$G82</f>
        <v/>
      </c>
      <c r="L42" s="32" t="str">
        <f>sWGA!$G90</f>
        <v/>
      </c>
      <c r="M42" s="32" t="str">
        <f>sWGA!$G98</f>
        <v/>
      </c>
    </row>
    <row r="43" spans="1: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>
      <c r="B44" s="7"/>
    </row>
    <row r="45" spans="1:14">
      <c r="B45" s="7"/>
    </row>
  </sheetData>
  <sheetProtection sheet="1" objects="1" scenarios="1"/>
  <mergeCells count="65">
    <mergeCell ref="F33:G33"/>
    <mergeCell ref="K28:M28"/>
    <mergeCell ref="K31:M31"/>
    <mergeCell ref="C10:H10"/>
    <mergeCell ref="A11:B11"/>
    <mergeCell ref="C11:F11"/>
    <mergeCell ref="D24:E24"/>
    <mergeCell ref="A23:C23"/>
    <mergeCell ref="A21:C21"/>
    <mergeCell ref="A22:C22"/>
    <mergeCell ref="A12:B12"/>
    <mergeCell ref="C12:F12"/>
    <mergeCell ref="A19:C19"/>
    <mergeCell ref="D19:E19"/>
    <mergeCell ref="K30:M30"/>
    <mergeCell ref="A30:J30"/>
    <mergeCell ref="C9:F9"/>
    <mergeCell ref="A7:B7"/>
    <mergeCell ref="A8:B8"/>
    <mergeCell ref="C7:F7"/>
    <mergeCell ref="C8:F8"/>
    <mergeCell ref="A9:B9"/>
    <mergeCell ref="F21:G21"/>
    <mergeCell ref="F22:G22"/>
    <mergeCell ref="F23:G23"/>
    <mergeCell ref="A10:B10"/>
    <mergeCell ref="A20:C20"/>
    <mergeCell ref="D25:E25"/>
    <mergeCell ref="A25:C25"/>
    <mergeCell ref="A24:C24"/>
    <mergeCell ref="C13:F13"/>
    <mergeCell ref="F20:G20"/>
    <mergeCell ref="F25:G25"/>
    <mergeCell ref="F24:G24"/>
    <mergeCell ref="J19:K19"/>
    <mergeCell ref="J20:K20"/>
    <mergeCell ref="J21:K21"/>
    <mergeCell ref="J22:K22"/>
    <mergeCell ref="C14:K15"/>
    <mergeCell ref="J27:K27"/>
    <mergeCell ref="J26:K26"/>
    <mergeCell ref="J23:K23"/>
    <mergeCell ref="J24:K24"/>
    <mergeCell ref="J25:K25"/>
    <mergeCell ref="A1:M1"/>
    <mergeCell ref="G2:H2"/>
    <mergeCell ref="A3:B3"/>
    <mergeCell ref="A6:B6"/>
    <mergeCell ref="C2:F2"/>
    <mergeCell ref="C3:F3"/>
    <mergeCell ref="C5:F5"/>
    <mergeCell ref="C4:F4"/>
    <mergeCell ref="A2:B2"/>
    <mergeCell ref="A5:B5"/>
    <mergeCell ref="K5:L6"/>
    <mergeCell ref="A4:B4"/>
    <mergeCell ref="K2:L2"/>
    <mergeCell ref="K3:L3"/>
    <mergeCell ref="K4:L4"/>
    <mergeCell ref="C6:F6"/>
    <mergeCell ref="F19:G19"/>
    <mergeCell ref="D20:E20"/>
    <mergeCell ref="D21:E21"/>
    <mergeCell ref="D22:E22"/>
    <mergeCell ref="D23:E23"/>
  </mergeCells>
  <phoneticPr fontId="6" type="noConversion"/>
  <conditionalFormatting sqref="C2:C4 C11:C14">
    <cfRule type="expression" dxfId="6" priority="17">
      <formula>COUNTIF(C2,"")</formula>
    </cfRule>
  </conditionalFormatting>
  <conditionalFormatting sqref="C7:C8">
    <cfRule type="expression" dxfId="5" priority="4">
      <formula>COUNTIF(C7,"")</formula>
    </cfRule>
  </conditionalFormatting>
  <conditionalFormatting sqref="D17 F33">
    <cfRule type="expression" dxfId="4" priority="3">
      <formula>COUNTIF(D17,"")</formula>
    </cfRule>
  </conditionalFormatting>
  <conditionalFormatting sqref="J20:L27">
    <cfRule type="expression" dxfId="3" priority="1">
      <formula>$J20="-"</formula>
    </cfRule>
  </conditionalFormatting>
  <conditionalFormatting sqref="K30:M32">
    <cfRule type="expression" dxfId="2" priority="2">
      <formula>LEN($K30)&gt;0</formula>
    </cfRule>
  </conditionalFormatting>
  <dataValidations count="2">
    <dataValidation allowBlank="1" showInputMessage="1" showErrorMessage="1" errorTitle="Experimental Aim" error="The aim must be 5-20 characters long as it is used to name folders downstream so can not be too verbose." sqref="C9:F9 C10" xr:uid="{8A90D9D7-2B69-4155-9BC8-5F857BAE0376}"/>
    <dataValidation type="custom" allowBlank="1" showInputMessage="1" showErrorMessage="1" errorTitle="Incorrect Format" error="Exp Numbers should be three digits long" sqref="C4:F4" xr:uid="{28EB9DBE-45BF-4490-851B-C4C7A91C2B02}">
      <formula1>LEN(C4)=3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BACFA1-87AC-4545-9963-95B02395023D}">
          <x14:formula1>
            <xm:f>reference!$E$3:$E$4</xm:f>
          </x14:formula1>
          <xm:sqref>C11:F11</xm:sqref>
        </x14:dataValidation>
        <x14:dataValidation type="list" allowBlank="1" showInputMessage="1" showErrorMessage="1" xr:uid="{86445682-C78D-47C6-AF01-B66EAB718B57}">
          <x14:formula1>
            <xm:f>reference!$E$42:$E$43</xm:f>
          </x14:formula1>
          <xm:sqref>F33</xm:sqref>
        </x14:dataValidation>
        <x14:dataValidation type="list" allowBlank="1" showInputMessage="1" showErrorMessage="1" xr:uid="{9E7C7338-D4B5-4229-8F49-1913883BAA1F}">
          <x14:formula1>
            <xm:f>reference!$I$3:$I$8</xm:f>
          </x14:formula1>
          <xm:sqref>C3</xm:sqref>
        </x14:dataValidation>
        <x14:dataValidation type="list" allowBlank="1" showInputMessage="1" showErrorMessage="1" xr:uid="{ECC56CCB-ED86-47E8-A451-039865410494}">
          <x14:formula1>
            <xm:f>reference!$L$3:$L$8</xm:f>
          </x14:formula1>
          <xm:sqref>C7:F7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M111"/>
  <sheetViews>
    <sheetView zoomScale="140" zoomScaleNormal="140" workbookViewId="0">
      <selection activeCell="M3" sqref="M3"/>
    </sheetView>
  </sheetViews>
  <sheetFormatPr defaultColWidth="11" defaultRowHeight="15.75"/>
  <cols>
    <col min="1" max="1" width="6.625" customWidth="1"/>
    <col min="2" max="2" width="6.625" hidden="1" customWidth="1"/>
    <col min="3" max="3" width="6.625" customWidth="1"/>
    <col min="4" max="6" width="11.75" customWidth="1"/>
    <col min="7" max="7" width="13.5" style="1" hidden="1" customWidth="1"/>
    <col min="8" max="8" width="13" customWidth="1"/>
    <col min="9" max="9" width="13.75" customWidth="1"/>
    <col min="10" max="10" width="14.75" customWidth="1"/>
    <col min="11" max="11" width="14.125" customWidth="1"/>
    <col min="12" max="12" width="14.625" customWidth="1"/>
    <col min="13" max="13" width="14.25" customWidth="1"/>
  </cols>
  <sheetData>
    <row r="1" spans="1:13">
      <c r="D1" s="124" t="s">
        <v>19</v>
      </c>
      <c r="E1" s="125"/>
      <c r="F1" s="125"/>
      <c r="G1" s="125"/>
      <c r="H1" s="126" t="s">
        <v>2</v>
      </c>
      <c r="I1" s="127"/>
      <c r="J1" s="127"/>
      <c r="K1" s="127"/>
      <c r="L1" s="127"/>
      <c r="M1" s="127"/>
    </row>
    <row r="2" spans="1:13" s="2" customFormat="1" ht="48.75" customHeight="1">
      <c r="A2" s="54" t="s">
        <v>34</v>
      </c>
      <c r="B2" s="54" t="s">
        <v>245</v>
      </c>
      <c r="C2" s="54" t="s">
        <v>131</v>
      </c>
      <c r="D2" s="43" t="s">
        <v>6</v>
      </c>
      <c r="E2" s="44" t="s">
        <v>20</v>
      </c>
      <c r="F2" s="43" t="s">
        <v>231</v>
      </c>
      <c r="G2" s="43" t="s">
        <v>246</v>
      </c>
      <c r="H2" s="45" t="s">
        <v>175</v>
      </c>
      <c r="I2" s="45" t="s">
        <v>153</v>
      </c>
      <c r="J2" s="45" t="s">
        <v>155</v>
      </c>
      <c r="K2" s="45" t="s">
        <v>132</v>
      </c>
      <c r="L2" s="45" t="s">
        <v>154</v>
      </c>
      <c r="M2" s="45" t="s">
        <v>147</v>
      </c>
    </row>
    <row r="3" spans="1:13" ht="15.75" customHeight="1">
      <c r="A3" s="56">
        <v>1</v>
      </c>
      <c r="B3" s="57" t="str">
        <f>RIGHT(tbl_sWGA[[#This Row],[Well]],LEN(tbl_sWGA[[#This Row],[Well]])-1)</f>
        <v>1</v>
      </c>
      <c r="C3" s="57" t="s">
        <v>35</v>
      </c>
      <c r="D3" s="30"/>
      <c r="E3" s="39"/>
      <c r="F3" s="30"/>
      <c r="G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" s="27" t="str">
        <f>IF(SUM(LEN(tbl_sWGA[[#This Row],[Sample ID]])+LEN(tbl_sWGA[[#This Row],[Extraction ID]]))=0,"",CONCATENATE(exp_id,"_",tbl_sWGA[[#This Row],[Well]]))</f>
        <v/>
      </c>
      <c r="I3" s="40"/>
      <c r="J3" s="40"/>
      <c r="K3" s="40"/>
      <c r="L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" s="42"/>
    </row>
    <row r="4" spans="1:13" ht="15.75" customHeight="1">
      <c r="A4" s="56">
        <v>2</v>
      </c>
      <c r="B4" s="57" t="str">
        <f>RIGHT(tbl_sWGA[[#This Row],[Well]],LEN(tbl_sWGA[[#This Row],[Well]])-1)</f>
        <v>1</v>
      </c>
      <c r="C4" s="57" t="s">
        <v>47</v>
      </c>
      <c r="D4" s="30"/>
      <c r="E4" s="39"/>
      <c r="F4" s="30"/>
      <c r="G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" s="27" t="str">
        <f>IF(SUM(LEN(tbl_sWGA[[#This Row],[Sample ID]])+LEN(tbl_sWGA[[#This Row],[Extraction ID]]))=0,"",CONCATENATE(exp_id,"_",tbl_sWGA[[#This Row],[Well]]))</f>
        <v/>
      </c>
      <c r="I4" s="40"/>
      <c r="J4" s="40"/>
      <c r="K4" s="40"/>
      <c r="L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" s="42"/>
    </row>
    <row r="5" spans="1:13" ht="15.75" customHeight="1">
      <c r="A5" s="56">
        <v>3</v>
      </c>
      <c r="B5" s="57" t="str">
        <f>RIGHT(tbl_sWGA[[#This Row],[Well]],LEN(tbl_sWGA[[#This Row],[Well]])-1)</f>
        <v>1</v>
      </c>
      <c r="C5" s="57" t="s">
        <v>56</v>
      </c>
      <c r="D5" s="30"/>
      <c r="E5" s="39"/>
      <c r="F5" s="30"/>
      <c r="G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" s="27" t="str">
        <f>IF(SUM(LEN(tbl_sWGA[[#This Row],[Sample ID]])+LEN(tbl_sWGA[[#This Row],[Extraction ID]]))=0,"",CONCATENATE(exp_id,"_",tbl_sWGA[[#This Row],[Well]]))</f>
        <v/>
      </c>
      <c r="I5" s="40"/>
      <c r="J5" s="40"/>
      <c r="K5" s="40"/>
      <c r="L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" s="42"/>
    </row>
    <row r="6" spans="1:13" ht="15.75" customHeight="1">
      <c r="A6" s="56">
        <v>4</v>
      </c>
      <c r="B6" s="57" t="str">
        <f>RIGHT(tbl_sWGA[[#This Row],[Well]],LEN(tbl_sWGA[[#This Row],[Well]])-1)</f>
        <v>1</v>
      </c>
      <c r="C6" s="57" t="s">
        <v>58</v>
      </c>
      <c r="D6" s="30"/>
      <c r="E6" s="39"/>
      <c r="F6" s="30"/>
      <c r="G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" s="27" t="str">
        <f>IF(SUM(LEN(tbl_sWGA[[#This Row],[Sample ID]])+LEN(tbl_sWGA[[#This Row],[Extraction ID]]))=0,"",CONCATENATE(exp_id,"_",tbl_sWGA[[#This Row],[Well]]))</f>
        <v/>
      </c>
      <c r="I6" s="40"/>
      <c r="J6" s="40"/>
      <c r="K6" s="40"/>
      <c r="L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" s="42"/>
    </row>
    <row r="7" spans="1:13" ht="15.75" customHeight="1">
      <c r="A7" s="56">
        <v>5</v>
      </c>
      <c r="B7" s="57" t="str">
        <f>RIGHT(tbl_sWGA[[#This Row],[Well]],LEN(tbl_sWGA[[#This Row],[Well]])-1)</f>
        <v>1</v>
      </c>
      <c r="C7" s="57" t="s">
        <v>60</v>
      </c>
      <c r="D7" s="30"/>
      <c r="E7" s="39"/>
      <c r="F7" s="30"/>
      <c r="G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" s="27" t="str">
        <f>IF(SUM(LEN(tbl_sWGA[[#This Row],[Sample ID]])+LEN(tbl_sWGA[[#This Row],[Extraction ID]]))=0,"",CONCATENATE(exp_id,"_",tbl_sWGA[[#This Row],[Well]]))</f>
        <v/>
      </c>
      <c r="I7" s="40"/>
      <c r="J7" s="40"/>
      <c r="K7" s="40"/>
      <c r="L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" s="42"/>
    </row>
    <row r="8" spans="1:13" ht="15.75" customHeight="1">
      <c r="A8" s="56">
        <v>6</v>
      </c>
      <c r="B8" s="57" t="str">
        <f>RIGHT(tbl_sWGA[[#This Row],[Well]],LEN(tbl_sWGA[[#This Row],[Well]])-1)</f>
        <v>1</v>
      </c>
      <c r="C8" s="57" t="s">
        <v>61</v>
      </c>
      <c r="D8" s="30"/>
      <c r="E8" s="39"/>
      <c r="F8" s="30"/>
      <c r="G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" s="27" t="str">
        <f>IF(SUM(LEN(tbl_sWGA[[#This Row],[Sample ID]])+LEN(tbl_sWGA[[#This Row],[Extraction ID]]))=0,"",CONCATENATE(exp_id,"_",tbl_sWGA[[#This Row],[Well]]))</f>
        <v/>
      </c>
      <c r="I8" s="40"/>
      <c r="J8" s="40"/>
      <c r="K8" s="40"/>
      <c r="L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" s="42"/>
    </row>
    <row r="9" spans="1:13" ht="15.75" customHeight="1">
      <c r="A9" s="56">
        <v>7</v>
      </c>
      <c r="B9" s="57" t="str">
        <f>RIGHT(tbl_sWGA[[#This Row],[Well]],LEN(tbl_sWGA[[#This Row],[Well]])-1)</f>
        <v>1</v>
      </c>
      <c r="C9" s="57" t="s">
        <v>62</v>
      </c>
      <c r="D9" s="30"/>
      <c r="E9" s="39"/>
      <c r="F9" s="30"/>
      <c r="G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" s="27" t="str">
        <f>IF(SUM(LEN(tbl_sWGA[[#This Row],[Sample ID]])+LEN(tbl_sWGA[[#This Row],[Extraction ID]]))=0,"",CONCATENATE(exp_id,"_",tbl_sWGA[[#This Row],[Well]]))</f>
        <v/>
      </c>
      <c r="I9" s="40"/>
      <c r="J9" s="40"/>
      <c r="K9" s="40"/>
      <c r="L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" s="42"/>
    </row>
    <row r="10" spans="1:13" ht="15.75" customHeight="1" thickBot="1">
      <c r="A10" s="58">
        <v>8</v>
      </c>
      <c r="B10" s="79" t="str">
        <f>RIGHT(tbl_sWGA[[#This Row],[Well]],LEN(tbl_sWGA[[#This Row],[Well]])-1)</f>
        <v>1</v>
      </c>
      <c r="C10" s="79" t="s">
        <v>63</v>
      </c>
      <c r="D10" s="80"/>
      <c r="E10" s="81"/>
      <c r="F10" s="80"/>
      <c r="G10" s="86" t="str">
        <f>IF(Assay!$F$33=reference!$E$42,IF(LEN(tbl_sWGA[[#This Row],[Sample ID]])&gt;0,tbl_sWGA[[#This Row],[Sample ID]],""),IF(LEN(tbl_sWGA[[#This Row],[Extraction ID]])&gt;0,tbl_sWGA[[#This Row],[Extraction ID]],""))</f>
        <v/>
      </c>
      <c r="H10" s="82" t="str">
        <f>IF(SUM(LEN(tbl_sWGA[[#This Row],[Sample ID]])+LEN(tbl_sWGA[[#This Row],[Extraction ID]]))=0,"",CONCATENATE(exp_id,"_",tbl_sWGA[[#This Row],[Well]]))</f>
        <v/>
      </c>
      <c r="I10" s="41"/>
      <c r="J10" s="41"/>
      <c r="K10" s="41"/>
      <c r="L10" s="22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0" s="83"/>
    </row>
    <row r="11" spans="1:13" ht="15.75" customHeight="1">
      <c r="A11" s="62">
        <v>9</v>
      </c>
      <c r="B11" s="63" t="str">
        <f>RIGHT(tbl_sWGA[[#This Row],[Well]],LEN(tbl_sWGA[[#This Row],[Well]])-1)</f>
        <v>2</v>
      </c>
      <c r="C11" s="63" t="s">
        <v>36</v>
      </c>
      <c r="D11" s="64"/>
      <c r="E11" s="65"/>
      <c r="F11" s="64"/>
      <c r="G11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11" s="66" t="str">
        <f>IF(SUM(LEN(tbl_sWGA[[#This Row],[Sample ID]])+LEN(tbl_sWGA[[#This Row],[Extraction ID]]))=0,"",CONCATENATE(exp_id,"_",tbl_sWGA[[#This Row],[Well]]))</f>
        <v/>
      </c>
      <c r="I11" s="64"/>
      <c r="J11" s="64"/>
      <c r="K11" s="64"/>
      <c r="L11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1" s="68"/>
    </row>
    <row r="12" spans="1:13" ht="15.75" customHeight="1">
      <c r="A12" s="69">
        <v>10</v>
      </c>
      <c r="B12" s="57" t="str">
        <f>RIGHT(tbl_sWGA[[#This Row],[Well]],LEN(tbl_sWGA[[#This Row],[Well]])-1)</f>
        <v>2</v>
      </c>
      <c r="C12" s="57" t="s">
        <v>48</v>
      </c>
      <c r="D12" s="30"/>
      <c r="E12" s="39"/>
      <c r="F12" s="30"/>
      <c r="G1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2" s="27" t="str">
        <f>IF(SUM(LEN(tbl_sWGA[[#This Row],[Sample ID]])+LEN(tbl_sWGA[[#This Row],[Extraction ID]]))=0,"",CONCATENATE(exp_id,"_",tbl_sWGA[[#This Row],[Well]]))</f>
        <v/>
      </c>
      <c r="I12" s="40"/>
      <c r="J12" s="40"/>
      <c r="K12" s="40"/>
      <c r="L1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2" s="70"/>
    </row>
    <row r="13" spans="1:13" ht="15.75" customHeight="1">
      <c r="A13" s="69">
        <v>11</v>
      </c>
      <c r="B13" s="57" t="str">
        <f>RIGHT(tbl_sWGA[[#This Row],[Well]],LEN(tbl_sWGA[[#This Row],[Well]])-1)</f>
        <v>2</v>
      </c>
      <c r="C13" s="57" t="s">
        <v>57</v>
      </c>
      <c r="D13" s="30"/>
      <c r="E13" s="39"/>
      <c r="F13" s="30"/>
      <c r="G1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3" s="27" t="str">
        <f>IF(SUM(LEN(tbl_sWGA[[#This Row],[Sample ID]])+LEN(tbl_sWGA[[#This Row],[Extraction ID]]))=0,"",CONCATENATE(exp_id,"_",tbl_sWGA[[#This Row],[Well]]))</f>
        <v/>
      </c>
      <c r="I13" s="40"/>
      <c r="J13" s="40"/>
      <c r="K13" s="40"/>
      <c r="L1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3" s="70"/>
    </row>
    <row r="14" spans="1:13" ht="15.75" customHeight="1">
      <c r="A14" s="69">
        <v>12</v>
      </c>
      <c r="B14" s="57" t="str">
        <f>RIGHT(tbl_sWGA[[#This Row],[Well]],LEN(tbl_sWGA[[#This Row],[Well]])-1)</f>
        <v>2</v>
      </c>
      <c r="C14" s="57" t="s">
        <v>59</v>
      </c>
      <c r="D14" s="30"/>
      <c r="E14" s="39"/>
      <c r="F14" s="30"/>
      <c r="G1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4" s="27" t="str">
        <f>IF(SUM(LEN(tbl_sWGA[[#This Row],[Sample ID]])+LEN(tbl_sWGA[[#This Row],[Extraction ID]]))=0,"",CONCATENATE(exp_id,"_",tbl_sWGA[[#This Row],[Well]]))</f>
        <v/>
      </c>
      <c r="I14" s="40"/>
      <c r="J14" s="40"/>
      <c r="K14" s="40"/>
      <c r="L1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4" s="70"/>
    </row>
    <row r="15" spans="1:13" ht="15.75" customHeight="1">
      <c r="A15" s="69">
        <v>13</v>
      </c>
      <c r="B15" s="57" t="str">
        <f>RIGHT(tbl_sWGA[[#This Row],[Well]],LEN(tbl_sWGA[[#This Row],[Well]])-1)</f>
        <v>2</v>
      </c>
      <c r="C15" s="57" t="s">
        <v>64</v>
      </c>
      <c r="D15" s="30"/>
      <c r="E15" s="39"/>
      <c r="F15" s="30"/>
      <c r="G1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5" s="27" t="str">
        <f>IF(SUM(LEN(tbl_sWGA[[#This Row],[Sample ID]])+LEN(tbl_sWGA[[#This Row],[Extraction ID]]))=0,"",CONCATENATE(exp_id,"_",tbl_sWGA[[#This Row],[Well]]))</f>
        <v/>
      </c>
      <c r="I15" s="40"/>
      <c r="J15" s="40"/>
      <c r="K15" s="40"/>
      <c r="L1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5" s="70"/>
    </row>
    <row r="16" spans="1:13" ht="15.75" customHeight="1">
      <c r="A16" s="69">
        <v>14</v>
      </c>
      <c r="B16" s="57" t="str">
        <f>RIGHT(tbl_sWGA[[#This Row],[Well]],LEN(tbl_sWGA[[#This Row],[Well]])-1)</f>
        <v>2</v>
      </c>
      <c r="C16" s="57" t="s">
        <v>65</v>
      </c>
      <c r="D16" s="30"/>
      <c r="E16" s="39"/>
      <c r="F16" s="30"/>
      <c r="G1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6" s="27" t="str">
        <f>IF(SUM(LEN(tbl_sWGA[[#This Row],[Sample ID]])+LEN(tbl_sWGA[[#This Row],[Extraction ID]]))=0,"",CONCATENATE(exp_id,"_",tbl_sWGA[[#This Row],[Well]]))</f>
        <v/>
      </c>
      <c r="I16" s="40"/>
      <c r="J16" s="40"/>
      <c r="K16" s="40"/>
      <c r="L1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6" s="70"/>
    </row>
    <row r="17" spans="1:13" ht="15.75" customHeight="1">
      <c r="A17" s="69">
        <v>15</v>
      </c>
      <c r="B17" s="57" t="str">
        <f>RIGHT(tbl_sWGA[[#This Row],[Well]],LEN(tbl_sWGA[[#This Row],[Well]])-1)</f>
        <v>2</v>
      </c>
      <c r="C17" s="57" t="s">
        <v>66</v>
      </c>
      <c r="D17" s="30"/>
      <c r="E17" s="39"/>
      <c r="F17" s="30"/>
      <c r="G1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7" s="27" t="str">
        <f>IF(SUM(LEN(tbl_sWGA[[#This Row],[Sample ID]])+LEN(tbl_sWGA[[#This Row],[Extraction ID]]))=0,"",CONCATENATE(exp_id,"_",tbl_sWGA[[#This Row],[Well]]))</f>
        <v/>
      </c>
      <c r="I17" s="40"/>
      <c r="J17" s="40"/>
      <c r="K17" s="40"/>
      <c r="L1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7" s="70"/>
    </row>
    <row r="18" spans="1:13" ht="15.75" customHeight="1" thickBot="1">
      <c r="A18" s="71">
        <v>16</v>
      </c>
      <c r="B18" s="72" t="str">
        <f>RIGHT(tbl_sWGA[[#This Row],[Well]],LEN(tbl_sWGA[[#This Row],[Well]])-1)</f>
        <v>2</v>
      </c>
      <c r="C18" s="72" t="s">
        <v>67</v>
      </c>
      <c r="D18" s="73"/>
      <c r="E18" s="74"/>
      <c r="F18" s="73"/>
      <c r="G18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18" s="75" t="str">
        <f>IF(SUM(LEN(tbl_sWGA[[#This Row],[Sample ID]])+LEN(tbl_sWGA[[#This Row],[Extraction ID]]))=0,"",CONCATENATE(exp_id,"_",tbl_sWGA[[#This Row],[Well]]))</f>
        <v/>
      </c>
      <c r="I18" s="76"/>
      <c r="J18" s="76"/>
      <c r="K18" s="76"/>
      <c r="L18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8" s="78"/>
    </row>
    <row r="19" spans="1:13" ht="15.75" customHeight="1">
      <c r="A19" s="62">
        <v>17</v>
      </c>
      <c r="B19" s="63" t="str">
        <f>RIGHT(tbl_sWGA[[#This Row],[Well]],LEN(tbl_sWGA[[#This Row],[Well]])-1)</f>
        <v>3</v>
      </c>
      <c r="C19" s="63" t="s">
        <v>37</v>
      </c>
      <c r="D19" s="64"/>
      <c r="E19" s="65"/>
      <c r="F19" s="64"/>
      <c r="G19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19" s="66" t="str">
        <f>IF(SUM(LEN(tbl_sWGA[[#This Row],[Sample ID]])+LEN(tbl_sWGA[[#This Row],[Extraction ID]]))=0,"",CONCATENATE(exp_id,"_",tbl_sWGA[[#This Row],[Well]]))</f>
        <v/>
      </c>
      <c r="I19" s="64"/>
      <c r="J19" s="64"/>
      <c r="K19" s="64"/>
      <c r="L19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9" s="68"/>
    </row>
    <row r="20" spans="1:13" ht="15.75" customHeight="1">
      <c r="A20" s="69">
        <v>18</v>
      </c>
      <c r="B20" s="57" t="str">
        <f>RIGHT(tbl_sWGA[[#This Row],[Well]],LEN(tbl_sWGA[[#This Row],[Well]])-1)</f>
        <v>3</v>
      </c>
      <c r="C20" s="57" t="s">
        <v>49</v>
      </c>
      <c r="D20" s="30"/>
      <c r="E20" s="39"/>
      <c r="F20" s="30"/>
      <c r="G2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0" s="27" t="str">
        <f>IF(SUM(LEN(tbl_sWGA[[#This Row],[Sample ID]])+LEN(tbl_sWGA[[#This Row],[Extraction ID]]))=0,"",CONCATENATE(exp_id,"_",tbl_sWGA[[#This Row],[Well]]))</f>
        <v/>
      </c>
      <c r="I20" s="40"/>
      <c r="J20" s="40"/>
      <c r="K20" s="40"/>
      <c r="L2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0" s="70"/>
    </row>
    <row r="21" spans="1:13" ht="15.75" customHeight="1">
      <c r="A21" s="69">
        <v>19</v>
      </c>
      <c r="B21" s="57" t="str">
        <f>RIGHT(tbl_sWGA[[#This Row],[Well]],LEN(tbl_sWGA[[#This Row],[Well]])-1)</f>
        <v>3</v>
      </c>
      <c r="C21" s="57" t="s">
        <v>68</v>
      </c>
      <c r="D21" s="30"/>
      <c r="E21" s="39"/>
      <c r="F21" s="30"/>
      <c r="G2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1" s="27" t="str">
        <f>IF(SUM(LEN(tbl_sWGA[[#This Row],[Sample ID]])+LEN(tbl_sWGA[[#This Row],[Extraction ID]]))=0,"",CONCATENATE(exp_id,"_",tbl_sWGA[[#This Row],[Well]]))</f>
        <v/>
      </c>
      <c r="I21" s="40"/>
      <c r="J21" s="40"/>
      <c r="K21" s="40"/>
      <c r="L2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1" s="70"/>
    </row>
    <row r="22" spans="1:13" ht="15.75" customHeight="1">
      <c r="A22" s="69">
        <v>20</v>
      </c>
      <c r="B22" s="56" t="str">
        <f>RIGHT(tbl_sWGA[[#This Row],[Well]],LEN(tbl_sWGA[[#This Row],[Well]])-1)</f>
        <v>3</v>
      </c>
      <c r="C22" s="56" t="s">
        <v>69</v>
      </c>
      <c r="D22" s="30"/>
      <c r="E22" s="39"/>
      <c r="F22" s="30"/>
      <c r="G2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2" s="27" t="str">
        <f>IF(SUM(LEN(tbl_sWGA[[#This Row],[Sample ID]])+LEN(tbl_sWGA[[#This Row],[Extraction ID]]))=0,"",CONCATENATE(exp_id,"_",tbl_sWGA[[#This Row],[Well]]))</f>
        <v/>
      </c>
      <c r="I22" s="40"/>
      <c r="J22" s="40"/>
      <c r="K22" s="40"/>
      <c r="L2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2" s="70"/>
    </row>
    <row r="23" spans="1:13" ht="15.75" customHeight="1">
      <c r="A23" s="69">
        <v>21</v>
      </c>
      <c r="B23" s="56" t="str">
        <f>RIGHT(tbl_sWGA[[#This Row],[Well]],LEN(tbl_sWGA[[#This Row],[Well]])-1)</f>
        <v>3</v>
      </c>
      <c r="C23" s="56" t="s">
        <v>70</v>
      </c>
      <c r="D23" s="30"/>
      <c r="E23" s="39"/>
      <c r="F23" s="30"/>
      <c r="G2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3" s="27" t="str">
        <f>IF(SUM(LEN(tbl_sWGA[[#This Row],[Sample ID]])+LEN(tbl_sWGA[[#This Row],[Extraction ID]]))=0,"",CONCATENATE(exp_id,"_",tbl_sWGA[[#This Row],[Well]]))</f>
        <v/>
      </c>
      <c r="I23" s="40"/>
      <c r="J23" s="40"/>
      <c r="K23" s="40"/>
      <c r="L2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3" s="70"/>
    </row>
    <row r="24" spans="1:13" ht="15.75" customHeight="1">
      <c r="A24" s="69">
        <v>22</v>
      </c>
      <c r="B24" s="56" t="str">
        <f>RIGHT(tbl_sWGA[[#This Row],[Well]],LEN(tbl_sWGA[[#This Row],[Well]])-1)</f>
        <v>3</v>
      </c>
      <c r="C24" s="56" t="s">
        <v>71</v>
      </c>
      <c r="D24" s="30"/>
      <c r="E24" s="39"/>
      <c r="F24" s="30"/>
      <c r="G2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4" s="27" t="str">
        <f>IF(SUM(LEN(tbl_sWGA[[#This Row],[Sample ID]])+LEN(tbl_sWGA[[#This Row],[Extraction ID]]))=0,"",CONCATENATE(exp_id,"_",tbl_sWGA[[#This Row],[Well]]))</f>
        <v/>
      </c>
      <c r="I24" s="40"/>
      <c r="J24" s="40"/>
      <c r="K24" s="40"/>
      <c r="L2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4" s="70"/>
    </row>
    <row r="25" spans="1:13" ht="15.75" customHeight="1">
      <c r="A25" s="69">
        <v>23</v>
      </c>
      <c r="B25" s="56" t="str">
        <f>RIGHT(tbl_sWGA[[#This Row],[Well]],LEN(tbl_sWGA[[#This Row],[Well]])-1)</f>
        <v>3</v>
      </c>
      <c r="C25" s="56" t="s">
        <v>72</v>
      </c>
      <c r="D25" s="30"/>
      <c r="E25" s="39"/>
      <c r="F25" s="30"/>
      <c r="G2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5" s="27" t="str">
        <f>IF(SUM(LEN(tbl_sWGA[[#This Row],[Sample ID]])+LEN(tbl_sWGA[[#This Row],[Extraction ID]]))=0,"",CONCATENATE(exp_id,"_",tbl_sWGA[[#This Row],[Well]]))</f>
        <v/>
      </c>
      <c r="I25" s="40"/>
      <c r="J25" s="40"/>
      <c r="K25" s="40"/>
      <c r="L2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5" s="70"/>
    </row>
    <row r="26" spans="1:13" ht="15.75" customHeight="1" thickBot="1">
      <c r="A26" s="71">
        <v>24</v>
      </c>
      <c r="B26" s="84" t="str">
        <f>RIGHT(tbl_sWGA[[#This Row],[Well]],LEN(tbl_sWGA[[#This Row],[Well]])-1)</f>
        <v>3</v>
      </c>
      <c r="C26" s="84" t="s">
        <v>73</v>
      </c>
      <c r="D26" s="73"/>
      <c r="E26" s="74"/>
      <c r="F26" s="73"/>
      <c r="G26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26" s="75" t="str">
        <f>IF(SUM(LEN(tbl_sWGA[[#This Row],[Sample ID]])+LEN(tbl_sWGA[[#This Row],[Extraction ID]]))=0,"",CONCATENATE(exp_id,"_",tbl_sWGA[[#This Row],[Well]]))</f>
        <v/>
      </c>
      <c r="I26" s="76"/>
      <c r="J26" s="76"/>
      <c r="K26" s="76"/>
      <c r="L26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6" s="78"/>
    </row>
    <row r="27" spans="1:13" ht="15.75" customHeight="1">
      <c r="A27" s="62">
        <v>25</v>
      </c>
      <c r="B27" s="63" t="str">
        <f>RIGHT(tbl_sWGA[[#This Row],[Well]],LEN(tbl_sWGA[[#This Row],[Well]])-1)</f>
        <v>4</v>
      </c>
      <c r="C27" s="63" t="s">
        <v>38</v>
      </c>
      <c r="D27" s="64"/>
      <c r="E27" s="65"/>
      <c r="F27" s="64"/>
      <c r="G27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27" s="66" t="str">
        <f>IF(SUM(LEN(tbl_sWGA[[#This Row],[Sample ID]])+LEN(tbl_sWGA[[#This Row],[Extraction ID]]))=0,"",CONCATENATE(exp_id,"_",tbl_sWGA[[#This Row],[Well]]))</f>
        <v/>
      </c>
      <c r="I27" s="64"/>
      <c r="J27" s="64"/>
      <c r="K27" s="64"/>
      <c r="L27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7" s="68"/>
    </row>
    <row r="28" spans="1:13" ht="15.75" customHeight="1">
      <c r="A28" s="69">
        <v>26</v>
      </c>
      <c r="B28" s="56" t="str">
        <f>RIGHT(tbl_sWGA[[#This Row],[Well]],LEN(tbl_sWGA[[#This Row],[Well]])-1)</f>
        <v>4</v>
      </c>
      <c r="C28" s="56" t="s">
        <v>50</v>
      </c>
      <c r="D28" s="30"/>
      <c r="E28" s="39"/>
      <c r="F28" s="30"/>
      <c r="G2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8" s="27" t="str">
        <f>IF(SUM(LEN(tbl_sWGA[[#This Row],[Sample ID]])+LEN(tbl_sWGA[[#This Row],[Extraction ID]]))=0,"",CONCATENATE(exp_id,"_",tbl_sWGA[[#This Row],[Well]]))</f>
        <v/>
      </c>
      <c r="I28" s="40"/>
      <c r="J28" s="40"/>
      <c r="K28" s="40"/>
      <c r="L2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8" s="70"/>
    </row>
    <row r="29" spans="1:13" ht="15.75" customHeight="1">
      <c r="A29" s="69">
        <v>27</v>
      </c>
      <c r="B29" s="56" t="str">
        <f>RIGHT(tbl_sWGA[[#This Row],[Well]],LEN(tbl_sWGA[[#This Row],[Well]])-1)</f>
        <v>4</v>
      </c>
      <c r="C29" s="56" t="s">
        <v>74</v>
      </c>
      <c r="D29" s="30"/>
      <c r="E29" s="39"/>
      <c r="F29" s="30"/>
      <c r="G2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9" s="27" t="str">
        <f>IF(SUM(LEN(tbl_sWGA[[#This Row],[Sample ID]])+LEN(tbl_sWGA[[#This Row],[Extraction ID]]))=0,"",CONCATENATE(exp_id,"_",tbl_sWGA[[#This Row],[Well]]))</f>
        <v/>
      </c>
      <c r="I29" s="40"/>
      <c r="J29" s="40"/>
      <c r="K29" s="40"/>
      <c r="L2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9" s="70"/>
    </row>
    <row r="30" spans="1:13" ht="15.75" customHeight="1">
      <c r="A30" s="69">
        <v>28</v>
      </c>
      <c r="B30" s="56" t="str">
        <f>RIGHT(tbl_sWGA[[#This Row],[Well]],LEN(tbl_sWGA[[#This Row],[Well]])-1)</f>
        <v>4</v>
      </c>
      <c r="C30" s="56" t="s">
        <v>75</v>
      </c>
      <c r="D30" s="30"/>
      <c r="E30" s="39"/>
      <c r="F30" s="30"/>
      <c r="G3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0" s="27" t="str">
        <f>IF(SUM(LEN(tbl_sWGA[[#This Row],[Sample ID]])+LEN(tbl_sWGA[[#This Row],[Extraction ID]]))=0,"",CONCATENATE(exp_id,"_",tbl_sWGA[[#This Row],[Well]]))</f>
        <v/>
      </c>
      <c r="I30" s="40"/>
      <c r="J30" s="40"/>
      <c r="K30" s="40"/>
      <c r="L3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0" s="70"/>
    </row>
    <row r="31" spans="1:13" ht="15.75" customHeight="1">
      <c r="A31" s="69">
        <v>29</v>
      </c>
      <c r="B31" s="56" t="str">
        <f>RIGHT(tbl_sWGA[[#This Row],[Well]],LEN(tbl_sWGA[[#This Row],[Well]])-1)</f>
        <v>4</v>
      </c>
      <c r="C31" s="56" t="s">
        <v>76</v>
      </c>
      <c r="D31" s="30"/>
      <c r="E31" s="39"/>
      <c r="F31" s="30"/>
      <c r="G3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1" s="27" t="str">
        <f>IF(SUM(LEN(tbl_sWGA[[#This Row],[Sample ID]])+LEN(tbl_sWGA[[#This Row],[Extraction ID]]))=0,"",CONCATENATE(exp_id,"_",tbl_sWGA[[#This Row],[Well]]))</f>
        <v/>
      </c>
      <c r="I31" s="40"/>
      <c r="J31" s="40"/>
      <c r="K31" s="40"/>
      <c r="L3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1" s="70"/>
    </row>
    <row r="32" spans="1:13" ht="15.75" customHeight="1">
      <c r="A32" s="69">
        <v>30</v>
      </c>
      <c r="B32" s="56" t="str">
        <f>RIGHT(tbl_sWGA[[#This Row],[Well]],LEN(tbl_sWGA[[#This Row],[Well]])-1)</f>
        <v>4</v>
      </c>
      <c r="C32" s="56" t="s">
        <v>77</v>
      </c>
      <c r="D32" s="30"/>
      <c r="E32" s="39"/>
      <c r="F32" s="30"/>
      <c r="G3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2" s="27" t="str">
        <f>IF(SUM(LEN(tbl_sWGA[[#This Row],[Sample ID]])+LEN(tbl_sWGA[[#This Row],[Extraction ID]]))=0,"",CONCATENATE(exp_id,"_",tbl_sWGA[[#This Row],[Well]]))</f>
        <v/>
      </c>
      <c r="I32" s="40"/>
      <c r="J32" s="40"/>
      <c r="K32" s="40"/>
      <c r="L3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2" s="70"/>
    </row>
    <row r="33" spans="1:13" ht="15.75" customHeight="1">
      <c r="A33" s="69">
        <v>31</v>
      </c>
      <c r="B33" s="56" t="str">
        <f>RIGHT(tbl_sWGA[[#This Row],[Well]],LEN(tbl_sWGA[[#This Row],[Well]])-1)</f>
        <v>4</v>
      </c>
      <c r="C33" s="56" t="s">
        <v>78</v>
      </c>
      <c r="D33" s="30"/>
      <c r="E33" s="39"/>
      <c r="F33" s="30"/>
      <c r="G3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3" s="27" t="str">
        <f>IF(SUM(LEN(tbl_sWGA[[#This Row],[Sample ID]])+LEN(tbl_sWGA[[#This Row],[Extraction ID]]))=0,"",CONCATENATE(exp_id,"_",tbl_sWGA[[#This Row],[Well]]))</f>
        <v/>
      </c>
      <c r="I33" s="40"/>
      <c r="J33" s="40"/>
      <c r="K33" s="40"/>
      <c r="L3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3" s="70"/>
    </row>
    <row r="34" spans="1:13" ht="15.75" customHeight="1" thickBot="1">
      <c r="A34" s="71">
        <v>32</v>
      </c>
      <c r="B34" s="84" t="str">
        <f>RIGHT(tbl_sWGA[[#This Row],[Well]],LEN(tbl_sWGA[[#This Row],[Well]])-1)</f>
        <v>4</v>
      </c>
      <c r="C34" s="84" t="s">
        <v>79</v>
      </c>
      <c r="D34" s="73"/>
      <c r="E34" s="74"/>
      <c r="F34" s="73"/>
      <c r="G34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34" s="75" t="str">
        <f>IF(SUM(LEN(tbl_sWGA[[#This Row],[Sample ID]])+LEN(tbl_sWGA[[#This Row],[Extraction ID]]))=0,"",CONCATENATE(exp_id,"_",tbl_sWGA[[#This Row],[Well]]))</f>
        <v/>
      </c>
      <c r="I34" s="76"/>
      <c r="J34" s="76"/>
      <c r="K34" s="76"/>
      <c r="L34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4" s="78"/>
    </row>
    <row r="35" spans="1:13" ht="15.75" customHeight="1">
      <c r="A35" s="62">
        <v>33</v>
      </c>
      <c r="B35" s="63" t="str">
        <f>RIGHT(tbl_sWGA[[#This Row],[Well]],LEN(tbl_sWGA[[#This Row],[Well]])-1)</f>
        <v>5</v>
      </c>
      <c r="C35" s="63" t="s">
        <v>39</v>
      </c>
      <c r="D35" s="64"/>
      <c r="E35" s="65"/>
      <c r="F35" s="64"/>
      <c r="G35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35" s="66" t="str">
        <f>IF(SUM(LEN(tbl_sWGA[[#This Row],[Sample ID]])+LEN(tbl_sWGA[[#This Row],[Extraction ID]]))=0,"",CONCATENATE(exp_id,"_",tbl_sWGA[[#This Row],[Well]]))</f>
        <v/>
      </c>
      <c r="I35" s="64"/>
      <c r="J35" s="64"/>
      <c r="K35" s="64"/>
      <c r="L35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5" s="68"/>
    </row>
    <row r="36" spans="1:13" ht="15.75" customHeight="1">
      <c r="A36" s="69">
        <v>34</v>
      </c>
      <c r="B36" s="56" t="str">
        <f>RIGHT(tbl_sWGA[[#This Row],[Well]],LEN(tbl_sWGA[[#This Row],[Well]])-1)</f>
        <v>5</v>
      </c>
      <c r="C36" s="56" t="s">
        <v>51</v>
      </c>
      <c r="D36" s="30"/>
      <c r="E36" s="39"/>
      <c r="F36" s="30"/>
      <c r="G3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6" s="27" t="str">
        <f>IF(SUM(LEN(tbl_sWGA[[#This Row],[Sample ID]])+LEN(tbl_sWGA[[#This Row],[Extraction ID]]))=0,"",CONCATENATE(exp_id,"_",tbl_sWGA[[#This Row],[Well]]))</f>
        <v/>
      </c>
      <c r="I36" s="40"/>
      <c r="J36" s="40"/>
      <c r="K36" s="40"/>
      <c r="L3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6" s="70"/>
    </row>
    <row r="37" spans="1:13" ht="15.75" customHeight="1">
      <c r="A37" s="69">
        <v>35</v>
      </c>
      <c r="B37" s="56" t="str">
        <f>RIGHT(tbl_sWGA[[#This Row],[Well]],LEN(tbl_sWGA[[#This Row],[Well]])-1)</f>
        <v>5</v>
      </c>
      <c r="C37" s="56" t="s">
        <v>80</v>
      </c>
      <c r="D37" s="30"/>
      <c r="E37" s="39"/>
      <c r="F37" s="30"/>
      <c r="G3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7" s="27" t="str">
        <f>IF(SUM(LEN(tbl_sWGA[[#This Row],[Sample ID]])+LEN(tbl_sWGA[[#This Row],[Extraction ID]]))=0,"",CONCATENATE(exp_id,"_",tbl_sWGA[[#This Row],[Well]]))</f>
        <v/>
      </c>
      <c r="I37" s="40"/>
      <c r="J37" s="40"/>
      <c r="K37" s="40"/>
      <c r="L3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7" s="70"/>
    </row>
    <row r="38" spans="1:13" ht="15.75" customHeight="1">
      <c r="A38" s="69">
        <v>36</v>
      </c>
      <c r="B38" s="56" t="str">
        <f>RIGHT(tbl_sWGA[[#This Row],[Well]],LEN(tbl_sWGA[[#This Row],[Well]])-1)</f>
        <v>5</v>
      </c>
      <c r="C38" s="56" t="s">
        <v>81</v>
      </c>
      <c r="D38" s="30"/>
      <c r="E38" s="39"/>
      <c r="F38" s="30"/>
      <c r="G3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8" s="27" t="str">
        <f>IF(SUM(LEN(tbl_sWGA[[#This Row],[Sample ID]])+LEN(tbl_sWGA[[#This Row],[Extraction ID]]))=0,"",CONCATENATE(exp_id,"_",tbl_sWGA[[#This Row],[Well]]))</f>
        <v/>
      </c>
      <c r="I38" s="40"/>
      <c r="J38" s="40"/>
      <c r="K38" s="40"/>
      <c r="L3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8" s="70"/>
    </row>
    <row r="39" spans="1:13" ht="15.75" customHeight="1">
      <c r="A39" s="69">
        <v>37</v>
      </c>
      <c r="B39" s="56" t="str">
        <f>RIGHT(tbl_sWGA[[#This Row],[Well]],LEN(tbl_sWGA[[#This Row],[Well]])-1)</f>
        <v>5</v>
      </c>
      <c r="C39" s="56" t="s">
        <v>82</v>
      </c>
      <c r="D39" s="30"/>
      <c r="E39" s="39"/>
      <c r="F39" s="30"/>
      <c r="G3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9" s="27" t="str">
        <f>IF(SUM(LEN(tbl_sWGA[[#This Row],[Sample ID]])+LEN(tbl_sWGA[[#This Row],[Extraction ID]]))=0,"",CONCATENATE(exp_id,"_",tbl_sWGA[[#This Row],[Well]]))</f>
        <v/>
      </c>
      <c r="I39" s="40"/>
      <c r="J39" s="40"/>
      <c r="K39" s="40"/>
      <c r="L3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9" s="70"/>
    </row>
    <row r="40" spans="1:13" ht="15.75" customHeight="1">
      <c r="A40" s="69">
        <v>38</v>
      </c>
      <c r="B40" s="56" t="str">
        <f>RIGHT(tbl_sWGA[[#This Row],[Well]],LEN(tbl_sWGA[[#This Row],[Well]])-1)</f>
        <v>5</v>
      </c>
      <c r="C40" s="56" t="s">
        <v>83</v>
      </c>
      <c r="D40" s="30"/>
      <c r="E40" s="39"/>
      <c r="F40" s="30"/>
      <c r="G4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0" s="27" t="str">
        <f>IF(SUM(LEN(tbl_sWGA[[#This Row],[Sample ID]])+LEN(tbl_sWGA[[#This Row],[Extraction ID]]))=0,"",CONCATENATE(exp_id,"_",tbl_sWGA[[#This Row],[Well]]))</f>
        <v/>
      </c>
      <c r="I40" s="40"/>
      <c r="J40" s="40"/>
      <c r="K40" s="40"/>
      <c r="L4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0" s="70"/>
    </row>
    <row r="41" spans="1:13" ht="15.75" customHeight="1">
      <c r="A41" s="69">
        <v>39</v>
      </c>
      <c r="B41" s="56" t="str">
        <f>RIGHT(tbl_sWGA[[#This Row],[Well]],LEN(tbl_sWGA[[#This Row],[Well]])-1)</f>
        <v>5</v>
      </c>
      <c r="C41" s="56" t="s">
        <v>84</v>
      </c>
      <c r="D41" s="30"/>
      <c r="E41" s="39"/>
      <c r="F41" s="30"/>
      <c r="G4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1" s="27" t="str">
        <f>IF(SUM(LEN(tbl_sWGA[[#This Row],[Sample ID]])+LEN(tbl_sWGA[[#This Row],[Extraction ID]]))=0,"",CONCATENATE(exp_id,"_",tbl_sWGA[[#This Row],[Well]]))</f>
        <v/>
      </c>
      <c r="I41" s="40"/>
      <c r="J41" s="40"/>
      <c r="K41" s="40"/>
      <c r="L4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1" s="70"/>
    </row>
    <row r="42" spans="1:13" ht="15.75" customHeight="1" thickBot="1">
      <c r="A42" s="71">
        <v>40</v>
      </c>
      <c r="B42" s="84" t="str">
        <f>RIGHT(tbl_sWGA[[#This Row],[Well]],LEN(tbl_sWGA[[#This Row],[Well]])-1)</f>
        <v>5</v>
      </c>
      <c r="C42" s="84" t="s">
        <v>85</v>
      </c>
      <c r="D42" s="73"/>
      <c r="E42" s="74"/>
      <c r="F42" s="73"/>
      <c r="G42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42" s="75" t="str">
        <f>IF(SUM(LEN(tbl_sWGA[[#This Row],[Sample ID]])+LEN(tbl_sWGA[[#This Row],[Extraction ID]]))=0,"",CONCATENATE(exp_id,"_",tbl_sWGA[[#This Row],[Well]]))</f>
        <v/>
      </c>
      <c r="I42" s="76"/>
      <c r="J42" s="76"/>
      <c r="K42" s="76"/>
      <c r="L42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2" s="78"/>
    </row>
    <row r="43" spans="1:13" ht="15.75" customHeight="1">
      <c r="A43" s="62">
        <v>41</v>
      </c>
      <c r="B43" s="63" t="str">
        <f>RIGHT(tbl_sWGA[[#This Row],[Well]],LEN(tbl_sWGA[[#This Row],[Well]])-1)</f>
        <v>6</v>
      </c>
      <c r="C43" s="63" t="s">
        <v>40</v>
      </c>
      <c r="D43" s="64"/>
      <c r="E43" s="65"/>
      <c r="F43" s="64"/>
      <c r="G43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43" s="66" t="str">
        <f>IF(SUM(LEN(tbl_sWGA[[#This Row],[Sample ID]])+LEN(tbl_sWGA[[#This Row],[Extraction ID]]))=0,"",CONCATENATE(exp_id,"_",tbl_sWGA[[#This Row],[Well]]))</f>
        <v/>
      </c>
      <c r="I43" s="64"/>
      <c r="J43" s="64"/>
      <c r="K43" s="64"/>
      <c r="L43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3" s="68"/>
    </row>
    <row r="44" spans="1:13" ht="15.75" customHeight="1">
      <c r="A44" s="69">
        <v>42</v>
      </c>
      <c r="B44" s="56" t="str">
        <f>RIGHT(tbl_sWGA[[#This Row],[Well]],LEN(tbl_sWGA[[#This Row],[Well]])-1)</f>
        <v>6</v>
      </c>
      <c r="C44" s="56" t="s">
        <v>52</v>
      </c>
      <c r="D44" s="30"/>
      <c r="E44" s="39"/>
      <c r="F44" s="30"/>
      <c r="G4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4" s="27" t="str">
        <f>IF(SUM(LEN(tbl_sWGA[[#This Row],[Sample ID]])+LEN(tbl_sWGA[[#This Row],[Extraction ID]]))=0,"",CONCATENATE(exp_id,"_",tbl_sWGA[[#This Row],[Well]]))</f>
        <v/>
      </c>
      <c r="I44" s="40"/>
      <c r="J44" s="40"/>
      <c r="K44" s="40"/>
      <c r="L4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4" s="70"/>
    </row>
    <row r="45" spans="1:13" ht="15.75" customHeight="1">
      <c r="A45" s="69">
        <v>43</v>
      </c>
      <c r="B45" s="56" t="str">
        <f>RIGHT(tbl_sWGA[[#This Row],[Well]],LEN(tbl_sWGA[[#This Row],[Well]])-1)</f>
        <v>6</v>
      </c>
      <c r="C45" s="56" t="s">
        <v>86</v>
      </c>
      <c r="D45" s="30"/>
      <c r="E45" s="39"/>
      <c r="F45" s="30"/>
      <c r="G4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5" s="27" t="str">
        <f>IF(SUM(LEN(tbl_sWGA[[#This Row],[Sample ID]])+LEN(tbl_sWGA[[#This Row],[Extraction ID]]))=0,"",CONCATENATE(exp_id,"_",tbl_sWGA[[#This Row],[Well]]))</f>
        <v/>
      </c>
      <c r="I45" s="40"/>
      <c r="J45" s="40"/>
      <c r="K45" s="40"/>
      <c r="L4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5" s="70"/>
    </row>
    <row r="46" spans="1:13" ht="15.75" customHeight="1">
      <c r="A46" s="69">
        <v>44</v>
      </c>
      <c r="B46" s="56" t="str">
        <f>RIGHT(tbl_sWGA[[#This Row],[Well]],LEN(tbl_sWGA[[#This Row],[Well]])-1)</f>
        <v>6</v>
      </c>
      <c r="C46" s="56" t="s">
        <v>87</v>
      </c>
      <c r="D46" s="30"/>
      <c r="E46" s="39"/>
      <c r="F46" s="30"/>
      <c r="G4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6" s="27" t="str">
        <f>IF(SUM(LEN(tbl_sWGA[[#This Row],[Sample ID]])+LEN(tbl_sWGA[[#This Row],[Extraction ID]]))=0,"",CONCATENATE(exp_id,"_",tbl_sWGA[[#This Row],[Well]]))</f>
        <v/>
      </c>
      <c r="I46" s="40"/>
      <c r="J46" s="40"/>
      <c r="K46" s="40"/>
      <c r="L4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6" s="70"/>
    </row>
    <row r="47" spans="1:13" ht="15.75" customHeight="1">
      <c r="A47" s="69">
        <v>45</v>
      </c>
      <c r="B47" s="56" t="str">
        <f>RIGHT(tbl_sWGA[[#This Row],[Well]],LEN(tbl_sWGA[[#This Row],[Well]])-1)</f>
        <v>6</v>
      </c>
      <c r="C47" s="56" t="s">
        <v>88</v>
      </c>
      <c r="D47" s="30"/>
      <c r="E47" s="39"/>
      <c r="F47" s="30"/>
      <c r="G4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7" s="27" t="str">
        <f>IF(SUM(LEN(tbl_sWGA[[#This Row],[Sample ID]])+LEN(tbl_sWGA[[#This Row],[Extraction ID]]))=0,"",CONCATENATE(exp_id,"_",tbl_sWGA[[#This Row],[Well]]))</f>
        <v/>
      </c>
      <c r="I47" s="40"/>
      <c r="J47" s="40"/>
      <c r="K47" s="40"/>
      <c r="L4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7" s="70"/>
    </row>
    <row r="48" spans="1:13" ht="15.75" customHeight="1">
      <c r="A48" s="69">
        <v>46</v>
      </c>
      <c r="B48" s="56" t="str">
        <f>RIGHT(tbl_sWGA[[#This Row],[Well]],LEN(tbl_sWGA[[#This Row],[Well]])-1)</f>
        <v>6</v>
      </c>
      <c r="C48" s="56" t="s">
        <v>89</v>
      </c>
      <c r="D48" s="30"/>
      <c r="E48" s="39"/>
      <c r="F48" s="30"/>
      <c r="G4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8" s="27" t="str">
        <f>IF(SUM(LEN(tbl_sWGA[[#This Row],[Sample ID]])+LEN(tbl_sWGA[[#This Row],[Extraction ID]]))=0,"",CONCATENATE(exp_id,"_",tbl_sWGA[[#This Row],[Well]]))</f>
        <v/>
      </c>
      <c r="I48" s="40"/>
      <c r="J48" s="40"/>
      <c r="K48" s="40"/>
      <c r="L4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8" s="70"/>
    </row>
    <row r="49" spans="1:13" ht="15.75" customHeight="1">
      <c r="A49" s="69">
        <v>47</v>
      </c>
      <c r="B49" s="56" t="str">
        <f>RIGHT(tbl_sWGA[[#This Row],[Well]],LEN(tbl_sWGA[[#This Row],[Well]])-1)</f>
        <v>6</v>
      </c>
      <c r="C49" s="56" t="s">
        <v>90</v>
      </c>
      <c r="D49" s="30"/>
      <c r="E49" s="39"/>
      <c r="F49" s="30"/>
      <c r="G4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9" s="27" t="str">
        <f>IF(SUM(LEN(tbl_sWGA[[#This Row],[Sample ID]])+LEN(tbl_sWGA[[#This Row],[Extraction ID]]))=0,"",CONCATENATE(exp_id,"_",tbl_sWGA[[#This Row],[Well]]))</f>
        <v/>
      </c>
      <c r="I49" s="40"/>
      <c r="J49" s="40"/>
      <c r="K49" s="40"/>
      <c r="L4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9" s="70"/>
    </row>
    <row r="50" spans="1:13" ht="15.75" customHeight="1" thickBot="1">
      <c r="A50" s="71">
        <v>48</v>
      </c>
      <c r="B50" s="84" t="str">
        <f>RIGHT(tbl_sWGA[[#This Row],[Well]],LEN(tbl_sWGA[[#This Row],[Well]])-1)</f>
        <v>6</v>
      </c>
      <c r="C50" s="84" t="s">
        <v>91</v>
      </c>
      <c r="D50" s="73"/>
      <c r="E50" s="74"/>
      <c r="F50" s="73"/>
      <c r="G50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50" s="75" t="str">
        <f>IF(SUM(LEN(tbl_sWGA[[#This Row],[Sample ID]])+LEN(tbl_sWGA[[#This Row],[Extraction ID]]))=0,"",CONCATENATE(exp_id,"_",tbl_sWGA[[#This Row],[Well]]))</f>
        <v/>
      </c>
      <c r="I50" s="76"/>
      <c r="J50" s="76"/>
      <c r="K50" s="76"/>
      <c r="L50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0" s="78"/>
    </row>
    <row r="51" spans="1:13" ht="15.75" customHeight="1">
      <c r="A51" s="62">
        <v>49</v>
      </c>
      <c r="B51" s="63" t="str">
        <f>RIGHT(tbl_sWGA[[#This Row],[Well]],LEN(tbl_sWGA[[#This Row],[Well]])-1)</f>
        <v>7</v>
      </c>
      <c r="C51" s="63" t="s">
        <v>41</v>
      </c>
      <c r="D51" s="64"/>
      <c r="E51" s="65"/>
      <c r="F51" s="64"/>
      <c r="G51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51" s="66" t="str">
        <f>IF(SUM(LEN(tbl_sWGA[[#This Row],[Sample ID]])+LEN(tbl_sWGA[[#This Row],[Extraction ID]]))=0,"",CONCATENATE(exp_id,"_",tbl_sWGA[[#This Row],[Well]]))</f>
        <v/>
      </c>
      <c r="I51" s="64"/>
      <c r="J51" s="64"/>
      <c r="K51" s="64"/>
      <c r="L51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1" s="68"/>
    </row>
    <row r="52" spans="1:13" ht="15.75" customHeight="1">
      <c r="A52" s="69">
        <v>50</v>
      </c>
      <c r="B52" s="56" t="str">
        <f>RIGHT(tbl_sWGA[[#This Row],[Well]],LEN(tbl_sWGA[[#This Row],[Well]])-1)</f>
        <v>7</v>
      </c>
      <c r="C52" s="56" t="s">
        <v>53</v>
      </c>
      <c r="D52" s="30"/>
      <c r="E52" s="39"/>
      <c r="F52" s="30"/>
      <c r="G5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2" s="27" t="str">
        <f>IF(SUM(LEN(tbl_sWGA[[#This Row],[Sample ID]])+LEN(tbl_sWGA[[#This Row],[Extraction ID]]))=0,"",CONCATENATE(exp_id,"_",tbl_sWGA[[#This Row],[Well]]))</f>
        <v/>
      </c>
      <c r="I52" s="40"/>
      <c r="J52" s="40"/>
      <c r="K52" s="40"/>
      <c r="L5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2" s="70"/>
    </row>
    <row r="53" spans="1:13" ht="15.75" customHeight="1">
      <c r="A53" s="69">
        <v>51</v>
      </c>
      <c r="B53" s="56" t="str">
        <f>RIGHT(tbl_sWGA[[#This Row],[Well]],LEN(tbl_sWGA[[#This Row],[Well]])-1)</f>
        <v>7</v>
      </c>
      <c r="C53" s="56" t="s">
        <v>92</v>
      </c>
      <c r="D53" s="30"/>
      <c r="E53" s="39"/>
      <c r="F53" s="30"/>
      <c r="G5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3" s="27" t="str">
        <f>IF(SUM(LEN(tbl_sWGA[[#This Row],[Sample ID]])+LEN(tbl_sWGA[[#This Row],[Extraction ID]]))=0,"",CONCATENATE(exp_id,"_",tbl_sWGA[[#This Row],[Well]]))</f>
        <v/>
      </c>
      <c r="I53" s="40"/>
      <c r="J53" s="40"/>
      <c r="K53" s="40"/>
      <c r="L5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3" s="70"/>
    </row>
    <row r="54" spans="1:13" ht="15.75" customHeight="1">
      <c r="A54" s="69">
        <v>52</v>
      </c>
      <c r="B54" s="56" t="str">
        <f>RIGHT(tbl_sWGA[[#This Row],[Well]],LEN(tbl_sWGA[[#This Row],[Well]])-1)</f>
        <v>7</v>
      </c>
      <c r="C54" s="56" t="s">
        <v>93</v>
      </c>
      <c r="D54" s="30"/>
      <c r="E54" s="39"/>
      <c r="F54" s="30"/>
      <c r="G5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4" s="27" t="str">
        <f>IF(SUM(LEN(tbl_sWGA[[#This Row],[Sample ID]])+LEN(tbl_sWGA[[#This Row],[Extraction ID]]))=0,"",CONCATENATE(exp_id,"_",tbl_sWGA[[#This Row],[Well]]))</f>
        <v/>
      </c>
      <c r="I54" s="40"/>
      <c r="J54" s="40"/>
      <c r="K54" s="40"/>
      <c r="L5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4" s="70"/>
    </row>
    <row r="55" spans="1:13" ht="15.75" customHeight="1">
      <c r="A55" s="69">
        <v>53</v>
      </c>
      <c r="B55" s="56" t="str">
        <f>RIGHT(tbl_sWGA[[#This Row],[Well]],LEN(tbl_sWGA[[#This Row],[Well]])-1)</f>
        <v>7</v>
      </c>
      <c r="C55" s="56" t="s">
        <v>94</v>
      </c>
      <c r="D55" s="30"/>
      <c r="E55" s="39"/>
      <c r="F55" s="30"/>
      <c r="G5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5" s="27" t="str">
        <f>IF(SUM(LEN(tbl_sWGA[[#This Row],[Sample ID]])+LEN(tbl_sWGA[[#This Row],[Extraction ID]]))=0,"",CONCATENATE(exp_id,"_",tbl_sWGA[[#This Row],[Well]]))</f>
        <v/>
      </c>
      <c r="I55" s="40"/>
      <c r="J55" s="40"/>
      <c r="K55" s="40"/>
      <c r="L5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5" s="70"/>
    </row>
    <row r="56" spans="1:13" ht="15.75" customHeight="1">
      <c r="A56" s="69">
        <v>54</v>
      </c>
      <c r="B56" s="56" t="str">
        <f>RIGHT(tbl_sWGA[[#This Row],[Well]],LEN(tbl_sWGA[[#This Row],[Well]])-1)</f>
        <v>7</v>
      </c>
      <c r="C56" s="56" t="s">
        <v>95</v>
      </c>
      <c r="D56" s="30"/>
      <c r="E56" s="39"/>
      <c r="F56" s="30"/>
      <c r="G5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6" s="27" t="str">
        <f>IF(SUM(LEN(tbl_sWGA[[#This Row],[Sample ID]])+LEN(tbl_sWGA[[#This Row],[Extraction ID]]))=0,"",CONCATENATE(exp_id,"_",tbl_sWGA[[#This Row],[Well]]))</f>
        <v/>
      </c>
      <c r="I56" s="40"/>
      <c r="J56" s="40"/>
      <c r="K56" s="40"/>
      <c r="L5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6" s="70"/>
    </row>
    <row r="57" spans="1:13" ht="15.75" customHeight="1">
      <c r="A57" s="69">
        <v>55</v>
      </c>
      <c r="B57" s="56" t="str">
        <f>RIGHT(tbl_sWGA[[#This Row],[Well]],LEN(tbl_sWGA[[#This Row],[Well]])-1)</f>
        <v>7</v>
      </c>
      <c r="C57" s="56" t="s">
        <v>96</v>
      </c>
      <c r="D57" s="30"/>
      <c r="E57" s="39"/>
      <c r="F57" s="30"/>
      <c r="G5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7" s="27" t="str">
        <f>IF(SUM(LEN(tbl_sWGA[[#This Row],[Sample ID]])+LEN(tbl_sWGA[[#This Row],[Extraction ID]]))=0,"",CONCATENATE(exp_id,"_",tbl_sWGA[[#This Row],[Well]]))</f>
        <v/>
      </c>
      <c r="I57" s="40"/>
      <c r="J57" s="40"/>
      <c r="K57" s="40"/>
      <c r="L5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7" s="70"/>
    </row>
    <row r="58" spans="1:13" ht="15.75" customHeight="1" thickBot="1">
      <c r="A58" s="71">
        <v>56</v>
      </c>
      <c r="B58" s="84" t="str">
        <f>RIGHT(tbl_sWGA[[#This Row],[Well]],LEN(tbl_sWGA[[#This Row],[Well]])-1)</f>
        <v>7</v>
      </c>
      <c r="C58" s="84" t="s">
        <v>97</v>
      </c>
      <c r="D58" s="73"/>
      <c r="E58" s="74"/>
      <c r="F58" s="73"/>
      <c r="G58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58" s="75" t="str">
        <f>IF(SUM(LEN(tbl_sWGA[[#This Row],[Sample ID]])+LEN(tbl_sWGA[[#This Row],[Extraction ID]]))=0,"",CONCATENATE(exp_id,"_",tbl_sWGA[[#This Row],[Well]]))</f>
        <v/>
      </c>
      <c r="I58" s="76"/>
      <c r="J58" s="76"/>
      <c r="K58" s="76"/>
      <c r="L58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8" s="78"/>
    </row>
    <row r="59" spans="1:13" ht="15.75" customHeight="1">
      <c r="A59" s="62">
        <v>57</v>
      </c>
      <c r="B59" s="63" t="str">
        <f>RIGHT(tbl_sWGA[[#This Row],[Well]],LEN(tbl_sWGA[[#This Row],[Well]])-1)</f>
        <v>8</v>
      </c>
      <c r="C59" s="63" t="s">
        <v>42</v>
      </c>
      <c r="D59" s="64"/>
      <c r="E59" s="65"/>
      <c r="F59" s="64"/>
      <c r="G59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59" s="66" t="str">
        <f>IF(SUM(LEN(tbl_sWGA[[#This Row],[Sample ID]])+LEN(tbl_sWGA[[#This Row],[Extraction ID]]))=0,"",CONCATENATE(exp_id,"_",tbl_sWGA[[#This Row],[Well]]))</f>
        <v/>
      </c>
      <c r="I59" s="64"/>
      <c r="J59" s="64"/>
      <c r="K59" s="64"/>
      <c r="L59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9" s="68"/>
    </row>
    <row r="60" spans="1:13" ht="15.75" customHeight="1">
      <c r="A60" s="69">
        <v>58</v>
      </c>
      <c r="B60" s="56" t="str">
        <f>RIGHT(tbl_sWGA[[#This Row],[Well]],LEN(tbl_sWGA[[#This Row],[Well]])-1)</f>
        <v>8</v>
      </c>
      <c r="C60" s="56" t="s">
        <v>54</v>
      </c>
      <c r="D60" s="30"/>
      <c r="E60" s="39"/>
      <c r="F60" s="30"/>
      <c r="G6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0" s="27" t="str">
        <f>IF(SUM(LEN(tbl_sWGA[[#This Row],[Sample ID]])+LEN(tbl_sWGA[[#This Row],[Extraction ID]]))=0,"",CONCATENATE(exp_id,"_",tbl_sWGA[[#This Row],[Well]]))</f>
        <v/>
      </c>
      <c r="I60" s="40"/>
      <c r="J60" s="40"/>
      <c r="K60" s="40"/>
      <c r="L6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0" s="70"/>
    </row>
    <row r="61" spans="1:13" ht="15.75" customHeight="1">
      <c r="A61" s="69">
        <v>59</v>
      </c>
      <c r="B61" s="56" t="str">
        <f>RIGHT(tbl_sWGA[[#This Row],[Well]],LEN(tbl_sWGA[[#This Row],[Well]])-1)</f>
        <v>8</v>
      </c>
      <c r="C61" s="56" t="s">
        <v>98</v>
      </c>
      <c r="D61" s="30"/>
      <c r="E61" s="39"/>
      <c r="F61" s="30"/>
      <c r="G6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1" s="27" t="str">
        <f>IF(SUM(LEN(tbl_sWGA[[#This Row],[Sample ID]])+LEN(tbl_sWGA[[#This Row],[Extraction ID]]))=0,"",CONCATENATE(exp_id,"_",tbl_sWGA[[#This Row],[Well]]))</f>
        <v/>
      </c>
      <c r="I61" s="40"/>
      <c r="J61" s="40"/>
      <c r="K61" s="40"/>
      <c r="L6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1" s="70"/>
    </row>
    <row r="62" spans="1:13" ht="15.75" customHeight="1">
      <c r="A62" s="69">
        <v>60</v>
      </c>
      <c r="B62" s="56" t="str">
        <f>RIGHT(tbl_sWGA[[#This Row],[Well]],LEN(tbl_sWGA[[#This Row],[Well]])-1)</f>
        <v>8</v>
      </c>
      <c r="C62" s="56" t="s">
        <v>99</v>
      </c>
      <c r="D62" s="30"/>
      <c r="E62" s="39"/>
      <c r="F62" s="30"/>
      <c r="G6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2" s="27" t="str">
        <f>IF(SUM(LEN(tbl_sWGA[[#This Row],[Sample ID]])+LEN(tbl_sWGA[[#This Row],[Extraction ID]]))=0,"",CONCATENATE(exp_id,"_",tbl_sWGA[[#This Row],[Well]]))</f>
        <v/>
      </c>
      <c r="I62" s="40"/>
      <c r="J62" s="40"/>
      <c r="K62" s="40"/>
      <c r="L6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2" s="70"/>
    </row>
    <row r="63" spans="1:13" ht="15.75" customHeight="1">
      <c r="A63" s="69">
        <v>61</v>
      </c>
      <c r="B63" s="56" t="str">
        <f>RIGHT(tbl_sWGA[[#This Row],[Well]],LEN(tbl_sWGA[[#This Row],[Well]])-1)</f>
        <v>8</v>
      </c>
      <c r="C63" s="56" t="s">
        <v>100</v>
      </c>
      <c r="D63" s="30"/>
      <c r="E63" s="39"/>
      <c r="F63" s="30"/>
      <c r="G6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3" s="27" t="str">
        <f>IF(SUM(LEN(tbl_sWGA[[#This Row],[Sample ID]])+LEN(tbl_sWGA[[#This Row],[Extraction ID]]))=0,"",CONCATENATE(exp_id,"_",tbl_sWGA[[#This Row],[Well]]))</f>
        <v/>
      </c>
      <c r="I63" s="40"/>
      <c r="J63" s="40"/>
      <c r="K63" s="40"/>
      <c r="L6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3" s="70"/>
    </row>
    <row r="64" spans="1:13" ht="15.75" customHeight="1">
      <c r="A64" s="69">
        <v>62</v>
      </c>
      <c r="B64" s="56" t="str">
        <f>RIGHT(tbl_sWGA[[#This Row],[Well]],LEN(tbl_sWGA[[#This Row],[Well]])-1)</f>
        <v>8</v>
      </c>
      <c r="C64" s="56" t="s">
        <v>101</v>
      </c>
      <c r="D64" s="30"/>
      <c r="E64" s="39"/>
      <c r="F64" s="30"/>
      <c r="G6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4" s="27" t="str">
        <f>IF(SUM(LEN(tbl_sWGA[[#This Row],[Sample ID]])+LEN(tbl_sWGA[[#This Row],[Extraction ID]]))=0,"",CONCATENATE(exp_id,"_",tbl_sWGA[[#This Row],[Well]]))</f>
        <v/>
      </c>
      <c r="I64" s="40"/>
      <c r="J64" s="40"/>
      <c r="K64" s="40"/>
      <c r="L6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4" s="70"/>
    </row>
    <row r="65" spans="1:13" ht="15.75" customHeight="1">
      <c r="A65" s="69">
        <v>63</v>
      </c>
      <c r="B65" s="56" t="str">
        <f>RIGHT(tbl_sWGA[[#This Row],[Well]],LEN(tbl_sWGA[[#This Row],[Well]])-1)</f>
        <v>8</v>
      </c>
      <c r="C65" s="56" t="s">
        <v>102</v>
      </c>
      <c r="D65" s="30"/>
      <c r="E65" s="39"/>
      <c r="F65" s="30"/>
      <c r="G6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5" s="27" t="str">
        <f>IF(SUM(LEN(tbl_sWGA[[#This Row],[Sample ID]])+LEN(tbl_sWGA[[#This Row],[Extraction ID]]))=0,"",CONCATENATE(exp_id,"_",tbl_sWGA[[#This Row],[Well]]))</f>
        <v/>
      </c>
      <c r="I65" s="40"/>
      <c r="J65" s="40"/>
      <c r="K65" s="40"/>
      <c r="L6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5" s="70"/>
    </row>
    <row r="66" spans="1:13" ht="15.75" customHeight="1" thickBot="1">
      <c r="A66" s="71">
        <v>64</v>
      </c>
      <c r="B66" s="84" t="str">
        <f>RIGHT(tbl_sWGA[[#This Row],[Well]],LEN(tbl_sWGA[[#This Row],[Well]])-1)</f>
        <v>8</v>
      </c>
      <c r="C66" s="84" t="s">
        <v>103</v>
      </c>
      <c r="D66" s="73"/>
      <c r="E66" s="74"/>
      <c r="F66" s="73"/>
      <c r="G66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66" s="75" t="str">
        <f>IF(SUM(LEN(tbl_sWGA[[#This Row],[Sample ID]])+LEN(tbl_sWGA[[#This Row],[Extraction ID]]))=0,"",CONCATENATE(exp_id,"_",tbl_sWGA[[#This Row],[Well]]))</f>
        <v/>
      </c>
      <c r="I66" s="76"/>
      <c r="J66" s="76"/>
      <c r="K66" s="76"/>
      <c r="L66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6" s="78"/>
    </row>
    <row r="67" spans="1:13" ht="15.75" customHeight="1">
      <c r="A67" s="62">
        <v>65</v>
      </c>
      <c r="B67" s="63" t="str">
        <f>RIGHT(tbl_sWGA[[#This Row],[Well]],LEN(tbl_sWGA[[#This Row],[Well]])-1)</f>
        <v>9</v>
      </c>
      <c r="C67" s="63" t="s">
        <v>43</v>
      </c>
      <c r="D67" s="64"/>
      <c r="E67" s="65"/>
      <c r="F67" s="64"/>
      <c r="G67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67" s="66" t="str">
        <f>IF(SUM(LEN(tbl_sWGA[[#This Row],[Sample ID]])+LEN(tbl_sWGA[[#This Row],[Extraction ID]]))=0,"",CONCATENATE(exp_id,"_",tbl_sWGA[[#This Row],[Well]]))</f>
        <v/>
      </c>
      <c r="I67" s="64"/>
      <c r="J67" s="64"/>
      <c r="K67" s="64"/>
      <c r="L67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7" s="68"/>
    </row>
    <row r="68" spans="1:13" ht="15.75" customHeight="1">
      <c r="A68" s="69">
        <v>66</v>
      </c>
      <c r="B68" s="56" t="str">
        <f>RIGHT(tbl_sWGA[[#This Row],[Well]],LEN(tbl_sWGA[[#This Row],[Well]])-1)</f>
        <v>9</v>
      </c>
      <c r="C68" s="56" t="s">
        <v>55</v>
      </c>
      <c r="D68" s="30"/>
      <c r="E68" s="39"/>
      <c r="F68" s="30"/>
      <c r="G6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8" s="27" t="str">
        <f>IF(SUM(LEN(tbl_sWGA[[#This Row],[Sample ID]])+LEN(tbl_sWGA[[#This Row],[Extraction ID]]))=0,"",CONCATENATE(exp_id,"_",tbl_sWGA[[#This Row],[Well]]))</f>
        <v/>
      </c>
      <c r="I68" s="40"/>
      <c r="J68" s="40"/>
      <c r="K68" s="40"/>
      <c r="L6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8" s="70"/>
    </row>
    <row r="69" spans="1:13" ht="15.75" customHeight="1">
      <c r="A69" s="69">
        <v>67</v>
      </c>
      <c r="B69" s="56" t="str">
        <f>RIGHT(tbl_sWGA[[#This Row],[Well]],LEN(tbl_sWGA[[#This Row],[Well]])-1)</f>
        <v>9</v>
      </c>
      <c r="C69" s="56" t="s">
        <v>104</v>
      </c>
      <c r="D69" s="30"/>
      <c r="E69" s="39"/>
      <c r="F69" s="30"/>
      <c r="G6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9" s="27" t="str">
        <f>IF(SUM(LEN(tbl_sWGA[[#This Row],[Sample ID]])+LEN(tbl_sWGA[[#This Row],[Extraction ID]]))=0,"",CONCATENATE(exp_id,"_",tbl_sWGA[[#This Row],[Well]]))</f>
        <v/>
      </c>
      <c r="I69" s="40"/>
      <c r="J69" s="40"/>
      <c r="K69" s="40"/>
      <c r="L6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9" s="70"/>
    </row>
    <row r="70" spans="1:13" ht="15.75" customHeight="1">
      <c r="A70" s="69">
        <v>68</v>
      </c>
      <c r="B70" s="56" t="str">
        <f>RIGHT(tbl_sWGA[[#This Row],[Well]],LEN(tbl_sWGA[[#This Row],[Well]])-1)</f>
        <v>9</v>
      </c>
      <c r="C70" s="56" t="s">
        <v>105</v>
      </c>
      <c r="D70" s="30"/>
      <c r="E70" s="39"/>
      <c r="F70" s="30"/>
      <c r="G7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0" s="27" t="str">
        <f>IF(SUM(LEN(tbl_sWGA[[#This Row],[Sample ID]])+LEN(tbl_sWGA[[#This Row],[Extraction ID]]))=0,"",CONCATENATE(exp_id,"_",tbl_sWGA[[#This Row],[Well]]))</f>
        <v/>
      </c>
      <c r="I70" s="40"/>
      <c r="J70" s="40"/>
      <c r="K70" s="40"/>
      <c r="L7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0" s="70"/>
    </row>
    <row r="71" spans="1:13" ht="15.75" customHeight="1">
      <c r="A71" s="69">
        <v>69</v>
      </c>
      <c r="B71" s="56" t="str">
        <f>RIGHT(tbl_sWGA[[#This Row],[Well]],LEN(tbl_sWGA[[#This Row],[Well]])-1)</f>
        <v>9</v>
      </c>
      <c r="C71" s="56" t="s">
        <v>106</v>
      </c>
      <c r="D71" s="30"/>
      <c r="E71" s="39"/>
      <c r="F71" s="30"/>
      <c r="G7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1" s="27" t="str">
        <f>IF(SUM(LEN(tbl_sWGA[[#This Row],[Sample ID]])+LEN(tbl_sWGA[[#This Row],[Extraction ID]]))=0,"",CONCATENATE(exp_id,"_",tbl_sWGA[[#This Row],[Well]]))</f>
        <v/>
      </c>
      <c r="I71" s="40"/>
      <c r="J71" s="40"/>
      <c r="K71" s="40"/>
      <c r="L7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1" s="70"/>
    </row>
    <row r="72" spans="1:13" ht="15.75" customHeight="1">
      <c r="A72" s="69">
        <v>70</v>
      </c>
      <c r="B72" s="56" t="str">
        <f>RIGHT(tbl_sWGA[[#This Row],[Well]],LEN(tbl_sWGA[[#This Row],[Well]])-1)</f>
        <v>9</v>
      </c>
      <c r="C72" s="56" t="s">
        <v>107</v>
      </c>
      <c r="D72" s="30"/>
      <c r="E72" s="39"/>
      <c r="F72" s="30"/>
      <c r="G7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2" s="27" t="str">
        <f>IF(SUM(LEN(tbl_sWGA[[#This Row],[Sample ID]])+LEN(tbl_sWGA[[#This Row],[Extraction ID]]))=0,"",CONCATENATE(exp_id,"_",tbl_sWGA[[#This Row],[Well]]))</f>
        <v/>
      </c>
      <c r="I72" s="40"/>
      <c r="J72" s="40"/>
      <c r="K72" s="40"/>
      <c r="L7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2" s="70"/>
    </row>
    <row r="73" spans="1:13" ht="15.75" customHeight="1">
      <c r="A73" s="69">
        <v>71</v>
      </c>
      <c r="B73" s="56" t="str">
        <f>RIGHT(tbl_sWGA[[#This Row],[Well]],LEN(tbl_sWGA[[#This Row],[Well]])-1)</f>
        <v>9</v>
      </c>
      <c r="C73" s="56" t="s">
        <v>108</v>
      </c>
      <c r="D73" s="30"/>
      <c r="E73" s="39"/>
      <c r="F73" s="30"/>
      <c r="G7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3" s="27" t="str">
        <f>IF(SUM(LEN(tbl_sWGA[[#This Row],[Sample ID]])+LEN(tbl_sWGA[[#This Row],[Extraction ID]]))=0,"",CONCATENATE(exp_id,"_",tbl_sWGA[[#This Row],[Well]]))</f>
        <v/>
      </c>
      <c r="I73" s="40"/>
      <c r="J73" s="40"/>
      <c r="K73" s="40"/>
      <c r="L7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3" s="70"/>
    </row>
    <row r="74" spans="1:13" ht="15.75" customHeight="1" thickBot="1">
      <c r="A74" s="71">
        <v>72</v>
      </c>
      <c r="B74" s="84" t="str">
        <f>RIGHT(tbl_sWGA[[#This Row],[Well]],LEN(tbl_sWGA[[#This Row],[Well]])-1)</f>
        <v>9</v>
      </c>
      <c r="C74" s="84" t="s">
        <v>109</v>
      </c>
      <c r="D74" s="73"/>
      <c r="E74" s="74"/>
      <c r="F74" s="73"/>
      <c r="G74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74" s="75" t="str">
        <f>IF(SUM(LEN(tbl_sWGA[[#This Row],[Sample ID]])+LEN(tbl_sWGA[[#This Row],[Extraction ID]]))=0,"",CONCATENATE(exp_id,"_",tbl_sWGA[[#This Row],[Well]]))</f>
        <v/>
      </c>
      <c r="I74" s="76"/>
      <c r="J74" s="76"/>
      <c r="K74" s="76"/>
      <c r="L74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4" s="78"/>
    </row>
    <row r="75" spans="1:13" ht="15.75" customHeight="1">
      <c r="A75" s="62">
        <v>73</v>
      </c>
      <c r="B75" s="63" t="str">
        <f>RIGHT(tbl_sWGA[[#This Row],[Well]],LEN(tbl_sWGA[[#This Row],[Well]])-1)</f>
        <v>10</v>
      </c>
      <c r="C75" s="63" t="s">
        <v>44</v>
      </c>
      <c r="D75" s="64"/>
      <c r="E75" s="65"/>
      <c r="F75" s="64"/>
      <c r="G75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75" s="66" t="str">
        <f>IF(SUM(LEN(tbl_sWGA[[#This Row],[Sample ID]])+LEN(tbl_sWGA[[#This Row],[Extraction ID]]))=0,"",CONCATENATE(exp_id,"_",tbl_sWGA[[#This Row],[Well]]))</f>
        <v/>
      </c>
      <c r="I75" s="64"/>
      <c r="J75" s="64"/>
      <c r="K75" s="64"/>
      <c r="L75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5" s="68"/>
    </row>
    <row r="76" spans="1:13" ht="15.75" customHeight="1">
      <c r="A76" s="69">
        <v>74</v>
      </c>
      <c r="B76" s="56" t="str">
        <f>RIGHT(tbl_sWGA[[#This Row],[Well]],LEN(tbl_sWGA[[#This Row],[Well]])-1)</f>
        <v>10</v>
      </c>
      <c r="C76" s="56" t="s">
        <v>110</v>
      </c>
      <c r="D76" s="30"/>
      <c r="E76" s="39"/>
      <c r="F76" s="30"/>
      <c r="G7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6" s="27" t="str">
        <f>IF(SUM(LEN(tbl_sWGA[[#This Row],[Sample ID]])+LEN(tbl_sWGA[[#This Row],[Extraction ID]]))=0,"",CONCATENATE(exp_id,"_",tbl_sWGA[[#This Row],[Well]]))</f>
        <v/>
      </c>
      <c r="I76" s="40"/>
      <c r="J76" s="40"/>
      <c r="K76" s="40"/>
      <c r="L7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6" s="70"/>
    </row>
    <row r="77" spans="1:13" ht="15.75" customHeight="1">
      <c r="A77" s="69">
        <v>75</v>
      </c>
      <c r="B77" s="56" t="str">
        <f>RIGHT(tbl_sWGA[[#This Row],[Well]],LEN(tbl_sWGA[[#This Row],[Well]])-1)</f>
        <v>10</v>
      </c>
      <c r="C77" s="56" t="s">
        <v>111</v>
      </c>
      <c r="D77" s="30"/>
      <c r="E77" s="39"/>
      <c r="F77" s="30"/>
      <c r="G7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7" s="27" t="str">
        <f>IF(SUM(LEN(tbl_sWGA[[#This Row],[Sample ID]])+LEN(tbl_sWGA[[#This Row],[Extraction ID]]))=0,"",CONCATENATE(exp_id,"_",tbl_sWGA[[#This Row],[Well]]))</f>
        <v/>
      </c>
      <c r="I77" s="40"/>
      <c r="J77" s="40"/>
      <c r="K77" s="40"/>
      <c r="L7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7" s="70"/>
    </row>
    <row r="78" spans="1:13" ht="15.75" customHeight="1">
      <c r="A78" s="69">
        <v>76</v>
      </c>
      <c r="B78" s="56" t="str">
        <f>RIGHT(tbl_sWGA[[#This Row],[Well]],LEN(tbl_sWGA[[#This Row],[Well]])-1)</f>
        <v>10</v>
      </c>
      <c r="C78" s="56" t="s">
        <v>112</v>
      </c>
      <c r="D78" s="30"/>
      <c r="E78" s="39"/>
      <c r="F78" s="30"/>
      <c r="G7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8" s="27" t="str">
        <f>IF(SUM(LEN(tbl_sWGA[[#This Row],[Sample ID]])+LEN(tbl_sWGA[[#This Row],[Extraction ID]]))=0,"",CONCATENATE(exp_id,"_",tbl_sWGA[[#This Row],[Well]]))</f>
        <v/>
      </c>
      <c r="I78" s="40"/>
      <c r="J78" s="40"/>
      <c r="K78" s="40"/>
      <c r="L7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8" s="70"/>
    </row>
    <row r="79" spans="1:13" ht="15.75" customHeight="1">
      <c r="A79" s="69">
        <v>77</v>
      </c>
      <c r="B79" s="56" t="str">
        <f>RIGHT(tbl_sWGA[[#This Row],[Well]],LEN(tbl_sWGA[[#This Row],[Well]])-1)</f>
        <v>10</v>
      </c>
      <c r="C79" s="56" t="s">
        <v>113</v>
      </c>
      <c r="D79" s="30"/>
      <c r="E79" s="39"/>
      <c r="F79" s="30"/>
      <c r="G7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9" s="27" t="str">
        <f>IF(SUM(LEN(tbl_sWGA[[#This Row],[Sample ID]])+LEN(tbl_sWGA[[#This Row],[Extraction ID]]))=0,"",CONCATENATE(exp_id,"_",tbl_sWGA[[#This Row],[Well]]))</f>
        <v/>
      </c>
      <c r="I79" s="40"/>
      <c r="J79" s="40"/>
      <c r="K79" s="40"/>
      <c r="L7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9" s="70"/>
    </row>
    <row r="80" spans="1:13" ht="15.75" customHeight="1">
      <c r="A80" s="69">
        <v>78</v>
      </c>
      <c r="B80" s="56" t="str">
        <f>RIGHT(tbl_sWGA[[#This Row],[Well]],LEN(tbl_sWGA[[#This Row],[Well]])-1)</f>
        <v>10</v>
      </c>
      <c r="C80" s="56" t="s">
        <v>114</v>
      </c>
      <c r="D80" s="30"/>
      <c r="E80" s="39"/>
      <c r="F80" s="30"/>
      <c r="G8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0" s="27" t="str">
        <f>IF(SUM(LEN(tbl_sWGA[[#This Row],[Sample ID]])+LEN(tbl_sWGA[[#This Row],[Extraction ID]]))=0,"",CONCATENATE(exp_id,"_",tbl_sWGA[[#This Row],[Well]]))</f>
        <v/>
      </c>
      <c r="I80" s="40"/>
      <c r="J80" s="40"/>
      <c r="K80" s="40"/>
      <c r="L8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0" s="70"/>
    </row>
    <row r="81" spans="1:13" ht="15.75" customHeight="1">
      <c r="A81" s="69">
        <v>79</v>
      </c>
      <c r="B81" s="56" t="str">
        <f>RIGHT(tbl_sWGA[[#This Row],[Well]],LEN(tbl_sWGA[[#This Row],[Well]])-1)</f>
        <v>10</v>
      </c>
      <c r="C81" s="56" t="s">
        <v>115</v>
      </c>
      <c r="D81" s="30"/>
      <c r="E81" s="39"/>
      <c r="F81" s="30"/>
      <c r="G8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1" s="27" t="str">
        <f>IF(SUM(LEN(tbl_sWGA[[#This Row],[Sample ID]])+LEN(tbl_sWGA[[#This Row],[Extraction ID]]))=0,"",CONCATENATE(exp_id,"_",tbl_sWGA[[#This Row],[Well]]))</f>
        <v/>
      </c>
      <c r="I81" s="40"/>
      <c r="J81" s="40"/>
      <c r="K81" s="40"/>
      <c r="L8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1" s="70"/>
    </row>
    <row r="82" spans="1:13" ht="15.75" customHeight="1" thickBot="1">
      <c r="A82" s="71">
        <v>80</v>
      </c>
      <c r="B82" s="84" t="str">
        <f>RIGHT(tbl_sWGA[[#This Row],[Well]],LEN(tbl_sWGA[[#This Row],[Well]])-1)</f>
        <v>10</v>
      </c>
      <c r="C82" s="84" t="s">
        <v>116</v>
      </c>
      <c r="D82" s="73"/>
      <c r="E82" s="74"/>
      <c r="F82" s="73"/>
      <c r="G82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82" s="75" t="str">
        <f>IF(SUM(LEN(tbl_sWGA[[#This Row],[Sample ID]])+LEN(tbl_sWGA[[#This Row],[Extraction ID]]))=0,"",CONCATENATE(exp_id,"_",tbl_sWGA[[#This Row],[Well]]))</f>
        <v/>
      </c>
      <c r="I82" s="76"/>
      <c r="J82" s="76"/>
      <c r="K82" s="76"/>
      <c r="L82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2" s="78"/>
    </row>
    <row r="83" spans="1:13" ht="15.75" customHeight="1">
      <c r="A83" s="62">
        <v>81</v>
      </c>
      <c r="B83" s="63" t="str">
        <f>RIGHT(tbl_sWGA[[#This Row],[Well]],LEN(tbl_sWGA[[#This Row],[Well]])-1)</f>
        <v>11</v>
      </c>
      <c r="C83" s="63" t="s">
        <v>45</v>
      </c>
      <c r="D83" s="64"/>
      <c r="E83" s="65"/>
      <c r="F83" s="64"/>
      <c r="G83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83" s="66" t="str">
        <f>IF(SUM(LEN(tbl_sWGA[[#This Row],[Sample ID]])+LEN(tbl_sWGA[[#This Row],[Extraction ID]]))=0,"",CONCATENATE(exp_id,"_",tbl_sWGA[[#This Row],[Well]]))</f>
        <v/>
      </c>
      <c r="I83" s="64"/>
      <c r="J83" s="64"/>
      <c r="K83" s="64"/>
      <c r="L83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3" s="68"/>
    </row>
    <row r="84" spans="1:13" ht="15.75" customHeight="1">
      <c r="A84" s="69">
        <v>82</v>
      </c>
      <c r="B84" s="56" t="str">
        <f>RIGHT(tbl_sWGA[[#This Row],[Well]],LEN(tbl_sWGA[[#This Row],[Well]])-1)</f>
        <v>11</v>
      </c>
      <c r="C84" s="56" t="s">
        <v>117</v>
      </c>
      <c r="D84" s="30"/>
      <c r="E84" s="39"/>
      <c r="F84" s="30"/>
      <c r="G8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4" s="27" t="str">
        <f>IF(SUM(LEN(tbl_sWGA[[#This Row],[Sample ID]])+LEN(tbl_sWGA[[#This Row],[Extraction ID]]))=0,"",CONCATENATE(exp_id,"_",tbl_sWGA[[#This Row],[Well]]))</f>
        <v/>
      </c>
      <c r="I84" s="40"/>
      <c r="J84" s="40"/>
      <c r="K84" s="40"/>
      <c r="L8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4" s="70"/>
    </row>
    <row r="85" spans="1:13" ht="15.75" customHeight="1">
      <c r="A85" s="69">
        <v>83</v>
      </c>
      <c r="B85" s="56" t="str">
        <f>RIGHT(tbl_sWGA[[#This Row],[Well]],LEN(tbl_sWGA[[#This Row],[Well]])-1)</f>
        <v>11</v>
      </c>
      <c r="C85" s="56" t="s">
        <v>118</v>
      </c>
      <c r="D85" s="30"/>
      <c r="E85" s="39"/>
      <c r="F85" s="30"/>
      <c r="G8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5" s="27" t="str">
        <f>IF(SUM(LEN(tbl_sWGA[[#This Row],[Sample ID]])+LEN(tbl_sWGA[[#This Row],[Extraction ID]]))=0,"",CONCATENATE(exp_id,"_",tbl_sWGA[[#This Row],[Well]]))</f>
        <v/>
      </c>
      <c r="I85" s="40"/>
      <c r="J85" s="40"/>
      <c r="K85" s="40"/>
      <c r="L8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5" s="70"/>
    </row>
    <row r="86" spans="1:13" ht="15.75" customHeight="1">
      <c r="A86" s="69">
        <v>84</v>
      </c>
      <c r="B86" s="56" t="str">
        <f>RIGHT(tbl_sWGA[[#This Row],[Well]],LEN(tbl_sWGA[[#This Row],[Well]])-1)</f>
        <v>11</v>
      </c>
      <c r="C86" s="56" t="s">
        <v>119</v>
      </c>
      <c r="D86" s="30"/>
      <c r="E86" s="39"/>
      <c r="F86" s="30"/>
      <c r="G8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6" s="27" t="str">
        <f>IF(SUM(LEN(tbl_sWGA[[#This Row],[Sample ID]])+LEN(tbl_sWGA[[#This Row],[Extraction ID]]))=0,"",CONCATENATE(exp_id,"_",tbl_sWGA[[#This Row],[Well]]))</f>
        <v/>
      </c>
      <c r="I86" s="40"/>
      <c r="J86" s="40"/>
      <c r="K86" s="40"/>
      <c r="L8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6" s="70"/>
    </row>
    <row r="87" spans="1:13" ht="15.75" customHeight="1">
      <c r="A87" s="69">
        <v>85</v>
      </c>
      <c r="B87" s="56" t="str">
        <f>RIGHT(tbl_sWGA[[#This Row],[Well]],LEN(tbl_sWGA[[#This Row],[Well]])-1)</f>
        <v>11</v>
      </c>
      <c r="C87" s="56" t="s">
        <v>120</v>
      </c>
      <c r="D87" s="30"/>
      <c r="E87" s="39"/>
      <c r="F87" s="30"/>
      <c r="G8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7" s="27" t="str">
        <f>IF(SUM(LEN(tbl_sWGA[[#This Row],[Sample ID]])+LEN(tbl_sWGA[[#This Row],[Extraction ID]]))=0,"",CONCATENATE(exp_id,"_",tbl_sWGA[[#This Row],[Well]]))</f>
        <v/>
      </c>
      <c r="I87" s="40"/>
      <c r="J87" s="40"/>
      <c r="K87" s="40"/>
      <c r="L8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7" s="70"/>
    </row>
    <row r="88" spans="1:13" ht="15.75" customHeight="1">
      <c r="A88" s="69">
        <v>86</v>
      </c>
      <c r="B88" s="56" t="str">
        <f>RIGHT(tbl_sWGA[[#This Row],[Well]],LEN(tbl_sWGA[[#This Row],[Well]])-1)</f>
        <v>11</v>
      </c>
      <c r="C88" s="56" t="s">
        <v>121</v>
      </c>
      <c r="D88" s="30"/>
      <c r="E88" s="39"/>
      <c r="F88" s="30"/>
      <c r="G8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8" s="27" t="str">
        <f>IF(SUM(LEN(tbl_sWGA[[#This Row],[Sample ID]])+LEN(tbl_sWGA[[#This Row],[Extraction ID]]))=0,"",CONCATENATE(exp_id,"_",tbl_sWGA[[#This Row],[Well]]))</f>
        <v/>
      </c>
      <c r="I88" s="40"/>
      <c r="J88" s="40"/>
      <c r="K88" s="40"/>
      <c r="L8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8" s="70"/>
    </row>
    <row r="89" spans="1:13" ht="15.75" customHeight="1">
      <c r="A89" s="69">
        <v>87</v>
      </c>
      <c r="B89" s="56" t="str">
        <f>RIGHT(tbl_sWGA[[#This Row],[Well]],LEN(tbl_sWGA[[#This Row],[Well]])-1)</f>
        <v>11</v>
      </c>
      <c r="C89" s="56" t="s">
        <v>122</v>
      </c>
      <c r="D89" s="30"/>
      <c r="E89" s="39"/>
      <c r="F89" s="30"/>
      <c r="G8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9" s="27" t="str">
        <f>IF(SUM(LEN(tbl_sWGA[[#This Row],[Sample ID]])+LEN(tbl_sWGA[[#This Row],[Extraction ID]]))=0,"",CONCATENATE(exp_id,"_",tbl_sWGA[[#This Row],[Well]]))</f>
        <v/>
      </c>
      <c r="I89" s="40"/>
      <c r="J89" s="40"/>
      <c r="K89" s="40"/>
      <c r="L8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9" s="70"/>
    </row>
    <row r="90" spans="1:13" ht="15.75" customHeight="1" thickBot="1">
      <c r="A90" s="71">
        <v>88</v>
      </c>
      <c r="B90" s="84" t="str">
        <f>RIGHT(tbl_sWGA[[#This Row],[Well]],LEN(tbl_sWGA[[#This Row],[Well]])-1)</f>
        <v>11</v>
      </c>
      <c r="C90" s="84" t="s">
        <v>123</v>
      </c>
      <c r="D90" s="73"/>
      <c r="E90" s="74"/>
      <c r="F90" s="73"/>
      <c r="G90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90" s="75" t="str">
        <f>IF(SUM(LEN(tbl_sWGA[[#This Row],[Sample ID]])+LEN(tbl_sWGA[[#This Row],[Extraction ID]]))=0,"",CONCATENATE(exp_id,"_",tbl_sWGA[[#This Row],[Well]]))</f>
        <v/>
      </c>
      <c r="I90" s="76"/>
      <c r="J90" s="76"/>
      <c r="K90" s="76"/>
      <c r="L90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0" s="78"/>
    </row>
    <row r="91" spans="1:13" ht="15.75" customHeight="1">
      <c r="A91" s="62">
        <v>89</v>
      </c>
      <c r="B91" s="63" t="str">
        <f>RIGHT(tbl_sWGA[[#This Row],[Well]],LEN(tbl_sWGA[[#This Row],[Well]])-1)</f>
        <v>12</v>
      </c>
      <c r="C91" s="63" t="s">
        <v>46</v>
      </c>
      <c r="D91" s="64"/>
      <c r="E91" s="65"/>
      <c r="F91" s="64"/>
      <c r="G91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91" s="66" t="str">
        <f>IF(SUM(LEN(tbl_sWGA[[#This Row],[Sample ID]])+LEN(tbl_sWGA[[#This Row],[Extraction ID]]))=0,"",CONCATENATE(exp_id,"_",tbl_sWGA[[#This Row],[Well]]))</f>
        <v/>
      </c>
      <c r="I91" s="64"/>
      <c r="J91" s="64"/>
      <c r="K91" s="64"/>
      <c r="L91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1" s="68"/>
    </row>
    <row r="92" spans="1:13" ht="15.75" customHeight="1">
      <c r="A92" s="69">
        <v>90</v>
      </c>
      <c r="B92" s="56" t="str">
        <f>RIGHT(tbl_sWGA[[#This Row],[Well]],LEN(tbl_sWGA[[#This Row],[Well]])-1)</f>
        <v>12</v>
      </c>
      <c r="C92" s="56" t="s">
        <v>124</v>
      </c>
      <c r="D92" s="30"/>
      <c r="E92" s="39"/>
      <c r="F92" s="30"/>
      <c r="G9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2" s="27" t="str">
        <f>IF(SUM(LEN(tbl_sWGA[[#This Row],[Sample ID]])+LEN(tbl_sWGA[[#This Row],[Extraction ID]]))=0,"",CONCATENATE(exp_id,"_",tbl_sWGA[[#This Row],[Well]]))</f>
        <v/>
      </c>
      <c r="I92" s="40"/>
      <c r="J92" s="40"/>
      <c r="K92" s="40"/>
      <c r="L9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2" s="70"/>
    </row>
    <row r="93" spans="1:13" ht="15.75" customHeight="1">
      <c r="A93" s="69">
        <v>91</v>
      </c>
      <c r="B93" s="56" t="str">
        <f>RIGHT(tbl_sWGA[[#This Row],[Well]],LEN(tbl_sWGA[[#This Row],[Well]])-1)</f>
        <v>12</v>
      </c>
      <c r="C93" s="56" t="s">
        <v>125</v>
      </c>
      <c r="D93" s="30"/>
      <c r="E93" s="39"/>
      <c r="F93" s="30"/>
      <c r="G9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3" s="27" t="str">
        <f>IF(SUM(LEN(tbl_sWGA[[#This Row],[Sample ID]])+LEN(tbl_sWGA[[#This Row],[Extraction ID]]))=0,"",CONCATENATE(exp_id,"_",tbl_sWGA[[#This Row],[Well]]))</f>
        <v/>
      </c>
      <c r="I93" s="40"/>
      <c r="J93" s="40"/>
      <c r="K93" s="40"/>
      <c r="L9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3" s="70"/>
    </row>
    <row r="94" spans="1:13" ht="15.75" customHeight="1">
      <c r="A94" s="69">
        <v>92</v>
      </c>
      <c r="B94" s="56" t="str">
        <f>RIGHT(tbl_sWGA[[#This Row],[Well]],LEN(tbl_sWGA[[#This Row],[Well]])-1)</f>
        <v>12</v>
      </c>
      <c r="C94" s="56" t="s">
        <v>126</v>
      </c>
      <c r="D94" s="30"/>
      <c r="E94" s="39"/>
      <c r="F94" s="30"/>
      <c r="G9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4" s="27" t="str">
        <f>IF(SUM(LEN(tbl_sWGA[[#This Row],[Sample ID]])+LEN(tbl_sWGA[[#This Row],[Extraction ID]]))=0,"",CONCATENATE(exp_id,"_",tbl_sWGA[[#This Row],[Well]]))</f>
        <v/>
      </c>
      <c r="I94" s="40"/>
      <c r="J94" s="40"/>
      <c r="K94" s="40"/>
      <c r="L9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4" s="70"/>
    </row>
    <row r="95" spans="1:13" ht="15.75" customHeight="1">
      <c r="A95" s="69">
        <v>93</v>
      </c>
      <c r="B95" s="56" t="str">
        <f>RIGHT(tbl_sWGA[[#This Row],[Well]],LEN(tbl_sWGA[[#This Row],[Well]])-1)</f>
        <v>12</v>
      </c>
      <c r="C95" s="56" t="s">
        <v>127</v>
      </c>
      <c r="D95" s="30"/>
      <c r="E95" s="39"/>
      <c r="F95" s="30"/>
      <c r="G9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5" s="27" t="str">
        <f>IF(SUM(LEN(tbl_sWGA[[#This Row],[Sample ID]])+LEN(tbl_sWGA[[#This Row],[Extraction ID]]))=0,"",CONCATENATE(exp_id,"_",tbl_sWGA[[#This Row],[Well]]))</f>
        <v/>
      </c>
      <c r="I95" s="40"/>
      <c r="J95" s="40"/>
      <c r="K95" s="40"/>
      <c r="L9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5" s="70"/>
    </row>
    <row r="96" spans="1:13" ht="15.75" customHeight="1">
      <c r="A96" s="69">
        <v>94</v>
      </c>
      <c r="B96" s="56" t="str">
        <f>RIGHT(tbl_sWGA[[#This Row],[Well]],LEN(tbl_sWGA[[#This Row],[Well]])-1)</f>
        <v>12</v>
      </c>
      <c r="C96" s="56" t="s">
        <v>128</v>
      </c>
      <c r="D96" s="30"/>
      <c r="E96" s="39"/>
      <c r="F96" s="30"/>
      <c r="G9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6" s="27" t="str">
        <f>IF(SUM(LEN(tbl_sWGA[[#This Row],[Sample ID]])+LEN(tbl_sWGA[[#This Row],[Extraction ID]]))=0,"",CONCATENATE(exp_id,"_",tbl_sWGA[[#This Row],[Well]]))</f>
        <v/>
      </c>
      <c r="I96" s="40"/>
      <c r="J96" s="40"/>
      <c r="K96" s="40"/>
      <c r="L9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6" s="70"/>
    </row>
    <row r="97" spans="1:13" ht="15.75" customHeight="1">
      <c r="A97" s="69">
        <v>95</v>
      </c>
      <c r="B97" s="56" t="str">
        <f>RIGHT(tbl_sWGA[[#This Row],[Well]],LEN(tbl_sWGA[[#This Row],[Well]])-1)</f>
        <v>12</v>
      </c>
      <c r="C97" s="56" t="s">
        <v>129</v>
      </c>
      <c r="D97" s="30"/>
      <c r="E97" s="39"/>
      <c r="F97" s="30"/>
      <c r="G9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7" s="27" t="str">
        <f>IF(SUM(LEN(tbl_sWGA[[#This Row],[Sample ID]])+LEN(tbl_sWGA[[#This Row],[Extraction ID]]))=0,"",CONCATENATE(exp_id,"_",tbl_sWGA[[#This Row],[Well]]))</f>
        <v/>
      </c>
      <c r="I97" s="40"/>
      <c r="J97" s="40"/>
      <c r="K97" s="40"/>
      <c r="L9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7" s="70"/>
    </row>
    <row r="98" spans="1:13" ht="15.75" customHeight="1" thickBot="1">
      <c r="A98" s="71">
        <v>96</v>
      </c>
      <c r="B98" s="84" t="str">
        <f>RIGHT(tbl_sWGA[[#This Row],[Well]],LEN(tbl_sWGA[[#This Row],[Well]])-1)</f>
        <v>12</v>
      </c>
      <c r="C98" s="84" t="s">
        <v>130</v>
      </c>
      <c r="D98" s="73"/>
      <c r="E98" s="74"/>
      <c r="F98" s="73"/>
      <c r="G98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98" s="75" t="str">
        <f>IF(SUM(LEN(tbl_sWGA[[#This Row],[Sample ID]])+LEN(tbl_sWGA[[#This Row],[Extraction ID]]))=0,"",CONCATENATE(exp_id,"_",tbl_sWGA[[#This Row],[Well]]))</f>
        <v/>
      </c>
      <c r="I98" s="76"/>
      <c r="J98" s="76"/>
      <c r="K98" s="76"/>
      <c r="L98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8" s="78"/>
    </row>
    <row r="99" spans="1:13" s="19" customFormat="1">
      <c r="A99" s="18"/>
      <c r="B99" s="18"/>
      <c r="C99" s="18"/>
      <c r="D99" s="18">
        <v>1</v>
      </c>
      <c r="E99" s="18"/>
      <c r="F99" s="18"/>
      <c r="G99" s="18">
        <v>1</v>
      </c>
      <c r="H99" s="18"/>
      <c r="I99" s="18">
        <v>1</v>
      </c>
      <c r="J99" s="18"/>
      <c r="K99" s="18">
        <v>1</v>
      </c>
      <c r="L99" s="18"/>
      <c r="M99" s="18"/>
    </row>
    <row r="100" spans="1:13">
      <c r="A100" s="1"/>
      <c r="B100" s="1"/>
      <c r="C100" s="1"/>
      <c r="D100" s="1"/>
      <c r="E100" s="1"/>
      <c r="F100" s="1"/>
      <c r="H100" s="1"/>
      <c r="I100" s="1"/>
      <c r="J100" s="1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H101" s="1"/>
      <c r="I101" s="1"/>
      <c r="J101" s="1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H102" s="1"/>
      <c r="I102" s="1"/>
      <c r="J102" s="1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H103" s="1"/>
      <c r="I103" s="1"/>
      <c r="J103" s="1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H104" s="1"/>
      <c r="I104" s="1"/>
      <c r="J104" s="1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H105" s="1"/>
      <c r="I105" s="1"/>
      <c r="J105" s="1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H106" s="1"/>
      <c r="I106" s="1"/>
      <c r="J106" s="1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H107" s="1"/>
      <c r="I107" s="1"/>
      <c r="J107" s="1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H108" s="1"/>
      <c r="I108" s="1"/>
      <c r="J108" s="1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H109" s="1"/>
      <c r="I109" s="1"/>
      <c r="J109" s="1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H110" s="1"/>
      <c r="I110" s="1"/>
      <c r="J110" s="1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H111" s="1"/>
      <c r="I111" s="1"/>
      <c r="J111" s="1"/>
      <c r="K111" s="1"/>
      <c r="L111" s="1"/>
      <c r="M111" s="1"/>
    </row>
  </sheetData>
  <sheetProtection sheet="1" sort="0" autoFilter="0"/>
  <protectedRanges>
    <protectedRange sqref="A2:M98" name="FilterTbl"/>
  </protectedRanges>
  <mergeCells count="2">
    <mergeCell ref="D1:G1"/>
    <mergeCell ref="H1:M1"/>
  </mergeCells>
  <phoneticPr fontId="6" type="noConversion"/>
  <conditionalFormatting sqref="D3:G98 I3:K98 M3:M98">
    <cfRule type="expression" dxfId="1" priority="5">
      <formula>COUNTIF(D3,"")</formula>
    </cfRule>
  </conditionalFormatting>
  <conditionalFormatting sqref="D3:G98">
    <cfRule type="containsText" dxfId="0" priority="2" operator="containsText" text=" ">
      <formula>NOT(ISERROR(SEARCH(" ",D3)))</formula>
    </cfRule>
  </conditionalFormatting>
  <dataValidations count="2">
    <dataValidation type="list" allowBlank="1" showInputMessage="1" showErrorMessage="1" sqref="M3:M98" xr:uid="{6B4D1BF1-FBF5-42B6-9889-49E5BF117D18}">
      <formula1>"Yes,No"</formula1>
    </dataValidation>
    <dataValidation type="textLength" errorStyle="warning" operator="greaterThan" allowBlank="1" showErrorMessage="1" error="The Extraction ID cannot be left blank." prompt="Enter the Extraction ID" sqref="D3:E98" xr:uid="{51285661-A40B-4DE6-841D-9FB51A517C0E}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scale="68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operator="greaterThan" allowBlank="1" showErrorMessage="1" error="The Extraction ID cannot be left blank." prompt="Enter the Extraction ID" xr:uid="{8C11AC83-0FD6-4845-BB3D-7AD768F43A65}">
          <x14:formula1>
            <xm:f>reference!$E$7:$E$9</xm:f>
          </x14:formula1>
          <xm:sqref>F3:F98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6">
    <tabColor rgb="FFFFC000"/>
  </sheetPr>
  <dimension ref="A1:P43"/>
  <sheetViews>
    <sheetView workbookViewId="0">
      <selection activeCell="L7" sqref="L7"/>
    </sheetView>
  </sheetViews>
  <sheetFormatPr defaultRowHeight="15.75"/>
  <cols>
    <col min="1" max="1" width="46.625" customWidth="1"/>
    <col min="5" max="5" width="20" bestFit="1" customWidth="1"/>
    <col min="6" max="8" width="7.5" customWidth="1"/>
    <col min="9" max="9" width="21" customWidth="1"/>
    <col min="10" max="10" width="10.625" customWidth="1"/>
    <col min="11" max="11" width="6.125" customWidth="1"/>
    <col min="13" max="13" width="17.75" bestFit="1" customWidth="1"/>
    <col min="14" max="14" width="28.875" customWidth="1"/>
  </cols>
  <sheetData>
    <row r="1" spans="1:16" ht="18.75">
      <c r="A1" s="4" t="s">
        <v>1</v>
      </c>
      <c r="C1" s="3"/>
      <c r="D1" s="3"/>
      <c r="E1" s="4" t="s">
        <v>24</v>
      </c>
      <c r="I1" s="4" t="s">
        <v>191</v>
      </c>
    </row>
    <row r="2" spans="1:16" ht="16.5" thickBot="1">
      <c r="A2" s="24" t="s">
        <v>21</v>
      </c>
      <c r="B2" s="25"/>
      <c r="C2" s="25"/>
      <c r="E2" s="24" t="s">
        <v>226</v>
      </c>
      <c r="I2" s="33" t="s">
        <v>139</v>
      </c>
      <c r="J2" s="33" t="s">
        <v>140</v>
      </c>
      <c r="L2" s="33" t="s">
        <v>185</v>
      </c>
    </row>
    <row r="3" spans="1:16">
      <c r="A3" s="2" t="s">
        <v>22</v>
      </c>
      <c r="B3" s="37">
        <v>40</v>
      </c>
      <c r="C3" t="s">
        <v>0</v>
      </c>
      <c r="E3" t="s">
        <v>228</v>
      </c>
      <c r="I3" s="36" t="s">
        <v>219</v>
      </c>
      <c r="J3" s="36" t="s">
        <v>220</v>
      </c>
      <c r="L3" s="36" t="s">
        <v>188</v>
      </c>
    </row>
    <row r="4" spans="1:16">
      <c r="A4" s="2" t="s">
        <v>198</v>
      </c>
      <c r="B4" s="38">
        <f>IF(swga_enzyme=reference!$E$3, 10,12.8)</f>
        <v>12.8</v>
      </c>
      <c r="C4" s="35" t="s">
        <v>199</v>
      </c>
      <c r="D4" s="5"/>
      <c r="E4" t="s">
        <v>229</v>
      </c>
      <c r="I4" s="36" t="s">
        <v>221</v>
      </c>
      <c r="J4" s="36" t="s">
        <v>223</v>
      </c>
      <c r="L4" s="36" t="s">
        <v>189</v>
      </c>
    </row>
    <row r="5" spans="1:16">
      <c r="I5" s="36" t="s">
        <v>222</v>
      </c>
      <c r="J5" s="36" t="s">
        <v>224</v>
      </c>
      <c r="L5" s="36" t="s">
        <v>190</v>
      </c>
    </row>
    <row r="6" spans="1:16" ht="16.5" thickBot="1">
      <c r="A6" s="24" t="s">
        <v>167</v>
      </c>
      <c r="B6" s="25"/>
      <c r="C6" s="25"/>
      <c r="E6" s="24" t="s">
        <v>231</v>
      </c>
      <c r="I6" s="36"/>
      <c r="J6" s="36"/>
      <c r="L6" s="36"/>
    </row>
    <row r="7" spans="1:16">
      <c r="A7" s="2" t="s">
        <v>168</v>
      </c>
      <c r="B7" t="s">
        <v>33</v>
      </c>
      <c r="E7" t="s">
        <v>233</v>
      </c>
      <c r="I7" s="36"/>
      <c r="J7" s="36"/>
      <c r="L7" s="36"/>
    </row>
    <row r="8" spans="1:16">
      <c r="A8" s="2" t="s">
        <v>169</v>
      </c>
      <c r="B8">
        <v>9</v>
      </c>
      <c r="E8" t="s">
        <v>234</v>
      </c>
      <c r="I8" s="36"/>
      <c r="J8" s="36"/>
      <c r="L8" s="36"/>
    </row>
    <row r="9" spans="1:16">
      <c r="E9" t="s">
        <v>235</v>
      </c>
      <c r="I9" s="34" t="s">
        <v>192</v>
      </c>
    </row>
    <row r="10" spans="1:16" ht="16.5" thickBot="1">
      <c r="A10" s="24" t="s">
        <v>197</v>
      </c>
      <c r="I10" s="34" t="s">
        <v>196</v>
      </c>
    </row>
    <row r="11" spans="1:16" ht="16.5" thickBot="1">
      <c r="A11" t="s">
        <v>236</v>
      </c>
      <c r="E11" s="24" t="s">
        <v>241</v>
      </c>
      <c r="F11" s="24"/>
      <c r="I11" s="34" t="s">
        <v>193</v>
      </c>
    </row>
    <row r="12" spans="1:16">
      <c r="E12">
        <f>IF(swga_enzyme=reference!$E$3,reference!E22,reference!E32)</f>
        <v>45</v>
      </c>
      <c r="F12" t="str">
        <f>IF(swga_enzyme=reference!$E$3,reference!F22,reference!F32)</f>
        <v>Prepare</v>
      </c>
      <c r="I12" s="34" t="s">
        <v>194</v>
      </c>
      <c r="M12" s="3"/>
      <c r="N12" s="3"/>
      <c r="O12" s="3"/>
      <c r="P12" s="3"/>
    </row>
    <row r="13" spans="1:16">
      <c r="E13">
        <f>IF(swga_enzyme=reference!$E$3,reference!E23,reference!E33)</f>
        <v>45</v>
      </c>
      <c r="F13" t="str">
        <f>IF(swga_enzyme=reference!$E$3,reference!F23,reference!F33)</f>
        <v>60 min</v>
      </c>
      <c r="I13" s="34" t="s">
        <v>195</v>
      </c>
    </row>
    <row r="14" spans="1:16">
      <c r="E14">
        <f>IF(swga_enzyme=reference!$E$3,reference!E24,reference!E34)</f>
        <v>65</v>
      </c>
      <c r="F14" t="str">
        <f>IF(swga_enzyme=reference!$E$3,reference!F24,reference!F34)</f>
        <v>10 min</v>
      </c>
    </row>
    <row r="15" spans="1:16">
      <c r="E15">
        <f>IF(swga_enzyme=reference!$E$3,reference!E25,reference!E35)</f>
        <v>8</v>
      </c>
      <c r="F15" t="str">
        <f>IF(swga_enzyme=reference!$E$3,reference!F25,reference!F35)</f>
        <v>∞</v>
      </c>
    </row>
    <row r="16" spans="1:16">
      <c r="E16" t="str">
        <f>IF(swga_enzyme=reference!$E$3,reference!E26,reference!E36)</f>
        <v>-</v>
      </c>
      <c r="F16" t="str">
        <f>IF(swga_enzyme=reference!$E$3,reference!F26,reference!F36)</f>
        <v>-</v>
      </c>
    </row>
    <row r="17" spans="5:6">
      <c r="E17" t="str">
        <f>IF(swga_enzyme=reference!$E$3,reference!E27,reference!E37)</f>
        <v>-</v>
      </c>
      <c r="F17" t="str">
        <f>IF(swga_enzyme=reference!$E$3,reference!F27,reference!F37)</f>
        <v>-</v>
      </c>
    </row>
    <row r="18" spans="5:6">
      <c r="E18" t="str">
        <f>IF(swga_enzyme=reference!$E$3,reference!E28,reference!E38)</f>
        <v>-</v>
      </c>
      <c r="F18" t="str">
        <f>IF(swga_enzyme=reference!$E$3,reference!F28,reference!F38)</f>
        <v>-</v>
      </c>
    </row>
    <row r="19" spans="5:6">
      <c r="E19" t="str">
        <f>IF(swga_enzyme=reference!$E$3,reference!E29,reference!E39)</f>
        <v>-</v>
      </c>
      <c r="F19" t="str">
        <f>IF(swga_enzyme=reference!$E$3,reference!F29,reference!F39)</f>
        <v>-</v>
      </c>
    </row>
    <row r="21" spans="5:6" ht="16.5" thickBot="1">
      <c r="E21" s="24" t="s">
        <v>240</v>
      </c>
      <c r="F21" s="24"/>
    </row>
    <row r="22" spans="5:6">
      <c r="E22">
        <v>35</v>
      </c>
      <c r="F22" t="s">
        <v>15</v>
      </c>
    </row>
    <row r="23" spans="5:6">
      <c r="E23">
        <v>34</v>
      </c>
      <c r="F23" t="s">
        <v>14</v>
      </c>
    </row>
    <row r="24" spans="5:6">
      <c r="E24">
        <v>33</v>
      </c>
      <c r="F24" t="s">
        <v>16</v>
      </c>
    </row>
    <row r="25" spans="5:6">
      <c r="E25">
        <v>32</v>
      </c>
      <c r="F25" t="s">
        <v>17</v>
      </c>
    </row>
    <row r="26" spans="5:6">
      <c r="E26">
        <v>31</v>
      </c>
      <c r="F26" t="s">
        <v>18</v>
      </c>
    </row>
    <row r="27" spans="5:6">
      <c r="E27">
        <v>30</v>
      </c>
      <c r="F27" t="s">
        <v>13</v>
      </c>
    </row>
    <row r="28" spans="5:6">
      <c r="E28">
        <v>65</v>
      </c>
      <c r="F28" t="s">
        <v>16</v>
      </c>
    </row>
    <row r="29" spans="5:6">
      <c r="E29">
        <v>10</v>
      </c>
      <c r="F29" t="s">
        <v>11</v>
      </c>
    </row>
    <row r="31" spans="5:6" ht="16.5" thickBot="1">
      <c r="E31" s="24" t="s">
        <v>239</v>
      </c>
      <c r="F31" s="24"/>
    </row>
    <row r="32" spans="5:6">
      <c r="E32">
        <v>45</v>
      </c>
      <c r="F32" t="s">
        <v>238</v>
      </c>
    </row>
    <row r="33" spans="5:6">
      <c r="E33">
        <v>45</v>
      </c>
      <c r="F33" t="s">
        <v>237</v>
      </c>
    </row>
    <row r="34" spans="5:6">
      <c r="E34">
        <v>65</v>
      </c>
      <c r="F34" t="s">
        <v>14</v>
      </c>
    </row>
    <row r="35" spans="5:6">
      <c r="E35">
        <v>8</v>
      </c>
      <c r="F35" s="13" t="s">
        <v>11</v>
      </c>
    </row>
    <row r="36" spans="5:6">
      <c r="E36" t="s">
        <v>242</v>
      </c>
      <c r="F36" t="s">
        <v>242</v>
      </c>
    </row>
    <row r="37" spans="5:6">
      <c r="E37" t="s">
        <v>242</v>
      </c>
      <c r="F37" t="s">
        <v>242</v>
      </c>
    </row>
    <row r="38" spans="5:6">
      <c r="E38" t="s">
        <v>242</v>
      </c>
      <c r="F38" t="s">
        <v>242</v>
      </c>
    </row>
    <row r="39" spans="5:6">
      <c r="E39" t="s">
        <v>242</v>
      </c>
      <c r="F39" t="s">
        <v>242</v>
      </c>
    </row>
    <row r="41" spans="5:6" ht="16.5" thickBot="1">
      <c r="E41" s="24" t="s">
        <v>243</v>
      </c>
    </row>
    <row r="42" spans="5:6">
      <c r="E42" t="s">
        <v>6</v>
      </c>
    </row>
    <row r="43" spans="5:6">
      <c r="E4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A66F-6D2B-4EC2-AE18-2CB33EA37715}">
  <sheetPr codeName="Sheet4">
    <tabColor rgb="FFFF0000"/>
  </sheetPr>
  <dimension ref="A1:B23"/>
  <sheetViews>
    <sheetView tabSelected="1" workbookViewId="0">
      <selection activeCell="C9" sqref="C9"/>
    </sheetView>
  </sheetViews>
  <sheetFormatPr defaultColWidth="9" defaultRowHeight="31.5"/>
  <cols>
    <col min="1" max="1" width="40.625" style="47" customWidth="1"/>
    <col min="2" max="2" width="20" style="47" bestFit="1" customWidth="1"/>
    <col min="3" max="3" width="19.125" style="47" customWidth="1"/>
    <col min="4" max="13" width="16.125" style="47" bestFit="1" customWidth="1"/>
    <col min="14" max="14" width="11" style="47" bestFit="1" customWidth="1"/>
    <col min="15" max="20" width="16.125" style="47" bestFit="1" customWidth="1"/>
    <col min="21" max="21" width="11" style="47" bestFit="1" customWidth="1"/>
    <col min="22" max="16384" width="9" style="47"/>
  </cols>
  <sheetData>
    <row r="1" spans="1:2" ht="46.5">
      <c r="A1" s="52" t="s">
        <v>200</v>
      </c>
    </row>
    <row r="2" spans="1:2">
      <c r="A2" s="48" t="s">
        <v>203</v>
      </c>
    </row>
    <row r="3" spans="1:2">
      <c r="A3" s="48"/>
    </row>
    <row r="4" spans="1:2">
      <c r="A4" s="46" t="s">
        <v>201</v>
      </c>
    </row>
    <row r="5" spans="1:2">
      <c r="A5" s="47" t="s">
        <v>209</v>
      </c>
    </row>
    <row r="6" spans="1:2">
      <c r="A6" s="49" t="s">
        <v>161</v>
      </c>
      <c r="B6" s="48" t="s">
        <v>204</v>
      </c>
    </row>
    <row r="7" spans="1:2">
      <c r="A7" s="49" t="s">
        <v>33</v>
      </c>
      <c r="B7" s="48" t="s">
        <v>205</v>
      </c>
    </row>
    <row r="8" spans="1:2">
      <c r="A8" s="53" t="s">
        <v>162</v>
      </c>
      <c r="B8" s="48" t="s">
        <v>208</v>
      </c>
    </row>
    <row r="9" spans="1:2">
      <c r="A9" s="50" t="s">
        <v>163</v>
      </c>
      <c r="B9" s="48" t="s">
        <v>206</v>
      </c>
    </row>
    <row r="10" spans="1:2">
      <c r="A10" s="50" t="s">
        <v>164</v>
      </c>
      <c r="B10" s="48" t="s">
        <v>207</v>
      </c>
    </row>
    <row r="11" spans="1:2">
      <c r="A11" s="48" t="s">
        <v>210</v>
      </c>
      <c r="B11" s="48"/>
    </row>
    <row r="13" spans="1:2">
      <c r="A13" s="51" t="s">
        <v>202</v>
      </c>
    </row>
    <row r="14" spans="1:2">
      <c r="A14" s="47" t="s">
        <v>214</v>
      </c>
    </row>
    <row r="15" spans="1:2">
      <c r="A15" s="48" t="s">
        <v>215</v>
      </c>
    </row>
    <row r="16" spans="1:2">
      <c r="A16" s="48" t="s">
        <v>211</v>
      </c>
    </row>
    <row r="17" spans="1:1">
      <c r="A17" s="48" t="s">
        <v>212</v>
      </c>
    </row>
    <row r="18" spans="1:1">
      <c r="A18" s="48" t="s">
        <v>213</v>
      </c>
    </row>
    <row r="19" spans="1:1">
      <c r="A19" s="48" t="s">
        <v>216</v>
      </c>
    </row>
    <row r="20" spans="1:1">
      <c r="A20" s="48"/>
    </row>
    <row r="21" spans="1:1">
      <c r="A21" s="46" t="s">
        <v>217</v>
      </c>
    </row>
    <row r="22" spans="1:1">
      <c r="A22" s="48" t="s">
        <v>210</v>
      </c>
    </row>
    <row r="23" spans="1:1">
      <c r="A23" s="47" t="s">
        <v>218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C2B5-95B1-439E-BE19-CEF07B8EDCC4}">
  <sheetPr codeName="Sheet3">
    <tabColor rgb="FFFF0000"/>
  </sheetPr>
  <dimension ref="A1:K2"/>
  <sheetViews>
    <sheetView workbookViewId="0">
      <selection activeCell="I2" sqref="I2"/>
    </sheetView>
  </sheetViews>
  <sheetFormatPr defaultRowHeight="15.75"/>
  <cols>
    <col min="1" max="9" width="16.125" customWidth="1"/>
    <col min="10" max="10" width="18.875" customWidth="1"/>
    <col min="11" max="11" width="26" customWidth="1"/>
  </cols>
  <sheetData>
    <row r="1" spans="1:11">
      <c r="A1" t="s">
        <v>170</v>
      </c>
      <c r="B1" t="s">
        <v>150</v>
      </c>
      <c r="C1" t="s">
        <v>171</v>
      </c>
      <c r="D1" t="s">
        <v>173</v>
      </c>
      <c r="E1" t="s">
        <v>174</v>
      </c>
      <c r="F1" t="s">
        <v>172</v>
      </c>
      <c r="G1" t="s">
        <v>178</v>
      </c>
      <c r="H1" t="s">
        <v>180</v>
      </c>
      <c r="I1" t="s">
        <v>230</v>
      </c>
      <c r="J1" t="s">
        <v>157</v>
      </c>
      <c r="K1" t="s">
        <v>158</v>
      </c>
    </row>
    <row r="2" spans="1:11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sWGA</v>
      </c>
      <c r="E2">
        <f>IF(LEN(exp_version)=0,"",exp_version)</f>
        <v>9</v>
      </c>
      <c r="F2" t="str">
        <f>IF(LEN(exp_rxns)=0,"",exp_rxns)</f>
        <v/>
      </c>
      <c r="G2" t="str">
        <f>IF(LEN(exp_notes)=0,"",exp_notes)</f>
        <v>Helloo</v>
      </c>
      <c r="H2" t="str">
        <f>IF(LEN(exp_summary)=0,"",exp_summary)</f>
        <v/>
      </c>
      <c r="I2">
        <f>swga_enzyme</f>
        <v>0</v>
      </c>
      <c r="J2">
        <f>IF(LEN(swga_rxnvol)=0,"",swga_rxnvol)</f>
        <v>20</v>
      </c>
      <c r="K2">
        <f>IF(LEN(swga_targetmass)=0,"",swga_targetmass)</f>
        <v>40</v>
      </c>
    </row>
  </sheetData>
  <sheetProtection algorithmName="SHA-512" hashValue="tDcrRq4wnjvk/XNE0KlG9X1Y0ZMU7FkLxcMq6SYhRbf4l5KeeZE5iy/NQ043rCKPXQ6532BBkrBRwBm4vOOJmg==" saltValue="H2ijzumCfyyiA1dSXFCSgQ==" spinCount="100000" sheet="1" scenarios="1" formatColumns="0" insertRows="0" autoFilter="0"/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EA82-150A-41D7-B15C-7A035D1B3354}">
  <sheetPr codeName="Sheet7">
    <tabColor rgb="FFFF0000"/>
  </sheetPr>
  <dimension ref="A1:G97"/>
  <sheetViews>
    <sheetView topLeftCell="A64" workbookViewId="0">
      <selection activeCell="C1" sqref="C1"/>
    </sheetView>
  </sheetViews>
  <sheetFormatPr defaultRowHeight="15.75"/>
  <cols>
    <col min="1" max="1" width="11.25" customWidth="1"/>
    <col min="2" max="4" width="13.75" customWidth="1"/>
    <col min="5" max="5" width="13.125" customWidth="1"/>
    <col min="6" max="6" width="19.5" customWidth="1"/>
    <col min="7" max="7" width="28.25" customWidth="1"/>
  </cols>
  <sheetData>
    <row r="1" spans="1:7">
      <c r="A1" t="s">
        <v>159</v>
      </c>
      <c r="B1" t="s">
        <v>160</v>
      </c>
      <c r="C1" t="s">
        <v>232</v>
      </c>
      <c r="D1" t="s">
        <v>170</v>
      </c>
      <c r="E1" t="s">
        <v>176</v>
      </c>
      <c r="F1" t="s">
        <v>165</v>
      </c>
      <c r="G1" t="s">
        <v>166</v>
      </c>
    </row>
    <row r="2" spans="1:7">
      <c r="A2" t="str">
        <f>IF(LEN(sWGA!D3)=0,"",sWGA!D3)</f>
        <v/>
      </c>
      <c r="B2" t="str">
        <f>IF(LEN(sWGA!E3)=0,"",sWGA!E3)</f>
        <v/>
      </c>
      <c r="C2" t="str">
        <f>IF(LEN(sWGA!F3)=0,"",sWGA!F3)</f>
        <v/>
      </c>
      <c r="D2" t="str">
        <f>IF(LEN(sWGA!H3)=0,"",exp_id)</f>
        <v/>
      </c>
      <c r="E2" t="str">
        <f>IF(LEN(sWGA!H3)=0,"",sWGA!H3)</f>
        <v/>
      </c>
      <c r="F2" t="str">
        <f>IF(LEN(sWGA!I3)=0,"",sWGA!I3)</f>
        <v/>
      </c>
      <c r="G2" t="str">
        <f>IF(LEN(sWGA!L3)=0,"",sWGA!L3)</f>
        <v/>
      </c>
    </row>
    <row r="3" spans="1:7">
      <c r="A3" t="str">
        <f>IF(LEN(sWGA!D4)=0,"",sWGA!D4)</f>
        <v/>
      </c>
      <c r="B3" t="str">
        <f>IF(LEN(sWGA!E4)=0,"",sWGA!E4)</f>
        <v/>
      </c>
      <c r="C3" t="str">
        <f>IF(LEN(sWGA!F4)=0,"",sWGA!F4)</f>
        <v/>
      </c>
      <c r="D3" t="str">
        <f>IF(LEN(sWGA!H4)=0,"",exp_id)</f>
        <v/>
      </c>
      <c r="E3" t="str">
        <f>IF(LEN(sWGA!H4)=0,"",sWGA!H4)</f>
        <v/>
      </c>
      <c r="F3" t="str">
        <f>IF(LEN(sWGA!I4)=0,"",sWGA!I4)</f>
        <v/>
      </c>
      <c r="G3" t="str">
        <f>IF(LEN(sWGA!L4)=0,"",sWGA!L4)</f>
        <v/>
      </c>
    </row>
    <row r="4" spans="1:7">
      <c r="A4" t="str">
        <f>IF(LEN(sWGA!D5)=0,"",sWGA!D5)</f>
        <v/>
      </c>
      <c r="B4" t="str">
        <f>IF(LEN(sWGA!E5)=0,"",sWGA!E5)</f>
        <v/>
      </c>
      <c r="C4" t="str">
        <f>IF(LEN(sWGA!F5)=0,"",sWGA!F5)</f>
        <v/>
      </c>
      <c r="D4" t="str">
        <f>IF(LEN(sWGA!H5)=0,"",exp_id)</f>
        <v/>
      </c>
      <c r="E4" t="str">
        <f>IF(LEN(sWGA!H5)=0,"",sWGA!H5)</f>
        <v/>
      </c>
      <c r="F4" t="str">
        <f>IF(LEN(sWGA!I5)=0,"",sWGA!I5)</f>
        <v/>
      </c>
      <c r="G4" t="str">
        <f>IF(LEN(sWGA!L5)=0,"",sWGA!L5)</f>
        <v/>
      </c>
    </row>
    <row r="5" spans="1:7">
      <c r="A5" t="str">
        <f>IF(LEN(sWGA!D6)=0,"",sWGA!D6)</f>
        <v/>
      </c>
      <c r="B5" t="str">
        <f>IF(LEN(sWGA!E6)=0,"",sWGA!E6)</f>
        <v/>
      </c>
      <c r="C5" t="str">
        <f>IF(LEN(sWGA!F6)=0,"",sWGA!F6)</f>
        <v/>
      </c>
      <c r="D5" t="str">
        <f>IF(LEN(sWGA!H6)=0,"",exp_id)</f>
        <v/>
      </c>
      <c r="E5" t="str">
        <f>IF(LEN(sWGA!H6)=0,"",sWGA!H6)</f>
        <v/>
      </c>
      <c r="F5" t="str">
        <f>IF(LEN(sWGA!I6)=0,"",sWGA!I6)</f>
        <v/>
      </c>
      <c r="G5" t="str">
        <f>IF(LEN(sWGA!L6)=0,"",sWGA!L6)</f>
        <v/>
      </c>
    </row>
    <row r="6" spans="1:7">
      <c r="A6" t="str">
        <f>IF(LEN(sWGA!D7)=0,"",sWGA!D7)</f>
        <v/>
      </c>
      <c r="B6" t="str">
        <f>IF(LEN(sWGA!E7)=0,"",sWGA!E7)</f>
        <v/>
      </c>
      <c r="C6" t="str">
        <f>IF(LEN(sWGA!F7)=0,"",sWGA!F7)</f>
        <v/>
      </c>
      <c r="D6" t="str">
        <f>IF(LEN(sWGA!H7)=0,"",exp_id)</f>
        <v/>
      </c>
      <c r="E6" t="str">
        <f>IF(LEN(sWGA!H7)=0,"",sWGA!H7)</f>
        <v/>
      </c>
      <c r="F6" t="str">
        <f>IF(LEN(sWGA!I7)=0,"",sWGA!I7)</f>
        <v/>
      </c>
      <c r="G6" t="str">
        <f>IF(LEN(sWGA!L7)=0,"",sWGA!L7)</f>
        <v/>
      </c>
    </row>
    <row r="7" spans="1:7">
      <c r="A7" t="str">
        <f>IF(LEN(sWGA!D8)=0,"",sWGA!D8)</f>
        <v/>
      </c>
      <c r="B7" t="str">
        <f>IF(LEN(sWGA!E8)=0,"",sWGA!E8)</f>
        <v/>
      </c>
      <c r="C7" t="str">
        <f>IF(LEN(sWGA!F8)=0,"",sWGA!F8)</f>
        <v/>
      </c>
      <c r="D7" t="str">
        <f>IF(LEN(sWGA!H8)=0,"",exp_id)</f>
        <v/>
      </c>
      <c r="E7" t="str">
        <f>IF(LEN(sWGA!H8)=0,"",sWGA!H8)</f>
        <v/>
      </c>
      <c r="F7" t="str">
        <f>IF(LEN(sWGA!I8)=0,"",sWGA!I8)</f>
        <v/>
      </c>
      <c r="G7" t="str">
        <f>IF(LEN(sWGA!L8)=0,"",sWGA!L8)</f>
        <v/>
      </c>
    </row>
    <row r="8" spans="1:7">
      <c r="A8" t="str">
        <f>IF(LEN(sWGA!D9)=0,"",sWGA!D9)</f>
        <v/>
      </c>
      <c r="B8" t="str">
        <f>IF(LEN(sWGA!E9)=0,"",sWGA!E9)</f>
        <v/>
      </c>
      <c r="C8" t="str">
        <f>IF(LEN(sWGA!F9)=0,"",sWGA!F9)</f>
        <v/>
      </c>
      <c r="D8" t="str">
        <f>IF(LEN(sWGA!H9)=0,"",exp_id)</f>
        <v/>
      </c>
      <c r="E8" t="str">
        <f>IF(LEN(sWGA!H9)=0,"",sWGA!H9)</f>
        <v/>
      </c>
      <c r="F8" t="str">
        <f>IF(LEN(sWGA!I9)=0,"",sWGA!I9)</f>
        <v/>
      </c>
      <c r="G8" t="str">
        <f>IF(LEN(sWGA!L9)=0,"",sWGA!L9)</f>
        <v/>
      </c>
    </row>
    <row r="9" spans="1:7">
      <c r="A9" t="str">
        <f>IF(LEN(sWGA!D10)=0,"",sWGA!D10)</f>
        <v/>
      </c>
      <c r="B9" t="str">
        <f>IF(LEN(sWGA!E10)=0,"",sWGA!E10)</f>
        <v/>
      </c>
      <c r="C9" t="str">
        <f>IF(LEN(sWGA!F10)=0,"",sWGA!F10)</f>
        <v/>
      </c>
      <c r="D9" t="str">
        <f>IF(LEN(sWGA!H10)=0,"",exp_id)</f>
        <v/>
      </c>
      <c r="E9" t="str">
        <f>IF(LEN(sWGA!H10)=0,"",sWGA!H10)</f>
        <v/>
      </c>
      <c r="F9" t="str">
        <f>IF(LEN(sWGA!I10)=0,"",sWGA!I10)</f>
        <v/>
      </c>
      <c r="G9" t="str">
        <f>IF(LEN(sWGA!L10)=0,"",sWGA!L10)</f>
        <v/>
      </c>
    </row>
    <row r="10" spans="1:7">
      <c r="A10" t="str">
        <f>IF(LEN(sWGA!D11)=0,"",sWGA!D11)</f>
        <v/>
      </c>
      <c r="B10" t="str">
        <f>IF(LEN(sWGA!E11)=0,"",sWGA!E11)</f>
        <v/>
      </c>
      <c r="C10" t="str">
        <f>IF(LEN(sWGA!F11)=0,"",sWGA!F11)</f>
        <v/>
      </c>
      <c r="D10" t="str">
        <f>IF(LEN(sWGA!H11)=0,"",exp_id)</f>
        <v/>
      </c>
      <c r="E10" t="str">
        <f>IF(LEN(sWGA!H11)=0,"",sWGA!H11)</f>
        <v/>
      </c>
      <c r="F10" t="str">
        <f>IF(LEN(sWGA!I11)=0,"",sWGA!I11)</f>
        <v/>
      </c>
      <c r="G10" t="str">
        <f>IF(LEN(sWGA!L11)=0,"",sWGA!L11)</f>
        <v/>
      </c>
    </row>
    <row r="11" spans="1:7">
      <c r="A11" t="str">
        <f>IF(LEN(sWGA!D12)=0,"",sWGA!D12)</f>
        <v/>
      </c>
      <c r="B11" t="str">
        <f>IF(LEN(sWGA!E12)=0,"",sWGA!E12)</f>
        <v/>
      </c>
      <c r="C11" t="str">
        <f>IF(LEN(sWGA!F12)=0,"",sWGA!F12)</f>
        <v/>
      </c>
      <c r="D11" t="str">
        <f>IF(LEN(sWGA!H12)=0,"",exp_id)</f>
        <v/>
      </c>
      <c r="E11" t="str">
        <f>IF(LEN(sWGA!H12)=0,"",sWGA!H12)</f>
        <v/>
      </c>
      <c r="F11" t="str">
        <f>IF(LEN(sWGA!I12)=0,"",sWGA!I12)</f>
        <v/>
      </c>
      <c r="G11" t="str">
        <f>IF(LEN(sWGA!L12)=0,"",sWGA!L12)</f>
        <v/>
      </c>
    </row>
    <row r="12" spans="1:7">
      <c r="A12" t="str">
        <f>IF(LEN(sWGA!D13)=0,"",sWGA!D13)</f>
        <v/>
      </c>
      <c r="B12" t="str">
        <f>IF(LEN(sWGA!E13)=0,"",sWGA!E13)</f>
        <v/>
      </c>
      <c r="C12" t="str">
        <f>IF(LEN(sWGA!F13)=0,"",sWGA!F13)</f>
        <v/>
      </c>
      <c r="D12" t="str">
        <f>IF(LEN(sWGA!H13)=0,"",exp_id)</f>
        <v/>
      </c>
      <c r="E12" t="str">
        <f>IF(LEN(sWGA!H13)=0,"",sWGA!H13)</f>
        <v/>
      </c>
      <c r="F12" t="str">
        <f>IF(LEN(sWGA!I13)=0,"",sWGA!I13)</f>
        <v/>
      </c>
      <c r="G12" t="str">
        <f>IF(LEN(sWGA!L13)=0,"",sWGA!L13)</f>
        <v/>
      </c>
    </row>
    <row r="13" spans="1:7">
      <c r="A13" t="str">
        <f>IF(LEN(sWGA!D14)=0,"",sWGA!D14)</f>
        <v/>
      </c>
      <c r="B13" t="str">
        <f>IF(LEN(sWGA!E14)=0,"",sWGA!E14)</f>
        <v/>
      </c>
      <c r="C13" t="str">
        <f>IF(LEN(sWGA!F14)=0,"",sWGA!F14)</f>
        <v/>
      </c>
      <c r="D13" t="str">
        <f>IF(LEN(sWGA!H14)=0,"",exp_id)</f>
        <v/>
      </c>
      <c r="E13" t="str">
        <f>IF(LEN(sWGA!H14)=0,"",sWGA!H14)</f>
        <v/>
      </c>
      <c r="F13" t="str">
        <f>IF(LEN(sWGA!I14)=0,"",sWGA!I14)</f>
        <v/>
      </c>
      <c r="G13" t="str">
        <f>IF(LEN(sWGA!L14)=0,"",sWGA!L14)</f>
        <v/>
      </c>
    </row>
    <row r="14" spans="1:7">
      <c r="A14" t="str">
        <f>IF(LEN(sWGA!D15)=0,"",sWGA!D15)</f>
        <v/>
      </c>
      <c r="B14" t="str">
        <f>IF(LEN(sWGA!E15)=0,"",sWGA!E15)</f>
        <v/>
      </c>
      <c r="C14" t="str">
        <f>IF(LEN(sWGA!F15)=0,"",sWGA!F15)</f>
        <v/>
      </c>
      <c r="D14" t="str">
        <f>IF(LEN(sWGA!H15)=0,"",exp_id)</f>
        <v/>
      </c>
      <c r="E14" t="str">
        <f>IF(LEN(sWGA!H15)=0,"",sWGA!H15)</f>
        <v/>
      </c>
      <c r="F14" t="str">
        <f>IF(LEN(sWGA!I15)=0,"",sWGA!I15)</f>
        <v/>
      </c>
      <c r="G14" t="str">
        <f>IF(LEN(sWGA!L15)=0,"",sWGA!L15)</f>
        <v/>
      </c>
    </row>
    <row r="15" spans="1:7">
      <c r="A15" t="str">
        <f>IF(LEN(sWGA!D16)=0,"",sWGA!D16)</f>
        <v/>
      </c>
      <c r="B15" t="str">
        <f>IF(LEN(sWGA!E16)=0,"",sWGA!E16)</f>
        <v/>
      </c>
      <c r="C15" t="str">
        <f>IF(LEN(sWGA!F16)=0,"",sWGA!F16)</f>
        <v/>
      </c>
      <c r="D15" t="str">
        <f>IF(LEN(sWGA!H16)=0,"",exp_id)</f>
        <v/>
      </c>
      <c r="E15" t="str">
        <f>IF(LEN(sWGA!H16)=0,"",sWGA!H16)</f>
        <v/>
      </c>
      <c r="F15" t="str">
        <f>IF(LEN(sWGA!I16)=0,"",sWGA!I16)</f>
        <v/>
      </c>
      <c r="G15" t="str">
        <f>IF(LEN(sWGA!L16)=0,"",sWGA!L16)</f>
        <v/>
      </c>
    </row>
    <row r="16" spans="1:7">
      <c r="A16" t="str">
        <f>IF(LEN(sWGA!D17)=0,"",sWGA!D17)</f>
        <v/>
      </c>
      <c r="B16" t="str">
        <f>IF(LEN(sWGA!E17)=0,"",sWGA!E17)</f>
        <v/>
      </c>
      <c r="C16" t="str">
        <f>IF(LEN(sWGA!F17)=0,"",sWGA!F17)</f>
        <v/>
      </c>
      <c r="D16" t="str">
        <f>IF(LEN(sWGA!H17)=0,"",exp_id)</f>
        <v/>
      </c>
      <c r="E16" t="str">
        <f>IF(LEN(sWGA!H17)=0,"",sWGA!H17)</f>
        <v/>
      </c>
      <c r="F16" t="str">
        <f>IF(LEN(sWGA!I17)=0,"",sWGA!I17)</f>
        <v/>
      </c>
      <c r="G16" t="str">
        <f>IF(LEN(sWGA!L17)=0,"",sWGA!L17)</f>
        <v/>
      </c>
    </row>
    <row r="17" spans="1:7">
      <c r="A17" t="str">
        <f>IF(LEN(sWGA!D18)=0,"",sWGA!D18)</f>
        <v/>
      </c>
      <c r="B17" t="str">
        <f>IF(LEN(sWGA!E18)=0,"",sWGA!E18)</f>
        <v/>
      </c>
      <c r="C17" t="str">
        <f>IF(LEN(sWGA!F18)=0,"",sWGA!F18)</f>
        <v/>
      </c>
      <c r="D17" t="str">
        <f>IF(LEN(sWGA!H18)=0,"",exp_id)</f>
        <v/>
      </c>
      <c r="E17" t="str">
        <f>IF(LEN(sWGA!H18)=0,"",sWGA!H18)</f>
        <v/>
      </c>
      <c r="F17" t="str">
        <f>IF(LEN(sWGA!I18)=0,"",sWGA!I18)</f>
        <v/>
      </c>
      <c r="G17" t="str">
        <f>IF(LEN(sWGA!L18)=0,"",sWGA!L18)</f>
        <v/>
      </c>
    </row>
    <row r="18" spans="1:7">
      <c r="A18" t="str">
        <f>IF(LEN(sWGA!D19)=0,"",sWGA!D19)</f>
        <v/>
      </c>
      <c r="B18" t="str">
        <f>IF(LEN(sWGA!E19)=0,"",sWGA!E19)</f>
        <v/>
      </c>
      <c r="C18" t="str">
        <f>IF(LEN(sWGA!F19)=0,"",sWGA!F19)</f>
        <v/>
      </c>
      <c r="D18" t="str">
        <f>IF(LEN(sWGA!H19)=0,"",exp_id)</f>
        <v/>
      </c>
      <c r="E18" t="str">
        <f>IF(LEN(sWGA!H19)=0,"",sWGA!H19)</f>
        <v/>
      </c>
      <c r="F18" t="str">
        <f>IF(LEN(sWGA!I19)=0,"",sWGA!I19)</f>
        <v/>
      </c>
      <c r="G18" t="str">
        <f>IF(LEN(sWGA!L19)=0,"",sWGA!L19)</f>
        <v/>
      </c>
    </row>
    <row r="19" spans="1:7">
      <c r="A19" t="str">
        <f>IF(LEN(sWGA!D20)=0,"",sWGA!D20)</f>
        <v/>
      </c>
      <c r="B19" t="str">
        <f>IF(LEN(sWGA!E20)=0,"",sWGA!E20)</f>
        <v/>
      </c>
      <c r="C19" t="str">
        <f>IF(LEN(sWGA!F20)=0,"",sWGA!F20)</f>
        <v/>
      </c>
      <c r="D19" t="str">
        <f>IF(LEN(sWGA!H20)=0,"",exp_id)</f>
        <v/>
      </c>
      <c r="E19" t="str">
        <f>IF(LEN(sWGA!H20)=0,"",sWGA!H20)</f>
        <v/>
      </c>
      <c r="F19" t="str">
        <f>IF(LEN(sWGA!I20)=0,"",sWGA!I20)</f>
        <v/>
      </c>
      <c r="G19" t="str">
        <f>IF(LEN(sWGA!L20)=0,"",sWGA!L20)</f>
        <v/>
      </c>
    </row>
    <row r="20" spans="1:7">
      <c r="A20" t="str">
        <f>IF(LEN(sWGA!D21)=0,"",sWGA!D21)</f>
        <v/>
      </c>
      <c r="B20" t="str">
        <f>IF(LEN(sWGA!E21)=0,"",sWGA!E21)</f>
        <v/>
      </c>
      <c r="C20" t="str">
        <f>IF(LEN(sWGA!F21)=0,"",sWGA!F21)</f>
        <v/>
      </c>
      <c r="D20" t="str">
        <f>IF(LEN(sWGA!H21)=0,"",exp_id)</f>
        <v/>
      </c>
      <c r="E20" t="str">
        <f>IF(LEN(sWGA!H21)=0,"",sWGA!H21)</f>
        <v/>
      </c>
      <c r="F20" t="str">
        <f>IF(LEN(sWGA!I21)=0,"",sWGA!I21)</f>
        <v/>
      </c>
      <c r="G20" t="str">
        <f>IF(LEN(sWGA!L21)=0,"",sWGA!L21)</f>
        <v/>
      </c>
    </row>
    <row r="21" spans="1:7">
      <c r="A21" t="str">
        <f>IF(LEN(sWGA!D22)=0,"",sWGA!D22)</f>
        <v/>
      </c>
      <c r="B21" t="str">
        <f>IF(LEN(sWGA!E22)=0,"",sWGA!E22)</f>
        <v/>
      </c>
      <c r="C21" t="str">
        <f>IF(LEN(sWGA!F22)=0,"",sWGA!F22)</f>
        <v/>
      </c>
      <c r="D21" t="str">
        <f>IF(LEN(sWGA!H22)=0,"",exp_id)</f>
        <v/>
      </c>
      <c r="E21" t="str">
        <f>IF(LEN(sWGA!H22)=0,"",sWGA!H22)</f>
        <v/>
      </c>
      <c r="F21" t="str">
        <f>IF(LEN(sWGA!I22)=0,"",sWGA!I22)</f>
        <v/>
      </c>
      <c r="G21" t="str">
        <f>IF(LEN(sWGA!L22)=0,"",sWGA!L22)</f>
        <v/>
      </c>
    </row>
    <row r="22" spans="1:7">
      <c r="A22" t="str">
        <f>IF(LEN(sWGA!D23)=0,"",sWGA!D23)</f>
        <v/>
      </c>
      <c r="B22" t="str">
        <f>IF(LEN(sWGA!E23)=0,"",sWGA!E23)</f>
        <v/>
      </c>
      <c r="C22" t="str">
        <f>IF(LEN(sWGA!F23)=0,"",sWGA!F23)</f>
        <v/>
      </c>
      <c r="D22" t="str">
        <f>IF(LEN(sWGA!H23)=0,"",exp_id)</f>
        <v/>
      </c>
      <c r="E22" t="str">
        <f>IF(LEN(sWGA!H23)=0,"",sWGA!H23)</f>
        <v/>
      </c>
      <c r="F22" t="str">
        <f>IF(LEN(sWGA!I23)=0,"",sWGA!I23)</f>
        <v/>
      </c>
      <c r="G22" t="str">
        <f>IF(LEN(sWGA!L23)=0,"",sWGA!L23)</f>
        <v/>
      </c>
    </row>
    <row r="23" spans="1:7">
      <c r="A23" t="str">
        <f>IF(LEN(sWGA!D24)=0,"",sWGA!D24)</f>
        <v/>
      </c>
      <c r="B23" t="str">
        <f>IF(LEN(sWGA!E24)=0,"",sWGA!E24)</f>
        <v/>
      </c>
      <c r="C23" t="str">
        <f>IF(LEN(sWGA!F24)=0,"",sWGA!F24)</f>
        <v/>
      </c>
      <c r="D23" t="str">
        <f>IF(LEN(sWGA!H24)=0,"",exp_id)</f>
        <v/>
      </c>
      <c r="E23" t="str">
        <f>IF(LEN(sWGA!H24)=0,"",sWGA!H24)</f>
        <v/>
      </c>
      <c r="F23" t="str">
        <f>IF(LEN(sWGA!I24)=0,"",sWGA!I24)</f>
        <v/>
      </c>
      <c r="G23" t="str">
        <f>IF(LEN(sWGA!L24)=0,"",sWGA!L24)</f>
        <v/>
      </c>
    </row>
    <row r="24" spans="1:7">
      <c r="A24" t="str">
        <f>IF(LEN(sWGA!D25)=0,"",sWGA!D25)</f>
        <v/>
      </c>
      <c r="B24" t="str">
        <f>IF(LEN(sWGA!E25)=0,"",sWGA!E25)</f>
        <v/>
      </c>
      <c r="C24" t="str">
        <f>IF(LEN(sWGA!F25)=0,"",sWGA!F25)</f>
        <v/>
      </c>
      <c r="D24" t="str">
        <f>IF(LEN(sWGA!H25)=0,"",exp_id)</f>
        <v/>
      </c>
      <c r="E24" t="str">
        <f>IF(LEN(sWGA!H25)=0,"",sWGA!H25)</f>
        <v/>
      </c>
      <c r="F24" t="str">
        <f>IF(LEN(sWGA!I25)=0,"",sWGA!I25)</f>
        <v/>
      </c>
      <c r="G24" t="str">
        <f>IF(LEN(sWGA!L25)=0,"",sWGA!L25)</f>
        <v/>
      </c>
    </row>
    <row r="25" spans="1:7">
      <c r="A25" t="str">
        <f>IF(LEN(sWGA!D26)=0,"",sWGA!D26)</f>
        <v/>
      </c>
      <c r="B25" t="str">
        <f>IF(LEN(sWGA!E26)=0,"",sWGA!E26)</f>
        <v/>
      </c>
      <c r="C25" t="str">
        <f>IF(LEN(sWGA!F26)=0,"",sWGA!F26)</f>
        <v/>
      </c>
      <c r="D25" t="str">
        <f>IF(LEN(sWGA!H26)=0,"",exp_id)</f>
        <v/>
      </c>
      <c r="E25" t="str">
        <f>IF(LEN(sWGA!H26)=0,"",sWGA!H26)</f>
        <v/>
      </c>
      <c r="F25" t="str">
        <f>IF(LEN(sWGA!I26)=0,"",sWGA!I26)</f>
        <v/>
      </c>
      <c r="G25" t="str">
        <f>IF(LEN(sWGA!L26)=0,"",sWGA!L26)</f>
        <v/>
      </c>
    </row>
    <row r="26" spans="1:7">
      <c r="A26" t="str">
        <f>IF(LEN(sWGA!D27)=0,"",sWGA!D27)</f>
        <v/>
      </c>
      <c r="B26" t="str">
        <f>IF(LEN(sWGA!E27)=0,"",sWGA!E27)</f>
        <v/>
      </c>
      <c r="C26" t="str">
        <f>IF(LEN(sWGA!F27)=0,"",sWGA!F27)</f>
        <v/>
      </c>
      <c r="D26" t="str">
        <f>IF(LEN(sWGA!H27)=0,"",exp_id)</f>
        <v/>
      </c>
      <c r="E26" t="str">
        <f>IF(LEN(sWGA!H27)=0,"",sWGA!H27)</f>
        <v/>
      </c>
      <c r="F26" t="str">
        <f>IF(LEN(sWGA!I27)=0,"",sWGA!I27)</f>
        <v/>
      </c>
      <c r="G26" t="str">
        <f>IF(LEN(sWGA!L27)=0,"",sWGA!L27)</f>
        <v/>
      </c>
    </row>
    <row r="27" spans="1:7">
      <c r="A27" t="str">
        <f>IF(LEN(sWGA!D28)=0,"",sWGA!D28)</f>
        <v/>
      </c>
      <c r="B27" t="str">
        <f>IF(LEN(sWGA!E28)=0,"",sWGA!E28)</f>
        <v/>
      </c>
      <c r="C27" t="str">
        <f>IF(LEN(sWGA!F28)=0,"",sWGA!F28)</f>
        <v/>
      </c>
      <c r="D27" t="str">
        <f>IF(LEN(sWGA!H28)=0,"",exp_id)</f>
        <v/>
      </c>
      <c r="E27" t="str">
        <f>IF(LEN(sWGA!H28)=0,"",sWGA!H28)</f>
        <v/>
      </c>
      <c r="F27" t="str">
        <f>IF(LEN(sWGA!I28)=0,"",sWGA!I28)</f>
        <v/>
      </c>
      <c r="G27" t="str">
        <f>IF(LEN(sWGA!L28)=0,"",sWGA!L28)</f>
        <v/>
      </c>
    </row>
    <row r="28" spans="1:7">
      <c r="A28" t="str">
        <f>IF(LEN(sWGA!D29)=0,"",sWGA!D29)</f>
        <v/>
      </c>
      <c r="B28" t="str">
        <f>IF(LEN(sWGA!E29)=0,"",sWGA!E29)</f>
        <v/>
      </c>
      <c r="C28" t="str">
        <f>IF(LEN(sWGA!F29)=0,"",sWGA!F29)</f>
        <v/>
      </c>
      <c r="D28" t="str">
        <f>IF(LEN(sWGA!H29)=0,"",exp_id)</f>
        <v/>
      </c>
      <c r="E28" t="str">
        <f>IF(LEN(sWGA!H29)=0,"",sWGA!H29)</f>
        <v/>
      </c>
      <c r="F28" t="str">
        <f>IF(LEN(sWGA!I29)=0,"",sWGA!I29)</f>
        <v/>
      </c>
      <c r="G28" t="str">
        <f>IF(LEN(sWGA!L29)=0,"",sWGA!L29)</f>
        <v/>
      </c>
    </row>
    <row r="29" spans="1:7">
      <c r="A29" t="str">
        <f>IF(LEN(sWGA!D30)=0,"",sWGA!D30)</f>
        <v/>
      </c>
      <c r="B29" t="str">
        <f>IF(LEN(sWGA!E30)=0,"",sWGA!E30)</f>
        <v/>
      </c>
      <c r="C29" t="str">
        <f>IF(LEN(sWGA!F30)=0,"",sWGA!F30)</f>
        <v/>
      </c>
      <c r="D29" t="str">
        <f>IF(LEN(sWGA!H30)=0,"",exp_id)</f>
        <v/>
      </c>
      <c r="E29" t="str">
        <f>IF(LEN(sWGA!H30)=0,"",sWGA!H30)</f>
        <v/>
      </c>
      <c r="F29" t="str">
        <f>IF(LEN(sWGA!I30)=0,"",sWGA!I30)</f>
        <v/>
      </c>
      <c r="G29" t="str">
        <f>IF(LEN(sWGA!L30)=0,"",sWGA!L30)</f>
        <v/>
      </c>
    </row>
    <row r="30" spans="1:7">
      <c r="A30" t="str">
        <f>IF(LEN(sWGA!D31)=0,"",sWGA!D31)</f>
        <v/>
      </c>
      <c r="B30" t="str">
        <f>IF(LEN(sWGA!E31)=0,"",sWGA!E31)</f>
        <v/>
      </c>
      <c r="C30" t="str">
        <f>IF(LEN(sWGA!F31)=0,"",sWGA!F31)</f>
        <v/>
      </c>
      <c r="D30" t="str">
        <f>IF(LEN(sWGA!H31)=0,"",exp_id)</f>
        <v/>
      </c>
      <c r="E30" t="str">
        <f>IF(LEN(sWGA!H31)=0,"",sWGA!H31)</f>
        <v/>
      </c>
      <c r="F30" t="str">
        <f>IF(LEN(sWGA!I31)=0,"",sWGA!I31)</f>
        <v/>
      </c>
      <c r="G30" t="str">
        <f>IF(LEN(sWGA!L31)=0,"",sWGA!L31)</f>
        <v/>
      </c>
    </row>
    <row r="31" spans="1:7">
      <c r="A31" t="str">
        <f>IF(LEN(sWGA!D32)=0,"",sWGA!D32)</f>
        <v/>
      </c>
      <c r="B31" t="str">
        <f>IF(LEN(sWGA!E32)=0,"",sWGA!E32)</f>
        <v/>
      </c>
      <c r="C31" t="str">
        <f>IF(LEN(sWGA!F32)=0,"",sWGA!F32)</f>
        <v/>
      </c>
      <c r="D31" t="str">
        <f>IF(LEN(sWGA!H32)=0,"",exp_id)</f>
        <v/>
      </c>
      <c r="E31" t="str">
        <f>IF(LEN(sWGA!H32)=0,"",sWGA!H32)</f>
        <v/>
      </c>
      <c r="F31" t="str">
        <f>IF(LEN(sWGA!I32)=0,"",sWGA!I32)</f>
        <v/>
      </c>
      <c r="G31" t="str">
        <f>IF(LEN(sWGA!L32)=0,"",sWGA!L32)</f>
        <v/>
      </c>
    </row>
    <row r="32" spans="1:7">
      <c r="A32" t="str">
        <f>IF(LEN(sWGA!D33)=0,"",sWGA!D33)</f>
        <v/>
      </c>
      <c r="B32" t="str">
        <f>IF(LEN(sWGA!E33)=0,"",sWGA!E33)</f>
        <v/>
      </c>
      <c r="C32" t="str">
        <f>IF(LEN(sWGA!F33)=0,"",sWGA!F33)</f>
        <v/>
      </c>
      <c r="D32" t="str">
        <f>IF(LEN(sWGA!H33)=0,"",exp_id)</f>
        <v/>
      </c>
      <c r="E32" t="str">
        <f>IF(LEN(sWGA!H33)=0,"",sWGA!H33)</f>
        <v/>
      </c>
      <c r="F32" t="str">
        <f>IF(LEN(sWGA!I33)=0,"",sWGA!I33)</f>
        <v/>
      </c>
      <c r="G32" t="str">
        <f>IF(LEN(sWGA!L33)=0,"",sWGA!L33)</f>
        <v/>
      </c>
    </row>
    <row r="33" spans="1:7">
      <c r="A33" t="str">
        <f>IF(LEN(sWGA!D34)=0,"",sWGA!D34)</f>
        <v/>
      </c>
      <c r="B33" t="str">
        <f>IF(LEN(sWGA!E34)=0,"",sWGA!E34)</f>
        <v/>
      </c>
      <c r="C33" t="str">
        <f>IF(LEN(sWGA!F34)=0,"",sWGA!F34)</f>
        <v/>
      </c>
      <c r="D33" t="str">
        <f>IF(LEN(sWGA!H34)=0,"",exp_id)</f>
        <v/>
      </c>
      <c r="E33" t="str">
        <f>IF(LEN(sWGA!H34)=0,"",sWGA!H34)</f>
        <v/>
      </c>
      <c r="F33" t="str">
        <f>IF(LEN(sWGA!I34)=0,"",sWGA!I34)</f>
        <v/>
      </c>
      <c r="G33" t="str">
        <f>IF(LEN(sWGA!L34)=0,"",sWGA!L34)</f>
        <v/>
      </c>
    </row>
    <row r="34" spans="1:7">
      <c r="A34" t="str">
        <f>IF(LEN(sWGA!D35)=0,"",sWGA!D35)</f>
        <v/>
      </c>
      <c r="B34" t="str">
        <f>IF(LEN(sWGA!E35)=0,"",sWGA!E35)</f>
        <v/>
      </c>
      <c r="C34" t="str">
        <f>IF(LEN(sWGA!F35)=0,"",sWGA!F35)</f>
        <v/>
      </c>
      <c r="D34" t="str">
        <f>IF(LEN(sWGA!H35)=0,"",exp_id)</f>
        <v/>
      </c>
      <c r="E34" t="str">
        <f>IF(LEN(sWGA!H35)=0,"",sWGA!H35)</f>
        <v/>
      </c>
      <c r="F34" t="str">
        <f>IF(LEN(sWGA!I35)=0,"",sWGA!I35)</f>
        <v/>
      </c>
      <c r="G34" t="str">
        <f>IF(LEN(sWGA!L35)=0,"",sWGA!L35)</f>
        <v/>
      </c>
    </row>
    <row r="35" spans="1:7">
      <c r="A35" t="str">
        <f>IF(LEN(sWGA!D36)=0,"",sWGA!D36)</f>
        <v/>
      </c>
      <c r="B35" t="str">
        <f>IF(LEN(sWGA!E36)=0,"",sWGA!E36)</f>
        <v/>
      </c>
      <c r="C35" t="str">
        <f>IF(LEN(sWGA!F36)=0,"",sWGA!F36)</f>
        <v/>
      </c>
      <c r="D35" t="str">
        <f>IF(LEN(sWGA!H36)=0,"",exp_id)</f>
        <v/>
      </c>
      <c r="E35" t="str">
        <f>IF(LEN(sWGA!H36)=0,"",sWGA!H36)</f>
        <v/>
      </c>
      <c r="F35" t="str">
        <f>IF(LEN(sWGA!I36)=0,"",sWGA!I36)</f>
        <v/>
      </c>
      <c r="G35" t="str">
        <f>IF(LEN(sWGA!L36)=0,"",sWGA!L36)</f>
        <v/>
      </c>
    </row>
    <row r="36" spans="1:7">
      <c r="A36" t="str">
        <f>IF(LEN(sWGA!D37)=0,"",sWGA!D37)</f>
        <v/>
      </c>
      <c r="B36" t="str">
        <f>IF(LEN(sWGA!E37)=0,"",sWGA!E37)</f>
        <v/>
      </c>
      <c r="C36" t="str">
        <f>IF(LEN(sWGA!F37)=0,"",sWGA!F37)</f>
        <v/>
      </c>
      <c r="D36" t="str">
        <f>IF(LEN(sWGA!H37)=0,"",exp_id)</f>
        <v/>
      </c>
      <c r="E36" t="str">
        <f>IF(LEN(sWGA!H37)=0,"",sWGA!H37)</f>
        <v/>
      </c>
      <c r="F36" t="str">
        <f>IF(LEN(sWGA!I37)=0,"",sWGA!I37)</f>
        <v/>
      </c>
      <c r="G36" t="str">
        <f>IF(LEN(sWGA!L37)=0,"",sWGA!L37)</f>
        <v/>
      </c>
    </row>
    <row r="37" spans="1:7">
      <c r="A37" t="str">
        <f>IF(LEN(sWGA!D38)=0,"",sWGA!D38)</f>
        <v/>
      </c>
      <c r="B37" t="str">
        <f>IF(LEN(sWGA!E38)=0,"",sWGA!E38)</f>
        <v/>
      </c>
      <c r="C37" t="str">
        <f>IF(LEN(sWGA!F38)=0,"",sWGA!F38)</f>
        <v/>
      </c>
      <c r="D37" t="str">
        <f>IF(LEN(sWGA!H38)=0,"",exp_id)</f>
        <v/>
      </c>
      <c r="E37" t="str">
        <f>IF(LEN(sWGA!H38)=0,"",sWGA!H38)</f>
        <v/>
      </c>
      <c r="F37" t="str">
        <f>IF(LEN(sWGA!I38)=0,"",sWGA!I38)</f>
        <v/>
      </c>
      <c r="G37" t="str">
        <f>IF(LEN(sWGA!L38)=0,"",sWGA!L38)</f>
        <v/>
      </c>
    </row>
    <row r="38" spans="1:7">
      <c r="A38" t="str">
        <f>IF(LEN(sWGA!D39)=0,"",sWGA!D39)</f>
        <v/>
      </c>
      <c r="B38" t="str">
        <f>IF(LEN(sWGA!E39)=0,"",sWGA!E39)</f>
        <v/>
      </c>
      <c r="C38" t="str">
        <f>IF(LEN(sWGA!F39)=0,"",sWGA!F39)</f>
        <v/>
      </c>
      <c r="D38" t="str">
        <f>IF(LEN(sWGA!H39)=0,"",exp_id)</f>
        <v/>
      </c>
      <c r="E38" t="str">
        <f>IF(LEN(sWGA!H39)=0,"",sWGA!H39)</f>
        <v/>
      </c>
      <c r="F38" t="str">
        <f>IF(LEN(sWGA!I39)=0,"",sWGA!I39)</f>
        <v/>
      </c>
      <c r="G38" t="str">
        <f>IF(LEN(sWGA!L39)=0,"",sWGA!L39)</f>
        <v/>
      </c>
    </row>
    <row r="39" spans="1:7">
      <c r="A39" t="str">
        <f>IF(LEN(sWGA!D40)=0,"",sWGA!D40)</f>
        <v/>
      </c>
      <c r="B39" t="str">
        <f>IF(LEN(sWGA!E40)=0,"",sWGA!E40)</f>
        <v/>
      </c>
      <c r="C39" t="str">
        <f>IF(LEN(sWGA!F40)=0,"",sWGA!F40)</f>
        <v/>
      </c>
      <c r="D39" t="str">
        <f>IF(LEN(sWGA!H40)=0,"",exp_id)</f>
        <v/>
      </c>
      <c r="E39" t="str">
        <f>IF(LEN(sWGA!H40)=0,"",sWGA!H40)</f>
        <v/>
      </c>
      <c r="F39" t="str">
        <f>IF(LEN(sWGA!I40)=0,"",sWGA!I40)</f>
        <v/>
      </c>
      <c r="G39" t="str">
        <f>IF(LEN(sWGA!L40)=0,"",sWGA!L40)</f>
        <v/>
      </c>
    </row>
    <row r="40" spans="1:7">
      <c r="A40" t="str">
        <f>IF(LEN(sWGA!D41)=0,"",sWGA!D41)</f>
        <v/>
      </c>
      <c r="B40" t="str">
        <f>IF(LEN(sWGA!E41)=0,"",sWGA!E41)</f>
        <v/>
      </c>
      <c r="C40" t="str">
        <f>IF(LEN(sWGA!F41)=0,"",sWGA!F41)</f>
        <v/>
      </c>
      <c r="D40" t="str">
        <f>IF(LEN(sWGA!H41)=0,"",exp_id)</f>
        <v/>
      </c>
      <c r="E40" t="str">
        <f>IF(LEN(sWGA!H41)=0,"",sWGA!H41)</f>
        <v/>
      </c>
      <c r="F40" t="str">
        <f>IF(LEN(sWGA!I41)=0,"",sWGA!I41)</f>
        <v/>
      </c>
      <c r="G40" t="str">
        <f>IF(LEN(sWGA!L41)=0,"",sWGA!L41)</f>
        <v/>
      </c>
    </row>
    <row r="41" spans="1:7">
      <c r="A41" t="str">
        <f>IF(LEN(sWGA!D42)=0,"",sWGA!D42)</f>
        <v/>
      </c>
      <c r="B41" t="str">
        <f>IF(LEN(sWGA!E42)=0,"",sWGA!E42)</f>
        <v/>
      </c>
      <c r="C41" t="str">
        <f>IF(LEN(sWGA!F42)=0,"",sWGA!F42)</f>
        <v/>
      </c>
      <c r="D41" t="str">
        <f>IF(LEN(sWGA!H42)=0,"",exp_id)</f>
        <v/>
      </c>
      <c r="E41" t="str">
        <f>IF(LEN(sWGA!H42)=0,"",sWGA!H42)</f>
        <v/>
      </c>
      <c r="F41" t="str">
        <f>IF(LEN(sWGA!I42)=0,"",sWGA!I42)</f>
        <v/>
      </c>
      <c r="G41" t="str">
        <f>IF(LEN(sWGA!L42)=0,"",sWGA!L42)</f>
        <v/>
      </c>
    </row>
    <row r="42" spans="1:7">
      <c r="A42" t="str">
        <f>IF(LEN(sWGA!D43)=0,"",sWGA!D43)</f>
        <v/>
      </c>
      <c r="B42" t="str">
        <f>IF(LEN(sWGA!E43)=0,"",sWGA!E43)</f>
        <v/>
      </c>
      <c r="C42" t="str">
        <f>IF(LEN(sWGA!F43)=0,"",sWGA!F43)</f>
        <v/>
      </c>
      <c r="D42" t="str">
        <f>IF(LEN(sWGA!H43)=0,"",exp_id)</f>
        <v/>
      </c>
      <c r="E42" t="str">
        <f>IF(LEN(sWGA!H43)=0,"",sWGA!H43)</f>
        <v/>
      </c>
      <c r="F42" t="str">
        <f>IF(LEN(sWGA!I43)=0,"",sWGA!I43)</f>
        <v/>
      </c>
      <c r="G42" t="str">
        <f>IF(LEN(sWGA!L43)=0,"",sWGA!L43)</f>
        <v/>
      </c>
    </row>
    <row r="43" spans="1:7">
      <c r="A43" t="str">
        <f>IF(LEN(sWGA!D44)=0,"",sWGA!D44)</f>
        <v/>
      </c>
      <c r="B43" t="str">
        <f>IF(LEN(sWGA!E44)=0,"",sWGA!E44)</f>
        <v/>
      </c>
      <c r="C43" t="str">
        <f>IF(LEN(sWGA!F44)=0,"",sWGA!F44)</f>
        <v/>
      </c>
      <c r="D43" t="str">
        <f>IF(LEN(sWGA!H44)=0,"",exp_id)</f>
        <v/>
      </c>
      <c r="E43" t="str">
        <f>IF(LEN(sWGA!H44)=0,"",sWGA!H44)</f>
        <v/>
      </c>
      <c r="F43" t="str">
        <f>IF(LEN(sWGA!I44)=0,"",sWGA!I44)</f>
        <v/>
      </c>
      <c r="G43" t="str">
        <f>IF(LEN(sWGA!L44)=0,"",sWGA!L44)</f>
        <v/>
      </c>
    </row>
    <row r="44" spans="1:7">
      <c r="A44" t="str">
        <f>IF(LEN(sWGA!D45)=0,"",sWGA!D45)</f>
        <v/>
      </c>
      <c r="B44" t="str">
        <f>IF(LEN(sWGA!E45)=0,"",sWGA!E45)</f>
        <v/>
      </c>
      <c r="C44" t="str">
        <f>IF(LEN(sWGA!F45)=0,"",sWGA!F45)</f>
        <v/>
      </c>
      <c r="D44" t="str">
        <f>IF(LEN(sWGA!H45)=0,"",exp_id)</f>
        <v/>
      </c>
      <c r="E44" t="str">
        <f>IF(LEN(sWGA!H45)=0,"",sWGA!H45)</f>
        <v/>
      </c>
      <c r="F44" t="str">
        <f>IF(LEN(sWGA!I45)=0,"",sWGA!I45)</f>
        <v/>
      </c>
      <c r="G44" t="str">
        <f>IF(LEN(sWGA!L45)=0,"",sWGA!L45)</f>
        <v/>
      </c>
    </row>
    <row r="45" spans="1:7">
      <c r="A45" t="str">
        <f>IF(LEN(sWGA!D46)=0,"",sWGA!D46)</f>
        <v/>
      </c>
      <c r="B45" t="str">
        <f>IF(LEN(sWGA!E46)=0,"",sWGA!E46)</f>
        <v/>
      </c>
      <c r="C45" t="str">
        <f>IF(LEN(sWGA!F46)=0,"",sWGA!F46)</f>
        <v/>
      </c>
      <c r="D45" t="str">
        <f>IF(LEN(sWGA!H46)=0,"",exp_id)</f>
        <v/>
      </c>
      <c r="E45" t="str">
        <f>IF(LEN(sWGA!H46)=0,"",sWGA!H46)</f>
        <v/>
      </c>
      <c r="F45" t="str">
        <f>IF(LEN(sWGA!I46)=0,"",sWGA!I46)</f>
        <v/>
      </c>
      <c r="G45" t="str">
        <f>IF(LEN(sWGA!L46)=0,"",sWGA!L46)</f>
        <v/>
      </c>
    </row>
    <row r="46" spans="1:7">
      <c r="A46" t="str">
        <f>IF(LEN(sWGA!D47)=0,"",sWGA!D47)</f>
        <v/>
      </c>
      <c r="B46" t="str">
        <f>IF(LEN(sWGA!E47)=0,"",sWGA!E47)</f>
        <v/>
      </c>
      <c r="C46" t="str">
        <f>IF(LEN(sWGA!F47)=0,"",sWGA!F47)</f>
        <v/>
      </c>
      <c r="D46" t="str">
        <f>IF(LEN(sWGA!H47)=0,"",exp_id)</f>
        <v/>
      </c>
      <c r="E46" t="str">
        <f>IF(LEN(sWGA!H47)=0,"",sWGA!H47)</f>
        <v/>
      </c>
      <c r="F46" t="str">
        <f>IF(LEN(sWGA!I47)=0,"",sWGA!I47)</f>
        <v/>
      </c>
      <c r="G46" t="str">
        <f>IF(LEN(sWGA!L47)=0,"",sWGA!L47)</f>
        <v/>
      </c>
    </row>
    <row r="47" spans="1:7">
      <c r="A47" t="str">
        <f>IF(LEN(sWGA!D48)=0,"",sWGA!D48)</f>
        <v/>
      </c>
      <c r="B47" t="str">
        <f>IF(LEN(sWGA!E48)=0,"",sWGA!E48)</f>
        <v/>
      </c>
      <c r="C47" t="str">
        <f>IF(LEN(sWGA!F48)=0,"",sWGA!F48)</f>
        <v/>
      </c>
      <c r="D47" t="str">
        <f>IF(LEN(sWGA!H48)=0,"",exp_id)</f>
        <v/>
      </c>
      <c r="E47" t="str">
        <f>IF(LEN(sWGA!H48)=0,"",sWGA!H48)</f>
        <v/>
      </c>
      <c r="F47" t="str">
        <f>IF(LEN(sWGA!I48)=0,"",sWGA!I48)</f>
        <v/>
      </c>
      <c r="G47" t="str">
        <f>IF(LEN(sWGA!L48)=0,"",sWGA!L48)</f>
        <v/>
      </c>
    </row>
    <row r="48" spans="1:7">
      <c r="A48" t="str">
        <f>IF(LEN(sWGA!D49)=0,"",sWGA!D49)</f>
        <v/>
      </c>
      <c r="B48" t="str">
        <f>IF(LEN(sWGA!E49)=0,"",sWGA!E49)</f>
        <v/>
      </c>
      <c r="C48" t="str">
        <f>IF(LEN(sWGA!F49)=0,"",sWGA!F49)</f>
        <v/>
      </c>
      <c r="D48" t="str">
        <f>IF(LEN(sWGA!H49)=0,"",exp_id)</f>
        <v/>
      </c>
      <c r="E48" t="str">
        <f>IF(LEN(sWGA!H49)=0,"",sWGA!H49)</f>
        <v/>
      </c>
      <c r="F48" t="str">
        <f>IF(LEN(sWGA!I49)=0,"",sWGA!I49)</f>
        <v/>
      </c>
      <c r="G48" t="str">
        <f>IF(LEN(sWGA!L49)=0,"",sWGA!L49)</f>
        <v/>
      </c>
    </row>
    <row r="49" spans="1:7">
      <c r="A49" t="str">
        <f>IF(LEN(sWGA!D50)=0,"",sWGA!D50)</f>
        <v/>
      </c>
      <c r="B49" t="str">
        <f>IF(LEN(sWGA!E50)=0,"",sWGA!E50)</f>
        <v/>
      </c>
      <c r="C49" t="str">
        <f>IF(LEN(sWGA!F50)=0,"",sWGA!F50)</f>
        <v/>
      </c>
      <c r="D49" t="str">
        <f>IF(LEN(sWGA!H50)=0,"",exp_id)</f>
        <v/>
      </c>
      <c r="E49" t="str">
        <f>IF(LEN(sWGA!H50)=0,"",sWGA!H50)</f>
        <v/>
      </c>
      <c r="F49" t="str">
        <f>IF(LEN(sWGA!I50)=0,"",sWGA!I50)</f>
        <v/>
      </c>
      <c r="G49" t="str">
        <f>IF(LEN(sWGA!L50)=0,"",sWGA!L50)</f>
        <v/>
      </c>
    </row>
    <row r="50" spans="1:7">
      <c r="A50" t="str">
        <f>IF(LEN(sWGA!D51)=0,"",sWGA!D51)</f>
        <v/>
      </c>
      <c r="B50" t="str">
        <f>IF(LEN(sWGA!E51)=0,"",sWGA!E51)</f>
        <v/>
      </c>
      <c r="C50" t="str">
        <f>IF(LEN(sWGA!F51)=0,"",sWGA!F51)</f>
        <v/>
      </c>
      <c r="D50" t="str">
        <f>IF(LEN(sWGA!H51)=0,"",exp_id)</f>
        <v/>
      </c>
      <c r="E50" t="str">
        <f>IF(LEN(sWGA!H51)=0,"",sWGA!H51)</f>
        <v/>
      </c>
      <c r="F50" t="str">
        <f>IF(LEN(sWGA!I51)=0,"",sWGA!I51)</f>
        <v/>
      </c>
      <c r="G50" t="str">
        <f>IF(LEN(sWGA!L51)=0,"",sWGA!L51)</f>
        <v/>
      </c>
    </row>
    <row r="51" spans="1:7">
      <c r="A51" t="str">
        <f>IF(LEN(sWGA!D52)=0,"",sWGA!D52)</f>
        <v/>
      </c>
      <c r="B51" t="str">
        <f>IF(LEN(sWGA!E52)=0,"",sWGA!E52)</f>
        <v/>
      </c>
      <c r="C51" t="str">
        <f>IF(LEN(sWGA!F52)=0,"",sWGA!F52)</f>
        <v/>
      </c>
      <c r="D51" t="str">
        <f>IF(LEN(sWGA!H52)=0,"",exp_id)</f>
        <v/>
      </c>
      <c r="E51" t="str">
        <f>IF(LEN(sWGA!H52)=0,"",sWGA!H52)</f>
        <v/>
      </c>
      <c r="F51" t="str">
        <f>IF(LEN(sWGA!I52)=0,"",sWGA!I52)</f>
        <v/>
      </c>
      <c r="G51" t="str">
        <f>IF(LEN(sWGA!L52)=0,"",sWGA!L52)</f>
        <v/>
      </c>
    </row>
    <row r="52" spans="1:7">
      <c r="A52" t="str">
        <f>IF(LEN(sWGA!D53)=0,"",sWGA!D53)</f>
        <v/>
      </c>
      <c r="B52" t="str">
        <f>IF(LEN(sWGA!E53)=0,"",sWGA!E53)</f>
        <v/>
      </c>
      <c r="C52" t="str">
        <f>IF(LEN(sWGA!F53)=0,"",sWGA!F53)</f>
        <v/>
      </c>
      <c r="D52" t="str">
        <f>IF(LEN(sWGA!H53)=0,"",exp_id)</f>
        <v/>
      </c>
      <c r="E52" t="str">
        <f>IF(LEN(sWGA!H53)=0,"",sWGA!H53)</f>
        <v/>
      </c>
      <c r="F52" t="str">
        <f>IF(LEN(sWGA!I53)=0,"",sWGA!I53)</f>
        <v/>
      </c>
      <c r="G52" t="str">
        <f>IF(LEN(sWGA!L53)=0,"",sWGA!L53)</f>
        <v/>
      </c>
    </row>
    <row r="53" spans="1:7">
      <c r="A53" t="str">
        <f>IF(LEN(sWGA!D54)=0,"",sWGA!D54)</f>
        <v/>
      </c>
      <c r="B53" t="str">
        <f>IF(LEN(sWGA!E54)=0,"",sWGA!E54)</f>
        <v/>
      </c>
      <c r="C53" t="str">
        <f>IF(LEN(sWGA!F54)=0,"",sWGA!F54)</f>
        <v/>
      </c>
      <c r="D53" t="str">
        <f>IF(LEN(sWGA!H54)=0,"",exp_id)</f>
        <v/>
      </c>
      <c r="E53" t="str">
        <f>IF(LEN(sWGA!H54)=0,"",sWGA!H54)</f>
        <v/>
      </c>
      <c r="F53" t="str">
        <f>IF(LEN(sWGA!I54)=0,"",sWGA!I54)</f>
        <v/>
      </c>
      <c r="G53" t="str">
        <f>IF(LEN(sWGA!L54)=0,"",sWGA!L54)</f>
        <v/>
      </c>
    </row>
    <row r="54" spans="1:7">
      <c r="A54" t="str">
        <f>IF(LEN(sWGA!D55)=0,"",sWGA!D55)</f>
        <v/>
      </c>
      <c r="B54" t="str">
        <f>IF(LEN(sWGA!E55)=0,"",sWGA!E55)</f>
        <v/>
      </c>
      <c r="C54" t="str">
        <f>IF(LEN(sWGA!F55)=0,"",sWGA!F55)</f>
        <v/>
      </c>
      <c r="D54" t="str">
        <f>IF(LEN(sWGA!H55)=0,"",exp_id)</f>
        <v/>
      </c>
      <c r="E54" t="str">
        <f>IF(LEN(sWGA!H55)=0,"",sWGA!H55)</f>
        <v/>
      </c>
      <c r="F54" t="str">
        <f>IF(LEN(sWGA!I55)=0,"",sWGA!I55)</f>
        <v/>
      </c>
      <c r="G54" t="str">
        <f>IF(LEN(sWGA!L55)=0,"",sWGA!L55)</f>
        <v/>
      </c>
    </row>
    <row r="55" spans="1:7">
      <c r="A55" t="str">
        <f>IF(LEN(sWGA!D56)=0,"",sWGA!D56)</f>
        <v/>
      </c>
      <c r="B55" t="str">
        <f>IF(LEN(sWGA!E56)=0,"",sWGA!E56)</f>
        <v/>
      </c>
      <c r="C55" t="str">
        <f>IF(LEN(sWGA!F56)=0,"",sWGA!F56)</f>
        <v/>
      </c>
      <c r="D55" t="str">
        <f>IF(LEN(sWGA!H56)=0,"",exp_id)</f>
        <v/>
      </c>
      <c r="E55" t="str">
        <f>IF(LEN(sWGA!H56)=0,"",sWGA!H56)</f>
        <v/>
      </c>
      <c r="F55" t="str">
        <f>IF(LEN(sWGA!I56)=0,"",sWGA!I56)</f>
        <v/>
      </c>
      <c r="G55" t="str">
        <f>IF(LEN(sWGA!L56)=0,"",sWGA!L56)</f>
        <v/>
      </c>
    </row>
    <row r="56" spans="1:7">
      <c r="A56" t="str">
        <f>IF(LEN(sWGA!D57)=0,"",sWGA!D57)</f>
        <v/>
      </c>
      <c r="B56" t="str">
        <f>IF(LEN(sWGA!E57)=0,"",sWGA!E57)</f>
        <v/>
      </c>
      <c r="C56" t="str">
        <f>IF(LEN(sWGA!F57)=0,"",sWGA!F57)</f>
        <v/>
      </c>
      <c r="D56" t="str">
        <f>IF(LEN(sWGA!H57)=0,"",exp_id)</f>
        <v/>
      </c>
      <c r="E56" t="str">
        <f>IF(LEN(sWGA!H57)=0,"",sWGA!H57)</f>
        <v/>
      </c>
      <c r="F56" t="str">
        <f>IF(LEN(sWGA!I57)=0,"",sWGA!I57)</f>
        <v/>
      </c>
      <c r="G56" t="str">
        <f>IF(LEN(sWGA!L57)=0,"",sWGA!L57)</f>
        <v/>
      </c>
    </row>
    <row r="57" spans="1:7">
      <c r="A57" t="str">
        <f>IF(LEN(sWGA!D58)=0,"",sWGA!D58)</f>
        <v/>
      </c>
      <c r="B57" t="str">
        <f>IF(LEN(sWGA!E58)=0,"",sWGA!E58)</f>
        <v/>
      </c>
      <c r="C57" t="str">
        <f>IF(LEN(sWGA!F58)=0,"",sWGA!F58)</f>
        <v/>
      </c>
      <c r="D57" t="str">
        <f>IF(LEN(sWGA!H58)=0,"",exp_id)</f>
        <v/>
      </c>
      <c r="E57" t="str">
        <f>IF(LEN(sWGA!H58)=0,"",sWGA!H58)</f>
        <v/>
      </c>
      <c r="F57" t="str">
        <f>IF(LEN(sWGA!I58)=0,"",sWGA!I58)</f>
        <v/>
      </c>
      <c r="G57" t="str">
        <f>IF(LEN(sWGA!L58)=0,"",sWGA!L58)</f>
        <v/>
      </c>
    </row>
    <row r="58" spans="1:7">
      <c r="A58" t="str">
        <f>IF(LEN(sWGA!D59)=0,"",sWGA!D59)</f>
        <v/>
      </c>
      <c r="B58" t="str">
        <f>IF(LEN(sWGA!E59)=0,"",sWGA!E59)</f>
        <v/>
      </c>
      <c r="C58" t="str">
        <f>IF(LEN(sWGA!F59)=0,"",sWGA!F59)</f>
        <v/>
      </c>
      <c r="D58" t="str">
        <f>IF(LEN(sWGA!H59)=0,"",exp_id)</f>
        <v/>
      </c>
      <c r="E58" t="str">
        <f>IF(LEN(sWGA!H59)=0,"",sWGA!H59)</f>
        <v/>
      </c>
      <c r="F58" t="str">
        <f>IF(LEN(sWGA!I59)=0,"",sWGA!I59)</f>
        <v/>
      </c>
      <c r="G58" t="str">
        <f>IF(LEN(sWGA!L59)=0,"",sWGA!L59)</f>
        <v/>
      </c>
    </row>
    <row r="59" spans="1:7">
      <c r="A59" t="str">
        <f>IF(LEN(sWGA!D60)=0,"",sWGA!D60)</f>
        <v/>
      </c>
      <c r="B59" t="str">
        <f>IF(LEN(sWGA!E60)=0,"",sWGA!E60)</f>
        <v/>
      </c>
      <c r="C59" t="str">
        <f>IF(LEN(sWGA!F60)=0,"",sWGA!F60)</f>
        <v/>
      </c>
      <c r="D59" t="str">
        <f>IF(LEN(sWGA!H60)=0,"",exp_id)</f>
        <v/>
      </c>
      <c r="E59" t="str">
        <f>IF(LEN(sWGA!H60)=0,"",sWGA!H60)</f>
        <v/>
      </c>
      <c r="F59" t="str">
        <f>IF(LEN(sWGA!I60)=0,"",sWGA!I60)</f>
        <v/>
      </c>
      <c r="G59" t="str">
        <f>IF(LEN(sWGA!L60)=0,"",sWGA!L60)</f>
        <v/>
      </c>
    </row>
    <row r="60" spans="1:7">
      <c r="A60" t="str">
        <f>IF(LEN(sWGA!D61)=0,"",sWGA!D61)</f>
        <v/>
      </c>
      <c r="B60" t="str">
        <f>IF(LEN(sWGA!E61)=0,"",sWGA!E61)</f>
        <v/>
      </c>
      <c r="C60" t="str">
        <f>IF(LEN(sWGA!F61)=0,"",sWGA!F61)</f>
        <v/>
      </c>
      <c r="D60" t="str">
        <f>IF(LEN(sWGA!H61)=0,"",exp_id)</f>
        <v/>
      </c>
      <c r="E60" t="str">
        <f>IF(LEN(sWGA!H61)=0,"",sWGA!H61)</f>
        <v/>
      </c>
      <c r="F60" t="str">
        <f>IF(LEN(sWGA!I61)=0,"",sWGA!I61)</f>
        <v/>
      </c>
      <c r="G60" t="str">
        <f>IF(LEN(sWGA!L61)=0,"",sWGA!L61)</f>
        <v/>
      </c>
    </row>
    <row r="61" spans="1:7">
      <c r="A61" t="str">
        <f>IF(LEN(sWGA!D62)=0,"",sWGA!D62)</f>
        <v/>
      </c>
      <c r="B61" t="str">
        <f>IF(LEN(sWGA!E62)=0,"",sWGA!E62)</f>
        <v/>
      </c>
      <c r="C61" t="str">
        <f>IF(LEN(sWGA!F62)=0,"",sWGA!F62)</f>
        <v/>
      </c>
      <c r="D61" t="str">
        <f>IF(LEN(sWGA!H62)=0,"",exp_id)</f>
        <v/>
      </c>
      <c r="E61" t="str">
        <f>IF(LEN(sWGA!H62)=0,"",sWGA!H62)</f>
        <v/>
      </c>
      <c r="F61" t="str">
        <f>IF(LEN(sWGA!I62)=0,"",sWGA!I62)</f>
        <v/>
      </c>
      <c r="G61" t="str">
        <f>IF(LEN(sWGA!L62)=0,"",sWGA!L62)</f>
        <v/>
      </c>
    </row>
    <row r="62" spans="1:7">
      <c r="A62" t="str">
        <f>IF(LEN(sWGA!D63)=0,"",sWGA!D63)</f>
        <v/>
      </c>
      <c r="B62" t="str">
        <f>IF(LEN(sWGA!E63)=0,"",sWGA!E63)</f>
        <v/>
      </c>
      <c r="C62" t="str">
        <f>IF(LEN(sWGA!F63)=0,"",sWGA!F63)</f>
        <v/>
      </c>
      <c r="D62" t="str">
        <f>IF(LEN(sWGA!H63)=0,"",exp_id)</f>
        <v/>
      </c>
      <c r="E62" t="str">
        <f>IF(LEN(sWGA!H63)=0,"",sWGA!H63)</f>
        <v/>
      </c>
      <c r="F62" t="str">
        <f>IF(LEN(sWGA!I63)=0,"",sWGA!I63)</f>
        <v/>
      </c>
      <c r="G62" t="str">
        <f>IF(LEN(sWGA!L63)=0,"",sWGA!L63)</f>
        <v/>
      </c>
    </row>
    <row r="63" spans="1:7">
      <c r="A63" t="str">
        <f>IF(LEN(sWGA!D64)=0,"",sWGA!D64)</f>
        <v/>
      </c>
      <c r="B63" t="str">
        <f>IF(LEN(sWGA!E64)=0,"",sWGA!E64)</f>
        <v/>
      </c>
      <c r="C63" t="str">
        <f>IF(LEN(sWGA!F64)=0,"",sWGA!F64)</f>
        <v/>
      </c>
      <c r="D63" t="str">
        <f>IF(LEN(sWGA!H64)=0,"",exp_id)</f>
        <v/>
      </c>
      <c r="E63" t="str">
        <f>IF(LEN(sWGA!H64)=0,"",sWGA!H64)</f>
        <v/>
      </c>
      <c r="F63" t="str">
        <f>IF(LEN(sWGA!I64)=0,"",sWGA!I64)</f>
        <v/>
      </c>
      <c r="G63" t="str">
        <f>IF(LEN(sWGA!L64)=0,"",sWGA!L64)</f>
        <v/>
      </c>
    </row>
    <row r="64" spans="1:7">
      <c r="A64" t="str">
        <f>IF(LEN(sWGA!D65)=0,"",sWGA!D65)</f>
        <v/>
      </c>
      <c r="B64" t="str">
        <f>IF(LEN(sWGA!E65)=0,"",sWGA!E65)</f>
        <v/>
      </c>
      <c r="C64" t="str">
        <f>IF(LEN(sWGA!F65)=0,"",sWGA!F65)</f>
        <v/>
      </c>
      <c r="D64" t="str">
        <f>IF(LEN(sWGA!H65)=0,"",exp_id)</f>
        <v/>
      </c>
      <c r="E64" t="str">
        <f>IF(LEN(sWGA!H65)=0,"",sWGA!H65)</f>
        <v/>
      </c>
      <c r="F64" t="str">
        <f>IF(LEN(sWGA!I65)=0,"",sWGA!I65)</f>
        <v/>
      </c>
      <c r="G64" t="str">
        <f>IF(LEN(sWGA!L65)=0,"",sWGA!L65)</f>
        <v/>
      </c>
    </row>
    <row r="65" spans="1:7">
      <c r="A65" t="str">
        <f>IF(LEN(sWGA!D66)=0,"",sWGA!D66)</f>
        <v/>
      </c>
      <c r="B65" t="str">
        <f>IF(LEN(sWGA!E66)=0,"",sWGA!E66)</f>
        <v/>
      </c>
      <c r="C65" t="str">
        <f>IF(LEN(sWGA!F66)=0,"",sWGA!F66)</f>
        <v/>
      </c>
      <c r="D65" t="str">
        <f>IF(LEN(sWGA!H66)=0,"",exp_id)</f>
        <v/>
      </c>
      <c r="E65" t="str">
        <f>IF(LEN(sWGA!H66)=0,"",sWGA!H66)</f>
        <v/>
      </c>
      <c r="F65" t="str">
        <f>IF(LEN(sWGA!I66)=0,"",sWGA!I66)</f>
        <v/>
      </c>
      <c r="G65" t="str">
        <f>IF(LEN(sWGA!L66)=0,"",sWGA!L66)</f>
        <v/>
      </c>
    </row>
    <row r="66" spans="1:7">
      <c r="A66" t="str">
        <f>IF(LEN(sWGA!D67)=0,"",sWGA!D67)</f>
        <v/>
      </c>
      <c r="B66" t="str">
        <f>IF(LEN(sWGA!E67)=0,"",sWGA!E67)</f>
        <v/>
      </c>
      <c r="C66" t="str">
        <f>IF(LEN(sWGA!F67)=0,"",sWGA!F67)</f>
        <v/>
      </c>
      <c r="D66" t="str">
        <f>IF(LEN(sWGA!H67)=0,"",exp_id)</f>
        <v/>
      </c>
      <c r="E66" t="str">
        <f>IF(LEN(sWGA!H67)=0,"",sWGA!H67)</f>
        <v/>
      </c>
      <c r="F66" t="str">
        <f>IF(LEN(sWGA!I67)=0,"",sWGA!I67)</f>
        <v/>
      </c>
      <c r="G66" t="str">
        <f>IF(LEN(sWGA!L67)=0,"",sWGA!L67)</f>
        <v/>
      </c>
    </row>
    <row r="67" spans="1:7">
      <c r="A67" t="str">
        <f>IF(LEN(sWGA!D68)=0,"",sWGA!D68)</f>
        <v/>
      </c>
      <c r="B67" t="str">
        <f>IF(LEN(sWGA!E68)=0,"",sWGA!E68)</f>
        <v/>
      </c>
      <c r="C67" t="str">
        <f>IF(LEN(sWGA!F68)=0,"",sWGA!F68)</f>
        <v/>
      </c>
      <c r="D67" t="str">
        <f>IF(LEN(sWGA!H68)=0,"",exp_id)</f>
        <v/>
      </c>
      <c r="E67" t="str">
        <f>IF(LEN(sWGA!H68)=0,"",sWGA!H68)</f>
        <v/>
      </c>
      <c r="F67" t="str">
        <f>IF(LEN(sWGA!I68)=0,"",sWGA!I68)</f>
        <v/>
      </c>
      <c r="G67" t="str">
        <f>IF(LEN(sWGA!L68)=0,"",sWGA!L68)</f>
        <v/>
      </c>
    </row>
    <row r="68" spans="1:7">
      <c r="A68" t="str">
        <f>IF(LEN(sWGA!D69)=0,"",sWGA!D69)</f>
        <v/>
      </c>
      <c r="B68" t="str">
        <f>IF(LEN(sWGA!E69)=0,"",sWGA!E69)</f>
        <v/>
      </c>
      <c r="C68" t="str">
        <f>IF(LEN(sWGA!F69)=0,"",sWGA!F69)</f>
        <v/>
      </c>
      <c r="D68" t="str">
        <f>IF(LEN(sWGA!H69)=0,"",exp_id)</f>
        <v/>
      </c>
      <c r="E68" t="str">
        <f>IF(LEN(sWGA!H69)=0,"",sWGA!H69)</f>
        <v/>
      </c>
      <c r="F68" t="str">
        <f>IF(LEN(sWGA!I69)=0,"",sWGA!I69)</f>
        <v/>
      </c>
      <c r="G68" t="str">
        <f>IF(LEN(sWGA!L69)=0,"",sWGA!L69)</f>
        <v/>
      </c>
    </row>
    <row r="69" spans="1:7">
      <c r="A69" t="str">
        <f>IF(LEN(sWGA!D70)=0,"",sWGA!D70)</f>
        <v/>
      </c>
      <c r="B69" t="str">
        <f>IF(LEN(sWGA!E70)=0,"",sWGA!E70)</f>
        <v/>
      </c>
      <c r="C69" t="str">
        <f>IF(LEN(sWGA!F70)=0,"",sWGA!F70)</f>
        <v/>
      </c>
      <c r="D69" t="str">
        <f>IF(LEN(sWGA!H70)=0,"",exp_id)</f>
        <v/>
      </c>
      <c r="E69" t="str">
        <f>IF(LEN(sWGA!H70)=0,"",sWGA!H70)</f>
        <v/>
      </c>
      <c r="F69" t="str">
        <f>IF(LEN(sWGA!I70)=0,"",sWGA!I70)</f>
        <v/>
      </c>
      <c r="G69" t="str">
        <f>IF(LEN(sWGA!L70)=0,"",sWGA!L70)</f>
        <v/>
      </c>
    </row>
    <row r="70" spans="1:7">
      <c r="A70" t="str">
        <f>IF(LEN(sWGA!D71)=0,"",sWGA!D71)</f>
        <v/>
      </c>
      <c r="B70" t="str">
        <f>IF(LEN(sWGA!E71)=0,"",sWGA!E71)</f>
        <v/>
      </c>
      <c r="C70" t="str">
        <f>IF(LEN(sWGA!F71)=0,"",sWGA!F71)</f>
        <v/>
      </c>
      <c r="D70" t="str">
        <f>IF(LEN(sWGA!H71)=0,"",exp_id)</f>
        <v/>
      </c>
      <c r="E70" t="str">
        <f>IF(LEN(sWGA!H71)=0,"",sWGA!H71)</f>
        <v/>
      </c>
      <c r="F70" t="str">
        <f>IF(LEN(sWGA!I71)=0,"",sWGA!I71)</f>
        <v/>
      </c>
      <c r="G70" t="str">
        <f>IF(LEN(sWGA!L71)=0,"",sWGA!L71)</f>
        <v/>
      </c>
    </row>
    <row r="71" spans="1:7">
      <c r="A71" t="str">
        <f>IF(LEN(sWGA!D72)=0,"",sWGA!D72)</f>
        <v/>
      </c>
      <c r="B71" t="str">
        <f>IF(LEN(sWGA!E72)=0,"",sWGA!E72)</f>
        <v/>
      </c>
      <c r="C71" t="str">
        <f>IF(LEN(sWGA!F72)=0,"",sWGA!F72)</f>
        <v/>
      </c>
      <c r="D71" t="str">
        <f>IF(LEN(sWGA!H72)=0,"",exp_id)</f>
        <v/>
      </c>
      <c r="E71" t="str">
        <f>IF(LEN(sWGA!H72)=0,"",sWGA!H72)</f>
        <v/>
      </c>
      <c r="F71" t="str">
        <f>IF(LEN(sWGA!I72)=0,"",sWGA!I72)</f>
        <v/>
      </c>
      <c r="G71" t="str">
        <f>IF(LEN(sWGA!L72)=0,"",sWGA!L72)</f>
        <v/>
      </c>
    </row>
    <row r="72" spans="1:7">
      <c r="A72" t="str">
        <f>IF(LEN(sWGA!D73)=0,"",sWGA!D73)</f>
        <v/>
      </c>
      <c r="B72" t="str">
        <f>IF(LEN(sWGA!E73)=0,"",sWGA!E73)</f>
        <v/>
      </c>
      <c r="C72" t="str">
        <f>IF(LEN(sWGA!F73)=0,"",sWGA!F73)</f>
        <v/>
      </c>
      <c r="D72" t="str">
        <f>IF(LEN(sWGA!H73)=0,"",exp_id)</f>
        <v/>
      </c>
      <c r="E72" t="str">
        <f>IF(LEN(sWGA!H73)=0,"",sWGA!H73)</f>
        <v/>
      </c>
      <c r="F72" t="str">
        <f>IF(LEN(sWGA!I73)=0,"",sWGA!I73)</f>
        <v/>
      </c>
      <c r="G72" t="str">
        <f>IF(LEN(sWGA!L73)=0,"",sWGA!L73)</f>
        <v/>
      </c>
    </row>
    <row r="73" spans="1:7">
      <c r="A73" t="str">
        <f>IF(LEN(sWGA!D74)=0,"",sWGA!D74)</f>
        <v/>
      </c>
      <c r="B73" t="str">
        <f>IF(LEN(sWGA!E74)=0,"",sWGA!E74)</f>
        <v/>
      </c>
      <c r="C73" t="str">
        <f>IF(LEN(sWGA!F74)=0,"",sWGA!F74)</f>
        <v/>
      </c>
      <c r="D73" t="str">
        <f>IF(LEN(sWGA!H74)=0,"",exp_id)</f>
        <v/>
      </c>
      <c r="E73" t="str">
        <f>IF(LEN(sWGA!H74)=0,"",sWGA!H74)</f>
        <v/>
      </c>
      <c r="F73" t="str">
        <f>IF(LEN(sWGA!I74)=0,"",sWGA!I74)</f>
        <v/>
      </c>
      <c r="G73" t="str">
        <f>IF(LEN(sWGA!L74)=0,"",sWGA!L74)</f>
        <v/>
      </c>
    </row>
    <row r="74" spans="1:7">
      <c r="A74" t="str">
        <f>IF(LEN(sWGA!D75)=0,"",sWGA!D75)</f>
        <v/>
      </c>
      <c r="B74" t="str">
        <f>IF(LEN(sWGA!E75)=0,"",sWGA!E75)</f>
        <v/>
      </c>
      <c r="C74" t="str">
        <f>IF(LEN(sWGA!F75)=0,"",sWGA!F75)</f>
        <v/>
      </c>
      <c r="D74" t="str">
        <f>IF(LEN(sWGA!H75)=0,"",exp_id)</f>
        <v/>
      </c>
      <c r="E74" t="str">
        <f>IF(LEN(sWGA!H75)=0,"",sWGA!H75)</f>
        <v/>
      </c>
      <c r="F74" t="str">
        <f>IF(LEN(sWGA!I75)=0,"",sWGA!I75)</f>
        <v/>
      </c>
      <c r="G74" t="str">
        <f>IF(LEN(sWGA!L75)=0,"",sWGA!L75)</f>
        <v/>
      </c>
    </row>
    <row r="75" spans="1:7">
      <c r="A75" t="str">
        <f>IF(LEN(sWGA!D76)=0,"",sWGA!D76)</f>
        <v/>
      </c>
      <c r="B75" t="str">
        <f>IF(LEN(sWGA!E76)=0,"",sWGA!E76)</f>
        <v/>
      </c>
      <c r="C75" t="str">
        <f>IF(LEN(sWGA!F76)=0,"",sWGA!F76)</f>
        <v/>
      </c>
      <c r="D75" t="str">
        <f>IF(LEN(sWGA!H76)=0,"",exp_id)</f>
        <v/>
      </c>
      <c r="E75" t="str">
        <f>IF(LEN(sWGA!H76)=0,"",sWGA!H76)</f>
        <v/>
      </c>
      <c r="F75" t="str">
        <f>IF(LEN(sWGA!I76)=0,"",sWGA!I76)</f>
        <v/>
      </c>
      <c r="G75" t="str">
        <f>IF(LEN(sWGA!L76)=0,"",sWGA!L76)</f>
        <v/>
      </c>
    </row>
    <row r="76" spans="1:7">
      <c r="A76" t="str">
        <f>IF(LEN(sWGA!D77)=0,"",sWGA!D77)</f>
        <v/>
      </c>
      <c r="B76" t="str">
        <f>IF(LEN(sWGA!E77)=0,"",sWGA!E77)</f>
        <v/>
      </c>
      <c r="C76" t="str">
        <f>IF(LEN(sWGA!F77)=0,"",sWGA!F77)</f>
        <v/>
      </c>
      <c r="D76" t="str">
        <f>IF(LEN(sWGA!H77)=0,"",exp_id)</f>
        <v/>
      </c>
      <c r="E76" t="str">
        <f>IF(LEN(sWGA!H77)=0,"",sWGA!H77)</f>
        <v/>
      </c>
      <c r="F76" t="str">
        <f>IF(LEN(sWGA!I77)=0,"",sWGA!I77)</f>
        <v/>
      </c>
      <c r="G76" t="str">
        <f>IF(LEN(sWGA!L77)=0,"",sWGA!L77)</f>
        <v/>
      </c>
    </row>
    <row r="77" spans="1:7">
      <c r="A77" t="str">
        <f>IF(LEN(sWGA!D78)=0,"",sWGA!D78)</f>
        <v/>
      </c>
      <c r="B77" t="str">
        <f>IF(LEN(sWGA!E78)=0,"",sWGA!E78)</f>
        <v/>
      </c>
      <c r="C77" t="str">
        <f>IF(LEN(sWGA!F78)=0,"",sWGA!F78)</f>
        <v/>
      </c>
      <c r="D77" t="str">
        <f>IF(LEN(sWGA!H78)=0,"",exp_id)</f>
        <v/>
      </c>
      <c r="E77" t="str">
        <f>IF(LEN(sWGA!H78)=0,"",sWGA!H78)</f>
        <v/>
      </c>
      <c r="F77" t="str">
        <f>IF(LEN(sWGA!I78)=0,"",sWGA!I78)</f>
        <v/>
      </c>
      <c r="G77" t="str">
        <f>IF(LEN(sWGA!L78)=0,"",sWGA!L78)</f>
        <v/>
      </c>
    </row>
    <row r="78" spans="1:7">
      <c r="A78" t="str">
        <f>IF(LEN(sWGA!D79)=0,"",sWGA!D79)</f>
        <v/>
      </c>
      <c r="B78" t="str">
        <f>IF(LEN(sWGA!E79)=0,"",sWGA!E79)</f>
        <v/>
      </c>
      <c r="C78" t="str">
        <f>IF(LEN(sWGA!F79)=0,"",sWGA!F79)</f>
        <v/>
      </c>
      <c r="D78" t="str">
        <f>IF(LEN(sWGA!H79)=0,"",exp_id)</f>
        <v/>
      </c>
      <c r="E78" t="str">
        <f>IF(LEN(sWGA!H79)=0,"",sWGA!H79)</f>
        <v/>
      </c>
      <c r="F78" t="str">
        <f>IF(LEN(sWGA!I79)=0,"",sWGA!I79)</f>
        <v/>
      </c>
      <c r="G78" t="str">
        <f>IF(LEN(sWGA!L79)=0,"",sWGA!L79)</f>
        <v/>
      </c>
    </row>
    <row r="79" spans="1:7">
      <c r="A79" t="str">
        <f>IF(LEN(sWGA!D80)=0,"",sWGA!D80)</f>
        <v/>
      </c>
      <c r="B79" t="str">
        <f>IF(LEN(sWGA!E80)=0,"",sWGA!E80)</f>
        <v/>
      </c>
      <c r="C79" t="str">
        <f>IF(LEN(sWGA!F80)=0,"",sWGA!F80)</f>
        <v/>
      </c>
      <c r="D79" t="str">
        <f>IF(LEN(sWGA!H80)=0,"",exp_id)</f>
        <v/>
      </c>
      <c r="E79" t="str">
        <f>IF(LEN(sWGA!H80)=0,"",sWGA!H80)</f>
        <v/>
      </c>
      <c r="F79" t="str">
        <f>IF(LEN(sWGA!I80)=0,"",sWGA!I80)</f>
        <v/>
      </c>
      <c r="G79" t="str">
        <f>IF(LEN(sWGA!L80)=0,"",sWGA!L80)</f>
        <v/>
      </c>
    </row>
    <row r="80" spans="1:7">
      <c r="A80" t="str">
        <f>IF(LEN(sWGA!D81)=0,"",sWGA!D81)</f>
        <v/>
      </c>
      <c r="B80" t="str">
        <f>IF(LEN(sWGA!E81)=0,"",sWGA!E81)</f>
        <v/>
      </c>
      <c r="C80" t="str">
        <f>IF(LEN(sWGA!F81)=0,"",sWGA!F81)</f>
        <v/>
      </c>
      <c r="D80" t="str">
        <f>IF(LEN(sWGA!H81)=0,"",exp_id)</f>
        <v/>
      </c>
      <c r="E80" t="str">
        <f>IF(LEN(sWGA!H81)=0,"",sWGA!H81)</f>
        <v/>
      </c>
      <c r="F80" t="str">
        <f>IF(LEN(sWGA!I81)=0,"",sWGA!I81)</f>
        <v/>
      </c>
      <c r="G80" t="str">
        <f>IF(LEN(sWGA!L81)=0,"",sWGA!L81)</f>
        <v/>
      </c>
    </row>
    <row r="81" spans="1:7">
      <c r="A81" t="str">
        <f>IF(LEN(sWGA!D82)=0,"",sWGA!D82)</f>
        <v/>
      </c>
      <c r="B81" t="str">
        <f>IF(LEN(sWGA!E82)=0,"",sWGA!E82)</f>
        <v/>
      </c>
      <c r="C81" t="str">
        <f>IF(LEN(sWGA!F82)=0,"",sWGA!F82)</f>
        <v/>
      </c>
      <c r="D81" t="str">
        <f>IF(LEN(sWGA!H82)=0,"",exp_id)</f>
        <v/>
      </c>
      <c r="E81" t="str">
        <f>IF(LEN(sWGA!H82)=0,"",sWGA!H82)</f>
        <v/>
      </c>
      <c r="F81" t="str">
        <f>IF(LEN(sWGA!I82)=0,"",sWGA!I82)</f>
        <v/>
      </c>
      <c r="G81" t="str">
        <f>IF(LEN(sWGA!L82)=0,"",sWGA!L82)</f>
        <v/>
      </c>
    </row>
    <row r="82" spans="1:7">
      <c r="A82" t="str">
        <f>IF(LEN(sWGA!D83)=0,"",sWGA!D83)</f>
        <v/>
      </c>
      <c r="B82" t="str">
        <f>IF(LEN(sWGA!E83)=0,"",sWGA!E83)</f>
        <v/>
      </c>
      <c r="C82" t="str">
        <f>IF(LEN(sWGA!F83)=0,"",sWGA!F83)</f>
        <v/>
      </c>
      <c r="D82" t="str">
        <f>IF(LEN(sWGA!H83)=0,"",exp_id)</f>
        <v/>
      </c>
      <c r="E82" t="str">
        <f>IF(LEN(sWGA!H83)=0,"",sWGA!H83)</f>
        <v/>
      </c>
      <c r="F82" t="str">
        <f>IF(LEN(sWGA!I83)=0,"",sWGA!I83)</f>
        <v/>
      </c>
      <c r="G82" t="str">
        <f>IF(LEN(sWGA!L83)=0,"",sWGA!L83)</f>
        <v/>
      </c>
    </row>
    <row r="83" spans="1:7">
      <c r="A83" t="str">
        <f>IF(LEN(sWGA!D84)=0,"",sWGA!D84)</f>
        <v/>
      </c>
      <c r="B83" t="str">
        <f>IF(LEN(sWGA!E84)=0,"",sWGA!E84)</f>
        <v/>
      </c>
      <c r="C83" t="str">
        <f>IF(LEN(sWGA!F84)=0,"",sWGA!F84)</f>
        <v/>
      </c>
      <c r="D83" t="str">
        <f>IF(LEN(sWGA!H84)=0,"",exp_id)</f>
        <v/>
      </c>
      <c r="E83" t="str">
        <f>IF(LEN(sWGA!H84)=0,"",sWGA!H84)</f>
        <v/>
      </c>
      <c r="F83" t="str">
        <f>IF(LEN(sWGA!I84)=0,"",sWGA!I84)</f>
        <v/>
      </c>
      <c r="G83" t="str">
        <f>IF(LEN(sWGA!L84)=0,"",sWGA!L84)</f>
        <v/>
      </c>
    </row>
    <row r="84" spans="1:7">
      <c r="A84" t="str">
        <f>IF(LEN(sWGA!D85)=0,"",sWGA!D85)</f>
        <v/>
      </c>
      <c r="B84" t="str">
        <f>IF(LEN(sWGA!E85)=0,"",sWGA!E85)</f>
        <v/>
      </c>
      <c r="C84" t="str">
        <f>IF(LEN(sWGA!F85)=0,"",sWGA!F85)</f>
        <v/>
      </c>
      <c r="D84" t="str">
        <f>IF(LEN(sWGA!H85)=0,"",exp_id)</f>
        <v/>
      </c>
      <c r="E84" t="str">
        <f>IF(LEN(sWGA!H85)=0,"",sWGA!H85)</f>
        <v/>
      </c>
      <c r="F84" t="str">
        <f>IF(LEN(sWGA!I85)=0,"",sWGA!I85)</f>
        <v/>
      </c>
      <c r="G84" t="str">
        <f>IF(LEN(sWGA!L85)=0,"",sWGA!L85)</f>
        <v/>
      </c>
    </row>
    <row r="85" spans="1:7">
      <c r="A85" t="str">
        <f>IF(LEN(sWGA!D86)=0,"",sWGA!D86)</f>
        <v/>
      </c>
      <c r="B85" t="str">
        <f>IF(LEN(sWGA!E86)=0,"",sWGA!E86)</f>
        <v/>
      </c>
      <c r="C85" t="str">
        <f>IF(LEN(sWGA!F86)=0,"",sWGA!F86)</f>
        <v/>
      </c>
      <c r="D85" t="str">
        <f>IF(LEN(sWGA!H86)=0,"",exp_id)</f>
        <v/>
      </c>
      <c r="E85" t="str">
        <f>IF(LEN(sWGA!H86)=0,"",sWGA!H86)</f>
        <v/>
      </c>
      <c r="F85" t="str">
        <f>IF(LEN(sWGA!I86)=0,"",sWGA!I86)</f>
        <v/>
      </c>
      <c r="G85" t="str">
        <f>IF(LEN(sWGA!L86)=0,"",sWGA!L86)</f>
        <v/>
      </c>
    </row>
    <row r="86" spans="1:7">
      <c r="A86" t="str">
        <f>IF(LEN(sWGA!D87)=0,"",sWGA!D87)</f>
        <v/>
      </c>
      <c r="B86" t="str">
        <f>IF(LEN(sWGA!E87)=0,"",sWGA!E87)</f>
        <v/>
      </c>
      <c r="C86" t="str">
        <f>IF(LEN(sWGA!F87)=0,"",sWGA!F87)</f>
        <v/>
      </c>
      <c r="D86" t="str">
        <f>IF(LEN(sWGA!H87)=0,"",exp_id)</f>
        <v/>
      </c>
      <c r="E86" t="str">
        <f>IF(LEN(sWGA!H87)=0,"",sWGA!H87)</f>
        <v/>
      </c>
      <c r="F86" t="str">
        <f>IF(LEN(sWGA!I87)=0,"",sWGA!I87)</f>
        <v/>
      </c>
      <c r="G86" t="str">
        <f>IF(LEN(sWGA!L87)=0,"",sWGA!L87)</f>
        <v/>
      </c>
    </row>
    <row r="87" spans="1:7">
      <c r="A87" t="str">
        <f>IF(LEN(sWGA!D88)=0,"",sWGA!D88)</f>
        <v/>
      </c>
      <c r="B87" t="str">
        <f>IF(LEN(sWGA!E88)=0,"",sWGA!E88)</f>
        <v/>
      </c>
      <c r="C87" t="str">
        <f>IF(LEN(sWGA!F88)=0,"",sWGA!F88)</f>
        <v/>
      </c>
      <c r="D87" t="str">
        <f>IF(LEN(sWGA!H88)=0,"",exp_id)</f>
        <v/>
      </c>
      <c r="E87" t="str">
        <f>IF(LEN(sWGA!H88)=0,"",sWGA!H88)</f>
        <v/>
      </c>
      <c r="F87" t="str">
        <f>IF(LEN(sWGA!I88)=0,"",sWGA!I88)</f>
        <v/>
      </c>
      <c r="G87" t="str">
        <f>IF(LEN(sWGA!L88)=0,"",sWGA!L88)</f>
        <v/>
      </c>
    </row>
    <row r="88" spans="1:7">
      <c r="A88" t="str">
        <f>IF(LEN(sWGA!D89)=0,"",sWGA!D89)</f>
        <v/>
      </c>
      <c r="B88" t="str">
        <f>IF(LEN(sWGA!E89)=0,"",sWGA!E89)</f>
        <v/>
      </c>
      <c r="C88" t="str">
        <f>IF(LEN(sWGA!F89)=0,"",sWGA!F89)</f>
        <v/>
      </c>
      <c r="D88" t="str">
        <f>IF(LEN(sWGA!H89)=0,"",exp_id)</f>
        <v/>
      </c>
      <c r="E88" t="str">
        <f>IF(LEN(sWGA!H89)=0,"",sWGA!H89)</f>
        <v/>
      </c>
      <c r="F88" t="str">
        <f>IF(LEN(sWGA!I89)=0,"",sWGA!I89)</f>
        <v/>
      </c>
      <c r="G88" t="str">
        <f>IF(LEN(sWGA!L89)=0,"",sWGA!L89)</f>
        <v/>
      </c>
    </row>
    <row r="89" spans="1:7">
      <c r="A89" t="str">
        <f>IF(LEN(sWGA!D90)=0,"",sWGA!D90)</f>
        <v/>
      </c>
      <c r="B89" t="str">
        <f>IF(LEN(sWGA!E90)=0,"",sWGA!E90)</f>
        <v/>
      </c>
      <c r="C89" t="str">
        <f>IF(LEN(sWGA!F90)=0,"",sWGA!F90)</f>
        <v/>
      </c>
      <c r="D89" t="str">
        <f>IF(LEN(sWGA!H90)=0,"",exp_id)</f>
        <v/>
      </c>
      <c r="E89" t="str">
        <f>IF(LEN(sWGA!H90)=0,"",sWGA!H90)</f>
        <v/>
      </c>
      <c r="F89" t="str">
        <f>IF(LEN(sWGA!I90)=0,"",sWGA!I90)</f>
        <v/>
      </c>
      <c r="G89" t="str">
        <f>IF(LEN(sWGA!L90)=0,"",sWGA!L90)</f>
        <v/>
      </c>
    </row>
    <row r="90" spans="1:7">
      <c r="A90" t="str">
        <f>IF(LEN(sWGA!D91)=0,"",sWGA!D91)</f>
        <v/>
      </c>
      <c r="B90" t="str">
        <f>IF(LEN(sWGA!E91)=0,"",sWGA!E91)</f>
        <v/>
      </c>
      <c r="C90" t="str">
        <f>IF(LEN(sWGA!F91)=0,"",sWGA!F91)</f>
        <v/>
      </c>
      <c r="D90" t="str">
        <f>IF(LEN(sWGA!H91)=0,"",exp_id)</f>
        <v/>
      </c>
      <c r="E90" t="str">
        <f>IF(LEN(sWGA!H91)=0,"",sWGA!H91)</f>
        <v/>
      </c>
      <c r="F90" t="str">
        <f>IF(LEN(sWGA!I91)=0,"",sWGA!I91)</f>
        <v/>
      </c>
      <c r="G90" t="str">
        <f>IF(LEN(sWGA!L91)=0,"",sWGA!L91)</f>
        <v/>
      </c>
    </row>
    <row r="91" spans="1:7">
      <c r="A91" t="str">
        <f>IF(LEN(sWGA!D92)=0,"",sWGA!D92)</f>
        <v/>
      </c>
      <c r="B91" t="str">
        <f>IF(LEN(sWGA!E92)=0,"",sWGA!E92)</f>
        <v/>
      </c>
      <c r="C91" t="str">
        <f>IF(LEN(sWGA!F92)=0,"",sWGA!F92)</f>
        <v/>
      </c>
      <c r="D91" t="str">
        <f>IF(LEN(sWGA!H92)=0,"",exp_id)</f>
        <v/>
      </c>
      <c r="E91" t="str">
        <f>IF(LEN(sWGA!H92)=0,"",sWGA!H92)</f>
        <v/>
      </c>
      <c r="F91" t="str">
        <f>IF(LEN(sWGA!I92)=0,"",sWGA!I92)</f>
        <v/>
      </c>
      <c r="G91" t="str">
        <f>IF(LEN(sWGA!L92)=0,"",sWGA!L92)</f>
        <v/>
      </c>
    </row>
    <row r="92" spans="1:7">
      <c r="A92" t="str">
        <f>IF(LEN(sWGA!D93)=0,"",sWGA!D93)</f>
        <v/>
      </c>
      <c r="B92" t="str">
        <f>IF(LEN(sWGA!E93)=0,"",sWGA!E93)</f>
        <v/>
      </c>
      <c r="C92" t="str">
        <f>IF(LEN(sWGA!F93)=0,"",sWGA!F93)</f>
        <v/>
      </c>
      <c r="D92" t="str">
        <f>IF(LEN(sWGA!H93)=0,"",exp_id)</f>
        <v/>
      </c>
      <c r="E92" t="str">
        <f>IF(LEN(sWGA!H93)=0,"",sWGA!H93)</f>
        <v/>
      </c>
      <c r="F92" t="str">
        <f>IF(LEN(sWGA!I93)=0,"",sWGA!I93)</f>
        <v/>
      </c>
      <c r="G92" t="str">
        <f>IF(LEN(sWGA!L93)=0,"",sWGA!L93)</f>
        <v/>
      </c>
    </row>
    <row r="93" spans="1:7">
      <c r="A93" t="str">
        <f>IF(LEN(sWGA!D94)=0,"",sWGA!D94)</f>
        <v/>
      </c>
      <c r="B93" t="str">
        <f>IF(LEN(sWGA!E94)=0,"",sWGA!E94)</f>
        <v/>
      </c>
      <c r="C93" t="str">
        <f>IF(LEN(sWGA!F94)=0,"",sWGA!F94)</f>
        <v/>
      </c>
      <c r="D93" t="str">
        <f>IF(LEN(sWGA!H94)=0,"",exp_id)</f>
        <v/>
      </c>
      <c r="E93" t="str">
        <f>IF(LEN(sWGA!H94)=0,"",sWGA!H94)</f>
        <v/>
      </c>
      <c r="F93" t="str">
        <f>IF(LEN(sWGA!I94)=0,"",sWGA!I94)</f>
        <v/>
      </c>
      <c r="G93" t="str">
        <f>IF(LEN(sWGA!L94)=0,"",sWGA!L94)</f>
        <v/>
      </c>
    </row>
    <row r="94" spans="1:7">
      <c r="A94" t="str">
        <f>IF(LEN(sWGA!D95)=0,"",sWGA!D95)</f>
        <v/>
      </c>
      <c r="B94" t="str">
        <f>IF(LEN(sWGA!E95)=0,"",sWGA!E95)</f>
        <v/>
      </c>
      <c r="C94" t="str">
        <f>IF(LEN(sWGA!F95)=0,"",sWGA!F95)</f>
        <v/>
      </c>
      <c r="D94" t="str">
        <f>IF(LEN(sWGA!H95)=0,"",exp_id)</f>
        <v/>
      </c>
      <c r="E94" t="str">
        <f>IF(LEN(sWGA!H95)=0,"",sWGA!H95)</f>
        <v/>
      </c>
      <c r="F94" t="str">
        <f>IF(LEN(sWGA!I95)=0,"",sWGA!I95)</f>
        <v/>
      </c>
      <c r="G94" t="str">
        <f>IF(LEN(sWGA!L95)=0,"",sWGA!L95)</f>
        <v/>
      </c>
    </row>
    <row r="95" spans="1:7">
      <c r="A95" t="str">
        <f>IF(LEN(sWGA!D96)=0,"",sWGA!D96)</f>
        <v/>
      </c>
      <c r="B95" t="str">
        <f>IF(LEN(sWGA!E96)=0,"",sWGA!E96)</f>
        <v/>
      </c>
      <c r="C95" t="str">
        <f>IF(LEN(sWGA!F96)=0,"",sWGA!F96)</f>
        <v/>
      </c>
      <c r="D95" t="str">
        <f>IF(LEN(sWGA!H96)=0,"",exp_id)</f>
        <v/>
      </c>
      <c r="E95" t="str">
        <f>IF(LEN(sWGA!H96)=0,"",sWGA!H96)</f>
        <v/>
      </c>
      <c r="F95" t="str">
        <f>IF(LEN(sWGA!I96)=0,"",sWGA!I96)</f>
        <v/>
      </c>
      <c r="G95" t="str">
        <f>IF(LEN(sWGA!L96)=0,"",sWGA!L96)</f>
        <v/>
      </c>
    </row>
    <row r="96" spans="1:7">
      <c r="A96" t="str">
        <f>IF(LEN(sWGA!D97)=0,"",sWGA!D97)</f>
        <v/>
      </c>
      <c r="B96" t="str">
        <f>IF(LEN(sWGA!E97)=0,"",sWGA!E97)</f>
        <v/>
      </c>
      <c r="C96" t="str">
        <f>IF(LEN(sWGA!F97)=0,"",sWGA!F97)</f>
        <v/>
      </c>
      <c r="D96" t="str">
        <f>IF(LEN(sWGA!H97)=0,"",exp_id)</f>
        <v/>
      </c>
      <c r="E96" t="str">
        <f>IF(LEN(sWGA!H97)=0,"",sWGA!H97)</f>
        <v/>
      </c>
      <c r="F96" t="str">
        <f>IF(LEN(sWGA!I97)=0,"",sWGA!I97)</f>
        <v/>
      </c>
      <c r="G96" t="str">
        <f>IF(LEN(sWGA!L97)=0,"",sWGA!L97)</f>
        <v/>
      </c>
    </row>
    <row r="97" spans="1:7">
      <c r="A97" t="str">
        <f>IF(LEN(sWGA!D98)=0,"",sWGA!D98)</f>
        <v/>
      </c>
      <c r="B97" t="str">
        <f>IF(LEN(sWGA!E98)=0,"",sWGA!E98)</f>
        <v/>
      </c>
      <c r="C97" t="str">
        <f>IF(LEN(sWGA!F98)=0,"",sWGA!F98)</f>
        <v/>
      </c>
      <c r="D97" t="str">
        <f>IF(LEN(sWGA!H98)=0,"",exp_id)</f>
        <v/>
      </c>
      <c r="E97" t="str">
        <f>IF(LEN(sWGA!H98)=0,"",sWGA!H98)</f>
        <v/>
      </c>
      <c r="F97" t="str">
        <f>IF(LEN(sWGA!I98)=0,"",sWGA!I98)</f>
        <v/>
      </c>
      <c r="G97" t="str">
        <f>IF(LEN(sWGA!L98)=0,"",sWGA!L98)</f>
        <v/>
      </c>
    </row>
  </sheetData>
  <sheetProtection sheet="1" select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Assay</vt:lpstr>
      <vt:lpstr>sWGA</vt:lpstr>
      <vt:lpstr>reference</vt:lpstr>
      <vt:lpstr>Instructions</vt:lpstr>
      <vt:lpstr>expt_metadata</vt:lpstr>
      <vt:lpstr>rxn_metadata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export_folder</vt:lpstr>
      <vt:lpstr>expt_summary</vt:lpstr>
      <vt:lpstr>expt_type</vt:lpstr>
      <vt:lpstr>swga_enzyme</vt:lpstr>
      <vt:lpstr>swga_notes</vt:lpstr>
      <vt:lpstr>swga_rxnvol</vt:lpstr>
      <vt:lpstr>swga_targetmass</vt:lpstr>
      <vt:lpstr>swga_template_maxvol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dbridges</cp:lastModifiedBy>
  <cp:lastPrinted>2024-11-12T19:17:23Z</cp:lastPrinted>
  <dcterms:created xsi:type="dcterms:W3CDTF">2022-03-21T12:22:51Z</dcterms:created>
  <dcterms:modified xsi:type="dcterms:W3CDTF">2025-03-12T10:02:06Z</dcterms:modified>
</cp:coreProperties>
</file>