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example_data\"/>
    </mc:Choice>
  </mc:AlternateContent>
  <xr:revisionPtr revIDLastSave="0" documentId="13_ncr:1_{01926626-AB64-4EDB-A84B-0589F400DCDF}" xr6:coauthVersionLast="47" xr6:coauthVersionMax="47" xr10:uidLastSave="{00000000-0000-0000-0000-000000000000}"/>
  <bookViews>
    <workbookView xWindow="-120" yWindow="-120" windowWidth="29040" windowHeight="15840" activeTab="3" xr2:uid="{202E2ACC-7D07-5944-B6D6-A1D8A2363375}"/>
  </bookViews>
  <sheets>
    <sheet name="Assay" sheetId="6" r:id="rId1"/>
    <sheet name="sWGA" sheetId="1" r:id="rId2"/>
    <sheet name="Instructions" sheetId="8" r:id="rId3"/>
    <sheet name="reference" sheetId="7" r:id="rId4"/>
    <sheet name="expt_metadata" sheetId="10" r:id="rId5"/>
    <sheet name="rxn_metadata" sheetId="11" r:id="rId6"/>
  </sheets>
  <definedNames>
    <definedName name="_xlnm._FilterDatabase" localSheetId="2" hidden="1">Instructions!#REF!</definedName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" i="6" l="1"/>
  <c r="E34" i="6"/>
  <c r="F34" i="6"/>
  <c r="G34" i="6"/>
  <c r="H34" i="6"/>
  <c r="I34" i="6"/>
  <c r="J34" i="6"/>
  <c r="K34" i="6"/>
  <c r="L34" i="6"/>
  <c r="M34" i="6"/>
  <c r="D35" i="6"/>
  <c r="E35" i="6"/>
  <c r="F35" i="6"/>
  <c r="G35" i="6"/>
  <c r="H35" i="6"/>
  <c r="I35" i="6"/>
  <c r="J35" i="6"/>
  <c r="K35" i="6"/>
  <c r="L35" i="6"/>
  <c r="M35" i="6"/>
  <c r="D36" i="6"/>
  <c r="E36" i="6"/>
  <c r="F36" i="6"/>
  <c r="G36" i="6"/>
  <c r="H36" i="6"/>
  <c r="I36" i="6"/>
  <c r="J36" i="6"/>
  <c r="K36" i="6"/>
  <c r="L36" i="6"/>
  <c r="M36" i="6"/>
  <c r="D37" i="6"/>
  <c r="E37" i="6"/>
  <c r="F37" i="6"/>
  <c r="G37" i="6"/>
  <c r="H37" i="6"/>
  <c r="I37" i="6"/>
  <c r="J37" i="6"/>
  <c r="K37" i="6"/>
  <c r="L37" i="6"/>
  <c r="M37" i="6"/>
  <c r="D38" i="6"/>
  <c r="E38" i="6"/>
  <c r="F38" i="6"/>
  <c r="G38" i="6"/>
  <c r="H38" i="6"/>
  <c r="I38" i="6"/>
  <c r="J38" i="6"/>
  <c r="K38" i="6"/>
  <c r="L38" i="6"/>
  <c r="M38" i="6"/>
  <c r="D39" i="6"/>
  <c r="E39" i="6"/>
  <c r="F39" i="6"/>
  <c r="G39" i="6"/>
  <c r="H39" i="6"/>
  <c r="I39" i="6"/>
  <c r="J39" i="6"/>
  <c r="K39" i="6"/>
  <c r="L39" i="6"/>
  <c r="M39" i="6"/>
  <c r="D40" i="6"/>
  <c r="E40" i="6"/>
  <c r="F40" i="6"/>
  <c r="G40" i="6"/>
  <c r="H40" i="6"/>
  <c r="I40" i="6"/>
  <c r="J40" i="6"/>
  <c r="K40" i="6"/>
  <c r="L40" i="6"/>
  <c r="M40" i="6"/>
  <c r="M33" i="6"/>
  <c r="L33" i="6"/>
  <c r="K33" i="6"/>
  <c r="J33" i="6"/>
  <c r="I33" i="6"/>
  <c r="H33" i="6"/>
  <c r="G33" i="6"/>
  <c r="F33" i="6"/>
  <c r="E33" i="6"/>
  <c r="D33" i="6"/>
  <c r="C33" i="6"/>
  <c r="C34" i="6"/>
  <c r="C35" i="6"/>
  <c r="C36" i="6"/>
  <c r="C37" i="6"/>
  <c r="C38" i="6"/>
  <c r="C39" i="6"/>
  <c r="C40" i="6"/>
  <c r="B34" i="6"/>
  <c r="B35" i="6"/>
  <c r="B36" i="6"/>
  <c r="B37" i="6"/>
  <c r="B38" i="6"/>
  <c r="B39" i="6"/>
  <c r="B40" i="6"/>
  <c r="B33" i="6"/>
  <c r="C10" i="6"/>
  <c r="C9" i="6"/>
  <c r="H2" i="10" l="1" a="1"/>
  <c r="H2" i="10" s="1"/>
  <c r="G2" i="10"/>
  <c r="F2" i="10" l="1"/>
  <c r="E2" i="10"/>
  <c r="D2" i="10"/>
  <c r="A97" i="11" l="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C5" i="6"/>
  <c r="A2" i="10" l="1"/>
  <c r="I3" i="1"/>
  <c r="F2" i="11" s="1"/>
  <c r="I4" i="1"/>
  <c r="F3" i="11" s="1"/>
  <c r="I5" i="1"/>
  <c r="F4" i="11" s="1"/>
  <c r="I6" i="1"/>
  <c r="F5" i="11" s="1"/>
  <c r="I7" i="1"/>
  <c r="F6" i="11" s="1"/>
  <c r="I8" i="1"/>
  <c r="F7" i="11" s="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B2" i="10"/>
  <c r="C2" i="10"/>
  <c r="J2" i="10"/>
  <c r="I2" i="10"/>
  <c r="F19" i="6"/>
  <c r="F24" i="6"/>
  <c r="F23" i="6"/>
  <c r="F21" i="6"/>
  <c r="F20" i="6"/>
  <c r="F22" i="6"/>
  <c r="E11" i="1" l="1"/>
  <c r="B10" i="11"/>
  <c r="E12" i="1"/>
  <c r="B11" i="11"/>
  <c r="E8" i="1"/>
  <c r="B7" i="11"/>
  <c r="E3" i="1"/>
  <c r="B2" i="11"/>
  <c r="E10" i="1"/>
  <c r="B9" i="11"/>
  <c r="E6" i="1"/>
  <c r="B5" i="11"/>
  <c r="E9" i="1"/>
  <c r="B8" i="11"/>
  <c r="E5" i="1"/>
  <c r="B4" i="11"/>
  <c r="E4" i="1"/>
  <c r="B3" i="11"/>
  <c r="E7" i="1"/>
  <c r="B6" i="11"/>
  <c r="E90" i="1"/>
  <c r="B89" i="11"/>
  <c r="E26" i="1"/>
  <c r="B25" i="11"/>
  <c r="E49" i="1"/>
  <c r="B48" i="11"/>
  <c r="E72" i="1"/>
  <c r="B71" i="11"/>
  <c r="E95" i="1"/>
  <c r="B94" i="11"/>
  <c r="E31" i="1"/>
  <c r="B30" i="11"/>
  <c r="E22" i="1"/>
  <c r="B21" i="11"/>
  <c r="E50" i="1"/>
  <c r="B49" i="11"/>
  <c r="E73" i="1"/>
  <c r="B72" i="11"/>
  <c r="E96" i="1"/>
  <c r="B95" i="11"/>
  <c r="E32" i="1"/>
  <c r="B31" i="11"/>
  <c r="E55" i="1"/>
  <c r="B54" i="11"/>
  <c r="E78" i="1"/>
  <c r="B77" i="11"/>
  <c r="E14" i="1"/>
  <c r="B13" i="11"/>
  <c r="E37" i="1"/>
  <c r="B36" i="11"/>
  <c r="E60" i="1"/>
  <c r="B59" i="11"/>
  <c r="E83" i="1"/>
  <c r="B82" i="11"/>
  <c r="E19" i="1"/>
  <c r="B18" i="11"/>
  <c r="E42" i="1"/>
  <c r="B41" i="11"/>
  <c r="E97" i="1"/>
  <c r="B96" i="11"/>
  <c r="E65" i="1"/>
  <c r="B64" i="11"/>
  <c r="E33" i="1"/>
  <c r="B32" i="11"/>
  <c r="E88" i="1"/>
  <c r="B87" i="11"/>
  <c r="E56" i="1"/>
  <c r="B55" i="11"/>
  <c r="E24" i="1"/>
  <c r="B23" i="11"/>
  <c r="E79" i="1"/>
  <c r="B78" i="11"/>
  <c r="E47" i="1"/>
  <c r="B46" i="11"/>
  <c r="E15" i="1"/>
  <c r="B14" i="11"/>
  <c r="E70" i="1"/>
  <c r="B69" i="11"/>
  <c r="E38" i="1"/>
  <c r="B37" i="11"/>
  <c r="E93" i="1"/>
  <c r="B92" i="11"/>
  <c r="E61" i="1"/>
  <c r="B60" i="11"/>
  <c r="E29" i="1"/>
  <c r="B28" i="11"/>
  <c r="E84" i="1"/>
  <c r="B83" i="11"/>
  <c r="E52" i="1"/>
  <c r="B51" i="11"/>
  <c r="E20" i="1"/>
  <c r="B19" i="11"/>
  <c r="E75" i="1"/>
  <c r="B74" i="11"/>
  <c r="E43" i="1"/>
  <c r="B42" i="11"/>
  <c r="E58" i="1"/>
  <c r="B57" i="11"/>
  <c r="E81" i="1"/>
  <c r="B80" i="11"/>
  <c r="E17" i="1"/>
  <c r="B16" i="11"/>
  <c r="E40" i="1"/>
  <c r="B39" i="11"/>
  <c r="E63" i="1"/>
  <c r="B62" i="11"/>
  <c r="E86" i="1"/>
  <c r="B85" i="11"/>
  <c r="E54" i="1"/>
  <c r="B53" i="11"/>
  <c r="E77" i="1"/>
  <c r="B76" i="11"/>
  <c r="E45" i="1"/>
  <c r="B44" i="11"/>
  <c r="E13" i="1"/>
  <c r="B12" i="11"/>
  <c r="E68" i="1"/>
  <c r="B67" i="11"/>
  <c r="E36" i="1"/>
  <c r="B35" i="11"/>
  <c r="E91" i="1"/>
  <c r="B90" i="11"/>
  <c r="E59" i="1"/>
  <c r="B58" i="11"/>
  <c r="E27" i="1"/>
  <c r="B26" i="11"/>
  <c r="E82" i="1"/>
  <c r="B81" i="11"/>
  <c r="E18" i="1"/>
  <c r="B17" i="11"/>
  <c r="E41" i="1"/>
  <c r="B40" i="11"/>
  <c r="E64" i="1"/>
  <c r="B63" i="11"/>
  <c r="E87" i="1"/>
  <c r="B86" i="11"/>
  <c r="E23" i="1"/>
  <c r="B22" i="11"/>
  <c r="E46" i="1"/>
  <c r="B45" i="11"/>
  <c r="E69" i="1"/>
  <c r="B68" i="11"/>
  <c r="E92" i="1"/>
  <c r="B91" i="11"/>
  <c r="E28" i="1"/>
  <c r="B27" i="11"/>
  <c r="E51" i="1"/>
  <c r="B50" i="11"/>
  <c r="E74" i="1"/>
  <c r="B73" i="11"/>
  <c r="E98" i="1"/>
  <c r="B97" i="11"/>
  <c r="E66" i="1"/>
  <c r="B65" i="11"/>
  <c r="E34" i="1"/>
  <c r="B33" i="11"/>
  <c r="E89" i="1"/>
  <c r="B88" i="11"/>
  <c r="E57" i="1"/>
  <c r="B56" i="11"/>
  <c r="E25" i="1"/>
  <c r="B24" i="11"/>
  <c r="E80" i="1"/>
  <c r="B79" i="11"/>
  <c r="E48" i="1"/>
  <c r="B47" i="11"/>
  <c r="E16" i="1"/>
  <c r="B15" i="11"/>
  <c r="E71" i="1"/>
  <c r="B70" i="11"/>
  <c r="E39" i="1"/>
  <c r="B38" i="11"/>
  <c r="E94" i="1"/>
  <c r="B93" i="11"/>
  <c r="E62" i="1"/>
  <c r="B61" i="11"/>
  <c r="E30" i="1"/>
  <c r="B29" i="11"/>
  <c r="E85" i="1"/>
  <c r="B84" i="11"/>
  <c r="E53" i="1"/>
  <c r="B52" i="11"/>
  <c r="E21" i="1"/>
  <c r="B20" i="11"/>
  <c r="E76" i="1"/>
  <c r="B75" i="11"/>
  <c r="E44" i="1"/>
  <c r="B43" i="11"/>
  <c r="E67" i="1"/>
  <c r="B66" i="11"/>
  <c r="E35" i="1"/>
  <c r="B34" i="11"/>
  <c r="A27" i="6"/>
  <c r="A17" i="6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  <c r="C6" i="6"/>
  <c r="G25" i="6" l="1"/>
  <c r="F1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<sst xmlns="http://schemas.openxmlformats.org/spreadsheetml/2006/main" count="273" uniqueCount="252">
  <si>
    <t>ng</t>
  </si>
  <si>
    <t>Assumptions</t>
  </si>
  <si>
    <t>SWGA</t>
  </si>
  <si>
    <t>10x Phi29</t>
  </si>
  <si>
    <t>10mM dNTP</t>
  </si>
  <si>
    <t>Phi29 (10U)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</si>
  <si>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</si>
  <si>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</si>
  <si>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</si>
  <si>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</si>
  <si>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</si>
  <si>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</si>
  <si>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</si>
  <si>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</si>
  <si>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</si>
  <si>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</si>
  <si>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</si>
  <si>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</si>
  <si>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</si>
  <si>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</si>
  <si>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</si>
  <si>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</si>
  <si>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</si>
  <si>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</si>
  <si>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</si>
  <si>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</si>
  <si>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</si>
  <si>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</si>
  <si>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</si>
  <si>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</si>
  <si>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</si>
  <si>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</si>
  <si>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</si>
  <si>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</si>
  <si>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</si>
  <si>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</si>
  <si>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</si>
  <si>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</si>
  <si>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r>
      <t>1000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M Primer Mix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</si>
  <si>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</si>
  <si>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</si>
  <si>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</si>
  <si>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</si>
  <si>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</si>
  <si>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</si>
  <si>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</si>
  <si>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</si>
  <si>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</si>
  <si>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</si>
  <si>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</si>
  <si>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</si>
  <si>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</si>
  <si>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</si>
  <si>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</si>
  <si>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</si>
  <si>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</si>
  <si>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</si>
  <si>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</si>
  <si>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</si>
  <si>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</si>
  <si>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</si>
  <si>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</si>
  <si>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</si>
  <si>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</si>
  <si>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</si>
  <si>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</si>
  <si>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</si>
  <si>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</si>
  <si>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</si>
  <si>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</si>
  <si>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</si>
  <si>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</si>
  <si>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</si>
  <si>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</si>
  <si>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</si>
  <si>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</si>
  <si>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</si>
  <si>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</si>
  <si>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</si>
  <si>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</si>
  <si>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</si>
  <si>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</si>
  <si>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</si>
  <si>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</si>
  <si>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</si>
  <si>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</si>
  <si>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</si>
  <si>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</si>
  <si>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</si>
  <si>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</si>
  <si>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</si>
  <si>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</si>
  <si>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</si>
  <si>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</si>
  <si>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</si>
  <si>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</si>
  <si>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</si>
  <si>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</si>
  <si>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</si>
  <si>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</si>
  <si>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</si>
  <si>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</si>
  <si>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</si>
  <si>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</si>
  <si>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</si>
  <si>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</si>
  <si>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</si>
  <si>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</si>
  <si>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</si>
  <si>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</si>
  <si>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</si>
  <si>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</si>
  <si>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</si>
  <si>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</si>
  <si>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</si>
  <si>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</si>
  <si>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</si>
  <si>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</si>
  <si>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</si>
  <si>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</si>
  <si>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</si>
  <si>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</si>
  <si>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</si>
  <si>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</si>
  <si>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</si>
  <si>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</si>
  <si>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</si>
  <si>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</si>
  <si>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</si>
  <si>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</si>
  <si>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</si>
  <si>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</si>
  <si>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</si>
  <si>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</si>
  <si>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</si>
  <si>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</si>
  <si>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</si>
  <si>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</si>
  <si>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</si>
  <si>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</si>
  <si>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</si>
  <si>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</si>
  <si>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</si>
  <si>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</si>
  <si>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</si>
  <si>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</si>
  <si>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</si>
  <si>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</si>
  <si>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</si>
  <si>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</si>
  <si>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</si>
  <si>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Instructions:</t>
  </si>
  <si>
    <t>This template is to be used to record sWGA experiments as part of a NOMADS sequencing run. There are two tabs to complete:</t>
  </si>
  <si>
    <r>
      <t>1. Filter '</t>
    </r>
    <r>
      <rPr>
        <b/>
        <sz val="11"/>
        <color rgb="FF000000"/>
        <rFont val="Calibri"/>
        <family val="2"/>
      </rPr>
      <t>Proceed with PCR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</si>
  <si>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Once sWGA is completed, copy outputs from the sWGA tab as follows: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</si>
  <si>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</si>
  <si>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</si>
  <si>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</si>
  <si>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</si>
  <si>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</si>
  <si>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</si>
  <si>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</si>
  <si>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r>
      <t xml:space="preserve">  3.Quantify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</si>
  <si>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</si>
  <si>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</si>
  <si>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</si>
  <si>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</si>
  <si>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</si>
  <si>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</si>
  <si>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</si>
  <si>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</si>
  <si>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</si>
  <si>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A simplified list of assay steps / componentes including master mix calculations and plate layouts</t>
  </si>
  <si>
    <t>The following tabs should not need to be altered, except for potentially adding user names</t>
  </si>
  <si>
    <t>reference</t>
  </si>
  <si>
    <t>exp_metadata</t>
  </si>
  <si>
    <t>Contains experiment level metadata for export</t>
  </si>
  <si>
    <t>rxn_metadata</t>
  </si>
  <si>
    <t>Contains rxn level metadata for export</t>
  </si>
  <si>
    <t>Sample level details associated with the sWGA procedure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</si>
  <si>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</si>
  <si>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</si>
  <si>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</si>
  <si>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</si>
  <si>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</si>
  <si>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</si>
  <si>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</si>
  <si>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</si>
  <si>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</si>
  <si>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</si>
  <si>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</si>
  <si>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 columns and the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column and paste into PCR worksheet</t>
    </r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</si>
  <si>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</si>
  <si>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</si>
  <si>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</si>
  <si>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</si>
  <si>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</si>
  <si>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</si>
  <si>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</si>
  <si>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</si>
  <si>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</si>
  <si>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</si>
  <si>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</si>
  <si>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</si>
  <si>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</si>
  <si>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contains look-up tables, assumptions etc. Edit the entries in green according to your needs</t>
  </si>
  <si>
    <t>John Smith</t>
  </si>
  <si>
    <t>JS</t>
  </si>
  <si>
    <t>Fiona Waiting</t>
  </si>
  <si>
    <t>FW</t>
  </si>
  <si>
    <t>Terence Broad</t>
  </si>
  <si>
    <t>TB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</si>
  <si>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</si>
  <si>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</si>
  <si>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</si>
  <si>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</si>
  <si>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</si>
  <si>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1. Select a complete entry i.e. for names you would highlight two cells e.g. G5 and H5</t>
  </si>
  <si>
    <t>CoRE</t>
  </si>
  <si>
    <t>ProACT</t>
  </si>
  <si>
    <t>MIS2024</t>
  </si>
  <si>
    <t>2015-01-01</t>
  </si>
  <si>
    <t>032</t>
  </si>
  <si>
    <t>First batch of the MIS2024 samples</t>
  </si>
  <si>
    <t>MIS1011</t>
  </si>
  <si>
    <t>MIS1012</t>
  </si>
  <si>
    <t>MIS1013</t>
  </si>
  <si>
    <t>MIS1014</t>
  </si>
  <si>
    <t>MIS1015</t>
  </si>
  <si>
    <t>MIS1016</t>
  </si>
  <si>
    <t>MIS1017</t>
  </si>
  <si>
    <t>MIS1018</t>
  </si>
  <si>
    <t>MIS1019</t>
  </si>
  <si>
    <t>MIS1020</t>
  </si>
  <si>
    <t>MJ001</t>
  </si>
  <si>
    <t>MJ002</t>
  </si>
  <si>
    <t>MJ003</t>
  </si>
  <si>
    <t>MJ004</t>
  </si>
  <si>
    <t>MJ005</t>
  </si>
  <si>
    <t>MJ006</t>
  </si>
  <si>
    <t>MJ007</t>
  </si>
  <si>
    <t>MJ008</t>
  </si>
  <si>
    <t>MJ009</t>
  </si>
  <si>
    <t>MJ010</t>
  </si>
  <si>
    <t>3D7</t>
  </si>
  <si>
    <t>Dd2</t>
  </si>
  <si>
    <t>3D7_01a</t>
  </si>
  <si>
    <t>Dd2_01a</t>
  </si>
  <si>
    <t>NTC</t>
  </si>
  <si>
    <t>NTC_SWJS032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</si>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</sst>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ndale Mono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0" fillId="0" borderId="0" xfId="3" applyFont="1"/>
    <xf numFmtId="9" fontId="7" fillId="0" borderId="0" xfId="6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horizontal="center" wrapText="1"/>
    </xf>
    <xf numFmtId="165" fontId="0" fillId="3" borderId="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6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7" fillId="0" borderId="0" xfId="0" applyFont="1" applyAlignment="1">
      <alignment horizontal="right"/>
    </xf>
    <xf numFmtId="0" fontId="6" fillId="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4" fillId="4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0" fillId="11" borderId="2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0" fillId="10" borderId="1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1" fontId="7" fillId="0" borderId="0" xfId="5" applyNumberFormat="1" applyFont="1" applyAlignment="1">
      <alignment horizontal="center" vertical="center" wrapText="1"/>
    </xf>
    <xf numFmtId="0" fontId="7" fillId="8" borderId="0" xfId="5" applyNumberFormat="1" applyFont="1" applyFill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" fontId="7" fillId="8" borderId="0" xfId="5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7" fillId="8" borderId="0" xfId="0" applyFont="1" applyFill="1" applyAlignment="1">
      <alignment horizontal="right"/>
    </xf>
    <xf numFmtId="1" fontId="7" fillId="8" borderId="0" xfId="5" applyNumberFormat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" fontId="7" fillId="8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right" wrapText="1"/>
    </xf>
    <xf numFmtId="0" fontId="7" fillId="8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9" borderId="0" xfId="0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2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19" headerRowBorderDxfId="18" tableBorderDxfId="17" totalsRowBorderDxfId="16">
  <autoFilter ref="A2:J98" xr:uid="{4C103716-E393-43AA-872A-215BD28108E4}">
    <filterColumn colId="9">
      <filters blank="1">
        <filter val="Yes"/>
      </filters>
    </filterColumn>
  </autoFilter>
  <tableColumns count="10">
    <tableColumn id="1" xr3:uid="{AFEE5217-53A1-450F-B6A8-E87D945E0FAE}" name="#" dataDxfId="15"/>
    <tableColumn id="6" xr3:uid="{0CF8190A-662E-422B-8BDD-34F3D27B34F2}" name="Well" dataDxfId="14"/>
    <tableColumn id="2" xr3:uid="{CE61E1E1-E9B3-4D58-9DFE-1AB6DDFCD05A}" name="Sample ID" dataDxfId="13"/>
    <tableColumn id="3" xr3:uid="{9795EF0E-2DE1-455A-A3FF-0804F7CBA8C3}" name="Extraction ID" dataDxfId="12"/>
    <tableColumn id="7" xr3:uid="{AE7E794D-3E11-4B03-8051-B54164DF087E}" name="sWGA Identifier" dataDxfId="11">
      <calculatedColumnFormula>IF(SUM(LEN(tbl_sWGA[[#This Row],[Sample ID]])+LEN(tbl_sWGA[[#This Row],[Extraction ID]]))=0,"",_xlfn.CONCAT(exp_id,"_",tbl_sWGA[[#This Row],[Well]]))</calculatedColumnFormula>
    </tableColumn>
    <tableColumn id="8" xr3:uid="{17E17A49-9A1B-4B36-98B0-66368F2A095E}" name="sWGA template (ul)" dataDxfId="10"/>
    <tableColumn id="12" xr3:uid="{6392E74F-2A5C-4E61-A4E5-54FD59E2FF90}" name="sWGA qubit [DNA] (ng / ul)" dataDxfId="9"/>
    <tableColumn id="9" xr3:uid="{182C6360-B664-4CDB-83F5-523D173848EB}" name="sWGA Dilution Factor" dataDxfId="8"/>
    <tableColumn id="5" xr3:uid="{B3E809FC-AA96-4329-8BC3-6D3188F7C694}" name="sWGA product [DNA] (ng / ul)" dataDxfId="7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J2" totalsRowShown="0">
  <autoFilter ref="A1:J2" xr:uid="{FB4FA29E-6DC2-47A8-8DE8-3C1612926E90}"/>
  <tableColumns count="10">
    <tableColumn id="1" xr3:uid="{7A035B8A-404A-4AC3-B440-D82E5E6068A8}" name="expt_id">
      <calculatedColumnFormula>exp_id</calculatedColumnFormula>
    </tableColumn>
    <tableColumn id="7" xr3:uid="{0B63A709-0BB1-4213-B54B-DC29A619F5DC}" name="expt_date">
      <calculatedColumnFormula>exp_date</calculatedColumnFormula>
    </tableColumn>
    <tableColumn id="6" xr3:uid="{11757D10-BD01-43A4-B328-F844A55DF65E}" name="expt_user">
      <calculatedColumnFormula>exp_user</calculatedColumnFormula>
    </tableColumn>
    <tableColumn id="3" xr3:uid="{4F1B9628-E03C-4A31-9896-D7E543CCB062}" name="expt_type">
      <calculatedColumnFormula>exp_type</calculatedColumnFormula>
    </tableColumn>
    <tableColumn id="5" xr3:uid="{D959B6BA-772D-4BAB-911D-448AC444559F}" name="expt_version">
      <calculatedColumnFormula>exp_version</calculatedColumnFormula>
    </tableColumn>
    <tableColumn id="8" xr3:uid="{F2124D1B-85F7-4448-A1EF-67C98844CFB5}" name="expt_rxns">
      <calculatedColumnFormula>exp_rxns</calculatedColumnFormula>
    </tableColumn>
    <tableColumn id="10" xr3:uid="{7699FAE5-CE2C-4B5E-ADD0-2AE622737F10}" name="expt_notes">
      <calculatedColumnFormula>exp_notes</calculatedColumnFormula>
    </tableColumn>
    <tableColumn id="9" xr3:uid="{2D9B1B77-2E59-4E0D-ACB3-C21F2162AD9D}" name="expt_summary">
      <calculatedColumnFormula array="1">expt_summary</calculatedColumnFormula>
    </tableColumn>
    <tableColumn id="2" xr3:uid="{D27AA281-2010-4088-B71D-18AD05E1377E}" name="swga_rxnvol_ul">
      <calculatedColumnFormula>swga_rxnvol</calculatedColumnFormula>
    </tableColumn>
    <tableColumn id="4" xr3:uid="{76103468-9E71-47C9-B38E-C85D63B7CBEC}" name="swga_targetmass_ng">
      <calculatedColumnFormula>swga_targetmass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5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1"/>
  <sheetViews>
    <sheetView workbookViewId="0">
      <selection activeCell="C12" sqref="C12:F12"/>
    </sheetView>
  </sheetViews>
  <sheetFormatPr defaultRowHeight="15.75"/>
  <cols>
    <col min="1" max="8" width="9" style="7" customWidth="1"/>
  </cols>
  <sheetData>
    <row r="1" spans="1:13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15.75" customHeight="1">
      <c r="A2" s="54" t="s">
        <v>137</v>
      </c>
      <c r="B2" s="55"/>
      <c r="C2" s="72" t="s">
        <v>221</v>
      </c>
      <c r="D2" s="72"/>
      <c r="E2" s="72"/>
      <c r="F2" s="72"/>
      <c r="G2" s="69" t="s">
        <v>141</v>
      </c>
      <c r="H2" s="69"/>
      <c r="K2" s="80" t="s">
        <v>140</v>
      </c>
      <c r="L2" s="80"/>
    </row>
    <row r="3" spans="1:13" ht="15.75" customHeight="1">
      <c r="A3" s="54" t="s">
        <v>142</v>
      </c>
      <c r="B3" s="55"/>
      <c r="C3" s="73" t="s">
        <v>206</v>
      </c>
      <c r="D3" s="73"/>
      <c r="E3" s="73"/>
      <c r="F3" s="73"/>
      <c r="G3" t="s">
        <v>147</v>
      </c>
      <c r="K3" s="78" t="s">
        <v>6</v>
      </c>
      <c r="L3" s="78"/>
    </row>
    <row r="4" spans="1:13" ht="15.75" customHeight="1">
      <c r="A4" s="54" t="s">
        <v>148</v>
      </c>
      <c r="B4" s="55"/>
      <c r="C4" s="75" t="s">
        <v>222</v>
      </c>
      <c r="D4" s="75"/>
      <c r="E4" s="75"/>
      <c r="F4" s="75"/>
      <c r="G4" s="37" t="s">
        <v>146</v>
      </c>
      <c r="K4" s="79" t="s">
        <v>7</v>
      </c>
      <c r="L4" s="79"/>
    </row>
    <row r="5" spans="1:13">
      <c r="A5" s="70" t="s">
        <v>145</v>
      </c>
      <c r="B5" s="71"/>
      <c r="C5" s="74" t="str">
        <f>IF(OR(ISBLANK(C3),ISBLANK(C4)),"",_xlfn.CONCAT("SW",VLOOKUP(C3,reference!G3:H5,2,FALSE),C4))</f>
        <v>SWJS032</v>
      </c>
      <c r="D5" s="74"/>
      <c r="E5" s="74"/>
      <c r="F5" s="74"/>
      <c r="G5" s="23" t="s">
        <v>166</v>
      </c>
      <c r="K5" s="76" t="s">
        <v>197</v>
      </c>
      <c r="L5" s="76"/>
    </row>
    <row r="6" spans="1:13" ht="15.75" customHeight="1">
      <c r="A6" s="70" t="s">
        <v>138</v>
      </c>
      <c r="B6" s="71"/>
      <c r="C6" s="57" t="str">
        <f>IF(OR(ISBLANK(C2),ISBLANK(C3),LEN(C5)=0),"",_xlfn.CONCAT(C2,"_sWGA_",C5))</f>
        <v>2015-01-01_sWGA_SWJS032</v>
      </c>
      <c r="D6" s="57"/>
      <c r="E6" s="57"/>
      <c r="F6" s="57"/>
      <c r="G6" s="34"/>
      <c r="K6" s="76"/>
      <c r="L6" s="76"/>
    </row>
    <row r="7" spans="1:13" ht="15.75" customHeight="1">
      <c r="A7" s="61" t="s">
        <v>198</v>
      </c>
      <c r="B7" s="61"/>
      <c r="C7" s="56" t="s">
        <v>220</v>
      </c>
      <c r="D7" s="56"/>
      <c r="E7" s="56"/>
      <c r="F7" s="56"/>
      <c r="G7" t="s">
        <v>147</v>
      </c>
    </row>
    <row r="8" spans="1:13" ht="15.75" customHeight="1">
      <c r="A8" s="61" t="s">
        <v>199</v>
      </c>
      <c r="B8" s="61"/>
      <c r="C8" s="56" t="s">
        <v>28</v>
      </c>
      <c r="D8" s="56"/>
      <c r="E8" s="56"/>
      <c r="F8" s="56"/>
      <c r="G8" t="s">
        <v>200</v>
      </c>
    </row>
    <row r="9" spans="1:13" ht="15.75" customHeight="1">
      <c r="A9" s="62" t="s">
        <v>195</v>
      </c>
      <c r="B9" s="62"/>
      <c r="C9" s="60" t="str">
        <f>IF(OR(LEN(C7)=0, LEN(C8)=0),"",_xlfn.CONCAT(C7,"_Batch",C8))</f>
        <v>MIS2024_BatchA</v>
      </c>
      <c r="D9" s="60"/>
      <c r="E9" s="60"/>
      <c r="F9" s="60"/>
      <c r="G9" s="23" t="s">
        <v>202</v>
      </c>
    </row>
    <row r="10" spans="1:13" ht="15.75" customHeight="1">
      <c r="A10" s="62" t="s">
        <v>203</v>
      </c>
      <c r="B10" s="62"/>
      <c r="C10" s="63" t="str">
        <f>IF(OR(LEN(C6)=0,LEN(exp_summary)=0),"",_xlfn.CONCAT(C6,"_",exp_summary,".xlsx"))</f>
        <v>2015-01-01_sWGA_SWJS032_MIS2024_BatchA.xlsx</v>
      </c>
      <c r="D10" s="63"/>
      <c r="E10" s="63"/>
      <c r="F10" s="63"/>
      <c r="G10" s="63"/>
      <c r="H10" s="63"/>
    </row>
    <row r="11" spans="1:13">
      <c r="A11" s="54" t="s">
        <v>139</v>
      </c>
      <c r="B11" s="55"/>
      <c r="C11" s="56">
        <v>13</v>
      </c>
      <c r="D11" s="56"/>
      <c r="E11" s="56"/>
      <c r="F11" s="56"/>
      <c r="G11" s="23" t="s">
        <v>157</v>
      </c>
    </row>
    <row r="12" spans="1:13">
      <c r="A12" s="42"/>
      <c r="B12" s="44" t="s">
        <v>158</v>
      </c>
      <c r="C12" s="66">
        <v>50</v>
      </c>
      <c r="D12" s="66"/>
      <c r="E12" s="66"/>
      <c r="F12" s="66"/>
      <c r="G12" t="s">
        <v>147</v>
      </c>
    </row>
    <row r="13" spans="1:13">
      <c r="A13" s="42"/>
      <c r="B13" s="44" t="s">
        <v>193</v>
      </c>
      <c r="C13" s="85" t="s">
        <v>223</v>
      </c>
      <c r="D13" s="85"/>
      <c r="E13" s="85"/>
      <c r="F13" s="85"/>
      <c r="G13" s="85"/>
      <c r="H13" s="85"/>
      <c r="I13" s="85"/>
      <c r="J13" s="85"/>
      <c r="K13" s="85"/>
    </row>
    <row r="14" spans="1:13">
      <c r="A14" s="42"/>
      <c r="B14" s="44"/>
      <c r="C14" s="85"/>
      <c r="D14" s="85"/>
      <c r="E14" s="85"/>
      <c r="F14" s="85"/>
      <c r="G14" s="85"/>
      <c r="H14" s="85"/>
      <c r="I14" s="85"/>
      <c r="J14" s="85"/>
      <c r="K14" s="85"/>
    </row>
    <row r="15" spans="1:13">
      <c r="A15" s="8"/>
      <c r="C15" s="9"/>
      <c r="D15" s="8"/>
      <c r="E15" s="8"/>
      <c r="F15" s="8"/>
      <c r="G15" s="8"/>
      <c r="H15" s="8"/>
    </row>
    <row r="16" spans="1:13">
      <c r="A16" s="12" t="s">
        <v>160</v>
      </c>
      <c r="B16" s="9"/>
      <c r="C16" s="19" t="s">
        <v>25</v>
      </c>
      <c r="D16" s="18">
        <v>0.1</v>
      </c>
      <c r="E16" s="8"/>
      <c r="F16" s="8"/>
      <c r="G16" s="8"/>
    </row>
    <row r="17" spans="1:13">
      <c r="A17" s="15" t="str">
        <f>_xlfn.CONCAT("  1. Make up master mix as below and add ", SUM(D19:D24), " µl to each well")</f>
        <v xml:space="preserve">  1. Make up master mix as below and add 20 µl to each well</v>
      </c>
      <c r="B17" s="9"/>
      <c r="C17" s="8"/>
      <c r="D17" s="8"/>
      <c r="E17" s="8"/>
      <c r="F17" s="8"/>
      <c r="G17" s="8"/>
    </row>
    <row r="18" spans="1:13" ht="16.5" thickBot="1">
      <c r="A18" s="58" t="s">
        <v>9</v>
      </c>
      <c r="B18" s="58"/>
      <c r="C18" s="58"/>
      <c r="D18" s="59" t="s">
        <v>10</v>
      </c>
      <c r="E18" s="59"/>
      <c r="F18" s="59" t="str">
        <f>_xlfn.CONCAT("MM x",exp_rxns," (µl)")</f>
        <v>MM x13 (µl)</v>
      </c>
      <c r="G18" s="59"/>
      <c r="J18" s="83" t="s">
        <v>11</v>
      </c>
      <c r="K18" s="83"/>
      <c r="L18" s="13" t="s">
        <v>12</v>
      </c>
    </row>
    <row r="19" spans="1:13">
      <c r="A19" s="65" t="s">
        <v>3</v>
      </c>
      <c r="B19" s="65"/>
      <c r="C19" s="65"/>
      <c r="D19" s="64">
        <v>5</v>
      </c>
      <c r="E19" s="64"/>
      <c r="F19" s="67">
        <f t="shared" ref="F19:F24" si="0">IF(ISBLANK(swga_rxnvol),"",SUM(D19*exp_rxns*(1+$D$16)))</f>
        <v>71.5</v>
      </c>
      <c r="G19" s="67"/>
      <c r="J19" s="84">
        <v>35</v>
      </c>
      <c r="K19" s="84"/>
      <c r="L19" s="11" t="s">
        <v>17</v>
      </c>
    </row>
    <row r="20" spans="1:13">
      <c r="A20" s="53" t="s">
        <v>26</v>
      </c>
      <c r="B20" s="53"/>
      <c r="C20" s="53"/>
      <c r="D20" s="64">
        <v>0.25</v>
      </c>
      <c r="E20" s="64"/>
      <c r="F20" s="67">
        <f t="shared" si="0"/>
        <v>3.5750000000000002</v>
      </c>
      <c r="G20" s="67"/>
      <c r="J20" s="84">
        <v>34</v>
      </c>
      <c r="K20" s="84"/>
      <c r="L20" s="11" t="s">
        <v>16</v>
      </c>
    </row>
    <row r="21" spans="1:13">
      <c r="A21" s="53" t="s">
        <v>38</v>
      </c>
      <c r="B21" s="53"/>
      <c r="C21" s="53"/>
      <c r="D21" s="64">
        <v>0.125</v>
      </c>
      <c r="E21" s="64"/>
      <c r="F21" s="67">
        <f t="shared" si="0"/>
        <v>1.7875000000000001</v>
      </c>
      <c r="G21" s="67"/>
      <c r="J21" s="81">
        <v>33</v>
      </c>
      <c r="K21" s="81"/>
      <c r="L21" s="7" t="s">
        <v>18</v>
      </c>
    </row>
    <row r="22" spans="1:13">
      <c r="A22" s="65" t="s">
        <v>4</v>
      </c>
      <c r="B22" s="65"/>
      <c r="C22" s="65"/>
      <c r="D22" s="64">
        <v>5</v>
      </c>
      <c r="E22" s="64"/>
      <c r="F22" s="67">
        <f t="shared" si="0"/>
        <v>71.5</v>
      </c>
      <c r="G22" s="67"/>
      <c r="J22" s="82">
        <v>32</v>
      </c>
      <c r="K22" s="82"/>
      <c r="L22" s="8" t="s">
        <v>19</v>
      </c>
    </row>
    <row r="23" spans="1:13">
      <c r="A23" s="53" t="s">
        <v>14</v>
      </c>
      <c r="B23" s="53"/>
      <c r="C23" s="53"/>
      <c r="D23" s="64">
        <v>8.625</v>
      </c>
      <c r="E23" s="64"/>
      <c r="F23" s="67">
        <f t="shared" si="0"/>
        <v>123.33750000000001</v>
      </c>
      <c r="G23" s="67"/>
      <c r="J23" s="81">
        <v>31</v>
      </c>
      <c r="K23" s="81"/>
      <c r="L23" s="7" t="s">
        <v>20</v>
      </c>
    </row>
    <row r="24" spans="1:13">
      <c r="A24" s="65" t="s">
        <v>5</v>
      </c>
      <c r="B24" s="65"/>
      <c r="C24" s="65"/>
      <c r="D24" s="64">
        <v>1</v>
      </c>
      <c r="E24" s="64"/>
      <c r="F24" s="67">
        <f t="shared" si="0"/>
        <v>14.3</v>
      </c>
      <c r="G24" s="67"/>
      <c r="J24" s="81">
        <v>30</v>
      </c>
      <c r="K24" s="81"/>
      <c r="L24" s="7" t="s">
        <v>15</v>
      </c>
    </row>
    <row r="25" spans="1:13">
      <c r="G25" s="20" t="str">
        <f>_xlfn.CONCAT("Add ",SUM(D19:D24)," µl of MM to each well")</f>
        <v>Add 20 µl of MM to each well</v>
      </c>
      <c r="J25" s="81">
        <v>65</v>
      </c>
      <c r="K25" s="81"/>
      <c r="L25" s="7" t="s">
        <v>18</v>
      </c>
    </row>
    <row r="26" spans="1:13">
      <c r="B26" s="8"/>
      <c r="C26" s="10"/>
      <c r="D26" s="8"/>
      <c r="G26" s="11"/>
      <c r="J26" s="81">
        <v>10</v>
      </c>
      <c r="K26" s="81"/>
      <c r="L26" s="14" t="s">
        <v>13</v>
      </c>
    </row>
    <row r="27" spans="1:13">
      <c r="A27" s="15" t="str">
        <f>_xlfn.CONCAT("  2. For each sample add target of ",swga_targetmass," ng of DNA for each up to a max vol of ",SUM(swga_rxnvol-SUM(D19:E24)),"ul. Add TE as required.")</f>
        <v xml:space="preserve">  2. For each sample add target of 40 ng of DNA for each up to a max vol of 30ul. Add TE as required.</v>
      </c>
      <c r="B27" s="8"/>
      <c r="C27" s="10"/>
      <c r="D27" s="8"/>
      <c r="F27" s="14"/>
      <c r="G27" s="11"/>
      <c r="K27" s="77" t="s">
        <v>149</v>
      </c>
      <c r="L27" s="77"/>
      <c r="M27" s="77"/>
    </row>
    <row r="28" spans="1:13">
      <c r="A28" s="15" t="s">
        <v>161</v>
      </c>
      <c r="B28" s="8"/>
      <c r="C28" s="10"/>
      <c r="D28" s="8"/>
      <c r="F28" s="14"/>
      <c r="G28" s="11"/>
    </row>
    <row r="29" spans="1:13" ht="18.75">
      <c r="A29" s="15" t="s">
        <v>162</v>
      </c>
      <c r="B29" s="8"/>
      <c r="C29" s="10"/>
      <c r="D29" s="8"/>
      <c r="F29" s="14"/>
      <c r="G29" s="11"/>
      <c r="K29" s="77" t="s">
        <v>149</v>
      </c>
      <c r="L29" s="77"/>
      <c r="M29" s="77"/>
    </row>
    <row r="30" spans="1:13">
      <c r="A30" s="15"/>
      <c r="B30" s="8"/>
      <c r="C30" s="10"/>
      <c r="D30" s="8"/>
      <c r="F30" s="14"/>
      <c r="G30" s="11"/>
    </row>
    <row r="31" spans="1:13">
      <c r="A31" s="24" t="s">
        <v>36</v>
      </c>
      <c r="B31"/>
      <c r="C31"/>
      <c r="D31"/>
      <c r="E31"/>
      <c r="F31"/>
      <c r="G31"/>
      <c r="H31"/>
    </row>
    <row r="32" spans="1:13">
      <c r="A32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8">
        <v>12</v>
      </c>
    </row>
    <row r="33" spans="1:13">
      <c r="A33" s="41" t="s">
        <v>28</v>
      </c>
      <c r="B33" s="52" t="str">
        <f>IF(ISBLANK(sWGA!$D3),"",sWGA!$D3)</f>
        <v>MJ001</v>
      </c>
      <c r="C33" s="52" t="str">
        <f>IF(ISBLANK(sWGA!$D11),"",sWGA!$D11)</f>
        <v>MJ009</v>
      </c>
      <c r="D33" s="52" t="str">
        <f>IF(ISBLANK(sWGA!$D19),"",sWGA!$D19)</f>
        <v/>
      </c>
      <c r="E33" s="52" t="str">
        <f>IF(ISBLANK(sWGA!$D27),"",sWGA!$D27)</f>
        <v/>
      </c>
      <c r="F33" s="52" t="str">
        <f>IF(ISBLANK(sWGA!$D35),"",sWGA!$D35)</f>
        <v/>
      </c>
      <c r="G33" s="52" t="str">
        <f>IF(ISBLANK(sWGA!$D43),"",sWGA!$D43)</f>
        <v/>
      </c>
      <c r="H33" s="52" t="str">
        <f>IF(ISBLANK(sWGA!$D51),"",sWGA!$D51)</f>
        <v/>
      </c>
      <c r="I33" s="52" t="str">
        <f>IF(ISBLANK(sWGA!$D59),"",sWGA!$D59)</f>
        <v/>
      </c>
      <c r="J33" s="52" t="str">
        <f>IF(ISBLANK(sWGA!$D67),"",sWGA!$D67)</f>
        <v/>
      </c>
      <c r="K33" s="52" t="str">
        <f>IF(ISBLANK(sWGA!$D75),"",sWGA!$D75)</f>
        <v/>
      </c>
      <c r="L33" s="52" t="str">
        <f>IF(ISBLANK(sWGA!$D83),"",sWGA!$D83)</f>
        <v/>
      </c>
      <c r="M33" s="52" t="str">
        <f>IF(ISBLANK(sWGA!$D91),"",sWGA!$D91)</f>
        <v/>
      </c>
    </row>
    <row r="34" spans="1:13">
      <c r="A34" s="41" t="s">
        <v>29</v>
      </c>
      <c r="B34" s="52" t="str">
        <f>IF(ISBLANK(sWGA!$D4),"",sWGA!$D4)</f>
        <v>MJ002</v>
      </c>
      <c r="C34" s="52" t="str">
        <f>IF(ISBLANK(sWGA!D12),"",sWGA!D12)</f>
        <v>MJ010</v>
      </c>
      <c r="D34" s="52" t="str">
        <f>IF(ISBLANK(sWGA!$D20),"",sWGA!$D20)</f>
        <v/>
      </c>
      <c r="E34" s="52" t="str">
        <f>IF(ISBLANK(sWGA!$D28),"",sWGA!$D28)</f>
        <v/>
      </c>
      <c r="F34" s="52" t="str">
        <f>IF(ISBLANK(sWGA!$D36),"",sWGA!$D36)</f>
        <v/>
      </c>
      <c r="G34" s="52" t="str">
        <f>IF(ISBLANK(sWGA!$D44),"",sWGA!$D44)</f>
        <v/>
      </c>
      <c r="H34" s="52" t="str">
        <f>IF(ISBLANK(sWGA!$D52),"",sWGA!$D52)</f>
        <v/>
      </c>
      <c r="I34" s="52" t="str">
        <f>IF(ISBLANK(sWGA!$D60),"",sWGA!$D60)</f>
        <v/>
      </c>
      <c r="J34" s="52" t="str">
        <f>IF(ISBLANK(sWGA!$D68),"",sWGA!$D68)</f>
        <v/>
      </c>
      <c r="K34" s="52" t="str">
        <f>IF(ISBLANK(sWGA!$D76),"",sWGA!$D76)</f>
        <v/>
      </c>
      <c r="L34" s="52" t="str">
        <f>IF(ISBLANK(sWGA!$D84),"",sWGA!$D84)</f>
        <v/>
      </c>
      <c r="M34" s="52" t="str">
        <f>IF(ISBLANK(sWGA!$D92),"",sWGA!$D92)</f>
        <v/>
      </c>
    </row>
    <row r="35" spans="1:13">
      <c r="A35" s="41" t="s">
        <v>30</v>
      </c>
      <c r="B35" s="52" t="str">
        <f>IF(ISBLANK(sWGA!$D5),"",sWGA!$D5)</f>
        <v>MJ003</v>
      </c>
      <c r="C35" s="52" t="str">
        <f>IF(ISBLANK(sWGA!D13),"",sWGA!D13)</f>
        <v>3D7_01a</v>
      </c>
      <c r="D35" s="52" t="str">
        <f>IF(ISBLANK(sWGA!$D21),"",sWGA!$D21)</f>
        <v/>
      </c>
      <c r="E35" s="52" t="str">
        <f>IF(ISBLANK(sWGA!$D29),"",sWGA!$D29)</f>
        <v/>
      </c>
      <c r="F35" s="52" t="str">
        <f>IF(ISBLANK(sWGA!$D37),"",sWGA!$D37)</f>
        <v/>
      </c>
      <c r="G35" s="52" t="str">
        <f>IF(ISBLANK(sWGA!$D45),"",sWGA!$D45)</f>
        <v/>
      </c>
      <c r="H35" s="52" t="str">
        <f>IF(ISBLANK(sWGA!$D53),"",sWGA!$D53)</f>
        <v/>
      </c>
      <c r="I35" s="52" t="str">
        <f>IF(ISBLANK(sWGA!$D61),"",sWGA!$D61)</f>
        <v/>
      </c>
      <c r="J35" s="52" t="str">
        <f>IF(ISBLANK(sWGA!$D69),"",sWGA!$D69)</f>
        <v/>
      </c>
      <c r="K35" s="52" t="str">
        <f>IF(ISBLANK(sWGA!$D77),"",sWGA!$D77)</f>
        <v/>
      </c>
      <c r="L35" s="52" t="str">
        <f>IF(ISBLANK(sWGA!$D85),"",sWGA!$D85)</f>
        <v/>
      </c>
      <c r="M35" s="52" t="str">
        <f>IF(ISBLANK(sWGA!$D93),"",sWGA!$D93)</f>
        <v/>
      </c>
    </row>
    <row r="36" spans="1:13">
      <c r="A36" s="41" t="s">
        <v>31</v>
      </c>
      <c r="B36" s="52" t="str">
        <f>IF(ISBLANK(sWGA!$D6),"",sWGA!$D6)</f>
        <v>MJ004</v>
      </c>
      <c r="C36" s="52" t="str">
        <f>IF(ISBLANK(sWGA!D14),"",sWGA!D14)</f>
        <v>Dd2_01a</v>
      </c>
      <c r="D36" s="52" t="str">
        <f>IF(ISBLANK(sWGA!$D22),"",sWGA!$D22)</f>
        <v/>
      </c>
      <c r="E36" s="52" t="str">
        <f>IF(ISBLANK(sWGA!$D30),"",sWGA!$D30)</f>
        <v/>
      </c>
      <c r="F36" s="52" t="str">
        <f>IF(ISBLANK(sWGA!$D38),"",sWGA!$D38)</f>
        <v/>
      </c>
      <c r="G36" s="52" t="str">
        <f>IF(ISBLANK(sWGA!$D46),"",sWGA!$D46)</f>
        <v/>
      </c>
      <c r="H36" s="52" t="str">
        <f>IF(ISBLANK(sWGA!$D54),"",sWGA!$D54)</f>
        <v/>
      </c>
      <c r="I36" s="52" t="str">
        <f>IF(ISBLANK(sWGA!$D62),"",sWGA!$D62)</f>
        <v/>
      </c>
      <c r="J36" s="52" t="str">
        <f>IF(ISBLANK(sWGA!$D70),"",sWGA!$D70)</f>
        <v/>
      </c>
      <c r="K36" s="52" t="str">
        <f>IF(ISBLANK(sWGA!$D78),"",sWGA!$D78)</f>
        <v/>
      </c>
      <c r="L36" s="52" t="str">
        <f>IF(ISBLANK(sWGA!$D86),"",sWGA!$D86)</f>
        <v/>
      </c>
      <c r="M36" s="52" t="str">
        <f>IF(ISBLANK(sWGA!$D94),"",sWGA!$D94)</f>
        <v/>
      </c>
    </row>
    <row r="37" spans="1:13" ht="31.5">
      <c r="A37" s="41" t="s">
        <v>32</v>
      </c>
      <c r="B37" s="52" t="str">
        <f>IF(ISBLANK(sWGA!$D7),"",sWGA!$D7)</f>
        <v>MJ005</v>
      </c>
      <c r="C37" s="52" t="str">
        <f>IF(ISBLANK(sWGA!D15),"",sWGA!D15)</f>
        <v>NTC_SWJS032</v>
      </c>
      <c r="D37" s="52" t="str">
        <f>IF(ISBLANK(sWGA!$D23),"",sWGA!$D23)</f>
        <v/>
      </c>
      <c r="E37" s="52" t="str">
        <f>IF(ISBLANK(sWGA!$D31),"",sWGA!$D31)</f>
        <v/>
      </c>
      <c r="F37" s="52" t="str">
        <f>IF(ISBLANK(sWGA!$D39),"",sWGA!$D39)</f>
        <v/>
      </c>
      <c r="G37" s="52" t="str">
        <f>IF(ISBLANK(sWGA!$D47),"",sWGA!$D47)</f>
        <v/>
      </c>
      <c r="H37" s="52" t="str">
        <f>IF(ISBLANK(sWGA!$D55),"",sWGA!$D55)</f>
        <v/>
      </c>
      <c r="I37" s="52" t="str">
        <f>IF(ISBLANK(sWGA!$D63),"",sWGA!$D63)</f>
        <v/>
      </c>
      <c r="J37" s="52" t="str">
        <f>IF(ISBLANK(sWGA!$D71),"",sWGA!$D71)</f>
        <v/>
      </c>
      <c r="K37" s="52" t="str">
        <f>IF(ISBLANK(sWGA!$D79),"",sWGA!$D79)</f>
        <v/>
      </c>
      <c r="L37" s="52" t="str">
        <f>IF(ISBLANK(sWGA!$D87),"",sWGA!$D87)</f>
        <v/>
      </c>
      <c r="M37" s="52" t="str">
        <f>IF(ISBLANK(sWGA!$D95),"",sWGA!$D95)</f>
        <v/>
      </c>
    </row>
    <row r="38" spans="1:13">
      <c r="A38" s="41" t="s">
        <v>33</v>
      </c>
      <c r="B38" s="52" t="str">
        <f>IF(ISBLANK(sWGA!$D8),"",sWGA!$D8)</f>
        <v>MJ006</v>
      </c>
      <c r="C38" s="52" t="str">
        <f>IF(ISBLANK(sWGA!D16),"",sWGA!D16)</f>
        <v/>
      </c>
      <c r="D38" s="52" t="str">
        <f>IF(ISBLANK(sWGA!$D24),"",sWGA!$D24)</f>
        <v/>
      </c>
      <c r="E38" s="52" t="str">
        <f>IF(ISBLANK(sWGA!$D32),"",sWGA!$D32)</f>
        <v/>
      </c>
      <c r="F38" s="52" t="str">
        <f>IF(ISBLANK(sWGA!$D40),"",sWGA!$D40)</f>
        <v/>
      </c>
      <c r="G38" s="52" t="str">
        <f>IF(ISBLANK(sWGA!$D48),"",sWGA!$D48)</f>
        <v/>
      </c>
      <c r="H38" s="52" t="str">
        <f>IF(ISBLANK(sWGA!$D56),"",sWGA!$D56)</f>
        <v/>
      </c>
      <c r="I38" s="52" t="str">
        <f>IF(ISBLANK(sWGA!$D64),"",sWGA!$D64)</f>
        <v/>
      </c>
      <c r="J38" s="52" t="str">
        <f>IF(ISBLANK(sWGA!$D72),"",sWGA!$D72)</f>
        <v/>
      </c>
      <c r="K38" s="52" t="str">
        <f>IF(ISBLANK(sWGA!$D80),"",sWGA!$D80)</f>
        <v/>
      </c>
      <c r="L38" s="52" t="str">
        <f>IF(ISBLANK(sWGA!$D88),"",sWGA!$D88)</f>
        <v/>
      </c>
      <c r="M38" s="52" t="str">
        <f>IF(ISBLANK(sWGA!$D96),"",sWGA!$D96)</f>
        <v/>
      </c>
    </row>
    <row r="39" spans="1:13">
      <c r="A39" s="41" t="s">
        <v>34</v>
      </c>
      <c r="B39" s="52" t="str">
        <f>IF(ISBLANK(sWGA!$D9),"",sWGA!$D9)</f>
        <v>MJ007</v>
      </c>
      <c r="C39" s="52" t="str">
        <f>IF(ISBLANK(sWGA!D17),"",sWGA!D17)</f>
        <v/>
      </c>
      <c r="D39" s="52" t="str">
        <f>IF(ISBLANK(sWGA!$D25),"",sWGA!$D25)</f>
        <v/>
      </c>
      <c r="E39" s="52" t="str">
        <f>IF(ISBLANK(sWGA!$D33),"",sWGA!$D33)</f>
        <v/>
      </c>
      <c r="F39" s="52" t="str">
        <f>IF(ISBLANK(sWGA!$D41),"",sWGA!$D41)</f>
        <v/>
      </c>
      <c r="G39" s="52" t="str">
        <f>IF(ISBLANK(sWGA!$D49),"",sWGA!$D49)</f>
        <v/>
      </c>
      <c r="H39" s="52" t="str">
        <f>IF(ISBLANK(sWGA!$D57),"",sWGA!$D57)</f>
        <v/>
      </c>
      <c r="I39" s="52" t="str">
        <f>IF(ISBLANK(sWGA!$D65),"",sWGA!$D65)</f>
        <v/>
      </c>
      <c r="J39" s="52" t="str">
        <f>IF(ISBLANK(sWGA!$D73),"",sWGA!$D73)</f>
        <v/>
      </c>
      <c r="K39" s="52" t="str">
        <f>IF(ISBLANK(sWGA!$D81),"",sWGA!$D81)</f>
        <v/>
      </c>
      <c r="L39" s="52" t="str">
        <f>IF(ISBLANK(sWGA!$D89),"",sWGA!$D89)</f>
        <v/>
      </c>
      <c r="M39" s="52" t="str">
        <f>IF(ISBLANK(sWGA!$D97),"",sWGA!$D97)</f>
        <v/>
      </c>
    </row>
    <row r="40" spans="1:13">
      <c r="A40" s="41" t="s">
        <v>35</v>
      </c>
      <c r="B40" s="52" t="str">
        <f>IF(ISBLANK(sWGA!$D10),"",sWGA!$D10)</f>
        <v>MJ008</v>
      </c>
      <c r="C40" s="52" t="str">
        <f>IF(ISBLANK(sWGA!D18),"",sWGA!D18)</f>
        <v/>
      </c>
      <c r="D40" s="52" t="str">
        <f>IF(ISBLANK(sWGA!$D26),"",sWGA!$D26)</f>
        <v/>
      </c>
      <c r="E40" s="52" t="str">
        <f>IF(ISBLANK(sWGA!$D34),"",sWGA!$D34)</f>
        <v/>
      </c>
      <c r="F40" s="52" t="str">
        <f>IF(ISBLANK(sWGA!$D42),"",sWGA!$D42)</f>
        <v/>
      </c>
      <c r="G40" s="52" t="str">
        <f>IF(ISBLANK(sWGA!$D50),"",sWGA!$D50)</f>
        <v/>
      </c>
      <c r="H40" s="52" t="str">
        <f>IF(ISBLANK(sWGA!$D58),"",sWGA!$D58)</f>
        <v/>
      </c>
      <c r="I40" s="52" t="str">
        <f>IF(ISBLANK(sWGA!$D66),"",sWGA!$D66)</f>
        <v/>
      </c>
      <c r="J40" s="52" t="str">
        <f>IF(ISBLANK(sWGA!$D74),"",sWGA!$D74)</f>
        <v/>
      </c>
      <c r="K40" s="52" t="str">
        <f>IF(ISBLANK(sWGA!$D82),"",sWGA!$D82)</f>
        <v/>
      </c>
      <c r="L40" s="52" t="str">
        <f>IF(ISBLANK(sWGA!$D90),"",sWGA!$D90)</f>
        <v/>
      </c>
      <c r="M40" s="52" t="str">
        <f>IF(ISBLANK(sWGA!$D98),"",sWGA!$D98)</f>
        <v/>
      </c>
    </row>
    <row r="41" spans="1:13">
      <c r="A41" s="8"/>
    </row>
  </sheetData>
  <mergeCells count="60">
    <mergeCell ref="K27:M27"/>
    <mergeCell ref="K29:M29"/>
    <mergeCell ref="K3:L3"/>
    <mergeCell ref="K4:L4"/>
    <mergeCell ref="K2:L2"/>
    <mergeCell ref="J26:K26"/>
    <mergeCell ref="J25:K25"/>
    <mergeCell ref="J22:K22"/>
    <mergeCell ref="J23:K23"/>
    <mergeCell ref="J24:K24"/>
    <mergeCell ref="J18:K18"/>
    <mergeCell ref="J19:K19"/>
    <mergeCell ref="J20:K20"/>
    <mergeCell ref="J21:K21"/>
    <mergeCell ref="C13:K14"/>
    <mergeCell ref="D23:E23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D24:E24"/>
    <mergeCell ref="A22:C22"/>
    <mergeCell ref="A23:C23"/>
    <mergeCell ref="A24:C24"/>
    <mergeCell ref="C12:F12"/>
    <mergeCell ref="A19:C19"/>
    <mergeCell ref="F23:G23"/>
    <mergeCell ref="F24:G24"/>
    <mergeCell ref="D19:E19"/>
    <mergeCell ref="D20:E20"/>
    <mergeCell ref="D21:E21"/>
    <mergeCell ref="D22:E22"/>
    <mergeCell ref="F19:G19"/>
    <mergeCell ref="F20:G20"/>
    <mergeCell ref="F21:G21"/>
    <mergeCell ref="F22:G22"/>
    <mergeCell ref="A20:C20"/>
    <mergeCell ref="A21:C21"/>
    <mergeCell ref="A11:B11"/>
    <mergeCell ref="C11:F11"/>
    <mergeCell ref="C6:F6"/>
    <mergeCell ref="A18:C18"/>
    <mergeCell ref="D18:E18"/>
    <mergeCell ref="F18:G18"/>
    <mergeCell ref="C9:F9"/>
    <mergeCell ref="A7:B7"/>
    <mergeCell ref="A8:B8"/>
    <mergeCell ref="C7:F7"/>
    <mergeCell ref="C8:F8"/>
    <mergeCell ref="A9:B9"/>
    <mergeCell ref="A10:B10"/>
    <mergeCell ref="C10:H10"/>
  </mergeCells>
  <phoneticPr fontId="5" type="noConversion"/>
  <conditionalFormatting sqref="C2:C4 C11:C13">
    <cfRule type="expression" dxfId="4" priority="14">
      <formula>COUNTIF(C2,"")</formula>
    </cfRule>
  </conditionalFormatting>
  <conditionalFormatting sqref="C7:C8">
    <cfRule type="expression" dxfId="3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B9980E-D072-4E08-B792-4B86FA663CD4}">
          <x14:formula1>
            <xm:f>reference!$E$3:$E$4</xm:f>
          </x14:formula1>
          <xm:sqref>C12</xm:sqref>
        </x14:dataValidation>
        <x14:dataValidation type="list" allowBlank="1" showInputMessage="1" showErrorMessage="1" xr:uid="{ECC56CCB-ED86-47E8-A451-039865410494}">
          <x14:formula1>
            <xm:f>reference!$J$3:$J$5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reference!$G$3:$G$5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C3" sqref="C3:E15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86" t="s">
        <v>21</v>
      </c>
      <c r="D1" s="87"/>
      <c r="E1" s="88" t="s">
        <v>2</v>
      </c>
      <c r="F1" s="89"/>
      <c r="G1" s="89"/>
      <c r="H1" s="89"/>
      <c r="I1" s="89"/>
      <c r="J1" s="89"/>
    </row>
    <row r="2" spans="1:10" s="2" customFormat="1" ht="48.75" customHeight="1">
      <c r="A2" s="29" t="s">
        <v>37</v>
      </c>
      <c r="B2" s="29" t="s">
        <v>135</v>
      </c>
      <c r="C2" s="30" t="s">
        <v>8</v>
      </c>
      <c r="D2" s="47" t="s">
        <v>22</v>
      </c>
      <c r="E2" s="31" t="s">
        <v>190</v>
      </c>
      <c r="F2" s="31" t="s">
        <v>163</v>
      </c>
      <c r="G2" s="31" t="s">
        <v>165</v>
      </c>
      <c r="H2" s="31" t="s">
        <v>136</v>
      </c>
      <c r="I2" s="31" t="s">
        <v>164</v>
      </c>
      <c r="J2" s="31" t="s">
        <v>155</v>
      </c>
    </row>
    <row r="3" spans="1:10" ht="15.75" customHeight="1">
      <c r="A3" s="25">
        <v>1</v>
      </c>
      <c r="B3" s="33" t="s">
        <v>39</v>
      </c>
      <c r="C3" s="43" t="s">
        <v>224</v>
      </c>
      <c r="D3" s="48" t="s">
        <v>234</v>
      </c>
      <c r="E3" s="38" t="str">
        <f>IF(SUM(LEN(tbl_sWGA[[#This Row],[Sample ID]])+LEN(tbl_sWGA[[#This Row],[Extraction ID]]))=0,"",_xlfn.CONCAT(exp_id,"_",tbl_sWGA[[#This Row],[Well]]))</f>
        <v>SWJS032_A1</v>
      </c>
      <c r="F3" s="3">
        <v>10</v>
      </c>
      <c r="G3" s="3">
        <v>53.2</v>
      </c>
      <c r="H3" s="3">
        <v>1</v>
      </c>
      <c r="I3" s="16">
        <f>IF(OR(ISBLANK(tbl_sWGA[[#This Row],[sWGA qubit '[DNA'] (ng / ul)]]),ISBLANK(tbl_sWGA[[#This Row],[sWGA Dilution Factor]])),"",SUM(tbl_sWGA[[#This Row],[sWGA qubit '[DNA'] (ng / ul)]]*tbl_sWGA[[#This Row],[sWGA Dilution Factor]]))</f>
        <v>53.2</v>
      </c>
      <c r="J3" s="32" t="s">
        <v>250</v>
      </c>
    </row>
    <row r="4" spans="1:10" ht="15.75" customHeight="1">
      <c r="A4" s="25">
        <v>2</v>
      </c>
      <c r="B4" s="33" t="s">
        <v>51</v>
      </c>
      <c r="C4" s="43" t="s">
        <v>225</v>
      </c>
      <c r="D4" s="48" t="s">
        <v>235</v>
      </c>
      <c r="E4" s="38" t="str">
        <f>IF(SUM(LEN(tbl_sWGA[[#This Row],[Sample ID]])+LEN(tbl_sWGA[[#This Row],[Extraction ID]]))=0,"",_xlfn.CONCAT(exp_id,"_",tbl_sWGA[[#This Row],[Well]]))</f>
        <v>SWJS032_B1</v>
      </c>
      <c r="F4" s="3">
        <v>10</v>
      </c>
      <c r="G4" s="3">
        <v>41.5</v>
      </c>
      <c r="H4" s="3">
        <v>1</v>
      </c>
      <c r="I4" s="16">
        <f>IF(OR(ISBLANK(tbl_sWGA[[#This Row],[sWGA qubit '[DNA'] (ng / ul)]]),ISBLANK(tbl_sWGA[[#This Row],[sWGA Dilution Factor]])),"",SUM(tbl_sWGA[[#This Row],[sWGA qubit '[DNA'] (ng / ul)]]*tbl_sWGA[[#This Row],[sWGA Dilution Factor]]))</f>
        <v>41.5</v>
      </c>
      <c r="J4" s="32" t="s">
        <v>250</v>
      </c>
    </row>
    <row r="5" spans="1:10" ht="15.75" hidden="1" customHeight="1">
      <c r="A5" s="25">
        <v>3</v>
      </c>
      <c r="B5" s="33" t="s">
        <v>60</v>
      </c>
      <c r="C5" s="43" t="s">
        <v>226</v>
      </c>
      <c r="D5" s="48" t="s">
        <v>236</v>
      </c>
      <c r="E5" s="38" t="str">
        <f>IF(SUM(LEN(tbl_sWGA[[#This Row],[Sample ID]])+LEN(tbl_sWGA[[#This Row],[Extraction ID]]))=0,"",_xlfn.CONCAT(exp_id,"_",tbl_sWGA[[#This Row],[Well]]))</f>
        <v>SWJS032_C1</v>
      </c>
      <c r="F5" s="3">
        <v>10</v>
      </c>
      <c r="G5" s="3">
        <v>1.43</v>
      </c>
      <c r="H5" s="3">
        <v>1</v>
      </c>
      <c r="I5" s="16">
        <f>IF(OR(ISBLANK(tbl_sWGA[[#This Row],[sWGA qubit '[DNA'] (ng / ul)]]),ISBLANK(tbl_sWGA[[#This Row],[sWGA Dilution Factor]])),"",SUM(tbl_sWGA[[#This Row],[sWGA qubit '[DNA'] (ng / ul)]]*tbl_sWGA[[#This Row],[sWGA Dilution Factor]]))</f>
        <v>1.43</v>
      </c>
      <c r="J5" s="32" t="s">
        <v>251</v>
      </c>
    </row>
    <row r="6" spans="1:10" ht="15.75" hidden="1" customHeight="1">
      <c r="A6" s="25">
        <v>4</v>
      </c>
      <c r="B6" s="33" t="s">
        <v>62</v>
      </c>
      <c r="C6" s="43" t="s">
        <v>227</v>
      </c>
      <c r="D6" s="48" t="s">
        <v>237</v>
      </c>
      <c r="E6" s="38" t="str">
        <f>IF(SUM(LEN(tbl_sWGA[[#This Row],[Sample ID]])+LEN(tbl_sWGA[[#This Row],[Extraction ID]]))=0,"",_xlfn.CONCAT(exp_id,"_",tbl_sWGA[[#This Row],[Well]]))</f>
        <v>SWJS032_D1</v>
      </c>
      <c r="F6" s="3">
        <v>10</v>
      </c>
      <c r="G6" s="3">
        <v>0.89</v>
      </c>
      <c r="H6" s="3">
        <v>1</v>
      </c>
      <c r="I6" s="16">
        <f>IF(OR(ISBLANK(tbl_sWGA[[#This Row],[sWGA qubit '[DNA'] (ng / ul)]]),ISBLANK(tbl_sWGA[[#This Row],[sWGA Dilution Factor]])),"",SUM(tbl_sWGA[[#This Row],[sWGA qubit '[DNA'] (ng / ul)]]*tbl_sWGA[[#This Row],[sWGA Dilution Factor]]))</f>
        <v>0.89</v>
      </c>
      <c r="J6" s="32" t="s">
        <v>251</v>
      </c>
    </row>
    <row r="7" spans="1:10" ht="15.75" customHeight="1">
      <c r="A7" s="25">
        <v>5</v>
      </c>
      <c r="B7" s="33" t="s">
        <v>64</v>
      </c>
      <c r="C7" s="43" t="s">
        <v>228</v>
      </c>
      <c r="D7" s="48" t="s">
        <v>238</v>
      </c>
      <c r="E7" s="38" t="str">
        <f>IF(SUM(LEN(tbl_sWGA[[#This Row],[Sample ID]])+LEN(tbl_sWGA[[#This Row],[Extraction ID]]))=0,"",_xlfn.CONCAT(exp_id,"_",tbl_sWGA[[#This Row],[Well]]))</f>
        <v>SWJS032_E1</v>
      </c>
      <c r="F7" s="3">
        <v>10</v>
      </c>
      <c r="G7" s="3">
        <v>24.1</v>
      </c>
      <c r="H7" s="3">
        <v>1</v>
      </c>
      <c r="I7" s="16">
        <f>IF(OR(ISBLANK(tbl_sWGA[[#This Row],[sWGA qubit '[DNA'] (ng / ul)]]),ISBLANK(tbl_sWGA[[#This Row],[sWGA Dilution Factor]])),"",SUM(tbl_sWGA[[#This Row],[sWGA qubit '[DNA'] (ng / ul)]]*tbl_sWGA[[#This Row],[sWGA Dilution Factor]]))</f>
        <v>24.1</v>
      </c>
      <c r="J7" s="32" t="s">
        <v>250</v>
      </c>
    </row>
    <row r="8" spans="1:10" ht="15.75" customHeight="1">
      <c r="A8" s="25">
        <v>6</v>
      </c>
      <c r="B8" s="33" t="s">
        <v>65</v>
      </c>
      <c r="C8" s="43" t="s">
        <v>229</v>
      </c>
      <c r="D8" s="48" t="s">
        <v>239</v>
      </c>
      <c r="E8" s="38" t="str">
        <f>IF(SUM(LEN(tbl_sWGA[[#This Row],[Sample ID]])+LEN(tbl_sWGA[[#This Row],[Extraction ID]]))=0,"",_xlfn.CONCAT(exp_id,"_",tbl_sWGA[[#This Row],[Well]]))</f>
        <v>SWJS032_F1</v>
      </c>
      <c r="F8" s="3">
        <v>10</v>
      </c>
      <c r="G8" s="3">
        <v>16.8</v>
      </c>
      <c r="H8" s="3">
        <v>1</v>
      </c>
      <c r="I8" s="16">
        <f>IF(OR(ISBLANK(tbl_sWGA[[#This Row],[sWGA qubit '[DNA'] (ng / ul)]]),ISBLANK(tbl_sWGA[[#This Row],[sWGA Dilution Factor]])),"",SUM(tbl_sWGA[[#This Row],[sWGA qubit '[DNA'] (ng / ul)]]*tbl_sWGA[[#This Row],[sWGA Dilution Factor]]))</f>
        <v>16.8</v>
      </c>
      <c r="J8" s="32" t="s">
        <v>250</v>
      </c>
    </row>
    <row r="9" spans="1:10" ht="15.75" customHeight="1">
      <c r="A9" s="25">
        <v>7</v>
      </c>
      <c r="B9" s="33" t="s">
        <v>66</v>
      </c>
      <c r="C9" s="43" t="s">
        <v>230</v>
      </c>
      <c r="D9" s="48" t="s">
        <v>240</v>
      </c>
      <c r="E9" s="38" t="str">
        <f>IF(SUM(LEN(tbl_sWGA[[#This Row],[Sample ID]])+LEN(tbl_sWGA[[#This Row],[Extraction ID]]))=0,"",_xlfn.CONCAT(exp_id,"_",tbl_sWGA[[#This Row],[Well]]))</f>
        <v>SWJS032_G1</v>
      </c>
      <c r="F9" s="3">
        <v>10</v>
      </c>
      <c r="G9" s="3">
        <v>43.3</v>
      </c>
      <c r="H9" s="3">
        <v>1</v>
      </c>
      <c r="I9" s="16">
        <f>IF(OR(ISBLANK(tbl_sWGA[[#This Row],[sWGA qubit '[DNA'] (ng / ul)]]),ISBLANK(tbl_sWGA[[#This Row],[sWGA Dilution Factor]])),"",SUM(tbl_sWGA[[#This Row],[sWGA qubit '[DNA'] (ng / ul)]]*tbl_sWGA[[#This Row],[sWGA Dilution Factor]]))</f>
        <v>43.3</v>
      </c>
      <c r="J9" s="32" t="s">
        <v>250</v>
      </c>
    </row>
    <row r="10" spans="1:10" ht="15.75" customHeight="1">
      <c r="A10" s="25">
        <v>8</v>
      </c>
      <c r="B10" s="33" t="s">
        <v>67</v>
      </c>
      <c r="C10" s="43" t="s">
        <v>231</v>
      </c>
      <c r="D10" s="48" t="s">
        <v>241</v>
      </c>
      <c r="E10" s="38" t="str">
        <f>IF(SUM(LEN(tbl_sWGA[[#This Row],[Sample ID]])+LEN(tbl_sWGA[[#This Row],[Extraction ID]]))=0,"",_xlfn.CONCAT(exp_id,"_",tbl_sWGA[[#This Row],[Well]]))</f>
        <v>SWJS032_H1</v>
      </c>
      <c r="F10" s="3">
        <v>10</v>
      </c>
      <c r="G10" s="3">
        <v>30</v>
      </c>
      <c r="H10" s="3">
        <v>1</v>
      </c>
      <c r="I10" s="16">
        <f>IF(OR(ISBLANK(tbl_sWGA[[#This Row],[sWGA qubit '[DNA'] (ng / ul)]]),ISBLANK(tbl_sWGA[[#This Row],[sWGA Dilution Factor]])),"",SUM(tbl_sWGA[[#This Row],[sWGA qubit '[DNA'] (ng / ul)]]*tbl_sWGA[[#This Row],[sWGA Dilution Factor]]))</f>
        <v>30</v>
      </c>
      <c r="J10" s="32" t="s">
        <v>250</v>
      </c>
    </row>
    <row r="11" spans="1:10" ht="15.75" customHeight="1">
      <c r="A11" s="25">
        <v>9</v>
      </c>
      <c r="B11" s="33" t="s">
        <v>40</v>
      </c>
      <c r="C11" s="43" t="s">
        <v>232</v>
      </c>
      <c r="D11" s="48" t="s">
        <v>242</v>
      </c>
      <c r="E11" s="38" t="str">
        <f>IF(SUM(LEN(tbl_sWGA[[#This Row],[Sample ID]])+LEN(tbl_sWGA[[#This Row],[Extraction ID]]))=0,"",_xlfn.CONCAT(exp_id,"_",tbl_sWGA[[#This Row],[Well]]))</f>
        <v>SWJS032_A2</v>
      </c>
      <c r="F11" s="3">
        <v>10</v>
      </c>
      <c r="G11" s="3">
        <v>21.8</v>
      </c>
      <c r="H11" s="3">
        <v>1</v>
      </c>
      <c r="I11" s="16">
        <f>IF(OR(ISBLANK(tbl_sWGA[[#This Row],[sWGA qubit '[DNA'] (ng / ul)]]),ISBLANK(tbl_sWGA[[#This Row],[sWGA Dilution Factor]])),"",SUM(tbl_sWGA[[#This Row],[sWGA qubit '[DNA'] (ng / ul)]]*tbl_sWGA[[#This Row],[sWGA Dilution Factor]]))</f>
        <v>21.8</v>
      </c>
      <c r="J11" s="32" t="s">
        <v>250</v>
      </c>
    </row>
    <row r="12" spans="1:10" ht="15.75" customHeight="1">
      <c r="A12" s="25">
        <v>10</v>
      </c>
      <c r="B12" s="33" t="s">
        <v>52</v>
      </c>
      <c r="C12" s="43" t="s">
        <v>233</v>
      </c>
      <c r="D12" s="48" t="s">
        <v>243</v>
      </c>
      <c r="E12" s="38" t="str">
        <f>IF(SUM(LEN(tbl_sWGA[[#This Row],[Sample ID]])+LEN(tbl_sWGA[[#This Row],[Extraction ID]]))=0,"",_xlfn.CONCAT(exp_id,"_",tbl_sWGA[[#This Row],[Well]]))</f>
        <v>SWJS032_B2</v>
      </c>
      <c r="F12" s="3">
        <v>10</v>
      </c>
      <c r="G12" s="3">
        <v>18.899999999999999</v>
      </c>
      <c r="H12" s="3">
        <v>1</v>
      </c>
      <c r="I12" s="16">
        <f>IF(OR(ISBLANK(tbl_sWGA[[#This Row],[sWGA qubit '[DNA'] (ng / ul)]]),ISBLANK(tbl_sWGA[[#This Row],[sWGA Dilution Factor]])),"",SUM(tbl_sWGA[[#This Row],[sWGA qubit '[DNA'] (ng / ul)]]*tbl_sWGA[[#This Row],[sWGA Dilution Factor]]))</f>
        <v>18.899999999999999</v>
      </c>
      <c r="J12" s="32" t="s">
        <v>250</v>
      </c>
    </row>
    <row r="13" spans="1:10" ht="15.75" customHeight="1">
      <c r="A13" s="25">
        <v>11</v>
      </c>
      <c r="B13" s="33" t="s">
        <v>61</v>
      </c>
      <c r="C13" s="43" t="s">
        <v>244</v>
      </c>
      <c r="D13" s="48" t="s">
        <v>246</v>
      </c>
      <c r="E13" s="38" t="str">
        <f>IF(SUM(LEN(tbl_sWGA[[#This Row],[Sample ID]])+LEN(tbl_sWGA[[#This Row],[Extraction ID]]))=0,"",_xlfn.CONCAT(exp_id,"_",tbl_sWGA[[#This Row],[Well]]))</f>
        <v>SWJS032_C2</v>
      </c>
      <c r="F13" s="3">
        <v>10</v>
      </c>
      <c r="G13" s="3">
        <v>76.3</v>
      </c>
      <c r="H13" s="3">
        <v>1</v>
      </c>
      <c r="I13" s="16">
        <f>IF(OR(ISBLANK(tbl_sWGA[[#This Row],[sWGA qubit '[DNA'] (ng / ul)]]),ISBLANK(tbl_sWGA[[#This Row],[sWGA Dilution Factor]])),"",SUM(tbl_sWGA[[#This Row],[sWGA qubit '[DNA'] (ng / ul)]]*tbl_sWGA[[#This Row],[sWGA Dilution Factor]]))</f>
        <v>76.3</v>
      </c>
      <c r="J13" s="32" t="s">
        <v>250</v>
      </c>
    </row>
    <row r="14" spans="1:10" ht="15.75" customHeight="1">
      <c r="A14" s="25">
        <v>12</v>
      </c>
      <c r="B14" s="33" t="s">
        <v>63</v>
      </c>
      <c r="C14" s="43" t="s">
        <v>245</v>
      </c>
      <c r="D14" s="48" t="s">
        <v>247</v>
      </c>
      <c r="E14" s="38" t="str">
        <f>IF(SUM(LEN(tbl_sWGA[[#This Row],[Sample ID]])+LEN(tbl_sWGA[[#This Row],[Extraction ID]]))=0,"",_xlfn.CONCAT(exp_id,"_",tbl_sWGA[[#This Row],[Well]]))</f>
        <v>SWJS032_D2</v>
      </c>
      <c r="F14" s="3">
        <v>10</v>
      </c>
      <c r="G14" s="3">
        <v>66.2</v>
      </c>
      <c r="H14" s="3">
        <v>1</v>
      </c>
      <c r="I14" s="16">
        <f>IF(OR(ISBLANK(tbl_sWGA[[#This Row],[sWGA qubit '[DNA'] (ng / ul)]]),ISBLANK(tbl_sWGA[[#This Row],[sWGA Dilution Factor]])),"",SUM(tbl_sWGA[[#This Row],[sWGA qubit '[DNA'] (ng / ul)]]*tbl_sWGA[[#This Row],[sWGA Dilution Factor]]))</f>
        <v>66.2</v>
      </c>
      <c r="J14" s="32" t="s">
        <v>250</v>
      </c>
    </row>
    <row r="15" spans="1:10" ht="15.75" customHeight="1">
      <c r="A15" s="25">
        <v>13</v>
      </c>
      <c r="B15" s="33" t="s">
        <v>68</v>
      </c>
      <c r="C15" s="43" t="s">
        <v>248</v>
      </c>
      <c r="D15" s="48" t="s">
        <v>249</v>
      </c>
      <c r="E15" s="38" t="str">
        <f>IF(SUM(LEN(tbl_sWGA[[#This Row],[Sample ID]])+LEN(tbl_sWGA[[#This Row],[Extraction ID]]))=0,"",_xlfn.CONCAT(exp_id,"_",tbl_sWGA[[#This Row],[Well]]))</f>
        <v>SWJS032_E2</v>
      </c>
      <c r="F15" s="3">
        <v>10</v>
      </c>
      <c r="G15" s="3">
        <v>0</v>
      </c>
      <c r="H15" s="3">
        <v>1</v>
      </c>
      <c r="I15" s="16">
        <f>IF(OR(ISBLANK(tbl_sWGA[[#This Row],[sWGA qubit '[DNA'] (ng / ul)]]),ISBLANK(tbl_sWGA[[#This Row],[sWGA Dilution Factor]])),"",SUM(tbl_sWGA[[#This Row],[sWGA qubit '[DNA'] (ng / ul)]]*tbl_sWGA[[#This Row],[sWGA Dilution Factor]]))</f>
        <v>0</v>
      </c>
      <c r="J15" s="32" t="s">
        <v>250</v>
      </c>
    </row>
    <row r="16" spans="1:10" ht="15.75" customHeight="1">
      <c r="A16" s="25">
        <v>14</v>
      </c>
      <c r="B16" s="33" t="s">
        <v>69</v>
      </c>
      <c r="C16" s="43"/>
      <c r="D16" s="48"/>
      <c r="E16" s="38" t="str">
        <f>IF(SUM(LEN(tbl_sWGA[[#This Row],[Sample ID]])+LEN(tbl_sWGA[[#This Row],[Extraction ID]]))=0,"",_xlfn.CONCAT(exp_id,"_",tbl_sWGA[[#This Row],[Well]]))</f>
        <v/>
      </c>
      <c r="F16" s="3"/>
      <c r="G16" s="3"/>
      <c r="H16" s="3"/>
      <c r="I1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32"/>
    </row>
    <row r="17" spans="1:10" ht="15.75" customHeight="1">
      <c r="A17" s="25">
        <v>15</v>
      </c>
      <c r="B17" s="33" t="s">
        <v>70</v>
      </c>
      <c r="C17" s="43"/>
      <c r="D17" s="48"/>
      <c r="E17" s="38" t="str">
        <f>IF(SUM(LEN(tbl_sWGA[[#This Row],[Sample ID]])+LEN(tbl_sWGA[[#This Row],[Extraction ID]]))=0,"",_xlfn.CONCAT(exp_id,"_",tbl_sWGA[[#This Row],[Well]]))</f>
        <v/>
      </c>
      <c r="F17" s="3"/>
      <c r="G17" s="3"/>
      <c r="H17" s="3"/>
      <c r="I1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32"/>
    </row>
    <row r="18" spans="1:10" ht="15.75" customHeight="1">
      <c r="A18" s="25">
        <v>16</v>
      </c>
      <c r="B18" s="33" t="s">
        <v>71</v>
      </c>
      <c r="C18" s="43"/>
      <c r="D18" s="48"/>
      <c r="E18" s="38" t="str">
        <f>IF(SUM(LEN(tbl_sWGA[[#This Row],[Sample ID]])+LEN(tbl_sWGA[[#This Row],[Extraction ID]]))=0,"",_xlfn.CONCAT(exp_id,"_",tbl_sWGA[[#This Row],[Well]]))</f>
        <v/>
      </c>
      <c r="F18" s="3"/>
      <c r="G18" s="3"/>
      <c r="H18" s="3"/>
      <c r="I1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32"/>
    </row>
    <row r="19" spans="1:10" ht="15.75" customHeight="1">
      <c r="A19" s="25">
        <v>17</v>
      </c>
      <c r="B19" s="33" t="s">
        <v>41</v>
      </c>
      <c r="C19" s="43"/>
      <c r="D19" s="48"/>
      <c r="E19" s="38" t="str">
        <f>IF(SUM(LEN(tbl_sWGA[[#This Row],[Sample ID]])+LEN(tbl_sWGA[[#This Row],[Extraction ID]]))=0,"",_xlfn.CONCAT(exp_id,"_",tbl_sWGA[[#This Row],[Well]]))</f>
        <v/>
      </c>
      <c r="F19" s="3"/>
      <c r="G19" s="3"/>
      <c r="H19" s="3"/>
      <c r="I1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32"/>
    </row>
    <row r="20" spans="1:10" ht="15.75" customHeight="1">
      <c r="A20" s="25">
        <v>18</v>
      </c>
      <c r="B20" s="33" t="s">
        <v>53</v>
      </c>
      <c r="C20" s="43"/>
      <c r="D20" s="48"/>
      <c r="E20" s="38" t="str">
        <f>IF(SUM(LEN(tbl_sWGA[[#This Row],[Sample ID]])+LEN(tbl_sWGA[[#This Row],[Extraction ID]]))=0,"",_xlfn.CONCAT(exp_id,"_",tbl_sWGA[[#This Row],[Well]]))</f>
        <v/>
      </c>
      <c r="F20" s="3"/>
      <c r="G20" s="3"/>
      <c r="H20" s="3"/>
      <c r="I2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32"/>
    </row>
    <row r="21" spans="1:10" ht="15.75" customHeight="1">
      <c r="A21" s="25">
        <v>19</v>
      </c>
      <c r="B21" s="33" t="s">
        <v>72</v>
      </c>
      <c r="C21" s="43"/>
      <c r="D21" s="48"/>
      <c r="E21" s="38" t="str">
        <f>IF(SUM(LEN(tbl_sWGA[[#This Row],[Sample ID]])+LEN(tbl_sWGA[[#This Row],[Extraction ID]]))=0,"",_xlfn.CONCAT(exp_id,"_",tbl_sWGA[[#This Row],[Well]]))</f>
        <v/>
      </c>
      <c r="F21" s="3"/>
      <c r="G21" s="3"/>
      <c r="H21" s="3"/>
      <c r="I2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32"/>
    </row>
    <row r="22" spans="1:10" ht="15.75" customHeight="1">
      <c r="A22" s="25">
        <v>20</v>
      </c>
      <c r="B22" s="25" t="s">
        <v>73</v>
      </c>
      <c r="C22" s="43"/>
      <c r="D22" s="48"/>
      <c r="E22" s="38" t="str">
        <f>IF(SUM(LEN(tbl_sWGA[[#This Row],[Sample ID]])+LEN(tbl_sWGA[[#This Row],[Extraction ID]]))=0,"",_xlfn.CONCAT(exp_id,"_",tbl_sWGA[[#This Row],[Well]]))</f>
        <v/>
      </c>
      <c r="F22" s="3"/>
      <c r="G22" s="3"/>
      <c r="H22" s="3"/>
      <c r="I2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32"/>
    </row>
    <row r="23" spans="1:10" ht="15.75" customHeight="1">
      <c r="A23" s="25">
        <v>21</v>
      </c>
      <c r="B23" s="25" t="s">
        <v>74</v>
      </c>
      <c r="C23" s="43"/>
      <c r="D23" s="48"/>
      <c r="E23" s="38" t="str">
        <f>IF(SUM(LEN(tbl_sWGA[[#This Row],[Sample ID]])+LEN(tbl_sWGA[[#This Row],[Extraction ID]]))=0,"",_xlfn.CONCAT(exp_id,"_",tbl_sWGA[[#This Row],[Well]]))</f>
        <v/>
      </c>
      <c r="F23" s="3"/>
      <c r="G23" s="3"/>
      <c r="H23" s="3"/>
      <c r="I2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32"/>
    </row>
    <row r="24" spans="1:10" ht="15.75" customHeight="1">
      <c r="A24" s="25">
        <v>22</v>
      </c>
      <c r="B24" s="25" t="s">
        <v>75</v>
      </c>
      <c r="C24" s="43"/>
      <c r="D24" s="48"/>
      <c r="E24" s="38" t="str">
        <f>IF(SUM(LEN(tbl_sWGA[[#This Row],[Sample ID]])+LEN(tbl_sWGA[[#This Row],[Extraction ID]]))=0,"",_xlfn.CONCAT(exp_id,"_",tbl_sWGA[[#This Row],[Well]]))</f>
        <v/>
      </c>
      <c r="F24" s="3"/>
      <c r="G24" s="3"/>
      <c r="H24" s="3"/>
      <c r="I2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32"/>
    </row>
    <row r="25" spans="1:10" ht="15.75" customHeight="1">
      <c r="A25" s="25">
        <v>23</v>
      </c>
      <c r="B25" s="25" t="s">
        <v>76</v>
      </c>
      <c r="C25" s="43"/>
      <c r="D25" s="48"/>
      <c r="E25" s="38" t="str">
        <f>IF(SUM(LEN(tbl_sWGA[[#This Row],[Sample ID]])+LEN(tbl_sWGA[[#This Row],[Extraction ID]]))=0,"",_xlfn.CONCAT(exp_id,"_",tbl_sWGA[[#This Row],[Well]]))</f>
        <v/>
      </c>
      <c r="F25" s="3"/>
      <c r="G25" s="3"/>
      <c r="H25" s="3"/>
      <c r="I2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32"/>
    </row>
    <row r="26" spans="1:10" ht="15.75" customHeight="1">
      <c r="A26" s="25">
        <v>24</v>
      </c>
      <c r="B26" s="25" t="s">
        <v>77</v>
      </c>
      <c r="C26" s="43"/>
      <c r="D26" s="48"/>
      <c r="E26" s="38" t="str">
        <f>IF(SUM(LEN(tbl_sWGA[[#This Row],[Sample ID]])+LEN(tbl_sWGA[[#This Row],[Extraction ID]]))=0,"",_xlfn.CONCAT(exp_id,"_",tbl_sWGA[[#This Row],[Well]]))</f>
        <v/>
      </c>
      <c r="F26" s="3"/>
      <c r="G26" s="3"/>
      <c r="H26" s="3"/>
      <c r="I2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32"/>
    </row>
    <row r="27" spans="1:10" ht="15.75" customHeight="1">
      <c r="A27" s="25">
        <v>25</v>
      </c>
      <c r="B27" s="25" t="s">
        <v>42</v>
      </c>
      <c r="C27" s="43"/>
      <c r="D27" s="48"/>
      <c r="E27" s="38" t="str">
        <f>IF(SUM(LEN(tbl_sWGA[[#This Row],[Sample ID]])+LEN(tbl_sWGA[[#This Row],[Extraction ID]]))=0,"",_xlfn.CONCAT(exp_id,"_",tbl_sWGA[[#This Row],[Well]]))</f>
        <v/>
      </c>
      <c r="F27" s="3"/>
      <c r="G27" s="3"/>
      <c r="H27" s="3"/>
      <c r="I2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32"/>
    </row>
    <row r="28" spans="1:10" ht="15.75" customHeight="1">
      <c r="A28" s="25">
        <v>26</v>
      </c>
      <c r="B28" s="25" t="s">
        <v>54</v>
      </c>
      <c r="C28" s="43"/>
      <c r="D28" s="48"/>
      <c r="E28" s="38" t="str">
        <f>IF(SUM(LEN(tbl_sWGA[[#This Row],[Sample ID]])+LEN(tbl_sWGA[[#This Row],[Extraction ID]]))=0,"",_xlfn.CONCAT(exp_id,"_",tbl_sWGA[[#This Row],[Well]]))</f>
        <v/>
      </c>
      <c r="F28" s="3"/>
      <c r="G28" s="3"/>
      <c r="H28" s="3"/>
      <c r="I2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32"/>
    </row>
    <row r="29" spans="1:10" ht="15.75" customHeight="1">
      <c r="A29" s="25">
        <v>27</v>
      </c>
      <c r="B29" s="25" t="s">
        <v>78</v>
      </c>
      <c r="C29" s="43"/>
      <c r="D29" s="48"/>
      <c r="E29" s="38" t="str">
        <f>IF(SUM(LEN(tbl_sWGA[[#This Row],[Sample ID]])+LEN(tbl_sWGA[[#This Row],[Extraction ID]]))=0,"",_xlfn.CONCAT(exp_id,"_",tbl_sWGA[[#This Row],[Well]]))</f>
        <v/>
      </c>
      <c r="F29" s="3"/>
      <c r="G29" s="3"/>
      <c r="H29" s="3"/>
      <c r="I2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32"/>
    </row>
    <row r="30" spans="1:10" ht="15.75" customHeight="1">
      <c r="A30" s="25">
        <v>28</v>
      </c>
      <c r="B30" s="25" t="s">
        <v>79</v>
      </c>
      <c r="C30" s="43"/>
      <c r="D30" s="48"/>
      <c r="E30" s="38" t="str">
        <f>IF(SUM(LEN(tbl_sWGA[[#This Row],[Sample ID]])+LEN(tbl_sWGA[[#This Row],[Extraction ID]]))=0,"",_xlfn.CONCAT(exp_id,"_",tbl_sWGA[[#This Row],[Well]]))</f>
        <v/>
      </c>
      <c r="F30" s="3"/>
      <c r="G30" s="3"/>
      <c r="H30" s="3"/>
      <c r="I3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32"/>
    </row>
    <row r="31" spans="1:10" ht="15.75" customHeight="1">
      <c r="A31" s="25">
        <v>29</v>
      </c>
      <c r="B31" s="25" t="s">
        <v>80</v>
      </c>
      <c r="C31" s="43"/>
      <c r="D31" s="48"/>
      <c r="E31" s="38" t="str">
        <f>IF(SUM(LEN(tbl_sWGA[[#This Row],[Sample ID]])+LEN(tbl_sWGA[[#This Row],[Extraction ID]]))=0,"",_xlfn.CONCAT(exp_id,"_",tbl_sWGA[[#This Row],[Well]]))</f>
        <v/>
      </c>
      <c r="F31" s="3"/>
      <c r="G31" s="3"/>
      <c r="H31" s="3"/>
      <c r="I3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32"/>
    </row>
    <row r="32" spans="1:10" ht="15.75" customHeight="1">
      <c r="A32" s="25">
        <v>30</v>
      </c>
      <c r="B32" s="25" t="s">
        <v>81</v>
      </c>
      <c r="C32" s="43"/>
      <c r="D32" s="48"/>
      <c r="E32" s="38" t="str">
        <f>IF(SUM(LEN(tbl_sWGA[[#This Row],[Sample ID]])+LEN(tbl_sWGA[[#This Row],[Extraction ID]]))=0,"",_xlfn.CONCAT(exp_id,"_",tbl_sWGA[[#This Row],[Well]]))</f>
        <v/>
      </c>
      <c r="F32" s="3"/>
      <c r="G32" s="3"/>
      <c r="H32" s="3"/>
      <c r="I3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32"/>
    </row>
    <row r="33" spans="1:10" ht="15.75" customHeight="1">
      <c r="A33" s="25">
        <v>31</v>
      </c>
      <c r="B33" s="25" t="s">
        <v>82</v>
      </c>
      <c r="C33" s="43"/>
      <c r="D33" s="48"/>
      <c r="E33" s="38" t="str">
        <f>IF(SUM(LEN(tbl_sWGA[[#This Row],[Sample ID]])+LEN(tbl_sWGA[[#This Row],[Extraction ID]]))=0,"",_xlfn.CONCAT(exp_id,"_",tbl_sWGA[[#This Row],[Well]]))</f>
        <v/>
      </c>
      <c r="F33" s="3"/>
      <c r="G33" s="3"/>
      <c r="H33" s="3"/>
      <c r="I3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32"/>
    </row>
    <row r="34" spans="1:10" ht="15.75" customHeight="1">
      <c r="A34" s="25">
        <v>32</v>
      </c>
      <c r="B34" s="25" t="s">
        <v>83</v>
      </c>
      <c r="C34" s="43"/>
      <c r="D34" s="48"/>
      <c r="E34" s="38" t="str">
        <f>IF(SUM(LEN(tbl_sWGA[[#This Row],[Sample ID]])+LEN(tbl_sWGA[[#This Row],[Extraction ID]]))=0,"",_xlfn.CONCAT(exp_id,"_",tbl_sWGA[[#This Row],[Well]]))</f>
        <v/>
      </c>
      <c r="F34" s="3"/>
      <c r="G34" s="3"/>
      <c r="H34" s="3"/>
      <c r="I3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32"/>
    </row>
    <row r="35" spans="1:10" ht="15.75" customHeight="1">
      <c r="A35" s="25">
        <v>33</v>
      </c>
      <c r="B35" s="25" t="s">
        <v>43</v>
      </c>
      <c r="C35" s="43"/>
      <c r="D35" s="48"/>
      <c r="E35" s="38" t="str">
        <f>IF(SUM(LEN(tbl_sWGA[[#This Row],[Sample ID]])+LEN(tbl_sWGA[[#This Row],[Extraction ID]]))=0,"",_xlfn.CONCAT(exp_id,"_",tbl_sWGA[[#This Row],[Well]]))</f>
        <v/>
      </c>
      <c r="F35" s="3"/>
      <c r="G35" s="3"/>
      <c r="H35" s="3"/>
      <c r="I3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32"/>
    </row>
    <row r="36" spans="1:10" ht="15.75" customHeight="1">
      <c r="A36" s="25">
        <v>34</v>
      </c>
      <c r="B36" s="25" t="s">
        <v>55</v>
      </c>
      <c r="C36" s="43"/>
      <c r="D36" s="48"/>
      <c r="E36" s="38" t="str">
        <f>IF(SUM(LEN(tbl_sWGA[[#This Row],[Sample ID]])+LEN(tbl_sWGA[[#This Row],[Extraction ID]]))=0,"",_xlfn.CONCAT(exp_id,"_",tbl_sWGA[[#This Row],[Well]]))</f>
        <v/>
      </c>
      <c r="F36" s="3"/>
      <c r="G36" s="3"/>
      <c r="H36" s="3"/>
      <c r="I3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32"/>
    </row>
    <row r="37" spans="1:10" ht="15.75" customHeight="1">
      <c r="A37" s="25">
        <v>35</v>
      </c>
      <c r="B37" s="25" t="s">
        <v>84</v>
      </c>
      <c r="C37" s="43"/>
      <c r="D37" s="48"/>
      <c r="E37" s="38" t="str">
        <f>IF(SUM(LEN(tbl_sWGA[[#This Row],[Sample ID]])+LEN(tbl_sWGA[[#This Row],[Extraction ID]]))=0,"",_xlfn.CONCAT(exp_id,"_",tbl_sWGA[[#This Row],[Well]]))</f>
        <v/>
      </c>
      <c r="F37" s="3"/>
      <c r="G37" s="3"/>
      <c r="H37" s="3"/>
      <c r="I3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32"/>
    </row>
    <row r="38" spans="1:10" ht="15.75" customHeight="1">
      <c r="A38" s="25">
        <v>36</v>
      </c>
      <c r="B38" s="25" t="s">
        <v>85</v>
      </c>
      <c r="C38" s="43"/>
      <c r="D38" s="48"/>
      <c r="E38" s="38" t="str">
        <f>IF(SUM(LEN(tbl_sWGA[[#This Row],[Sample ID]])+LEN(tbl_sWGA[[#This Row],[Extraction ID]]))=0,"",_xlfn.CONCAT(exp_id,"_",tbl_sWGA[[#This Row],[Well]]))</f>
        <v/>
      </c>
      <c r="F38" s="3"/>
      <c r="G38" s="3"/>
      <c r="H38" s="3"/>
      <c r="I3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32"/>
    </row>
    <row r="39" spans="1:10" ht="15.75" customHeight="1">
      <c r="A39" s="25">
        <v>37</v>
      </c>
      <c r="B39" s="25" t="s">
        <v>86</v>
      </c>
      <c r="C39" s="43"/>
      <c r="D39" s="48"/>
      <c r="E39" s="38" t="str">
        <f>IF(SUM(LEN(tbl_sWGA[[#This Row],[Sample ID]])+LEN(tbl_sWGA[[#This Row],[Extraction ID]]))=0,"",_xlfn.CONCAT(exp_id,"_",tbl_sWGA[[#This Row],[Well]]))</f>
        <v/>
      </c>
      <c r="F39" s="3"/>
      <c r="G39" s="3"/>
      <c r="H39" s="3"/>
      <c r="I3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32"/>
    </row>
    <row r="40" spans="1:10" ht="15.75" customHeight="1">
      <c r="A40" s="25">
        <v>38</v>
      </c>
      <c r="B40" s="25" t="s">
        <v>87</v>
      </c>
      <c r="C40" s="43"/>
      <c r="D40" s="48"/>
      <c r="E40" s="38" t="str">
        <f>IF(SUM(LEN(tbl_sWGA[[#This Row],[Sample ID]])+LEN(tbl_sWGA[[#This Row],[Extraction ID]]))=0,"",_xlfn.CONCAT(exp_id,"_",tbl_sWGA[[#This Row],[Well]]))</f>
        <v/>
      </c>
      <c r="F40" s="3"/>
      <c r="G40" s="3"/>
      <c r="H40" s="3"/>
      <c r="I4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32"/>
    </row>
    <row r="41" spans="1:10" ht="15.75" customHeight="1">
      <c r="A41" s="25">
        <v>39</v>
      </c>
      <c r="B41" s="25" t="s">
        <v>88</v>
      </c>
      <c r="C41" s="43"/>
      <c r="D41" s="48"/>
      <c r="E41" s="38" t="str">
        <f>IF(SUM(LEN(tbl_sWGA[[#This Row],[Sample ID]])+LEN(tbl_sWGA[[#This Row],[Extraction ID]]))=0,"",_xlfn.CONCAT(exp_id,"_",tbl_sWGA[[#This Row],[Well]]))</f>
        <v/>
      </c>
      <c r="F41" s="3"/>
      <c r="G41" s="3"/>
      <c r="H41" s="3"/>
      <c r="I4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32"/>
    </row>
    <row r="42" spans="1:10" ht="15.75" customHeight="1">
      <c r="A42" s="25">
        <v>40</v>
      </c>
      <c r="B42" s="25" t="s">
        <v>89</v>
      </c>
      <c r="C42" s="43"/>
      <c r="D42" s="48"/>
      <c r="E42" s="38" t="str">
        <f>IF(SUM(LEN(tbl_sWGA[[#This Row],[Sample ID]])+LEN(tbl_sWGA[[#This Row],[Extraction ID]]))=0,"",_xlfn.CONCAT(exp_id,"_",tbl_sWGA[[#This Row],[Well]]))</f>
        <v/>
      </c>
      <c r="F42" s="3"/>
      <c r="G42" s="3"/>
      <c r="H42" s="3"/>
      <c r="I4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32"/>
    </row>
    <row r="43" spans="1:10" ht="15.75" customHeight="1">
      <c r="A43" s="25">
        <v>41</v>
      </c>
      <c r="B43" s="25" t="s">
        <v>44</v>
      </c>
      <c r="C43" s="43"/>
      <c r="D43" s="48"/>
      <c r="E43" s="38" t="str">
        <f>IF(SUM(LEN(tbl_sWGA[[#This Row],[Sample ID]])+LEN(tbl_sWGA[[#This Row],[Extraction ID]]))=0,"",_xlfn.CONCAT(exp_id,"_",tbl_sWGA[[#This Row],[Well]]))</f>
        <v/>
      </c>
      <c r="F43" s="3"/>
      <c r="G43" s="3"/>
      <c r="H43" s="3"/>
      <c r="I4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32"/>
    </row>
    <row r="44" spans="1:10" ht="15.75" customHeight="1">
      <c r="A44" s="25">
        <v>42</v>
      </c>
      <c r="B44" s="25" t="s">
        <v>56</v>
      </c>
      <c r="C44" s="43"/>
      <c r="D44" s="48"/>
      <c r="E44" s="38" t="str">
        <f>IF(SUM(LEN(tbl_sWGA[[#This Row],[Sample ID]])+LEN(tbl_sWGA[[#This Row],[Extraction ID]]))=0,"",_xlfn.CONCAT(exp_id,"_",tbl_sWGA[[#This Row],[Well]]))</f>
        <v/>
      </c>
      <c r="F44" s="3"/>
      <c r="G44" s="3"/>
      <c r="H44" s="3"/>
      <c r="I4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32"/>
    </row>
    <row r="45" spans="1:10" ht="15.75" customHeight="1">
      <c r="A45" s="25">
        <v>43</v>
      </c>
      <c r="B45" s="25" t="s">
        <v>90</v>
      </c>
      <c r="C45" s="43"/>
      <c r="D45" s="48"/>
      <c r="E45" s="38" t="str">
        <f>IF(SUM(LEN(tbl_sWGA[[#This Row],[Sample ID]])+LEN(tbl_sWGA[[#This Row],[Extraction ID]]))=0,"",_xlfn.CONCAT(exp_id,"_",tbl_sWGA[[#This Row],[Well]]))</f>
        <v/>
      </c>
      <c r="F45" s="3"/>
      <c r="G45" s="3"/>
      <c r="H45" s="3"/>
      <c r="I4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32"/>
    </row>
    <row r="46" spans="1:10" ht="15.75" customHeight="1">
      <c r="A46" s="25">
        <v>44</v>
      </c>
      <c r="B46" s="25" t="s">
        <v>91</v>
      </c>
      <c r="C46" s="43"/>
      <c r="D46" s="48"/>
      <c r="E46" s="38" t="str">
        <f>IF(SUM(LEN(tbl_sWGA[[#This Row],[Sample ID]])+LEN(tbl_sWGA[[#This Row],[Extraction ID]]))=0,"",_xlfn.CONCAT(exp_id,"_",tbl_sWGA[[#This Row],[Well]]))</f>
        <v/>
      </c>
      <c r="F46" s="3"/>
      <c r="G46" s="3"/>
      <c r="H46" s="3"/>
      <c r="I4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32"/>
    </row>
    <row r="47" spans="1:10" ht="15.75" customHeight="1">
      <c r="A47" s="25">
        <v>45</v>
      </c>
      <c r="B47" s="25" t="s">
        <v>92</v>
      </c>
      <c r="C47" s="43"/>
      <c r="D47" s="48"/>
      <c r="E47" s="38" t="str">
        <f>IF(SUM(LEN(tbl_sWGA[[#This Row],[Sample ID]])+LEN(tbl_sWGA[[#This Row],[Extraction ID]]))=0,"",_xlfn.CONCAT(exp_id,"_",tbl_sWGA[[#This Row],[Well]]))</f>
        <v/>
      </c>
      <c r="F47" s="3"/>
      <c r="G47" s="3"/>
      <c r="H47" s="3"/>
      <c r="I4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32"/>
    </row>
    <row r="48" spans="1:10" ht="15.75" customHeight="1">
      <c r="A48" s="25">
        <v>46</v>
      </c>
      <c r="B48" s="25" t="s">
        <v>93</v>
      </c>
      <c r="C48" s="43"/>
      <c r="D48" s="48"/>
      <c r="E48" s="38" t="str">
        <f>IF(SUM(LEN(tbl_sWGA[[#This Row],[Sample ID]])+LEN(tbl_sWGA[[#This Row],[Extraction ID]]))=0,"",_xlfn.CONCAT(exp_id,"_",tbl_sWGA[[#This Row],[Well]]))</f>
        <v/>
      </c>
      <c r="F48" s="3"/>
      <c r="G48" s="3"/>
      <c r="H48" s="3"/>
      <c r="I4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32"/>
    </row>
    <row r="49" spans="1:10" ht="15.75" customHeight="1">
      <c r="A49" s="25">
        <v>47</v>
      </c>
      <c r="B49" s="25" t="s">
        <v>94</v>
      </c>
      <c r="C49" s="43"/>
      <c r="D49" s="48"/>
      <c r="E49" s="38" t="str">
        <f>IF(SUM(LEN(tbl_sWGA[[#This Row],[Sample ID]])+LEN(tbl_sWGA[[#This Row],[Extraction ID]]))=0,"",_xlfn.CONCAT(exp_id,"_",tbl_sWGA[[#This Row],[Well]]))</f>
        <v/>
      </c>
      <c r="F49" s="3"/>
      <c r="G49" s="3"/>
      <c r="H49" s="3"/>
      <c r="I4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32"/>
    </row>
    <row r="50" spans="1:10" ht="15.75" customHeight="1">
      <c r="A50" s="25">
        <v>48</v>
      </c>
      <c r="B50" s="25" t="s">
        <v>95</v>
      </c>
      <c r="C50" s="43"/>
      <c r="D50" s="48"/>
      <c r="E50" s="38" t="str">
        <f>IF(SUM(LEN(tbl_sWGA[[#This Row],[Sample ID]])+LEN(tbl_sWGA[[#This Row],[Extraction ID]]))=0,"",_xlfn.CONCAT(exp_id,"_",tbl_sWGA[[#This Row],[Well]]))</f>
        <v/>
      </c>
      <c r="F50" s="3"/>
      <c r="G50" s="3"/>
      <c r="H50" s="3"/>
      <c r="I5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32"/>
    </row>
    <row r="51" spans="1:10" ht="15.75" customHeight="1">
      <c r="A51" s="25">
        <v>49</v>
      </c>
      <c r="B51" s="25" t="s">
        <v>45</v>
      </c>
      <c r="C51" s="43"/>
      <c r="D51" s="48"/>
      <c r="E51" s="38" t="str">
        <f>IF(SUM(LEN(tbl_sWGA[[#This Row],[Sample ID]])+LEN(tbl_sWGA[[#This Row],[Extraction ID]]))=0,"",_xlfn.CONCAT(exp_id,"_",tbl_sWGA[[#This Row],[Well]]))</f>
        <v/>
      </c>
      <c r="F51" s="3"/>
      <c r="G51" s="3"/>
      <c r="H51" s="3"/>
      <c r="I5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32"/>
    </row>
    <row r="52" spans="1:10" ht="15.75" customHeight="1">
      <c r="A52" s="25">
        <v>50</v>
      </c>
      <c r="B52" s="25" t="s">
        <v>57</v>
      </c>
      <c r="C52" s="43"/>
      <c r="D52" s="48"/>
      <c r="E52" s="38" t="str">
        <f>IF(SUM(LEN(tbl_sWGA[[#This Row],[Sample ID]])+LEN(tbl_sWGA[[#This Row],[Extraction ID]]))=0,"",_xlfn.CONCAT(exp_id,"_",tbl_sWGA[[#This Row],[Well]]))</f>
        <v/>
      </c>
      <c r="F52" s="3"/>
      <c r="G52" s="3"/>
      <c r="H52" s="3"/>
      <c r="I5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32"/>
    </row>
    <row r="53" spans="1:10" ht="15.75" customHeight="1">
      <c r="A53" s="25">
        <v>51</v>
      </c>
      <c r="B53" s="25" t="s">
        <v>96</v>
      </c>
      <c r="C53" s="43"/>
      <c r="D53" s="48"/>
      <c r="E53" s="38" t="str">
        <f>IF(SUM(LEN(tbl_sWGA[[#This Row],[Sample ID]])+LEN(tbl_sWGA[[#This Row],[Extraction ID]]))=0,"",_xlfn.CONCAT(exp_id,"_",tbl_sWGA[[#This Row],[Well]]))</f>
        <v/>
      </c>
      <c r="F53" s="3"/>
      <c r="G53" s="3"/>
      <c r="H53" s="3"/>
      <c r="I5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32"/>
    </row>
    <row r="54" spans="1:10" ht="15.75" customHeight="1">
      <c r="A54" s="25">
        <v>52</v>
      </c>
      <c r="B54" s="25" t="s">
        <v>97</v>
      </c>
      <c r="C54" s="43"/>
      <c r="D54" s="48"/>
      <c r="E54" s="38" t="str">
        <f>IF(SUM(LEN(tbl_sWGA[[#This Row],[Sample ID]])+LEN(tbl_sWGA[[#This Row],[Extraction ID]]))=0,"",_xlfn.CONCAT(exp_id,"_",tbl_sWGA[[#This Row],[Well]]))</f>
        <v/>
      </c>
      <c r="F54" s="3"/>
      <c r="G54" s="3"/>
      <c r="H54" s="3"/>
      <c r="I5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32"/>
    </row>
    <row r="55" spans="1:10" ht="15.75" customHeight="1">
      <c r="A55" s="25">
        <v>53</v>
      </c>
      <c r="B55" s="25" t="s">
        <v>98</v>
      </c>
      <c r="C55" s="43"/>
      <c r="D55" s="48"/>
      <c r="E55" s="38" t="str">
        <f>IF(SUM(LEN(tbl_sWGA[[#This Row],[Sample ID]])+LEN(tbl_sWGA[[#This Row],[Extraction ID]]))=0,"",_xlfn.CONCAT(exp_id,"_",tbl_sWGA[[#This Row],[Well]]))</f>
        <v/>
      </c>
      <c r="F55" s="3"/>
      <c r="G55" s="3"/>
      <c r="H55" s="3"/>
      <c r="I5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32"/>
    </row>
    <row r="56" spans="1:10" ht="15.75" customHeight="1">
      <c r="A56" s="25">
        <v>54</v>
      </c>
      <c r="B56" s="25" t="s">
        <v>99</v>
      </c>
      <c r="C56" s="43"/>
      <c r="D56" s="48"/>
      <c r="E56" s="38" t="str">
        <f>IF(SUM(LEN(tbl_sWGA[[#This Row],[Sample ID]])+LEN(tbl_sWGA[[#This Row],[Extraction ID]]))=0,"",_xlfn.CONCAT(exp_id,"_",tbl_sWGA[[#This Row],[Well]]))</f>
        <v/>
      </c>
      <c r="F56" s="3"/>
      <c r="G56" s="3"/>
      <c r="H56" s="3"/>
      <c r="I5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32"/>
    </row>
    <row r="57" spans="1:10" ht="15.75" customHeight="1">
      <c r="A57" s="25">
        <v>55</v>
      </c>
      <c r="B57" s="25" t="s">
        <v>100</v>
      </c>
      <c r="C57" s="43"/>
      <c r="D57" s="48"/>
      <c r="E57" s="38" t="str">
        <f>IF(SUM(LEN(tbl_sWGA[[#This Row],[Sample ID]])+LEN(tbl_sWGA[[#This Row],[Extraction ID]]))=0,"",_xlfn.CONCAT(exp_id,"_",tbl_sWGA[[#This Row],[Well]]))</f>
        <v/>
      </c>
      <c r="F57" s="3"/>
      <c r="G57" s="3"/>
      <c r="H57" s="3"/>
      <c r="I5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32"/>
    </row>
    <row r="58" spans="1:10" ht="15.75" customHeight="1">
      <c r="A58" s="25">
        <v>56</v>
      </c>
      <c r="B58" s="25" t="s">
        <v>101</v>
      </c>
      <c r="C58" s="43"/>
      <c r="D58" s="48"/>
      <c r="E58" s="38" t="str">
        <f>IF(SUM(LEN(tbl_sWGA[[#This Row],[Sample ID]])+LEN(tbl_sWGA[[#This Row],[Extraction ID]]))=0,"",_xlfn.CONCAT(exp_id,"_",tbl_sWGA[[#This Row],[Well]]))</f>
        <v/>
      </c>
      <c r="F58" s="3"/>
      <c r="G58" s="3"/>
      <c r="H58" s="3"/>
      <c r="I5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32"/>
    </row>
    <row r="59" spans="1:10" ht="15.75" customHeight="1">
      <c r="A59" s="25">
        <v>57</v>
      </c>
      <c r="B59" s="25" t="s">
        <v>46</v>
      </c>
      <c r="C59" s="43"/>
      <c r="D59" s="48"/>
      <c r="E59" s="38" t="str">
        <f>IF(SUM(LEN(tbl_sWGA[[#This Row],[Sample ID]])+LEN(tbl_sWGA[[#This Row],[Extraction ID]]))=0,"",_xlfn.CONCAT(exp_id,"_",tbl_sWGA[[#This Row],[Well]]))</f>
        <v/>
      </c>
      <c r="F59" s="3"/>
      <c r="G59" s="3"/>
      <c r="H59" s="3"/>
      <c r="I5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32"/>
    </row>
    <row r="60" spans="1:10" ht="15.75" customHeight="1">
      <c r="A60" s="25">
        <v>58</v>
      </c>
      <c r="B60" s="25" t="s">
        <v>58</v>
      </c>
      <c r="C60" s="43"/>
      <c r="D60" s="48"/>
      <c r="E60" s="38" t="str">
        <f>IF(SUM(LEN(tbl_sWGA[[#This Row],[Sample ID]])+LEN(tbl_sWGA[[#This Row],[Extraction ID]]))=0,"",_xlfn.CONCAT(exp_id,"_",tbl_sWGA[[#This Row],[Well]]))</f>
        <v/>
      </c>
      <c r="F60" s="3"/>
      <c r="G60" s="3"/>
      <c r="H60" s="3"/>
      <c r="I6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32"/>
    </row>
    <row r="61" spans="1:10" ht="15.75" customHeight="1">
      <c r="A61" s="25">
        <v>59</v>
      </c>
      <c r="B61" s="25" t="s">
        <v>102</v>
      </c>
      <c r="C61" s="43"/>
      <c r="D61" s="48"/>
      <c r="E61" s="38" t="str">
        <f>IF(SUM(LEN(tbl_sWGA[[#This Row],[Sample ID]])+LEN(tbl_sWGA[[#This Row],[Extraction ID]]))=0,"",_xlfn.CONCAT(exp_id,"_",tbl_sWGA[[#This Row],[Well]]))</f>
        <v/>
      </c>
      <c r="F61" s="3"/>
      <c r="G61" s="3"/>
      <c r="H61" s="3"/>
      <c r="I6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32"/>
    </row>
    <row r="62" spans="1:10" ht="15.75" customHeight="1">
      <c r="A62" s="25">
        <v>60</v>
      </c>
      <c r="B62" s="25" t="s">
        <v>103</v>
      </c>
      <c r="C62" s="43"/>
      <c r="D62" s="48"/>
      <c r="E62" s="38" t="str">
        <f>IF(SUM(LEN(tbl_sWGA[[#This Row],[Sample ID]])+LEN(tbl_sWGA[[#This Row],[Extraction ID]]))=0,"",_xlfn.CONCAT(exp_id,"_",tbl_sWGA[[#This Row],[Well]]))</f>
        <v/>
      </c>
      <c r="F62" s="3"/>
      <c r="G62" s="3"/>
      <c r="H62" s="3"/>
      <c r="I6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32"/>
    </row>
    <row r="63" spans="1:10" ht="15.75" customHeight="1">
      <c r="A63" s="25">
        <v>61</v>
      </c>
      <c r="B63" s="25" t="s">
        <v>104</v>
      </c>
      <c r="C63" s="43"/>
      <c r="D63" s="48"/>
      <c r="E63" s="38" t="str">
        <f>IF(SUM(LEN(tbl_sWGA[[#This Row],[Sample ID]])+LEN(tbl_sWGA[[#This Row],[Extraction ID]]))=0,"",_xlfn.CONCAT(exp_id,"_",tbl_sWGA[[#This Row],[Well]]))</f>
        <v/>
      </c>
      <c r="F63" s="3"/>
      <c r="G63" s="3"/>
      <c r="H63" s="3"/>
      <c r="I6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32"/>
    </row>
    <row r="64" spans="1:10" ht="15.75" customHeight="1">
      <c r="A64" s="25">
        <v>62</v>
      </c>
      <c r="B64" s="25" t="s">
        <v>105</v>
      </c>
      <c r="C64" s="43"/>
      <c r="D64" s="48"/>
      <c r="E64" s="38" t="str">
        <f>IF(SUM(LEN(tbl_sWGA[[#This Row],[Sample ID]])+LEN(tbl_sWGA[[#This Row],[Extraction ID]]))=0,"",_xlfn.CONCAT(exp_id,"_",tbl_sWGA[[#This Row],[Well]]))</f>
        <v/>
      </c>
      <c r="F64" s="3"/>
      <c r="G64" s="3"/>
      <c r="H64" s="3"/>
      <c r="I6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32"/>
    </row>
    <row r="65" spans="1:10" ht="15.75" customHeight="1">
      <c r="A65" s="25">
        <v>63</v>
      </c>
      <c r="B65" s="25" t="s">
        <v>106</v>
      </c>
      <c r="C65" s="43"/>
      <c r="D65" s="48"/>
      <c r="E65" s="38" t="str">
        <f>IF(SUM(LEN(tbl_sWGA[[#This Row],[Sample ID]])+LEN(tbl_sWGA[[#This Row],[Extraction ID]]))=0,"",_xlfn.CONCAT(exp_id,"_",tbl_sWGA[[#This Row],[Well]]))</f>
        <v/>
      </c>
      <c r="F65" s="3"/>
      <c r="G65" s="3"/>
      <c r="H65" s="3"/>
      <c r="I6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32"/>
    </row>
    <row r="66" spans="1:10" ht="15.75" customHeight="1">
      <c r="A66" s="25">
        <v>64</v>
      </c>
      <c r="B66" s="25" t="s">
        <v>107</v>
      </c>
      <c r="C66" s="43"/>
      <c r="D66" s="48"/>
      <c r="E66" s="38" t="str">
        <f>IF(SUM(LEN(tbl_sWGA[[#This Row],[Sample ID]])+LEN(tbl_sWGA[[#This Row],[Extraction ID]]))=0,"",_xlfn.CONCAT(exp_id,"_",tbl_sWGA[[#This Row],[Well]]))</f>
        <v/>
      </c>
      <c r="F66" s="3"/>
      <c r="G66" s="3"/>
      <c r="H66" s="3"/>
      <c r="I6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32"/>
    </row>
    <row r="67" spans="1:10" ht="15.75" customHeight="1">
      <c r="A67" s="25">
        <v>65</v>
      </c>
      <c r="B67" s="25" t="s">
        <v>47</v>
      </c>
      <c r="C67" s="43"/>
      <c r="D67" s="48"/>
      <c r="E67" s="38" t="str">
        <f>IF(SUM(LEN(tbl_sWGA[[#This Row],[Sample ID]])+LEN(tbl_sWGA[[#This Row],[Extraction ID]]))=0,"",_xlfn.CONCAT(exp_id,"_",tbl_sWGA[[#This Row],[Well]]))</f>
        <v/>
      </c>
      <c r="F67" s="3"/>
      <c r="G67" s="3"/>
      <c r="H67" s="3"/>
      <c r="I6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32"/>
    </row>
    <row r="68" spans="1:10" ht="15.75" customHeight="1">
      <c r="A68" s="25">
        <v>66</v>
      </c>
      <c r="B68" s="25" t="s">
        <v>59</v>
      </c>
      <c r="C68" s="43"/>
      <c r="D68" s="48"/>
      <c r="E68" s="38" t="str">
        <f>IF(SUM(LEN(tbl_sWGA[[#This Row],[Sample ID]])+LEN(tbl_sWGA[[#This Row],[Extraction ID]]))=0,"",_xlfn.CONCAT(exp_id,"_",tbl_sWGA[[#This Row],[Well]]))</f>
        <v/>
      </c>
      <c r="F68" s="3"/>
      <c r="G68" s="3"/>
      <c r="H68" s="3"/>
      <c r="I6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32"/>
    </row>
    <row r="69" spans="1:10" ht="15.75" customHeight="1">
      <c r="A69" s="25">
        <v>67</v>
      </c>
      <c r="B69" s="25" t="s">
        <v>108</v>
      </c>
      <c r="C69" s="43"/>
      <c r="D69" s="48"/>
      <c r="E69" s="38" t="str">
        <f>IF(SUM(LEN(tbl_sWGA[[#This Row],[Sample ID]])+LEN(tbl_sWGA[[#This Row],[Extraction ID]]))=0,"",_xlfn.CONCAT(exp_id,"_",tbl_sWGA[[#This Row],[Well]]))</f>
        <v/>
      </c>
      <c r="F69" s="3"/>
      <c r="G69" s="3"/>
      <c r="H69" s="3"/>
      <c r="I6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32"/>
    </row>
    <row r="70" spans="1:10" ht="15.75" customHeight="1">
      <c r="A70" s="25">
        <v>68</v>
      </c>
      <c r="B70" s="25" t="s">
        <v>109</v>
      </c>
      <c r="C70" s="43"/>
      <c r="D70" s="48"/>
      <c r="E70" s="38" t="str">
        <f>IF(SUM(LEN(tbl_sWGA[[#This Row],[Sample ID]])+LEN(tbl_sWGA[[#This Row],[Extraction ID]]))=0,"",_xlfn.CONCAT(exp_id,"_",tbl_sWGA[[#This Row],[Well]]))</f>
        <v/>
      </c>
      <c r="F70" s="3"/>
      <c r="G70" s="3"/>
      <c r="H70" s="3"/>
      <c r="I7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32"/>
    </row>
    <row r="71" spans="1:10" ht="15.75" customHeight="1">
      <c r="A71" s="25">
        <v>69</v>
      </c>
      <c r="B71" s="25" t="s">
        <v>110</v>
      </c>
      <c r="C71" s="43"/>
      <c r="D71" s="48"/>
      <c r="E71" s="38" t="str">
        <f>IF(SUM(LEN(tbl_sWGA[[#This Row],[Sample ID]])+LEN(tbl_sWGA[[#This Row],[Extraction ID]]))=0,"",_xlfn.CONCAT(exp_id,"_",tbl_sWGA[[#This Row],[Well]]))</f>
        <v/>
      </c>
      <c r="F71" s="3"/>
      <c r="G71" s="3"/>
      <c r="H71" s="3"/>
      <c r="I7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32"/>
    </row>
    <row r="72" spans="1:10" ht="15.75" customHeight="1">
      <c r="A72" s="25">
        <v>70</v>
      </c>
      <c r="B72" s="25" t="s">
        <v>111</v>
      </c>
      <c r="C72" s="43"/>
      <c r="D72" s="48"/>
      <c r="E72" s="38" t="str">
        <f>IF(SUM(LEN(tbl_sWGA[[#This Row],[Sample ID]])+LEN(tbl_sWGA[[#This Row],[Extraction ID]]))=0,"",_xlfn.CONCAT(exp_id,"_",tbl_sWGA[[#This Row],[Well]]))</f>
        <v/>
      </c>
      <c r="F72" s="3"/>
      <c r="G72" s="3"/>
      <c r="H72" s="3"/>
      <c r="I7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32"/>
    </row>
    <row r="73" spans="1:10" ht="15.75" customHeight="1">
      <c r="A73" s="25">
        <v>71</v>
      </c>
      <c r="B73" s="25" t="s">
        <v>112</v>
      </c>
      <c r="C73" s="43"/>
      <c r="D73" s="48"/>
      <c r="E73" s="38" t="str">
        <f>IF(SUM(LEN(tbl_sWGA[[#This Row],[Sample ID]])+LEN(tbl_sWGA[[#This Row],[Extraction ID]]))=0,"",_xlfn.CONCAT(exp_id,"_",tbl_sWGA[[#This Row],[Well]]))</f>
        <v/>
      </c>
      <c r="F73" s="3"/>
      <c r="G73" s="3"/>
      <c r="H73" s="3"/>
      <c r="I7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32"/>
    </row>
    <row r="74" spans="1:10" ht="15.75" customHeight="1">
      <c r="A74" s="25">
        <v>72</v>
      </c>
      <c r="B74" s="25" t="s">
        <v>113</v>
      </c>
      <c r="C74" s="43"/>
      <c r="D74" s="48"/>
      <c r="E74" s="38" t="str">
        <f>IF(SUM(LEN(tbl_sWGA[[#This Row],[Sample ID]])+LEN(tbl_sWGA[[#This Row],[Extraction ID]]))=0,"",_xlfn.CONCAT(exp_id,"_",tbl_sWGA[[#This Row],[Well]]))</f>
        <v/>
      </c>
      <c r="F74" s="3"/>
      <c r="G74" s="3"/>
      <c r="H74" s="3"/>
      <c r="I7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32"/>
    </row>
    <row r="75" spans="1:10" ht="15.75" customHeight="1">
      <c r="A75" s="25">
        <v>73</v>
      </c>
      <c r="B75" s="25" t="s">
        <v>48</v>
      </c>
      <c r="C75" s="43"/>
      <c r="D75" s="48"/>
      <c r="E75" s="38" t="str">
        <f>IF(SUM(LEN(tbl_sWGA[[#This Row],[Sample ID]])+LEN(tbl_sWGA[[#This Row],[Extraction ID]]))=0,"",_xlfn.CONCAT(exp_id,"_",tbl_sWGA[[#This Row],[Well]]))</f>
        <v/>
      </c>
      <c r="F75" s="3"/>
      <c r="G75" s="3"/>
      <c r="H75" s="3"/>
      <c r="I7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32"/>
    </row>
    <row r="76" spans="1:10" ht="15.75" customHeight="1">
      <c r="A76" s="25">
        <v>74</v>
      </c>
      <c r="B76" s="25" t="s">
        <v>114</v>
      </c>
      <c r="C76" s="43"/>
      <c r="D76" s="48"/>
      <c r="E76" s="38" t="str">
        <f>IF(SUM(LEN(tbl_sWGA[[#This Row],[Sample ID]])+LEN(tbl_sWGA[[#This Row],[Extraction ID]]))=0,"",_xlfn.CONCAT(exp_id,"_",tbl_sWGA[[#This Row],[Well]]))</f>
        <v/>
      </c>
      <c r="F76" s="3"/>
      <c r="G76" s="3"/>
      <c r="H76" s="3"/>
      <c r="I7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32"/>
    </row>
    <row r="77" spans="1:10" ht="15.75" customHeight="1">
      <c r="A77" s="25">
        <v>75</v>
      </c>
      <c r="B77" s="25" t="s">
        <v>115</v>
      </c>
      <c r="C77" s="43"/>
      <c r="D77" s="48"/>
      <c r="E77" s="38" t="str">
        <f>IF(SUM(LEN(tbl_sWGA[[#This Row],[Sample ID]])+LEN(tbl_sWGA[[#This Row],[Extraction ID]]))=0,"",_xlfn.CONCAT(exp_id,"_",tbl_sWGA[[#This Row],[Well]]))</f>
        <v/>
      </c>
      <c r="F77" s="3"/>
      <c r="G77" s="3"/>
      <c r="H77" s="3"/>
      <c r="I7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32"/>
    </row>
    <row r="78" spans="1:10" ht="15.75" customHeight="1">
      <c r="A78" s="25">
        <v>76</v>
      </c>
      <c r="B78" s="25" t="s">
        <v>116</v>
      </c>
      <c r="C78" s="43"/>
      <c r="D78" s="48"/>
      <c r="E78" s="38" t="str">
        <f>IF(SUM(LEN(tbl_sWGA[[#This Row],[Sample ID]])+LEN(tbl_sWGA[[#This Row],[Extraction ID]]))=0,"",_xlfn.CONCAT(exp_id,"_",tbl_sWGA[[#This Row],[Well]]))</f>
        <v/>
      </c>
      <c r="F78" s="3"/>
      <c r="G78" s="3"/>
      <c r="H78" s="3"/>
      <c r="I7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32"/>
    </row>
    <row r="79" spans="1:10" ht="15.75" customHeight="1">
      <c r="A79" s="25">
        <v>77</v>
      </c>
      <c r="B79" s="25" t="s">
        <v>117</v>
      </c>
      <c r="C79" s="43"/>
      <c r="D79" s="48"/>
      <c r="E79" s="38" t="str">
        <f>IF(SUM(LEN(tbl_sWGA[[#This Row],[Sample ID]])+LEN(tbl_sWGA[[#This Row],[Extraction ID]]))=0,"",_xlfn.CONCAT(exp_id,"_",tbl_sWGA[[#This Row],[Well]]))</f>
        <v/>
      </c>
      <c r="F79" s="3"/>
      <c r="G79" s="3"/>
      <c r="H79" s="3"/>
      <c r="I7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32"/>
    </row>
    <row r="80" spans="1:10" ht="15.75" customHeight="1">
      <c r="A80" s="25">
        <v>78</v>
      </c>
      <c r="B80" s="25" t="s">
        <v>118</v>
      </c>
      <c r="C80" s="43"/>
      <c r="D80" s="48"/>
      <c r="E80" s="38" t="str">
        <f>IF(SUM(LEN(tbl_sWGA[[#This Row],[Sample ID]])+LEN(tbl_sWGA[[#This Row],[Extraction ID]]))=0,"",_xlfn.CONCAT(exp_id,"_",tbl_sWGA[[#This Row],[Well]]))</f>
        <v/>
      </c>
      <c r="F80" s="3"/>
      <c r="G80" s="3"/>
      <c r="H80" s="3"/>
      <c r="I8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32"/>
    </row>
    <row r="81" spans="1:10" ht="15.75" customHeight="1">
      <c r="A81" s="25">
        <v>79</v>
      </c>
      <c r="B81" s="25" t="s">
        <v>119</v>
      </c>
      <c r="C81" s="43"/>
      <c r="D81" s="48"/>
      <c r="E81" s="38" t="str">
        <f>IF(SUM(LEN(tbl_sWGA[[#This Row],[Sample ID]])+LEN(tbl_sWGA[[#This Row],[Extraction ID]]))=0,"",_xlfn.CONCAT(exp_id,"_",tbl_sWGA[[#This Row],[Well]]))</f>
        <v/>
      </c>
      <c r="F81" s="3"/>
      <c r="G81" s="3"/>
      <c r="H81" s="3"/>
      <c r="I8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32"/>
    </row>
    <row r="82" spans="1:10" ht="15.75" customHeight="1">
      <c r="A82" s="25">
        <v>80</v>
      </c>
      <c r="B82" s="25" t="s">
        <v>120</v>
      </c>
      <c r="C82" s="43"/>
      <c r="D82" s="48"/>
      <c r="E82" s="38" t="str">
        <f>IF(SUM(LEN(tbl_sWGA[[#This Row],[Sample ID]])+LEN(tbl_sWGA[[#This Row],[Extraction ID]]))=0,"",_xlfn.CONCAT(exp_id,"_",tbl_sWGA[[#This Row],[Well]]))</f>
        <v/>
      </c>
      <c r="F82" s="3"/>
      <c r="G82" s="3"/>
      <c r="H82" s="3"/>
      <c r="I8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32"/>
    </row>
    <row r="83" spans="1:10" ht="15.75" customHeight="1">
      <c r="A83" s="25">
        <v>81</v>
      </c>
      <c r="B83" s="25" t="s">
        <v>49</v>
      </c>
      <c r="C83" s="43"/>
      <c r="D83" s="48"/>
      <c r="E83" s="38" t="str">
        <f>IF(SUM(LEN(tbl_sWGA[[#This Row],[Sample ID]])+LEN(tbl_sWGA[[#This Row],[Extraction ID]]))=0,"",_xlfn.CONCAT(exp_id,"_",tbl_sWGA[[#This Row],[Well]]))</f>
        <v/>
      </c>
      <c r="F83" s="3"/>
      <c r="G83" s="3"/>
      <c r="H83" s="3"/>
      <c r="I8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32"/>
    </row>
    <row r="84" spans="1:10" ht="15.75" customHeight="1">
      <c r="A84" s="25">
        <v>82</v>
      </c>
      <c r="B84" s="25" t="s">
        <v>121</v>
      </c>
      <c r="C84" s="43"/>
      <c r="D84" s="48"/>
      <c r="E84" s="38" t="str">
        <f>IF(SUM(LEN(tbl_sWGA[[#This Row],[Sample ID]])+LEN(tbl_sWGA[[#This Row],[Extraction ID]]))=0,"",_xlfn.CONCAT(exp_id,"_",tbl_sWGA[[#This Row],[Well]]))</f>
        <v/>
      </c>
      <c r="F84" s="3"/>
      <c r="G84" s="3"/>
      <c r="H84" s="3"/>
      <c r="I8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32"/>
    </row>
    <row r="85" spans="1:10" ht="15.75" customHeight="1">
      <c r="A85" s="25">
        <v>83</v>
      </c>
      <c r="B85" s="25" t="s">
        <v>122</v>
      </c>
      <c r="C85" s="43"/>
      <c r="D85" s="48"/>
      <c r="E85" s="38" t="str">
        <f>IF(SUM(LEN(tbl_sWGA[[#This Row],[Sample ID]])+LEN(tbl_sWGA[[#This Row],[Extraction ID]]))=0,"",_xlfn.CONCAT(exp_id,"_",tbl_sWGA[[#This Row],[Well]]))</f>
        <v/>
      </c>
      <c r="F85" s="3"/>
      <c r="G85" s="3"/>
      <c r="H85" s="3"/>
      <c r="I8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32"/>
    </row>
    <row r="86" spans="1:10" ht="15.75" customHeight="1">
      <c r="A86" s="25">
        <v>84</v>
      </c>
      <c r="B86" s="25" t="s">
        <v>123</v>
      </c>
      <c r="C86" s="43"/>
      <c r="D86" s="48"/>
      <c r="E86" s="38" t="str">
        <f>IF(SUM(LEN(tbl_sWGA[[#This Row],[Sample ID]])+LEN(tbl_sWGA[[#This Row],[Extraction ID]]))=0,"",_xlfn.CONCAT(exp_id,"_",tbl_sWGA[[#This Row],[Well]]))</f>
        <v/>
      </c>
      <c r="F86" s="3"/>
      <c r="G86" s="3"/>
      <c r="H86" s="3"/>
      <c r="I8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32"/>
    </row>
    <row r="87" spans="1:10" ht="15.75" customHeight="1">
      <c r="A87" s="25">
        <v>85</v>
      </c>
      <c r="B87" s="25" t="s">
        <v>124</v>
      </c>
      <c r="C87" s="43"/>
      <c r="D87" s="48"/>
      <c r="E87" s="38" t="str">
        <f>IF(SUM(LEN(tbl_sWGA[[#This Row],[Sample ID]])+LEN(tbl_sWGA[[#This Row],[Extraction ID]]))=0,"",_xlfn.CONCAT(exp_id,"_",tbl_sWGA[[#This Row],[Well]]))</f>
        <v/>
      </c>
      <c r="F87" s="3"/>
      <c r="G87" s="3"/>
      <c r="H87" s="3"/>
      <c r="I8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32"/>
    </row>
    <row r="88" spans="1:10" ht="15.75" customHeight="1">
      <c r="A88" s="25">
        <v>86</v>
      </c>
      <c r="B88" s="25" t="s">
        <v>125</v>
      </c>
      <c r="C88" s="43"/>
      <c r="D88" s="48"/>
      <c r="E88" s="38" t="str">
        <f>IF(SUM(LEN(tbl_sWGA[[#This Row],[Sample ID]])+LEN(tbl_sWGA[[#This Row],[Extraction ID]]))=0,"",_xlfn.CONCAT(exp_id,"_",tbl_sWGA[[#This Row],[Well]]))</f>
        <v/>
      </c>
      <c r="F88" s="3"/>
      <c r="G88" s="3"/>
      <c r="H88" s="3"/>
      <c r="I8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32"/>
    </row>
    <row r="89" spans="1:10" ht="15.75" customHeight="1">
      <c r="A89" s="25">
        <v>87</v>
      </c>
      <c r="B89" s="25" t="s">
        <v>126</v>
      </c>
      <c r="C89" s="43"/>
      <c r="D89" s="48"/>
      <c r="E89" s="38" t="str">
        <f>IF(SUM(LEN(tbl_sWGA[[#This Row],[Sample ID]])+LEN(tbl_sWGA[[#This Row],[Extraction ID]]))=0,"",_xlfn.CONCAT(exp_id,"_",tbl_sWGA[[#This Row],[Well]]))</f>
        <v/>
      </c>
      <c r="F89" s="3"/>
      <c r="G89" s="3"/>
      <c r="H89" s="3"/>
      <c r="I8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32"/>
    </row>
    <row r="90" spans="1:10" ht="15.75" customHeight="1">
      <c r="A90" s="25">
        <v>88</v>
      </c>
      <c r="B90" s="25" t="s">
        <v>127</v>
      </c>
      <c r="C90" s="43"/>
      <c r="D90" s="48"/>
      <c r="E90" s="38" t="str">
        <f>IF(SUM(LEN(tbl_sWGA[[#This Row],[Sample ID]])+LEN(tbl_sWGA[[#This Row],[Extraction ID]]))=0,"",_xlfn.CONCAT(exp_id,"_",tbl_sWGA[[#This Row],[Well]]))</f>
        <v/>
      </c>
      <c r="F90" s="3"/>
      <c r="G90" s="3"/>
      <c r="H90" s="3"/>
      <c r="I9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32"/>
    </row>
    <row r="91" spans="1:10" ht="15.75" customHeight="1">
      <c r="A91" s="25">
        <v>89</v>
      </c>
      <c r="B91" s="25" t="s">
        <v>50</v>
      </c>
      <c r="C91" s="43"/>
      <c r="D91" s="48"/>
      <c r="E91" s="38" t="str">
        <f>IF(SUM(LEN(tbl_sWGA[[#This Row],[Sample ID]])+LEN(tbl_sWGA[[#This Row],[Extraction ID]]))=0,"",_xlfn.CONCAT(exp_id,"_",tbl_sWGA[[#This Row],[Well]]))</f>
        <v/>
      </c>
      <c r="F91" s="3"/>
      <c r="G91" s="3"/>
      <c r="H91" s="3"/>
      <c r="I9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32"/>
    </row>
    <row r="92" spans="1:10" ht="15.75" customHeight="1">
      <c r="A92" s="25">
        <v>90</v>
      </c>
      <c r="B92" s="25" t="s">
        <v>128</v>
      </c>
      <c r="C92" s="43"/>
      <c r="D92" s="48"/>
      <c r="E92" s="38" t="str">
        <f>IF(SUM(LEN(tbl_sWGA[[#This Row],[Sample ID]])+LEN(tbl_sWGA[[#This Row],[Extraction ID]]))=0,"",_xlfn.CONCAT(exp_id,"_",tbl_sWGA[[#This Row],[Well]]))</f>
        <v/>
      </c>
      <c r="F92" s="3"/>
      <c r="G92" s="3"/>
      <c r="H92" s="3"/>
      <c r="I9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32"/>
    </row>
    <row r="93" spans="1:10" ht="15.75" customHeight="1">
      <c r="A93" s="25">
        <v>91</v>
      </c>
      <c r="B93" s="25" t="s">
        <v>129</v>
      </c>
      <c r="C93" s="43"/>
      <c r="D93" s="48"/>
      <c r="E93" s="38" t="str">
        <f>IF(SUM(LEN(tbl_sWGA[[#This Row],[Sample ID]])+LEN(tbl_sWGA[[#This Row],[Extraction ID]]))=0,"",_xlfn.CONCAT(exp_id,"_",tbl_sWGA[[#This Row],[Well]]))</f>
        <v/>
      </c>
      <c r="F93" s="3"/>
      <c r="G93" s="3"/>
      <c r="H93" s="3"/>
      <c r="I9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32"/>
    </row>
    <row r="94" spans="1:10" ht="15.75" customHeight="1">
      <c r="A94" s="25">
        <v>92</v>
      </c>
      <c r="B94" s="25" t="s">
        <v>130</v>
      </c>
      <c r="C94" s="43"/>
      <c r="D94" s="48"/>
      <c r="E94" s="38" t="str">
        <f>IF(SUM(LEN(tbl_sWGA[[#This Row],[Sample ID]])+LEN(tbl_sWGA[[#This Row],[Extraction ID]]))=0,"",_xlfn.CONCAT(exp_id,"_",tbl_sWGA[[#This Row],[Well]]))</f>
        <v/>
      </c>
      <c r="F94" s="3"/>
      <c r="G94" s="3"/>
      <c r="H94" s="3"/>
      <c r="I9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32"/>
    </row>
    <row r="95" spans="1:10" ht="15.75" customHeight="1">
      <c r="A95" s="25">
        <v>93</v>
      </c>
      <c r="B95" s="25" t="s">
        <v>131</v>
      </c>
      <c r="C95" s="43"/>
      <c r="D95" s="48"/>
      <c r="E95" s="38" t="str">
        <f>IF(SUM(LEN(tbl_sWGA[[#This Row],[Sample ID]])+LEN(tbl_sWGA[[#This Row],[Extraction ID]]))=0,"",_xlfn.CONCAT(exp_id,"_",tbl_sWGA[[#This Row],[Well]]))</f>
        <v/>
      </c>
      <c r="F95" s="3"/>
      <c r="G95" s="3"/>
      <c r="H95" s="3"/>
      <c r="I9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32"/>
    </row>
    <row r="96" spans="1:10" ht="15.75" customHeight="1">
      <c r="A96" s="25">
        <v>94</v>
      </c>
      <c r="B96" s="25" t="s">
        <v>132</v>
      </c>
      <c r="C96" s="43"/>
      <c r="D96" s="48"/>
      <c r="E96" s="38" t="str">
        <f>IF(SUM(LEN(tbl_sWGA[[#This Row],[Sample ID]])+LEN(tbl_sWGA[[#This Row],[Extraction ID]]))=0,"",_xlfn.CONCAT(exp_id,"_",tbl_sWGA[[#This Row],[Well]]))</f>
        <v/>
      </c>
      <c r="F96" s="3"/>
      <c r="G96" s="3"/>
      <c r="H96" s="3"/>
      <c r="I9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32"/>
    </row>
    <row r="97" spans="1:10" ht="15.75" customHeight="1">
      <c r="A97" s="25">
        <v>95</v>
      </c>
      <c r="B97" s="25" t="s">
        <v>133</v>
      </c>
      <c r="C97" s="43"/>
      <c r="D97" s="48"/>
      <c r="E97" s="38" t="str">
        <f>IF(SUM(LEN(tbl_sWGA[[#This Row],[Sample ID]])+LEN(tbl_sWGA[[#This Row],[Extraction ID]]))=0,"",_xlfn.CONCAT(exp_id,"_",tbl_sWGA[[#This Row],[Well]]))</f>
        <v/>
      </c>
      <c r="F97" s="3"/>
      <c r="G97" s="3"/>
      <c r="H97" s="3"/>
      <c r="I9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32"/>
    </row>
    <row r="98" spans="1:10" ht="15.75" customHeight="1">
      <c r="A98" s="26">
        <v>96</v>
      </c>
      <c r="B98" s="26" t="s">
        <v>134</v>
      </c>
      <c r="C98" s="43"/>
      <c r="D98" s="48"/>
      <c r="E98" s="38" t="str">
        <f>IF(SUM(LEN(tbl_sWGA[[#This Row],[Sample ID]])+LEN(tbl_sWGA[[#This Row],[Extraction ID]]))=0,"",_xlfn.CONCAT(exp_id,"_",tbl_sWGA[[#This Row],[Well]]))</f>
        <v/>
      </c>
      <c r="F98" s="27"/>
      <c r="G98" s="27"/>
      <c r="H98" s="3"/>
      <c r="I98" s="28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32"/>
    </row>
    <row r="99" spans="1:10" s="22" customFormat="1">
      <c r="A99" s="21"/>
      <c r="B99" s="21"/>
      <c r="C99" s="21">
        <v>1</v>
      </c>
      <c r="D99" s="21">
        <v>1</v>
      </c>
      <c r="E99" s="21"/>
      <c r="F99" s="21">
        <v>1</v>
      </c>
      <c r="G99" s="21"/>
      <c r="H99" s="21">
        <v>1</v>
      </c>
      <c r="I99" s="21"/>
      <c r="J99" s="21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mergeCells count="2">
    <mergeCell ref="C1:D1"/>
    <mergeCell ref="E1:J1"/>
  </mergeCells>
  <phoneticPr fontId="5" type="noConversion"/>
  <conditionalFormatting sqref="C3:C98">
    <cfRule type="containsText" dxfId="2" priority="4" operator="containsText" text=" ">
      <formula>NOT(ISERROR(SEARCH(" ",C3)))</formula>
    </cfRule>
  </conditionalFormatting>
  <conditionalFormatting sqref="C3:D98 F3:H3 F4:G6 H4:H15 F7:F14 F15:G15 F16:H98 J3:J98">
    <cfRule type="expression" dxfId="1" priority="7">
      <formula>COUNTIF(C3,"")</formula>
    </cfRule>
  </conditionalFormatting>
  <conditionalFormatting sqref="G7:G14">
    <cfRule type="expression" dxfId="0" priority="1">
      <formula>COUNTIF(G7,"")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C000"/>
  </sheetPr>
  <dimension ref="A1:B15"/>
  <sheetViews>
    <sheetView workbookViewId="0">
      <selection activeCell="D19" sqref="D19"/>
    </sheetView>
  </sheetViews>
  <sheetFormatPr defaultRowHeight="15.7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>
      <c r="A1" s="39" t="s">
        <v>151</v>
      </c>
    </row>
    <row r="2" spans="1:2">
      <c r="A2" s="40" t="s">
        <v>152</v>
      </c>
    </row>
    <row r="3" spans="1:2">
      <c r="A3" s="45" t="s">
        <v>171</v>
      </c>
      <c r="B3" s="40" t="s">
        <v>172</v>
      </c>
    </row>
    <row r="4" spans="1:2">
      <c r="A4" s="45" t="s">
        <v>36</v>
      </c>
      <c r="B4" s="40" t="s">
        <v>179</v>
      </c>
    </row>
    <row r="6" spans="1:2">
      <c r="A6" s="23" t="s">
        <v>173</v>
      </c>
    </row>
    <row r="7" spans="1:2">
      <c r="A7" s="46" t="s">
        <v>174</v>
      </c>
      <c r="B7" s="40" t="s">
        <v>205</v>
      </c>
    </row>
    <row r="8" spans="1:2">
      <c r="A8" s="46" t="s">
        <v>175</v>
      </c>
      <c r="B8" s="40" t="s">
        <v>176</v>
      </c>
    </row>
    <row r="9" spans="1:2">
      <c r="A9" s="46" t="s">
        <v>177</v>
      </c>
      <c r="B9" s="40" t="s">
        <v>178</v>
      </c>
    </row>
    <row r="11" spans="1:2">
      <c r="A11" s="40" t="s">
        <v>154</v>
      </c>
    </row>
    <row r="12" spans="1:2">
      <c r="A12" s="40" t="s">
        <v>153</v>
      </c>
    </row>
    <row r="13" spans="1:2">
      <c r="A13" s="40" t="s">
        <v>191</v>
      </c>
    </row>
    <row r="15" spans="1:2">
      <c r="A15" s="40" t="s">
        <v>204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0000"/>
  </sheetPr>
  <dimension ref="A1:N12"/>
  <sheetViews>
    <sheetView tabSelected="1" workbookViewId="0">
      <selection activeCell="A23" sqref="A23"/>
    </sheetView>
  </sheetViews>
  <sheetFormatPr defaultRowHeight="15.75"/>
  <cols>
    <col min="1" max="1" width="46.625" customWidth="1"/>
    <col min="5" max="5" width="20" bestFit="1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bestFit="1" customWidth="1"/>
    <col min="12" max="12" width="28.875" customWidth="1"/>
  </cols>
  <sheetData>
    <row r="1" spans="1:14" ht="18.75">
      <c r="A1" s="5" t="s">
        <v>1</v>
      </c>
      <c r="C1" s="4"/>
      <c r="D1" s="4"/>
      <c r="E1" s="5" t="s">
        <v>27</v>
      </c>
      <c r="G1" s="5" t="s">
        <v>212</v>
      </c>
    </row>
    <row r="2" spans="1:14" ht="16.5" thickBot="1">
      <c r="A2" s="35" t="s">
        <v>23</v>
      </c>
      <c r="B2" s="36"/>
      <c r="C2" s="36"/>
      <c r="E2" s="35" t="s">
        <v>156</v>
      </c>
      <c r="G2" s="49" t="s">
        <v>143</v>
      </c>
      <c r="H2" s="49" t="s">
        <v>144</v>
      </c>
      <c r="J2" s="49" t="s">
        <v>201</v>
      </c>
    </row>
    <row r="3" spans="1:14">
      <c r="A3" s="2" t="s">
        <v>24</v>
      </c>
      <c r="B3">
        <v>40</v>
      </c>
      <c r="C3" t="s">
        <v>0</v>
      </c>
      <c r="E3">
        <v>30</v>
      </c>
      <c r="G3" s="50" t="s">
        <v>206</v>
      </c>
      <c r="H3" s="50" t="s">
        <v>207</v>
      </c>
      <c r="J3" s="50" t="s">
        <v>218</v>
      </c>
    </row>
    <row r="4" spans="1:14">
      <c r="A4" s="2"/>
      <c r="B4" s="17"/>
      <c r="C4" s="6"/>
      <c r="D4" s="6"/>
      <c r="E4">
        <v>50</v>
      </c>
      <c r="G4" s="50" t="s">
        <v>208</v>
      </c>
      <c r="H4" s="50" t="s">
        <v>209</v>
      </c>
      <c r="J4" s="50" t="s">
        <v>219</v>
      </c>
    </row>
    <row r="5" spans="1:14" ht="18.75">
      <c r="E5" s="5"/>
      <c r="G5" s="50" t="s">
        <v>210</v>
      </c>
      <c r="H5" s="50" t="s">
        <v>211</v>
      </c>
      <c r="J5" s="50" t="s">
        <v>220</v>
      </c>
    </row>
    <row r="6" spans="1:14" ht="16.5" thickBot="1">
      <c r="A6" s="35" t="s">
        <v>182</v>
      </c>
      <c r="B6" s="36"/>
      <c r="C6" s="36"/>
      <c r="G6" s="51" t="s">
        <v>213</v>
      </c>
    </row>
    <row r="7" spans="1:14">
      <c r="A7" s="2" t="s">
        <v>183</v>
      </c>
      <c r="B7" t="s">
        <v>36</v>
      </c>
      <c r="G7" s="51" t="s">
        <v>217</v>
      </c>
    </row>
    <row r="8" spans="1:14">
      <c r="A8" s="2" t="s">
        <v>184</v>
      </c>
      <c r="B8">
        <v>3</v>
      </c>
      <c r="G8" s="51" t="s">
        <v>214</v>
      </c>
    </row>
    <row r="9" spans="1:14">
      <c r="G9" s="51" t="s">
        <v>215</v>
      </c>
    </row>
    <row r="10" spans="1:14">
      <c r="G10" s="51" t="s">
        <v>216</v>
      </c>
    </row>
    <row r="11" spans="1:14" ht="31.5" customHeight="1"/>
    <row r="12" spans="1:14">
      <c r="K12" s="4"/>
      <c r="L12" s="4"/>
      <c r="M12" s="4"/>
      <c r="N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J2"/>
  <sheetViews>
    <sheetView workbookViewId="0">
      <selection activeCell="G2" sqref="G2"/>
    </sheetView>
  </sheetViews>
  <sheetFormatPr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185</v>
      </c>
      <c r="B1" t="s">
        <v>159</v>
      </c>
      <c r="C1" t="s">
        <v>186</v>
      </c>
      <c r="D1" t="s">
        <v>188</v>
      </c>
      <c r="E1" t="s">
        <v>189</v>
      </c>
      <c r="F1" t="s">
        <v>187</v>
      </c>
      <c r="G1" t="s">
        <v>194</v>
      </c>
      <c r="H1" t="s">
        <v>196</v>
      </c>
      <c r="I1" t="s">
        <v>167</v>
      </c>
      <c r="J1" t="s">
        <v>168</v>
      </c>
    </row>
    <row r="2" spans="1:10">
      <c r="A2" t="str">
        <f>exp_id</f>
        <v>SWJS032</v>
      </c>
      <c r="B2" t="str">
        <f>exp_date</f>
        <v>2015-01-01</v>
      </c>
      <c r="C2" t="str">
        <f>exp_user</f>
        <v>John Smith</v>
      </c>
      <c r="D2" t="str">
        <f>exp_type</f>
        <v>sWGA</v>
      </c>
      <c r="E2">
        <f>exp_version</f>
        <v>3</v>
      </c>
      <c r="F2">
        <f>exp_rxns</f>
        <v>13</v>
      </c>
      <c r="G2" t="str">
        <f>exp_notes</f>
        <v>First batch of the MIS2024 samples</v>
      </c>
      <c r="H2" t="str" cm="1">
        <f t="array" ref="H2">expt_summary</f>
        <v>MIS2024_BatchA</v>
      </c>
      <c r="I2">
        <f>swga_rxnvol</f>
        <v>50</v>
      </c>
      <c r="J2">
        <f>swga_targetmass</f>
        <v>40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C2" sqref="C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169</v>
      </c>
      <c r="B1" t="s">
        <v>170</v>
      </c>
      <c r="C1" t="s">
        <v>185</v>
      </c>
      <c r="D1" t="s">
        <v>192</v>
      </c>
      <c r="E1" t="s">
        <v>180</v>
      </c>
      <c r="F1" t="s">
        <v>181</v>
      </c>
    </row>
    <row r="2" spans="1:6">
      <c r="A2" t="str">
        <f>IF(LEN(sWGA!C3)=0,"",sWGA!C3)</f>
        <v>MIS1011</v>
      </c>
      <c r="B2" t="str">
        <f>IF(LEN(sWGA!D3)=0,"",sWGA!D3)</f>
        <v>MJ001</v>
      </c>
      <c r="C2" t="str">
        <f>IF(LEN(sWGA!E3)=0,"",exp_id)</f>
        <v>SWJS032</v>
      </c>
      <c r="D2" t="str">
        <f>IF(LEN(sWGA!E3)=0,"",sWGA!E3)</f>
        <v>SWJS032_A1</v>
      </c>
      <c r="E2">
        <f>IF(LEN(sWGA!F3)=0,"",sWGA!F3)</f>
        <v>10</v>
      </c>
      <c r="F2">
        <f>IF(LEN(sWGA!I3)=0,"",sWGA!I3)</f>
        <v>53.2</v>
      </c>
    </row>
    <row r="3" spans="1:6">
      <c r="A3" t="str">
        <f>IF(LEN(sWGA!C4)=0,"",sWGA!C4)</f>
        <v>MIS1012</v>
      </c>
      <c r="B3" t="str">
        <f>IF(LEN(sWGA!D4)=0,"",sWGA!D4)</f>
        <v>MJ002</v>
      </c>
      <c r="C3" t="str">
        <f>IF(LEN(sWGA!E4)=0,"",exp_id)</f>
        <v>SWJS032</v>
      </c>
      <c r="D3" t="str">
        <f>IF(LEN(sWGA!E4)=0,"",sWGA!E4)</f>
        <v>SWJS032_B1</v>
      </c>
      <c r="E3">
        <f>IF(LEN(sWGA!F4)=0,"",sWGA!F4)</f>
        <v>10</v>
      </c>
      <c r="F3">
        <f>IF(LEN(sWGA!I4)=0,"",sWGA!I4)</f>
        <v>41.5</v>
      </c>
    </row>
    <row r="4" spans="1:6">
      <c r="A4" t="str">
        <f>IF(LEN(sWGA!C5)=0,"",sWGA!C5)</f>
        <v>MIS1013</v>
      </c>
      <c r="B4" t="str">
        <f>IF(LEN(sWGA!D5)=0,"",sWGA!D5)</f>
        <v>MJ003</v>
      </c>
      <c r="C4" t="str">
        <f>IF(LEN(sWGA!E5)=0,"",exp_id)</f>
        <v>SWJS032</v>
      </c>
      <c r="D4" t="str">
        <f>IF(LEN(sWGA!E5)=0,"",sWGA!E5)</f>
        <v>SWJS032_C1</v>
      </c>
      <c r="E4">
        <f>IF(LEN(sWGA!F5)=0,"",sWGA!F5)</f>
        <v>10</v>
      </c>
      <c r="F4">
        <f>IF(LEN(sWGA!I5)=0,"",sWGA!I5)</f>
        <v>1.43</v>
      </c>
    </row>
    <row r="5" spans="1:6">
      <c r="A5" t="str">
        <f>IF(LEN(sWGA!C6)=0,"",sWGA!C6)</f>
        <v>MIS1014</v>
      </c>
      <c r="B5" t="str">
        <f>IF(LEN(sWGA!D6)=0,"",sWGA!D6)</f>
        <v>MJ004</v>
      </c>
      <c r="C5" t="str">
        <f>IF(LEN(sWGA!E6)=0,"",exp_id)</f>
        <v>SWJS032</v>
      </c>
      <c r="D5" t="str">
        <f>IF(LEN(sWGA!E6)=0,"",sWGA!E6)</f>
        <v>SWJS032_D1</v>
      </c>
      <c r="E5">
        <f>IF(LEN(sWGA!F6)=0,"",sWGA!F6)</f>
        <v>10</v>
      </c>
      <c r="F5">
        <f>IF(LEN(sWGA!I6)=0,"",sWGA!I6)</f>
        <v>0.89</v>
      </c>
    </row>
    <row r="6" spans="1:6">
      <c r="A6" t="str">
        <f>IF(LEN(sWGA!C7)=0,"",sWGA!C7)</f>
        <v>MIS1015</v>
      </c>
      <c r="B6" t="str">
        <f>IF(LEN(sWGA!D7)=0,"",sWGA!D7)</f>
        <v>MJ005</v>
      </c>
      <c r="C6" t="str">
        <f>IF(LEN(sWGA!E7)=0,"",exp_id)</f>
        <v>SWJS032</v>
      </c>
      <c r="D6" t="str">
        <f>IF(LEN(sWGA!E7)=0,"",sWGA!E7)</f>
        <v>SWJS032_E1</v>
      </c>
      <c r="E6">
        <f>IF(LEN(sWGA!F7)=0,"",sWGA!F7)</f>
        <v>10</v>
      </c>
      <c r="F6">
        <f>IF(LEN(sWGA!I7)=0,"",sWGA!I7)</f>
        <v>24.1</v>
      </c>
    </row>
    <row r="7" spans="1:6">
      <c r="A7" t="str">
        <f>IF(LEN(sWGA!C8)=0,"",sWGA!C8)</f>
        <v>MIS1016</v>
      </c>
      <c r="B7" t="str">
        <f>IF(LEN(sWGA!D8)=0,"",sWGA!D8)</f>
        <v>MJ006</v>
      </c>
      <c r="C7" t="str">
        <f>IF(LEN(sWGA!E8)=0,"",exp_id)</f>
        <v>SWJS032</v>
      </c>
      <c r="D7" t="str">
        <f>IF(LEN(sWGA!E8)=0,"",sWGA!E8)</f>
        <v>SWJS032_F1</v>
      </c>
      <c r="E7">
        <f>IF(LEN(sWGA!F8)=0,"",sWGA!F8)</f>
        <v>10</v>
      </c>
      <c r="F7">
        <f>IF(LEN(sWGA!I8)=0,"",sWGA!I8)</f>
        <v>16.8</v>
      </c>
    </row>
    <row r="8" spans="1:6">
      <c r="A8" t="str">
        <f>IF(LEN(sWGA!C9)=0,"",sWGA!C9)</f>
        <v>MIS1017</v>
      </c>
      <c r="B8" t="str">
        <f>IF(LEN(sWGA!D9)=0,"",sWGA!D9)</f>
        <v>MJ007</v>
      </c>
      <c r="C8" t="str">
        <f>IF(LEN(sWGA!E9)=0,"",exp_id)</f>
        <v>SWJS032</v>
      </c>
      <c r="D8" t="str">
        <f>IF(LEN(sWGA!E9)=0,"",sWGA!E9)</f>
        <v>SWJS032_G1</v>
      </c>
      <c r="E8">
        <f>IF(LEN(sWGA!F9)=0,"",sWGA!F9)</f>
        <v>10</v>
      </c>
      <c r="F8">
        <f>IF(LEN(sWGA!I9)=0,"",sWGA!I9)</f>
        <v>43.3</v>
      </c>
    </row>
    <row r="9" spans="1:6">
      <c r="A9" t="str">
        <f>IF(LEN(sWGA!C10)=0,"",sWGA!C10)</f>
        <v>MIS1018</v>
      </c>
      <c r="B9" t="str">
        <f>IF(LEN(sWGA!D10)=0,"",sWGA!D10)</f>
        <v>MJ008</v>
      </c>
      <c r="C9" t="str">
        <f>IF(LEN(sWGA!E10)=0,"",exp_id)</f>
        <v>SWJS032</v>
      </c>
      <c r="D9" t="str">
        <f>IF(LEN(sWGA!E10)=0,"",sWGA!E10)</f>
        <v>SWJS032_H1</v>
      </c>
      <c r="E9">
        <f>IF(LEN(sWGA!F10)=0,"",sWGA!F10)</f>
        <v>10</v>
      </c>
      <c r="F9">
        <f>IF(LEN(sWGA!I10)=0,"",sWGA!I10)</f>
        <v>30</v>
      </c>
    </row>
    <row r="10" spans="1:6">
      <c r="A10" t="str">
        <f>IF(LEN(sWGA!C11)=0,"",sWGA!C11)</f>
        <v>MIS1019</v>
      </c>
      <c r="B10" t="str">
        <f>IF(LEN(sWGA!D11)=0,"",sWGA!D11)</f>
        <v>MJ009</v>
      </c>
      <c r="C10" t="str">
        <f>IF(LEN(sWGA!E11)=0,"",exp_id)</f>
        <v>SWJS032</v>
      </c>
      <c r="D10" t="str">
        <f>IF(LEN(sWGA!E11)=0,"",sWGA!E11)</f>
        <v>SWJS032_A2</v>
      </c>
      <c r="E10">
        <f>IF(LEN(sWGA!F11)=0,"",sWGA!F11)</f>
        <v>10</v>
      </c>
      <c r="F10">
        <f>IF(LEN(sWGA!I11)=0,"",sWGA!I11)</f>
        <v>21.8</v>
      </c>
    </row>
    <row r="11" spans="1:6">
      <c r="A11" t="str">
        <f>IF(LEN(sWGA!C12)=0,"",sWGA!C12)</f>
        <v>MIS1020</v>
      </c>
      <c r="B11" t="str">
        <f>IF(LEN(sWGA!D12)=0,"",sWGA!D12)</f>
        <v>MJ010</v>
      </c>
      <c r="C11" t="str">
        <f>IF(LEN(sWGA!E12)=0,"",exp_id)</f>
        <v>SWJS032</v>
      </c>
      <c r="D11" t="str">
        <f>IF(LEN(sWGA!E12)=0,"",sWGA!E12)</f>
        <v>SWJS032_B2</v>
      </c>
      <c r="E11">
        <f>IF(LEN(sWGA!F12)=0,"",sWGA!F12)</f>
        <v>10</v>
      </c>
      <c r="F11">
        <f>IF(LEN(sWGA!I12)=0,"",sWGA!I12)</f>
        <v>18.899999999999999</v>
      </c>
    </row>
    <row r="12" spans="1:6">
      <c r="A12" t="str">
        <f>IF(LEN(sWGA!C13)=0,"",sWGA!C13)</f>
        <v>3D7</v>
      </c>
      <c r="B12" t="str">
        <f>IF(LEN(sWGA!D13)=0,"",sWGA!D13)</f>
        <v>3D7_01a</v>
      </c>
      <c r="C12" t="str">
        <f>IF(LEN(sWGA!E13)=0,"",exp_id)</f>
        <v>SWJS032</v>
      </c>
      <c r="D12" t="str">
        <f>IF(LEN(sWGA!E13)=0,"",sWGA!E13)</f>
        <v>SWJS032_C2</v>
      </c>
      <c r="E12">
        <f>IF(LEN(sWGA!F13)=0,"",sWGA!F13)</f>
        <v>10</v>
      </c>
      <c r="F12">
        <f>IF(LEN(sWGA!I13)=0,"",sWGA!I13)</f>
        <v>76.3</v>
      </c>
    </row>
    <row r="13" spans="1:6">
      <c r="A13" t="str">
        <f>IF(LEN(sWGA!C14)=0,"",sWGA!C14)</f>
        <v>Dd2</v>
      </c>
      <c r="B13" t="str">
        <f>IF(LEN(sWGA!D14)=0,"",sWGA!D14)</f>
        <v>Dd2_01a</v>
      </c>
      <c r="C13" t="str">
        <f>IF(LEN(sWGA!E14)=0,"",exp_id)</f>
        <v>SWJS032</v>
      </c>
      <c r="D13" t="str">
        <f>IF(LEN(sWGA!E14)=0,"",sWGA!E14)</f>
        <v>SWJS032_D2</v>
      </c>
      <c r="E13">
        <f>IF(LEN(sWGA!F14)=0,"",sWGA!F14)</f>
        <v>10</v>
      </c>
      <c r="F13">
        <f>IF(LEN(sWGA!I14)=0,"",sWGA!I14)</f>
        <v>66.2</v>
      </c>
    </row>
    <row r="14" spans="1:6">
      <c r="A14" t="str">
        <f>IF(LEN(sWGA!C15)=0,"",sWGA!C15)</f>
        <v>NTC</v>
      </c>
      <c r="B14" t="str">
        <f>IF(LEN(sWGA!D15)=0,"",sWGA!D15)</f>
        <v>NTC_SWJS032</v>
      </c>
      <c r="C14" t="str">
        <f>IF(LEN(sWGA!E15)=0,"",exp_id)</f>
        <v>SWJS032</v>
      </c>
      <c r="D14" t="str">
        <f>IF(LEN(sWGA!E15)=0,"",sWGA!E15)</f>
        <v>SWJS032_E2</v>
      </c>
      <c r="E14">
        <f>IF(LEN(sWGA!F15)=0,"",sWGA!F15)</f>
        <v>10</v>
      </c>
      <c r="F14">
        <f>IF(LEN(sWGA!I15)=0,"",sWGA!I15)</f>
        <v>0</v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2023-06-20T19:16:00Z</cp:lastPrinted>
  <dcterms:created xsi:type="dcterms:W3CDTF">2022-03-21T12:22:51Z</dcterms:created>
  <dcterms:modified xsi:type="dcterms:W3CDTF">2024-01-15T12:29:04Z</dcterms:modified>
</cp:coreProperties>
</file>