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say" sheetId="1" state="visible" r:id="rId2"/>
    <sheet name="Library" sheetId="2" state="visible" r:id="rId3"/>
    <sheet name="Instructions" sheetId="3" state="visible" r:id="rId4"/>
    <sheet name="reference" sheetId="4" state="visible" r:id="rId5"/>
    <sheet name="expt_metadata" sheetId="5" state="visible" r:id="rId6"/>
    <sheet name="rxn_metadata" sheetId="6" state="visible" r:id="rId7"/>
  </sheets>
  <definedNames>
    <definedName function="false" hidden="false" name="adaptlig_maxvol" vbProcedure="false">reference!$B$6</definedName>
    <definedName function="false" hidden="false" name="adaptlig_targetmass" vbProcedure="false">reference!$B$5</definedName>
    <definedName function="false" hidden="false" name="DNAconc_library" vbProcedure="false">Assay!$G$53</definedName>
    <definedName function="false" hidden="false" name="DNAconc_pooled" vbProcedure="false">Assay!$D$37</definedName>
    <definedName function="false" hidden="false" name="endrepair_maxvol" vbProcedure="false">reference!$B$4</definedName>
    <definedName function="false" hidden="false" name="endrepair_targetmass" vbProcedure="false">reference!$B$3</definedName>
    <definedName function="false" hidden="false" name="exp_date" vbProcedure="false">Assay!$C$2</definedName>
    <definedName function="false" hidden="false" name="exp_id" vbProcedure="false">Assay!$C$5</definedName>
    <definedName function="false" hidden="false" name="exp_notes" vbProcedure="false">Assay!$C$12</definedName>
    <definedName function="false" hidden="false" name="exp_rxns" vbProcedure="false">Assay!$C$11</definedName>
    <definedName function="false" hidden="false" name="exp_summary" vbProcedure="false">Assay!$C$9</definedName>
    <definedName function="false" hidden="false" name="exp_type" vbProcedure="false">reference!$B$11</definedName>
    <definedName function="false" hidden="false" name="exp_user" vbProcedure="false">Assay!$C$3</definedName>
    <definedName function="false" hidden="false" name="exp_version" vbProcedure="false">reference!$B$12</definedName>
    <definedName function="false" hidden="false" name="flowcell_checkpores" vbProcedure="false">Assay!$C$69</definedName>
    <definedName function="false" hidden="false" name="flowcell_chemisty" vbProcedure="false">Assay!$C$68</definedName>
    <definedName function="false" hidden="false" name="flowcell_id" vbProcedure="false">Assay!$C$65</definedName>
    <definedName function="false" hidden="false" name="flowcell_maxvol" vbProcedure="false">reference!$B$8</definedName>
    <definedName function="false" hidden="false" name="flowcell_runduration" vbProcedure="false">Assay!$C$70</definedName>
    <definedName function="false" hidden="false" name="flowcell_status" vbProcedure="false">Assay!$C$66</definedName>
    <definedName function="false" hidden="false" name="flowcell_targetmass" vbProcedure="false">reference!$B$7</definedName>
    <definedName function="false" hidden="false" name="flowcell_usage_hrs" vbProcedure="false">Assay!$C$67</definedName>
    <definedName function="false" hidden="false" name="seq_platform" vbProcedure="false">Assay!$C$64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<sst xmlns="http://schemas.openxmlformats.org/spreadsheetml/2006/main" count="484" uniqueCount="450">
  <si>
    <t xml:space="preserve">NOMADS Library Worksheet</t>
  </si>
  <si>
    <t xml:space="preserve">Date:</t>
  </si>
  <si>
    <t xml:space="preserve">2024-01-15</t>
  </si>
  <si>
    <t xml:space="preserve">(YYYY-MM-DD)</t>
  </si>
  <si>
    <t xml:space="preserve">KEY</t>
  </si>
  <si>
    <t xml:space="preserve">User:</t>
  </si>
  <si>
    <t xml:space="preserve">John Smith</t>
  </si>
  <si>
    <t xml:space="preserve">(select from dropdown)</t>
  </si>
  <si>
    <t xml:space="preserve">Required fields</t>
  </si>
  <si>
    <t xml:space="preserve">Exp Number:</t>
  </si>
  <si>
    <t xml:space="preserve">034</t>
  </si>
  <si>
    <t xml:space="preserve">(user created three digit ID)</t>
  </si>
  <si>
    <t xml:space="preserve">Calculated fields</t>
  </si>
  <si>
    <t xml:space="preserve">Exp ID:</t>
  </si>
  <si>
    <t xml:space="preserve">(SL = Sequencing Library)</t>
  </si>
  <si>
    <t xml:space="preserve">Do NOT use any commas in fields</t>
  </si>
  <si>
    <t xml:space="preserve">Exp Name:</t>
  </si>
  <si>
    <t xml:space="preserve">Project:</t>
  </si>
  <si>
    <t xml:space="preserve">MIS2024</t>
  </si>
  <si>
    <t xml:space="preserve">Batch:</t>
  </si>
  <si>
    <t xml:space="preserve">A and B</t>
  </si>
  <si>
    <t xml:space="preserve">(e.g. A, B, C etc)</t>
  </si>
  <si>
    <t xml:space="preserve">Exp Summary:</t>
  </si>
  <si>
    <t xml:space="preserve">(Overwrite if necessary)</t>
  </si>
  <si>
    <t xml:space="preserve">Filename:</t>
  </si>
  <si>
    <t xml:space="preserve">Number of samples:</t>
  </si>
  <si>
    <t xml:space="preserve">Notes:</t>
  </si>
  <si>
    <t xml:space="preserve">Seq run of Batches A and B</t>
  </si>
  <si>
    <t xml:space="preserve">1 - Library Preparation</t>
  </si>
  <si>
    <t xml:space="preserve">(Values in Library Tab)</t>
  </si>
  <si>
    <t xml:space="preserve">2. End-repair rxn:</t>
  </si>
  <si>
    <t xml:space="preserve">Overage</t>
  </si>
  <si>
    <t xml:space="preserve">Item</t>
  </si>
  <si>
    <t xml:space="preserve">Per tube (µl)</t>
  </si>
  <si>
    <r>
      <rPr>
        <sz val="12"/>
        <color rgb="FF000000"/>
        <rFont val="Calibri"/>
        <family val="2"/>
        <charset val="1"/>
      </rPr>
      <t xml:space="preserve">Temperature (</t>
    </r>
    <r>
      <rPr>
        <vertAlign val="superscript"/>
        <sz val="12"/>
        <color rgb="FF000000"/>
        <rFont val="Calibri"/>
        <family val="2"/>
        <charset val="1"/>
      </rPr>
      <t xml:space="preserve">o</t>
    </r>
    <r>
      <rPr>
        <sz val="12"/>
        <color rgb="FF000000"/>
        <rFont val="Calibri"/>
        <family val="2"/>
        <charset val="1"/>
      </rPr>
      <t xml:space="preserve">C)</t>
    </r>
  </si>
  <si>
    <t xml:space="preserve">Time (min)</t>
  </si>
  <si>
    <t xml:space="preserve">PCR product</t>
  </si>
  <si>
    <t xml:space="preserve">x</t>
  </si>
  <si>
    <t xml:space="preserve">-</t>
  </si>
  <si>
    <r>
      <rPr>
        <sz val="12"/>
        <color rgb="FF000000"/>
        <rFont val="Calibri"/>
        <family val="2"/>
        <charset val="1"/>
      </rPr>
      <t xml:space="preserve">NF H</t>
    </r>
    <r>
      <rPr>
        <vertAlign val="subscript"/>
        <sz val="12"/>
        <color rgb="FF000000"/>
        <rFont val="Calibri"/>
        <family val="2"/>
        <charset val="1"/>
      </rPr>
      <t xml:space="preserve">2</t>
    </r>
    <r>
      <rPr>
        <sz val="12"/>
        <color rgb="FF000000"/>
        <rFont val="Calibri"/>
        <family val="2"/>
        <charset val="1"/>
      </rPr>
      <t xml:space="preserve">0</t>
    </r>
  </si>
  <si>
    <t xml:space="preserve">NEBNext End repair reaction buffer (10x)</t>
  </si>
  <si>
    <t xml:space="preserve">∞</t>
  </si>
  <si>
    <t xml:space="preserve">NEBNext end prep enzyme mix</t>
  </si>
  <si>
    <t xml:space="preserve">3. Barcoding Ligation:</t>
  </si>
  <si>
    <t xml:space="preserve">Native Barcode (1-96)</t>
  </si>
  <si>
    <t xml:space="preserve">Ultra II Ligation MM</t>
  </si>
  <si>
    <t xml:space="preserve">Ultra II Ligation Enhancer</t>
  </si>
  <si>
    <t xml:space="preserve">2 - Pooling and clean-up</t>
  </si>
  <si>
    <t xml:space="preserve">1. Combine equal volume of all samples into a new LoBind tube</t>
  </si>
  <si>
    <t xml:space="preserve">2. Clean up: Add 0.4x vol AMPPure beads, 5 min RT with mixing, wash 2 x 200 µl 80% EtOH, spin, dry, re-suspend in 70 µl EB and transfer  eluate to fresh tube</t>
  </si>
  <si>
    <r>
      <rPr>
        <sz val="12"/>
        <color rgb="FF000000"/>
        <rFont val="Calibri"/>
        <family val="2"/>
        <charset val="1"/>
      </rPr>
      <t xml:space="preserve">3. Quantify 1 µl (199 µl WS 1X HS DNA) on Qubit. Dilute in NF H</t>
    </r>
    <r>
      <rPr>
        <vertAlign val="subscript"/>
        <sz val="12"/>
        <color rgb="FF000000"/>
        <rFont val="Calibri"/>
        <family val="2"/>
        <charset val="1"/>
      </rPr>
      <t xml:space="preserve">2</t>
    </r>
    <r>
      <rPr>
        <sz val="12"/>
        <color rgb="FF000000"/>
        <rFont val="Calibri"/>
        <family val="2"/>
        <charset val="1"/>
      </rPr>
      <t xml:space="preserve">O if required</t>
    </r>
  </si>
  <si>
    <t xml:space="preserve">AMPPure Volume (µl)</t>
  </si>
  <si>
    <t xml:space="preserve">Pooled DNA 
(ng / µl)</t>
  </si>
  <si>
    <t xml:space="preserve">Dilution Factor</t>
  </si>
  <si>
    <t xml:space="preserve">Final Pooled [DNA] (ng/µl)*</t>
  </si>
  <si>
    <t xml:space="preserve">3 - Adapter Ligation</t>
  </si>
  <si>
    <t xml:space="preserve">Barcoded pool</t>
  </si>
  <si>
    <t xml:space="preserve">RT</t>
  </si>
  <si>
    <t xml:space="preserve">Adapter Mix II</t>
  </si>
  <si>
    <t xml:space="preserve">Quick Ligation Buffer</t>
  </si>
  <si>
    <t xml:space="preserve">Quick T4 DNA Ligase</t>
  </si>
  <si>
    <t xml:space="preserve">4 - LFB Wash</t>
  </si>
  <si>
    <r>
      <rPr>
        <b val="true"/>
        <sz val="12"/>
        <color rgb="FF000000"/>
        <rFont val="Calibri"/>
        <family val="2"/>
        <charset val="1"/>
      </rPr>
      <t xml:space="preserve">Clean up:</t>
    </r>
    <r>
      <rPr>
        <sz val="12"/>
        <color rgb="FF000000"/>
        <rFont val="Calibri"/>
        <family val="2"/>
        <charset val="1"/>
      </rPr>
      <t xml:space="preserve"> Add 50 µl (0.5x) vol AMPPure beads, 5 min RT with mixing, wash 2 x 250 µl LFB, spin, dry, re-suspend in 15 µl EB and transfer  eluate to fresh tube</t>
    </r>
  </si>
  <si>
    <r>
      <rPr>
        <b val="true"/>
        <sz val="12"/>
        <color rgb="FF000000"/>
        <rFont val="Calibri"/>
        <family val="2"/>
        <charset val="1"/>
      </rPr>
      <t xml:space="preserve">Quantify 1</t>
    </r>
    <r>
      <rPr>
        <sz val="12"/>
        <color rgb="FF000000"/>
        <rFont val="Calibri"/>
        <family val="2"/>
        <charset val="1"/>
      </rPr>
      <t xml:space="preserve"> µl (199 µl WS 1X HS DNA) on Qubit. Dilute in NF H</t>
    </r>
    <r>
      <rPr>
        <vertAlign val="subscript"/>
        <sz val="12"/>
        <color rgb="FF000000"/>
        <rFont val="Calibri"/>
        <family val="2"/>
        <charset val="1"/>
      </rPr>
      <t xml:space="preserve">2</t>
    </r>
    <r>
      <rPr>
        <sz val="12"/>
        <color rgb="FF000000"/>
        <rFont val="Calibri"/>
        <family val="2"/>
        <charset val="1"/>
      </rPr>
      <t xml:space="preserve">O if required</t>
    </r>
  </si>
  <si>
    <t xml:space="preserve">Library DNA 
(ng / µl)</t>
  </si>
  <si>
    <t xml:space="preserve">Final Library [DNA] (ng/µl)</t>
  </si>
  <si>
    <t xml:space="preserve">5 - Loading Library</t>
  </si>
  <si>
    <t xml:space="preserve">Library DNA</t>
  </si>
  <si>
    <t xml:space="preserve">Elution Buffer (EB)</t>
  </si>
  <si>
    <t xml:space="preserve">Sequencing Buffer (SQB)</t>
  </si>
  <si>
    <t xml:space="preserve">Loading Beads (LB)</t>
  </si>
  <si>
    <t xml:space="preserve">(ensure mixed thoroughly just before addition)</t>
  </si>
  <si>
    <t xml:space="preserve">Sequencing Run Details</t>
  </si>
  <si>
    <t xml:space="preserve">Platform:</t>
  </si>
  <si>
    <t xml:space="preserve">Mk1b</t>
  </si>
  <si>
    <t xml:space="preserve">Flow Cell ID:</t>
  </si>
  <si>
    <t xml:space="preserve">Flow Cell status:</t>
  </si>
  <si>
    <t xml:space="preserve">Flow Cell usage:</t>
  </si>
  <si>
    <t xml:space="preserve">(if used state hrs)</t>
  </si>
  <si>
    <t xml:space="preserve">Flow Chemistry:</t>
  </si>
  <si>
    <t xml:space="preserve">R10.4.1</t>
  </si>
  <si>
    <t xml:space="preserve">(assume R10.4.1)</t>
  </si>
  <si>
    <t xml:space="preserve">Flow cell check:</t>
  </si>
  <si>
    <t xml:space="preserve"> (# functioning pores)</t>
  </si>
  <si>
    <t xml:space="preserve">Run Length:</t>
  </si>
  <si>
    <t xml:space="preserve">hrs</t>
  </si>
  <si>
    <t xml:space="preserve">Sample Information</t>
  </si>
  <si>
    <t xml:space="preserve">SWGA</t>
  </si>
  <si>
    <t xml:space="preserve">Multiplex PCR</t>
  </si>
  <si>
    <t xml:space="preserve">Library Prep</t>
  </si>
  <si>
    <t xml:space="preserve">#</t>
  </si>
  <si>
    <t xml:space="preserve">Well</t>
  </si>
  <si>
    <t xml:space="preserve">Sample ID</t>
  </si>
  <si>
    <t xml:space="preserve">Extraction ID</t>
  </si>
  <si>
    <t xml:space="preserve">sWGA Identifier</t>
  </si>
  <si>
    <t xml:space="preserve">PCR Identifier</t>
  </si>
  <si>
    <t xml:space="preserve">Qubit PCR [DNA] (ng/µl)</t>
  </si>
  <si>
    <t xml:space="preserve">PCR Dilution Factor</t>
  </si>
  <si>
    <t xml:space="preserve">PCR [DNA] (ng / µl)</t>
  </si>
  <si>
    <t xml:space="preserve">Barcode#</t>
  </si>
  <si>
    <r>
      <rPr>
        <sz val="12"/>
        <rFont val="Calibri"/>
        <family val="2"/>
        <charset val="1"/>
      </rPr>
      <t xml:space="preserve">PCR prodct (</t>
    </r>
    <r>
      <rPr>
        <sz val="12"/>
        <color rgb="FF000000"/>
        <rFont val="Calibri"/>
        <family val="2"/>
        <charset val="1"/>
      </rPr>
      <t xml:space="preserve">µl) for End-repair</t>
    </r>
  </si>
  <si>
    <r>
      <rPr>
        <sz val="12"/>
        <rFont val="Calibri"/>
        <family val="2"/>
        <charset val="1"/>
      </rPr>
      <t xml:space="preserve">NF H</t>
    </r>
    <r>
      <rPr>
        <vertAlign val="subscript"/>
        <sz val="12"/>
        <color rgb="FF000000"/>
        <rFont val="Calibri"/>
        <family val="2"/>
        <charset val="1"/>
      </rPr>
      <t xml:space="preserve">2</t>
    </r>
    <r>
      <rPr>
        <sz val="12"/>
        <color rgb="FF000000"/>
        <rFont val="Calibri"/>
        <family val="2"/>
        <charset val="1"/>
      </rPr>
      <t xml:space="preserve">0 (µl)</t>
    </r>
  </si>
  <si>
    <t xml:space="preserve">SeqLib Identifier</t>
  </si>
  <si>
    <t xml:space="preserve">A1</t>
  </si>
  <si>
    <t xml:space="preserve">MIS1021</t>
  </si>
  <si>
    <t xml:space="preserve">MJ010</t>
  </si>
  <si>
    <t xml:space="preserve">SWFW094_A1</t>
  </si>
  <si>
    <t xml:space="preserve">PCTB142_A1</t>
  </si>
  <si>
    <t xml:space="preserve">01</t>
  </si>
  <si>
    <t xml:space="preserve">B1</t>
  </si>
  <si>
    <t xml:space="preserve">MIS1022</t>
  </si>
  <si>
    <t xml:space="preserve">MJ011</t>
  </si>
  <si>
    <t xml:space="preserve">SWFW094_B1</t>
  </si>
  <si>
    <t xml:space="preserve">PCTB142_B1</t>
  </si>
  <si>
    <t xml:space="preserve">02</t>
  </si>
  <si>
    <t xml:space="preserve">C1</t>
  </si>
  <si>
    <t xml:space="preserve">MIS1023</t>
  </si>
  <si>
    <t xml:space="preserve">MJ012</t>
  </si>
  <si>
    <t xml:space="preserve">SWFW094_C1</t>
  </si>
  <si>
    <t xml:space="preserve">PCTB142_C1</t>
  </si>
  <si>
    <t xml:space="preserve">03</t>
  </si>
  <si>
    <t xml:space="preserve">D1</t>
  </si>
  <si>
    <t xml:space="preserve">MIS1025</t>
  </si>
  <si>
    <t xml:space="preserve">MJ014</t>
  </si>
  <si>
    <t xml:space="preserve">SWFW094_E1</t>
  </si>
  <si>
    <t xml:space="preserve">PCTB142_D1</t>
  </si>
  <si>
    <t xml:space="preserve">04</t>
  </si>
  <si>
    <t xml:space="preserve">E1</t>
  </si>
  <si>
    <t xml:space="preserve">MIS1026</t>
  </si>
  <si>
    <t xml:space="preserve">MJ015</t>
  </si>
  <si>
    <t xml:space="preserve">SWFW094_F1</t>
  </si>
  <si>
    <t xml:space="preserve">PCTB142_E1</t>
  </si>
  <si>
    <t xml:space="preserve">05</t>
  </si>
  <si>
    <t xml:space="preserve">F1</t>
  </si>
  <si>
    <t xml:space="preserve">MIS1028</t>
  </si>
  <si>
    <t xml:space="preserve">MJ017</t>
  </si>
  <si>
    <t xml:space="preserve">SWFW094_H1</t>
  </si>
  <si>
    <t xml:space="preserve">PCTB142_G1</t>
  </si>
  <si>
    <t xml:space="preserve">06</t>
  </si>
  <si>
    <t xml:space="preserve">G1</t>
  </si>
  <si>
    <t xml:space="preserve">MIS1029</t>
  </si>
  <si>
    <t xml:space="preserve">MJ018</t>
  </si>
  <si>
    <t xml:space="preserve">SWFW094_A2</t>
  </si>
  <si>
    <t xml:space="preserve">PCTB142_H1</t>
  </si>
  <si>
    <t xml:space="preserve">07</t>
  </si>
  <si>
    <t xml:space="preserve">H1</t>
  </si>
  <si>
    <t xml:space="preserve">3D7</t>
  </si>
  <si>
    <t xml:space="preserve">3D7_01a</t>
  </si>
  <si>
    <t xml:space="preserve">SWFW094_C2</t>
  </si>
  <si>
    <t xml:space="preserve">PCTB142_A2</t>
  </si>
  <si>
    <t xml:space="preserve">08</t>
  </si>
  <si>
    <t xml:space="preserve">A2</t>
  </si>
  <si>
    <t xml:space="preserve">Dd2</t>
  </si>
  <si>
    <t xml:space="preserve">Dd2_01a</t>
  </si>
  <si>
    <t xml:space="preserve">SWFW094_D2</t>
  </si>
  <si>
    <t xml:space="preserve">PCTB142_B2</t>
  </si>
  <si>
    <t xml:space="preserve">09</t>
  </si>
  <si>
    <t xml:space="preserve">B2</t>
  </si>
  <si>
    <t xml:space="preserve">NTC</t>
  </si>
  <si>
    <t xml:space="preserve">NTC_SWFW094</t>
  </si>
  <si>
    <t xml:space="preserve">SWFW094_E2</t>
  </si>
  <si>
    <t xml:space="preserve">PCTB142_C2</t>
  </si>
  <si>
    <t xml:space="preserve">10</t>
  </si>
  <si>
    <t xml:space="preserve">C2</t>
  </si>
  <si>
    <t xml:space="preserve">MIS1011</t>
  </si>
  <si>
    <t xml:space="preserve">MJ001</t>
  </si>
  <si>
    <t xml:space="preserve">SWJS032_A1</t>
  </si>
  <si>
    <t xml:space="preserve">PCTB142_D2</t>
  </si>
  <si>
    <t xml:space="preserve">11</t>
  </si>
  <si>
    <t xml:space="preserve">D2</t>
  </si>
  <si>
    <t xml:space="preserve">MIS1012</t>
  </si>
  <si>
    <t xml:space="preserve">MJ002</t>
  </si>
  <si>
    <t xml:space="preserve">SWJS032_B1</t>
  </si>
  <si>
    <t xml:space="preserve">PCTB142_E2</t>
  </si>
  <si>
    <t xml:space="preserve">12</t>
  </si>
  <si>
    <t xml:space="preserve">E2</t>
  </si>
  <si>
    <t xml:space="preserve">MIS1016</t>
  </si>
  <si>
    <t xml:space="preserve">MJ006</t>
  </si>
  <si>
    <t xml:space="preserve">SWJS032_F1</t>
  </si>
  <si>
    <t xml:space="preserve">PCTB142_G2</t>
  </si>
  <si>
    <t xml:space="preserve">13</t>
  </si>
  <si>
    <t xml:space="preserve">F2</t>
  </si>
  <si>
    <t xml:space="preserve">MIS1017</t>
  </si>
  <si>
    <t xml:space="preserve">MJ007</t>
  </si>
  <si>
    <t xml:space="preserve">SWJS032_G1</t>
  </si>
  <si>
    <t xml:space="preserve">PCTB142_H2</t>
  </si>
  <si>
    <t xml:space="preserve">14</t>
  </si>
  <si>
    <t xml:space="preserve">G2</t>
  </si>
  <si>
    <t xml:space="preserve">MIS1018</t>
  </si>
  <si>
    <t xml:space="preserve">MJ008</t>
  </si>
  <si>
    <t xml:space="preserve">SWJS032_H1</t>
  </si>
  <si>
    <t xml:space="preserve">PCTB142_A3</t>
  </si>
  <si>
    <t xml:space="preserve">15</t>
  </si>
  <si>
    <t xml:space="preserve">H2</t>
  </si>
  <si>
    <t xml:space="preserve">MIS1019</t>
  </si>
  <si>
    <t xml:space="preserve">MJ009</t>
  </si>
  <si>
    <t xml:space="preserve">SWJS032_A2</t>
  </si>
  <si>
    <t xml:space="preserve">PCTB142_B3</t>
  </si>
  <si>
    <t xml:space="preserve">16</t>
  </si>
  <si>
    <t xml:space="preserve">A3</t>
  </si>
  <si>
    <t xml:space="preserve">MIS1020</t>
  </si>
  <si>
    <t xml:space="preserve">SWJS032_B2</t>
  </si>
  <si>
    <t xml:space="preserve">PCTB142_C3</t>
  </si>
  <si>
    <t xml:space="preserve">17</t>
  </si>
  <si>
    <t xml:space="preserve">B3</t>
  </si>
  <si>
    <t xml:space="preserve">SWJS032_C2</t>
  </si>
  <si>
    <t xml:space="preserve">PCTB142_D3</t>
  </si>
  <si>
    <t xml:space="preserve">18</t>
  </si>
  <si>
    <t xml:space="preserve">C3</t>
  </si>
  <si>
    <t xml:space="preserve">SWJS032_D2</t>
  </si>
  <si>
    <t xml:space="preserve">PCTB142_E3</t>
  </si>
  <si>
    <t xml:space="preserve">19</t>
  </si>
  <si>
    <t xml:space="preserve">D3</t>
  </si>
  <si>
    <t xml:space="preserve">NTC_SWJS032</t>
  </si>
  <si>
    <t xml:space="preserve">SWJS032_E2</t>
  </si>
  <si>
    <t xml:space="preserve">PCTB142_F3</t>
  </si>
  <si>
    <t xml:space="preserve">20</t>
  </si>
  <si>
    <t xml:space="preserve">E3</t>
  </si>
  <si>
    <t xml:space="preserve">21</t>
  </si>
  <si>
    <t xml:space="preserve">F3</t>
  </si>
  <si>
    <t xml:space="preserve">22</t>
  </si>
  <si>
    <t xml:space="preserve">G3</t>
  </si>
  <si>
    <t xml:space="preserve">23</t>
  </si>
  <si>
    <t xml:space="preserve">H3</t>
  </si>
  <si>
    <t xml:space="preserve">24</t>
  </si>
  <si>
    <t xml:space="preserve">A4</t>
  </si>
  <si>
    <t xml:space="preserve">25</t>
  </si>
  <si>
    <t xml:space="preserve">B4</t>
  </si>
  <si>
    <t xml:space="preserve">26</t>
  </si>
  <si>
    <t xml:space="preserve">C4</t>
  </si>
  <si>
    <t xml:space="preserve">27</t>
  </si>
  <si>
    <t xml:space="preserve">D4</t>
  </si>
  <si>
    <t xml:space="preserve">28</t>
  </si>
  <si>
    <t xml:space="preserve">E4</t>
  </si>
  <si>
    <t xml:space="preserve">29</t>
  </si>
  <si>
    <t xml:space="preserve">F4</t>
  </si>
  <si>
    <t xml:space="preserve">30</t>
  </si>
  <si>
    <t xml:space="preserve">G4</t>
  </si>
  <si>
    <t xml:space="preserve">31</t>
  </si>
  <si>
    <t xml:space="preserve">H4</t>
  </si>
  <si>
    <t xml:space="preserve">32</t>
  </si>
  <si>
    <t xml:space="preserve">A5</t>
  </si>
  <si>
    <t xml:space="preserve">33</t>
  </si>
  <si>
    <t xml:space="preserve">B5</t>
  </si>
  <si>
    <t xml:space="preserve">34</t>
  </si>
  <si>
    <t xml:space="preserve">C5</t>
  </si>
  <si>
    <t xml:space="preserve">35</t>
  </si>
  <si>
    <t xml:space="preserve">D5</t>
  </si>
  <si>
    <t xml:space="preserve">36</t>
  </si>
  <si>
    <t xml:space="preserve">E5</t>
  </si>
  <si>
    <t xml:space="preserve">37</t>
  </si>
  <si>
    <t xml:space="preserve">F5</t>
  </si>
  <si>
    <t xml:space="preserve">38</t>
  </si>
  <si>
    <t xml:space="preserve">G5</t>
  </si>
  <si>
    <t xml:space="preserve">39</t>
  </si>
  <si>
    <t xml:space="preserve">H5</t>
  </si>
  <si>
    <t xml:space="preserve">40</t>
  </si>
  <si>
    <t xml:space="preserve">A6</t>
  </si>
  <si>
    <t xml:space="preserve">41</t>
  </si>
  <si>
    <t xml:space="preserve">B6</t>
  </si>
  <si>
    <t xml:space="preserve">42</t>
  </si>
  <si>
    <t xml:space="preserve">C6</t>
  </si>
  <si>
    <t xml:space="preserve">43</t>
  </si>
  <si>
    <t xml:space="preserve">D6</t>
  </si>
  <si>
    <t xml:space="preserve">44</t>
  </si>
  <si>
    <t xml:space="preserve">E6</t>
  </si>
  <si>
    <t xml:space="preserve">45</t>
  </si>
  <si>
    <t xml:space="preserve">F6</t>
  </si>
  <si>
    <t xml:space="preserve">46</t>
  </si>
  <si>
    <t xml:space="preserve">G6</t>
  </si>
  <si>
    <t xml:space="preserve">47</t>
  </si>
  <si>
    <t xml:space="preserve">H6</t>
  </si>
  <si>
    <t xml:space="preserve">48</t>
  </si>
  <si>
    <t xml:space="preserve">A7</t>
  </si>
  <si>
    <t xml:space="preserve">49</t>
  </si>
  <si>
    <t xml:space="preserve">B7</t>
  </si>
  <si>
    <t xml:space="preserve">50</t>
  </si>
  <si>
    <t xml:space="preserve">C7</t>
  </si>
  <si>
    <t xml:space="preserve">51</t>
  </si>
  <si>
    <t xml:space="preserve">D7</t>
  </si>
  <si>
    <t xml:space="preserve">52</t>
  </si>
  <si>
    <t xml:space="preserve">E7</t>
  </si>
  <si>
    <t xml:space="preserve">53</t>
  </si>
  <si>
    <t xml:space="preserve">F7</t>
  </si>
  <si>
    <t xml:space="preserve">54</t>
  </si>
  <si>
    <t xml:space="preserve">G7</t>
  </si>
  <si>
    <t xml:space="preserve">55</t>
  </si>
  <si>
    <t xml:space="preserve">H7</t>
  </si>
  <si>
    <t xml:space="preserve">56</t>
  </si>
  <si>
    <t xml:space="preserve">A8</t>
  </si>
  <si>
    <t xml:space="preserve">57</t>
  </si>
  <si>
    <t xml:space="preserve">B8</t>
  </si>
  <si>
    <t xml:space="preserve">58</t>
  </si>
  <si>
    <t xml:space="preserve">C8</t>
  </si>
  <si>
    <t xml:space="preserve">59</t>
  </si>
  <si>
    <t xml:space="preserve">D8</t>
  </si>
  <si>
    <t xml:space="preserve">60</t>
  </si>
  <si>
    <t xml:space="preserve">E8</t>
  </si>
  <si>
    <t xml:space="preserve">61</t>
  </si>
  <si>
    <t xml:space="preserve">F8</t>
  </si>
  <si>
    <t xml:space="preserve">62</t>
  </si>
  <si>
    <t xml:space="preserve">G8</t>
  </si>
  <si>
    <t xml:space="preserve">63</t>
  </si>
  <si>
    <t xml:space="preserve">H8</t>
  </si>
  <si>
    <t xml:space="preserve">64</t>
  </si>
  <si>
    <t xml:space="preserve">A9</t>
  </si>
  <si>
    <t xml:space="preserve">65</t>
  </si>
  <si>
    <t xml:space="preserve">B9</t>
  </si>
  <si>
    <t xml:space="preserve">66</t>
  </si>
  <si>
    <t xml:space="preserve">C9</t>
  </si>
  <si>
    <t xml:space="preserve">67</t>
  </si>
  <si>
    <t xml:space="preserve">D9</t>
  </si>
  <si>
    <t xml:space="preserve">68</t>
  </si>
  <si>
    <t xml:space="preserve">E9</t>
  </si>
  <si>
    <t xml:space="preserve">69</t>
  </si>
  <si>
    <t xml:space="preserve">F9</t>
  </si>
  <si>
    <t xml:space="preserve">70</t>
  </si>
  <si>
    <t xml:space="preserve">G9</t>
  </si>
  <si>
    <t xml:space="preserve">71</t>
  </si>
  <si>
    <t xml:space="preserve">H9</t>
  </si>
  <si>
    <t xml:space="preserve">72</t>
  </si>
  <si>
    <t xml:space="preserve">A10</t>
  </si>
  <si>
    <t xml:space="preserve">73</t>
  </si>
  <si>
    <t xml:space="preserve">B10</t>
  </si>
  <si>
    <t xml:space="preserve">74</t>
  </si>
  <si>
    <t xml:space="preserve">C10</t>
  </si>
  <si>
    <t xml:space="preserve">75</t>
  </si>
  <si>
    <t xml:space="preserve">D10</t>
  </si>
  <si>
    <t xml:space="preserve">76</t>
  </si>
  <si>
    <t xml:space="preserve">E10</t>
  </si>
  <si>
    <t xml:space="preserve">77</t>
  </si>
  <si>
    <t xml:space="preserve">F10</t>
  </si>
  <si>
    <t xml:space="preserve">78</t>
  </si>
  <si>
    <t xml:space="preserve">G10</t>
  </si>
  <si>
    <t xml:space="preserve">79</t>
  </si>
  <si>
    <t xml:space="preserve">H10</t>
  </si>
  <si>
    <t xml:space="preserve">80</t>
  </si>
  <si>
    <t xml:space="preserve">A11</t>
  </si>
  <si>
    <t xml:space="preserve">81</t>
  </si>
  <si>
    <t xml:space="preserve">B11</t>
  </si>
  <si>
    <t xml:space="preserve">82</t>
  </si>
  <si>
    <t xml:space="preserve">C11</t>
  </si>
  <si>
    <t xml:space="preserve">83</t>
  </si>
  <si>
    <t xml:space="preserve">D11</t>
  </si>
  <si>
    <t xml:space="preserve">84</t>
  </si>
  <si>
    <t xml:space="preserve">E11</t>
  </si>
  <si>
    <t xml:space="preserve">85</t>
  </si>
  <si>
    <t xml:space="preserve">F11</t>
  </si>
  <si>
    <t xml:space="preserve">86</t>
  </si>
  <si>
    <t xml:space="preserve">G11</t>
  </si>
  <si>
    <t xml:space="preserve">87</t>
  </si>
  <si>
    <t xml:space="preserve">H11</t>
  </si>
  <si>
    <t xml:space="preserve">88</t>
  </si>
  <si>
    <t xml:space="preserve">A12</t>
  </si>
  <si>
    <t xml:space="preserve">89</t>
  </si>
  <si>
    <t xml:space="preserve">B12</t>
  </si>
  <si>
    <t xml:space="preserve">90</t>
  </si>
  <si>
    <t xml:space="preserve">C12</t>
  </si>
  <si>
    <t xml:space="preserve">91</t>
  </si>
  <si>
    <t xml:space="preserve">D12</t>
  </si>
  <si>
    <t xml:space="preserve">92</t>
  </si>
  <si>
    <t xml:space="preserve">E12</t>
  </si>
  <si>
    <t xml:space="preserve">93</t>
  </si>
  <si>
    <t xml:space="preserve">F12</t>
  </si>
  <si>
    <t xml:space="preserve">94</t>
  </si>
  <si>
    <t xml:space="preserve">G12</t>
  </si>
  <si>
    <t xml:space="preserve">95</t>
  </si>
  <si>
    <t xml:space="preserve">H12</t>
  </si>
  <si>
    <t xml:space="preserve">96</t>
  </si>
  <si>
    <t xml:space="preserve">Instructions:</t>
  </si>
  <si>
    <t xml:space="preserve">This template is to be used to record library and sequencing steps as part of a NOMADS sequencing run. There are two tabs to complete:</t>
  </si>
  <si>
    <t xml:space="preserve">Assay</t>
  </si>
  <si>
    <t xml:space="preserve">A simplified list of assay steps / componentes including master mix calculations and plate layouts</t>
  </si>
  <si>
    <t xml:space="preserve">Library</t>
  </si>
  <si>
    <t xml:space="preserve">Sample level details associated with the library procedure</t>
  </si>
  <si>
    <t xml:space="preserve">The following tabs should not need to be altered, except for potentially adding user names</t>
  </si>
  <si>
    <t xml:space="preserve">reference</t>
  </si>
  <si>
    <t xml:space="preserve">contains look-up tables, assumptions etc. Edit the entries in green according to your needs</t>
  </si>
  <si>
    <t xml:space="preserve">exp_metadata</t>
  </si>
  <si>
    <t xml:space="preserve">Contains experiment level metadata for export</t>
  </si>
  <si>
    <t xml:space="preserve">rxn_metadata</t>
  </si>
  <si>
    <t xml:space="preserve">Contains rxn level metadata for export</t>
  </si>
  <si>
    <r>
      <rPr>
        <sz val="11"/>
        <color rgb="FF000000"/>
        <rFont val="Calibri"/>
        <family val="2"/>
        <charset val="1"/>
      </rPr>
      <t xml:space="preserve">All experimental metadata can be extracted to a csv file for nomadic pipeline ingestion using the </t>
    </r>
    <r>
      <rPr>
        <b val="true"/>
        <sz val="11"/>
        <color rgb="FF000000"/>
        <rFont val="Calibri"/>
        <family val="2"/>
        <charset val="1"/>
      </rPr>
      <t xml:space="preserve">warehouse.py</t>
    </r>
    <r>
      <rPr>
        <sz val="11"/>
        <color rgb="FF000000"/>
        <rFont val="Calibri"/>
        <family val="2"/>
        <charset val="1"/>
      </rPr>
      <t xml:space="preserve"> script in this repository:</t>
    </r>
  </si>
  <si>
    <t xml:space="preserve">Additional notes:</t>
  </si>
  <si>
    <t xml:space="preserve">1. Ensure that all identifier columns (sWGA / PCR) have a value for each reaction. Enter NA (e.g. with a control) where there is none</t>
  </si>
  <si>
    <t xml:space="preserve">2. Do not overwrite any shaded cells - if a change needs to be made to the worksheet then report the issue.</t>
  </si>
  <si>
    <t xml:space="preserve">Assumptions</t>
  </si>
  <si>
    <t xml:space="preserve">Look-ups</t>
  </si>
  <si>
    <t xml:space="preserve">User-defined</t>
  </si>
  <si>
    <t xml:space="preserve">Description</t>
  </si>
  <si>
    <t xml:space="preserve">Flow cell status</t>
  </si>
  <si>
    <t xml:space="preserve">User</t>
  </si>
  <si>
    <t xml:space="preserve">Initials</t>
  </si>
  <si>
    <t xml:space="preserve">Project</t>
  </si>
  <si>
    <t xml:space="preserve">End repair target mass</t>
  </si>
  <si>
    <t xml:space="preserve">ng</t>
  </si>
  <si>
    <t xml:space="preserve">New</t>
  </si>
  <si>
    <t xml:space="preserve">JS</t>
  </si>
  <si>
    <t xml:space="preserve">CoRE</t>
  </si>
  <si>
    <t xml:space="preserve">End repair max volume</t>
  </si>
  <si>
    <t xml:space="preserve">ul</t>
  </si>
  <si>
    <t xml:space="preserve">Used</t>
  </si>
  <si>
    <t xml:space="preserve">Fiona Waiting</t>
  </si>
  <si>
    <t xml:space="preserve">FW</t>
  </si>
  <si>
    <t xml:space="preserve">ProACT</t>
  </si>
  <si>
    <t xml:space="preserve">Adapter Ligation target mass</t>
  </si>
  <si>
    <t xml:space="preserve">Terence Broad</t>
  </si>
  <si>
    <t xml:space="preserve">TB</t>
  </si>
  <si>
    <t xml:space="preserve">Adapter ligation max volume</t>
  </si>
  <si>
    <t xml:space="preserve">NB. The entries above are used for dropdown options in other tabs. To add additional entries and maintain the dropdowns, do the following:</t>
  </si>
  <si>
    <t xml:space="preserve">Flow cell target mass</t>
  </si>
  <si>
    <t xml:space="preserve">1. Select a complete entry i.e. for names you would highlight two cells e.g. G5 and H5</t>
  </si>
  <si>
    <t xml:space="preserve">Flow cell load max volume</t>
  </si>
  <si>
    <t xml:space="preserve">2. Right click on the highlighted cells and select 'insert'
</t>
  </si>
  <si>
    <t xml:space="preserve">3. Select 'Shift cells down'</t>
  </si>
  <si>
    <t xml:space="preserve">Experiment</t>
  </si>
  <si>
    <t xml:space="preserve">4. Enter the new details into the new row</t>
  </si>
  <si>
    <t xml:space="preserve">type</t>
  </si>
  <si>
    <t xml:space="preserve">seqlib</t>
  </si>
  <si>
    <t xml:space="preserve">version</t>
  </si>
  <si>
    <t xml:space="preserve">expt_id</t>
  </si>
  <si>
    <t xml:space="preserve">expt_date</t>
  </si>
  <si>
    <t xml:space="preserve">expt_user</t>
  </si>
  <si>
    <t xml:space="preserve">expt_type</t>
  </si>
  <si>
    <t xml:space="preserve">expt_version</t>
  </si>
  <si>
    <t xml:space="preserve">expt_notes</t>
  </si>
  <si>
    <t xml:space="preserve">expt_summary</t>
  </si>
  <si>
    <t xml:space="preserve">expt_rxns</t>
  </si>
  <si>
    <t xml:space="preserve">endrepair_targetmass_ng</t>
  </si>
  <si>
    <t xml:space="preserve">endrepair_maxvol_ul</t>
  </si>
  <si>
    <t xml:space="preserve">endrepair_dnaconc_ngul</t>
  </si>
  <si>
    <t xml:space="preserve">adaptlig_targetmass_ng</t>
  </si>
  <si>
    <t xml:space="preserve">adaptlig_maxvol_ul</t>
  </si>
  <si>
    <t xml:space="preserve">library_dnaconc_ngul</t>
  </si>
  <si>
    <t xml:space="preserve">seq_platform</t>
  </si>
  <si>
    <t xml:space="preserve">flowcell_targetmass_ng</t>
  </si>
  <si>
    <t xml:space="preserve">flowcell_maxvol_ul</t>
  </si>
  <si>
    <t xml:space="preserve">flowcell_id</t>
  </si>
  <si>
    <t xml:space="preserve">flowcell_chemistry</t>
  </si>
  <si>
    <t xml:space="preserve">flowcell_status</t>
  </si>
  <si>
    <t xml:space="preserve">flowcell_checkpores</t>
  </si>
  <si>
    <t xml:space="preserve">flowcell_runlength_hrs</t>
  </si>
  <si>
    <t xml:space="preserve">flowcell_prevusage_hrs</t>
  </si>
  <si>
    <t xml:space="preserve">sample_id</t>
  </si>
  <si>
    <t xml:space="preserve">extraction_id</t>
  </si>
  <si>
    <t xml:space="preserve">swga_identifier</t>
  </si>
  <si>
    <t xml:space="preserve">pcr_identifier</t>
  </si>
  <si>
    <t xml:space="preserve">seqlib_identifier</t>
  </si>
  <si>
    <t xml:space="preserve">barcode</t>
  </si>
  <si>
    <t xml:space="preserve">endrepair_vol_ul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</si>
</sst>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(* #,##0.00_);_(* \(#,##0.00\);_(* \-??_);_(@_)"/>
    <numFmt numFmtId="166" formatCode="@"/>
    <numFmt numFmtId="167" formatCode="dd/mm/yyyy"/>
    <numFmt numFmtId="168" formatCode="General"/>
    <numFmt numFmtId="169" formatCode="0"/>
    <numFmt numFmtId="170" formatCode="0%"/>
    <numFmt numFmtId="171" formatCode="0.0"/>
    <numFmt numFmtId="172" formatCode="0.00"/>
  </numFmts>
  <fonts count="1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u val="single"/>
      <sz val="12"/>
      <color rgb="FF000000"/>
      <name val="Calibri"/>
      <family val="2"/>
      <charset val="1"/>
    </font>
    <font>
      <vertAlign val="superscript"/>
      <sz val="12"/>
      <color rgb="FF000000"/>
      <name val="Calibri"/>
      <family val="2"/>
      <charset val="1"/>
    </font>
    <font>
      <vertAlign val="subscript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Andale Mono"/>
      <family val="2"/>
      <charset val="1"/>
    </font>
    <font>
      <sz val="12"/>
      <color rgb="FFFFFF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D0CECE"/>
      </patternFill>
    </fill>
    <fill>
      <patternFill patternType="solid">
        <fgColor rgb="FFFF0000"/>
        <bgColor rgb="FF9C0006"/>
      </patternFill>
    </fill>
    <fill>
      <patternFill patternType="solid">
        <fgColor rgb="FFFFC000"/>
        <bgColor rgb="FFFF9900"/>
      </patternFill>
    </fill>
    <fill>
      <patternFill patternType="solid">
        <fgColor rgb="FFF2F2F2"/>
        <bgColor rgb="FFFFFFFF"/>
      </patternFill>
    </fill>
    <fill>
      <patternFill patternType="solid">
        <fgColor rgb="FF92D050"/>
        <bgColor rgb="FFBFBFBF"/>
      </patternFill>
    </fill>
    <fill>
      <patternFill patternType="solid">
        <fgColor rgb="FF8FAADC"/>
        <bgColor rgb="FF969696"/>
      </patternFill>
    </fill>
    <fill>
      <patternFill patternType="solid">
        <fgColor rgb="FFC55A11"/>
        <bgColor rgb="FF993300"/>
      </patternFill>
    </fill>
    <fill>
      <patternFill patternType="solid">
        <fgColor rgb="FFD0CECE"/>
        <bgColor rgb="FFD9D9D9"/>
      </patternFill>
    </fill>
    <fill>
      <patternFill patternType="solid">
        <fgColor rgb="FFD9D9D9"/>
        <bgColor rgb="FFD0CECE"/>
      </patternFill>
    </fill>
    <fill>
      <patternFill patternType="solid">
        <fgColor rgb="FF00B050"/>
        <bgColor rgb="FF008080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thick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3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0" fillId="3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0" fillId="0" borderId="0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1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0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0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7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8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9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5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1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1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11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1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11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11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Normal 2" xfId="21"/>
    <cellStyle name="Normal 3" xfId="22"/>
    <cellStyle name="Normal 4" xfId="23"/>
  </cellStyles>
  <dxfs count="21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92D050"/>
        </patternFill>
      </fill>
    </dxf>
    <dxf>
      <fill>
        <patternFill patternType="solid">
          <fgColor rgb="FF8FAADC"/>
        </patternFill>
      </fill>
    </dxf>
    <dxf>
      <fill>
        <patternFill patternType="solid">
          <fgColor rgb="FFBFBFBF"/>
        </patternFill>
      </fill>
    </dxf>
    <dxf>
      <fill>
        <patternFill patternType="solid">
          <fgColor rgb="FFD0CECE"/>
        </patternFill>
      </fill>
    </dxf>
    <dxf>
      <fill>
        <patternFill patternType="solid">
          <fgColor rgb="FFC55A11"/>
        </patternFill>
      </fill>
    </dxf>
    <dxf>
      <fill>
        <patternFill patternType="solid">
          <fgColor rgb="FFD9D9D9"/>
        </patternFill>
      </fill>
    </dxf>
    <dxf>
      <fill>
        <patternFill patternType="solid">
          <f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2F2F2"/>
      <rgbColor rgb="FFD9D9D9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C55A11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bl_expt_metadata" displayName="tbl_expt_metadata" ref="A1:W2" headerRowCount="1" totalsRowCount="0" totalsRowShown="0">
  <autoFilter ref="A1:W2"/>
  <tableColumns count="23">
    <tableColumn id="1" name="expt_id"/>
    <tableColumn id="2" name="expt_date"/>
    <tableColumn id="3" name="expt_user"/>
    <tableColumn id="4" name="expt_type"/>
    <tableColumn id="5" name="expt_version"/>
    <tableColumn id="6" name="expt_notes"/>
    <tableColumn id="7" name="expt_summary"/>
    <tableColumn id="8" name="expt_rxns"/>
    <tableColumn id="9" name="endrepair_targetmass_ng"/>
    <tableColumn id="10" name="endrepair_maxvol_ul"/>
    <tableColumn id="11" name="endrepair_dnaconc_ngul"/>
    <tableColumn id="12" name="adaptlig_targetmass_ng"/>
    <tableColumn id="13" name="adaptlig_maxvol_ul"/>
    <tableColumn id="14" name="library_dnaconc_ngul"/>
    <tableColumn id="15" name="seq_platform"/>
    <tableColumn id="16" name="flowcell_targetmass_ng"/>
    <tableColumn id="17" name="flowcell_maxvol_ul"/>
    <tableColumn id="18" name="flowcell_id"/>
    <tableColumn id="19" name="flowcell_chemistry"/>
    <tableColumn id="20" name="flowcell_status"/>
    <tableColumn id="21" name="flowcell_checkpores"/>
    <tableColumn id="22" name="flowcell_runlength_hrs"/>
    <tableColumn id="23" name="flowcell_prevusage_hrs"/>
  </tableColumns>
</table>
</file>

<file path=xl/tables/table2.xml><?xml version="1.0" encoding="utf-8"?>
<table xmlns="http://schemas.openxmlformats.org/spreadsheetml/2006/main" id="2" name="tbl_rxn_metadata" displayName="tbl_rxn_metadata" ref="A1:H97" headerRowCount="1" totalsRowCount="0" totalsRowShown="0">
  <autoFilter ref="A1:H97"/>
  <tableColumns count="8">
    <tableColumn id="1" name="sample_id"/>
    <tableColumn id="2" name="extraction_id"/>
    <tableColumn id="3" name="expt_id"/>
    <tableColumn id="4" name="swga_identifier"/>
    <tableColumn id="5" name="pcr_identifier"/>
    <tableColumn id="6" name="seqlib_identifier"/>
    <tableColumn id="7" name="barcode"/>
    <tableColumn id="8" name="endrepair_vol_ul"/>
  </tableColumns>
</table>
</file>

<file path=xl/tables/table3.xml><?xml version="1.0" encoding="utf-8"?>
<table xmlns="http://schemas.openxmlformats.org/spreadsheetml/2006/main" id="3" name="tbl_SeqLib" displayName="tbl_SeqLib" ref="A2:M98" headerRowCount="1" totalsRowCount="0" totalsRowShown="0">
  <autoFilter ref="A2:M98"/>
  <tableColumns count="13">
    <tableColumn id="1" name="#"/>
    <tableColumn id="2" name="Well"/>
    <tableColumn id="3" name="Sample ID"/>
    <tableColumn id="4" name="Extraction ID"/>
    <tableColumn id="5" name="sWGA Identifier"/>
    <tableColumn id="6" name="PCR Identifier"/>
    <tableColumn id="7" name="Qubit PCR [DNA] (ng/µl)"/>
    <tableColumn id="8" name="PCR Dilution Factor"/>
    <tableColumn id="9" name="PCR [DNA] (ng / µl)"/>
    <tableColumn id="10" name="Barcode#"/>
    <tableColumn id="11" name="PCR prodct (µl) for End-repair"/>
    <tableColumn id="12" name="NF H20 (µl)"/>
    <tableColumn id="13" name="SeqLib Identifier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true"/>
  </sheetPr>
  <dimension ref="A1:L70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C3" activeCellId="0" sqref="C3"/>
    </sheetView>
  </sheetViews>
  <sheetFormatPr defaultColWidth="8.5546875" defaultRowHeight="15.75" zeroHeight="false" outlineLevelRow="0" outlineLevelCol="0"/>
  <cols>
    <col collapsed="false" customWidth="true" hidden="false" outlineLevel="0" max="8" min="1" style="1" width="9"/>
  </cols>
  <sheetData>
    <row r="1" customFormat="false" ht="15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.75" hidden="false" customHeight="true" outlineLevel="0" collapsed="false">
      <c r="A2" s="3" t="s">
        <v>1</v>
      </c>
      <c r="B2" s="3"/>
      <c r="C2" s="4" t="s">
        <v>2</v>
      </c>
      <c r="D2" s="4"/>
      <c r="E2" s="4"/>
      <c r="F2" s="4"/>
      <c r="G2" s="5" t="s">
        <v>3</v>
      </c>
      <c r="H2" s="5"/>
      <c r="J2" s="6" t="s">
        <v>4</v>
      </c>
      <c r="K2" s="6"/>
    </row>
    <row r="3" customFormat="false" ht="15.75" hidden="false" customHeight="true" outlineLevel="0" collapsed="false">
      <c r="A3" s="3" t="s">
        <v>5</v>
      </c>
      <c r="B3" s="3"/>
      <c r="C3" s="7" t="s">
        <v>6</v>
      </c>
      <c r="D3" s="7"/>
      <c r="E3" s="7"/>
      <c r="F3" s="7"/>
      <c r="G3" s="1" t="s">
        <v>7</v>
      </c>
      <c r="J3" s="8" t="s">
        <v>8</v>
      </c>
      <c r="K3" s="8"/>
    </row>
    <row r="4" customFormat="false" ht="15.75" hidden="false" customHeight="true" outlineLevel="0" collapsed="false">
      <c r="A4" s="3" t="s">
        <v>9</v>
      </c>
      <c r="B4" s="3"/>
      <c r="C4" s="9" t="s">
        <v>10</v>
      </c>
      <c r="D4" s="9"/>
      <c r="E4" s="9"/>
      <c r="F4" s="9"/>
      <c r="G4" s="10" t="s">
        <v>11</v>
      </c>
      <c r="J4" s="11" t="s">
        <v>12</v>
      </c>
      <c r="K4" s="11"/>
    </row>
    <row r="5" customFormat="false" ht="15.75" hidden="false" customHeight="true" outlineLevel="0" collapsed="false">
      <c r="A5" s="12" t="s">
        <v>13</v>
      </c>
      <c r="B5" s="12"/>
      <c r="C5" s="13" t="str">
        <f aca="false">IF(OR(ISBLANK(C3),ISBLANK(C4)),"",_xlfn.CONCAT("SL",VLOOKUP(C3,reference!G3:H5,2,FALSE()),C4))</f>
        <v>SLJS034</v>
      </c>
      <c r="D5" s="13"/>
      <c r="E5" s="13"/>
      <c r="F5" s="13"/>
      <c r="G5" s="14" t="s">
        <v>14</v>
      </c>
      <c r="J5" s="15" t="s">
        <v>15</v>
      </c>
      <c r="K5" s="15"/>
    </row>
    <row r="6" customFormat="false" ht="15.75" hidden="false" customHeight="true" outlineLevel="0" collapsed="false">
      <c r="A6" s="12" t="s">
        <v>16</v>
      </c>
      <c r="B6" s="12"/>
      <c r="C6" s="16" t="str">
        <f aca="false">IF(OR(ISBLANK(C2),ISBLANK(C3),ISBLANK(C4)),"",_xlfn.CONCAT(C2,"_SeqLib_",C5))</f>
        <v>2024-01-15_SeqLib_SLJS034</v>
      </c>
      <c r="D6" s="16"/>
      <c r="E6" s="16"/>
      <c r="F6" s="16"/>
      <c r="G6" s="17"/>
      <c r="J6" s="15"/>
      <c r="K6" s="15"/>
    </row>
    <row r="7" customFormat="false" ht="15.75" hidden="false" customHeight="true" outlineLevel="0" collapsed="false">
      <c r="A7" s="18" t="s">
        <v>17</v>
      </c>
      <c r="B7" s="18"/>
      <c r="C7" s="19" t="s">
        <v>18</v>
      </c>
      <c r="D7" s="19"/>
      <c r="E7" s="19"/>
      <c r="F7" s="19"/>
      <c r="G7" s="1" t="s">
        <v>7</v>
      </c>
    </row>
    <row r="8" customFormat="false" ht="15.75" hidden="false" customHeight="true" outlineLevel="0" collapsed="false">
      <c r="A8" s="18" t="s">
        <v>19</v>
      </c>
      <c r="B8" s="18"/>
      <c r="C8" s="19" t="s">
        <v>20</v>
      </c>
      <c r="D8" s="19"/>
      <c r="E8" s="19"/>
      <c r="F8" s="19"/>
      <c r="G8" s="1" t="s">
        <v>21</v>
      </c>
    </row>
    <row r="9" customFormat="false" ht="15.75" hidden="false" customHeight="true" outlineLevel="0" collapsed="false">
      <c r="A9" s="20" t="s">
        <v>22</v>
      </c>
      <c r="B9" s="20"/>
      <c r="C9" s="21" t="str">
        <f aca="false">IF(OR(LEN(C7)=0, LEN(C8)=0),"",_xlfn.CONCAT(C7,"_Batch",C8))</f>
        <v>MIS2024_BatchA and B</v>
      </c>
      <c r="D9" s="21"/>
      <c r="E9" s="21"/>
      <c r="F9" s="21"/>
      <c r="G9" s="14" t="s">
        <v>23</v>
      </c>
    </row>
    <row r="10" customFormat="false" ht="15.75" hidden="false" customHeight="true" outlineLevel="0" collapsed="false">
      <c r="A10" s="20" t="s">
        <v>24</v>
      </c>
      <c r="B10" s="20"/>
      <c r="C10" s="22" t="str">
        <f aca="false">IF(OR(LEN(C6)=0,LEN(exp_summary)=0),"",_xlfn.CONCAT(C6,"_",exp_summary,".xlsx"))</f>
        <v>2024-01-15_SeqLib_SLJS034_MIS2024_BatchA and B.xlsx</v>
      </c>
      <c r="D10" s="22"/>
      <c r="E10" s="22"/>
      <c r="F10" s="22"/>
      <c r="G10" s="22"/>
      <c r="H10" s="22"/>
    </row>
    <row r="11" customFormat="false" ht="15.75" hidden="false" customHeight="true" outlineLevel="0" collapsed="false">
      <c r="A11" s="3" t="s">
        <v>25</v>
      </c>
      <c r="B11" s="3"/>
      <c r="C11" s="19" t="n">
        <v>20</v>
      </c>
      <c r="D11" s="19"/>
      <c r="E11" s="19"/>
      <c r="F11" s="19"/>
      <c r="G11" s="14"/>
    </row>
    <row r="12" customFormat="false" ht="15.75" hidden="false" customHeight="true" outlineLevel="0" collapsed="false">
      <c r="A12" s="3" t="s">
        <v>26</v>
      </c>
      <c r="B12" s="3"/>
      <c r="C12" s="23" t="s">
        <v>27</v>
      </c>
      <c r="D12" s="23"/>
      <c r="E12" s="23"/>
      <c r="F12" s="23"/>
      <c r="G12" s="23"/>
      <c r="H12" s="23"/>
      <c r="I12" s="23"/>
      <c r="J12" s="23"/>
      <c r="K12" s="23"/>
    </row>
    <row r="13" customFormat="false" ht="15.75" hidden="false" customHeight="false" outlineLevel="0" collapsed="false">
      <c r="A13" s="24"/>
      <c r="B13" s="25"/>
      <c r="C13" s="23"/>
      <c r="D13" s="23"/>
      <c r="E13" s="23"/>
      <c r="F13" s="23"/>
      <c r="G13" s="23"/>
      <c r="H13" s="23"/>
      <c r="I13" s="23"/>
      <c r="J13" s="23"/>
      <c r="K13" s="23"/>
    </row>
    <row r="14" customFormat="false" ht="15.75" hidden="false" customHeight="false" outlineLevel="0" collapsed="false">
      <c r="A14" s="26"/>
      <c r="C14" s="27"/>
      <c r="D14" s="26"/>
      <c r="E14" s="26"/>
      <c r="F14" s="26"/>
      <c r="G14" s="26"/>
      <c r="H14" s="26"/>
    </row>
    <row r="15" customFormat="false" ht="15.75" hidden="false" customHeight="false" outlineLevel="0" collapsed="false">
      <c r="A15" s="28" t="s">
        <v>28</v>
      </c>
      <c r="B15" s="26"/>
      <c r="C15" s="29"/>
      <c r="D15" s="26"/>
      <c r="G15" s="30"/>
      <c r="H15" s="26"/>
      <c r="I15" s="31" t="s">
        <v>29</v>
      </c>
      <c r="J15" s="31"/>
      <c r="K15" s="31"/>
    </row>
    <row r="16" customFormat="false" ht="15.75" hidden="false" customHeight="false" outlineLevel="0" collapsed="false">
      <c r="A16" s="32" t="str">
        <f aca="false">_xlfn.CONCAT("1. Add ", endrepair_targetmass, " ng of PCR product per sample for end repair, max vol = ", endrepair_maxvol, " µl")</f>
        <v>1. Add 500 ng of PCR product per sample for end repair, max vol = 10 µl</v>
      </c>
      <c r="B16" s="32"/>
      <c r="C16" s="32"/>
      <c r="D16" s="32"/>
      <c r="E16" s="32"/>
      <c r="F16" s="32"/>
      <c r="G16" s="32"/>
      <c r="H16" s="26"/>
    </row>
    <row r="17" s="1" customFormat="true" ht="15.75" hidden="false" customHeight="false" outlineLevel="0" collapsed="false">
      <c r="A17" s="14" t="s">
        <v>30</v>
      </c>
      <c r="B17" s="26"/>
      <c r="C17" s="25" t="s">
        <v>31</v>
      </c>
      <c r="D17" s="33" t="n">
        <v>0.2</v>
      </c>
      <c r="F17" s="27"/>
      <c r="G17" s="26"/>
      <c r="H17" s="26"/>
      <c r="I17" s="26"/>
    </row>
    <row r="18" s="1" customFormat="true" ht="16.5" hidden="false" customHeight="true" outlineLevel="0" collapsed="false">
      <c r="A18" s="34" t="s">
        <v>32</v>
      </c>
      <c r="B18" s="34"/>
      <c r="C18" s="34"/>
      <c r="D18" s="35" t="s">
        <v>33</v>
      </c>
      <c r="E18" s="35"/>
      <c r="F18" s="35" t="str">
        <f aca="false">_xlfn.CONCAT("MM x",exp_rxns," (µl)")</f>
        <v>MM x20 (µl)</v>
      </c>
      <c r="G18" s="35"/>
      <c r="I18" s="36" t="s">
        <v>34</v>
      </c>
      <c r="J18" s="36"/>
      <c r="K18" s="35" t="s">
        <v>35</v>
      </c>
    </row>
    <row r="19" s="1" customFormat="true" ht="15.75" hidden="false" customHeight="true" outlineLevel="0" collapsed="false">
      <c r="A19" s="37" t="s">
        <v>36</v>
      </c>
      <c r="B19" s="37"/>
      <c r="C19" s="37"/>
      <c r="D19" s="38" t="s">
        <v>37</v>
      </c>
      <c r="E19" s="38"/>
      <c r="F19" s="39" t="s">
        <v>38</v>
      </c>
      <c r="G19" s="39"/>
      <c r="I19" s="40" t="n">
        <v>20</v>
      </c>
      <c r="J19" s="40"/>
      <c r="K19" s="30" t="n">
        <v>15</v>
      </c>
    </row>
    <row r="20" s="1" customFormat="true" ht="18.75" hidden="false" customHeight="true" outlineLevel="0" collapsed="false">
      <c r="A20" s="37" t="s">
        <v>39</v>
      </c>
      <c r="B20" s="37"/>
      <c r="C20" s="37"/>
      <c r="D20" s="38" t="str">
        <f aca="false">_xlfn.CONCAT(endrepair_maxvol, " - x")</f>
        <v>10 - x</v>
      </c>
      <c r="E20" s="38"/>
      <c r="F20" s="39" t="s">
        <v>38</v>
      </c>
      <c r="G20" s="39"/>
      <c r="I20" s="40" t="n">
        <v>65</v>
      </c>
      <c r="J20" s="40"/>
      <c r="K20" s="30" t="n">
        <v>15</v>
      </c>
    </row>
    <row r="21" s="1" customFormat="true" ht="15.75" hidden="false" customHeight="true" outlineLevel="0" collapsed="false">
      <c r="A21" s="37" t="s">
        <v>40</v>
      </c>
      <c r="B21" s="37"/>
      <c r="C21" s="37"/>
      <c r="D21" s="41" t="n">
        <v>1.4</v>
      </c>
      <c r="E21" s="41"/>
      <c r="F21" s="39" t="n">
        <f aca="false">SUM(D21*exp_rxns*(1+$D$17))</f>
        <v>33.6</v>
      </c>
      <c r="G21" s="39"/>
      <c r="I21" s="40" t="n">
        <v>4</v>
      </c>
      <c r="J21" s="40"/>
      <c r="K21" s="1" t="s">
        <v>41</v>
      </c>
    </row>
    <row r="22" s="1" customFormat="true" ht="15.75" hidden="false" customHeight="true" outlineLevel="0" collapsed="false">
      <c r="A22" s="37" t="s">
        <v>42</v>
      </c>
      <c r="B22" s="37"/>
      <c r="C22" s="37"/>
      <c r="D22" s="41" t="n">
        <v>0.6</v>
      </c>
      <c r="E22" s="41"/>
      <c r="F22" s="39" t="n">
        <f aca="false">SUM(D22*exp_rxns*(1+$D$17))</f>
        <v>14.4</v>
      </c>
      <c r="G22" s="39"/>
      <c r="H22" s="26"/>
      <c r="J22" s="26"/>
    </row>
    <row r="23" s="1" customFormat="true" ht="15.75" hidden="false" customHeight="false" outlineLevel="0" collapsed="false">
      <c r="A23" s="29"/>
      <c r="D23" s="42" t="n">
        <f aca="false">SUM(D21:D22)+endrepair_maxvol</f>
        <v>12</v>
      </c>
      <c r="E23" s="42"/>
      <c r="F23" s="43" t="str">
        <f aca="false">_xlfn.CONCAT("Add ",SUM(D21:D22)," µl of MM to each")</f>
        <v>Add 2 µl of MM to each</v>
      </c>
      <c r="G23" s="26"/>
      <c r="H23" s="26"/>
      <c r="I23" s="26"/>
    </row>
    <row r="24" s="1" customFormat="true" ht="15.75" hidden="false" customHeight="false" outlineLevel="0" collapsed="false">
      <c r="A24" s="29"/>
      <c r="D24" s="44"/>
      <c r="E24" s="44"/>
      <c r="F24" s="43"/>
      <c r="G24" s="26"/>
      <c r="H24" s="26"/>
      <c r="I24" s="26"/>
    </row>
    <row r="25" s="1" customFormat="true" ht="15.75" hidden="false" customHeight="false" outlineLevel="0" collapsed="false">
      <c r="A25" s="32" t="s">
        <v>43</v>
      </c>
      <c r="B25" s="45"/>
      <c r="C25" s="25" t="s">
        <v>31</v>
      </c>
      <c r="D25" s="33" t="n">
        <v>0.1</v>
      </c>
      <c r="E25" s="26"/>
      <c r="F25" s="26"/>
      <c r="G25" s="26"/>
      <c r="H25" s="26"/>
      <c r="I25" s="26"/>
    </row>
    <row r="26" s="1" customFormat="true" ht="16.5" hidden="false" customHeight="true" outlineLevel="0" collapsed="false">
      <c r="A26" s="34" t="s">
        <v>32</v>
      </c>
      <c r="B26" s="34"/>
      <c r="C26" s="34"/>
      <c r="D26" s="35" t="s">
        <v>33</v>
      </c>
      <c r="E26" s="35"/>
      <c r="F26" s="35" t="str">
        <f aca="false">_xlfn.CONCAT("MM x",exp_rxns," (µl)")</f>
        <v>MM x20 (µl)</v>
      </c>
      <c r="G26" s="35"/>
      <c r="H26" s="26"/>
      <c r="I26" s="36" t="s">
        <v>34</v>
      </c>
      <c r="J26" s="36"/>
      <c r="K26" s="35" t="s">
        <v>35</v>
      </c>
    </row>
    <row r="27" s="1" customFormat="true" ht="15.75" hidden="false" customHeight="true" outlineLevel="0" collapsed="false">
      <c r="A27" s="37" t="s">
        <v>44</v>
      </c>
      <c r="B27" s="37"/>
      <c r="C27" s="37"/>
      <c r="D27" s="38" t="n">
        <v>0.5</v>
      </c>
      <c r="E27" s="38"/>
      <c r="F27" s="39" t="s">
        <v>38</v>
      </c>
      <c r="G27" s="39"/>
      <c r="I27" s="40" t="n">
        <v>20</v>
      </c>
      <c r="J27" s="40"/>
      <c r="K27" s="30" t="n">
        <v>20</v>
      </c>
    </row>
    <row r="28" s="1" customFormat="true" ht="15.75" hidden="false" customHeight="true" outlineLevel="0" collapsed="false">
      <c r="A28" s="37" t="s">
        <v>45</v>
      </c>
      <c r="B28" s="37"/>
      <c r="C28" s="37"/>
      <c r="D28" s="38" t="n">
        <v>6</v>
      </c>
      <c r="E28" s="38"/>
      <c r="F28" s="39" t="n">
        <f aca="false">SUM(D28*exp_rxns*(1+$D$25))</f>
        <v>132</v>
      </c>
      <c r="G28" s="39"/>
      <c r="I28" s="40" t="n">
        <v>65</v>
      </c>
      <c r="J28" s="40"/>
      <c r="K28" s="30" t="n">
        <v>10</v>
      </c>
    </row>
    <row r="29" s="1" customFormat="true" ht="15.75" hidden="false" customHeight="true" outlineLevel="0" collapsed="false">
      <c r="A29" s="37" t="s">
        <v>46</v>
      </c>
      <c r="B29" s="37"/>
      <c r="C29" s="37"/>
      <c r="D29" s="38" t="n">
        <v>0.2</v>
      </c>
      <c r="E29" s="38"/>
      <c r="F29" s="39" t="n">
        <f aca="false">SUM(D29*exp_rxns*(1+$D$25))</f>
        <v>4.4</v>
      </c>
      <c r="G29" s="39"/>
      <c r="I29" s="40" t="n">
        <v>8</v>
      </c>
      <c r="J29" s="40"/>
      <c r="K29" s="1" t="s">
        <v>41</v>
      </c>
    </row>
    <row r="30" s="1" customFormat="true" ht="15.75" hidden="false" customHeight="false" outlineLevel="0" collapsed="false">
      <c r="A30" s="29"/>
      <c r="D30" s="46" t="n">
        <f aca="false">SUM(D27:D29)+D23</f>
        <v>18.7</v>
      </c>
      <c r="E30" s="46"/>
      <c r="F30" s="43" t="str">
        <f aca="false">_xlfn.CONCAT("Add ",SUM(D28:D29)," µl of MM to each")</f>
        <v>Add 6.2 µl of MM to each</v>
      </c>
    </row>
    <row r="32" customFormat="false" ht="15.75" hidden="false" customHeight="false" outlineLevel="0" collapsed="false">
      <c r="A32" s="28" t="s">
        <v>47</v>
      </c>
      <c r="B32" s="26"/>
      <c r="C32" s="29"/>
      <c r="D32" s="26"/>
    </row>
    <row r="33" customFormat="false" ht="15.75" hidden="false" customHeight="true" outlineLevel="0" collapsed="false">
      <c r="A33" s="32" t="s">
        <v>48</v>
      </c>
      <c r="B33" s="32"/>
      <c r="C33" s="32"/>
      <c r="D33" s="32"/>
      <c r="E33" s="32"/>
      <c r="F33" s="32"/>
      <c r="G33" s="32"/>
    </row>
    <row r="34" customFormat="false" ht="30.75" hidden="false" customHeight="true" outlineLevel="0" collapsed="false">
      <c r="A34" s="5" t="s">
        <v>49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customFormat="false" ht="15.75" hidden="false" customHeight="true" outlineLevel="0" collapsed="false">
      <c r="A35" s="32" t="s">
        <v>50</v>
      </c>
      <c r="B35" s="32"/>
      <c r="C35" s="32"/>
      <c r="D35" s="32"/>
      <c r="E35" s="32"/>
      <c r="F35" s="32"/>
      <c r="G35" s="32"/>
    </row>
    <row r="36" customFormat="false" ht="48" hidden="false" customHeight="true" outlineLevel="0" collapsed="false">
      <c r="A36" s="47" t="s">
        <v>51</v>
      </c>
      <c r="B36" s="26" t="s">
        <v>52</v>
      </c>
      <c r="C36" s="26" t="s">
        <v>53</v>
      </c>
      <c r="D36" s="48" t="s">
        <v>54</v>
      </c>
      <c r="E36" s="48"/>
    </row>
    <row r="37" customFormat="false" ht="16.5" hidden="false" customHeight="false" outlineLevel="0" collapsed="false">
      <c r="A37" s="49" t="n">
        <f aca="false">SUM(exp_rxns*D30)*0.4</f>
        <v>149.6</v>
      </c>
      <c r="B37" s="50"/>
      <c r="C37" s="50"/>
      <c r="D37" s="51" t="n">
        <f aca="false">SUM(B37*C37)</f>
        <v>0</v>
      </c>
      <c r="E37" s="51"/>
    </row>
    <row r="39" customFormat="false" ht="15.75" hidden="false" customHeight="false" outlineLevel="0" collapsed="false">
      <c r="A39" s="28" t="s">
        <v>55</v>
      </c>
      <c r="B39" s="26"/>
      <c r="C39" s="26"/>
      <c r="D39" s="26"/>
      <c r="E39" s="26"/>
      <c r="F39" s="26"/>
    </row>
    <row r="40" customFormat="false" ht="15.75" hidden="false" customHeight="false" outlineLevel="0" collapsed="false">
      <c r="A40" s="32" t="str">
        <f aca="false">_xlfn.CONCAT("Add ",adaptlig_targetmass," ng of product (max volume = ", adaptlig_maxvol, " ul)")</f>
        <v>Add 800 ng of product (max volume = 65 ul)</v>
      </c>
      <c r="B40" s="26"/>
      <c r="C40" s="26"/>
      <c r="D40" s="26"/>
      <c r="E40" s="26"/>
      <c r="F40" s="26"/>
    </row>
    <row r="41" customFormat="false" ht="16.5" hidden="false" customHeight="true" outlineLevel="0" collapsed="false">
      <c r="A41" s="36" t="s">
        <v>32</v>
      </c>
      <c r="B41" s="36"/>
      <c r="C41" s="36"/>
      <c r="D41" s="52" t="s">
        <v>33</v>
      </c>
      <c r="E41" s="52"/>
      <c r="F41" s="26"/>
      <c r="I41" s="36" t="s">
        <v>34</v>
      </c>
      <c r="J41" s="36"/>
      <c r="K41" s="35" t="s">
        <v>35</v>
      </c>
    </row>
    <row r="42" customFormat="false" ht="15.75" hidden="false" customHeight="true" outlineLevel="0" collapsed="false">
      <c r="A42" s="37" t="s">
        <v>56</v>
      </c>
      <c r="B42" s="37"/>
      <c r="C42" s="37"/>
      <c r="D42" s="53" t="n">
        <f aca="false">IF(B37="",adaptlig_maxvol,IF(SUM(adaptlig_targetmass/D37)&gt;adaptlig_maxvol,adaptlig_maxvol,SUM(adaptlig_targetmass/D37)))</f>
        <v>65</v>
      </c>
      <c r="E42" s="53"/>
      <c r="F42" s="14"/>
      <c r="G42" s="26"/>
      <c r="I42" s="40" t="s">
        <v>57</v>
      </c>
      <c r="J42" s="40"/>
      <c r="K42" s="30" t="n">
        <v>10</v>
      </c>
    </row>
    <row r="43" customFormat="false" ht="15.75" hidden="false" customHeight="true" outlineLevel="0" collapsed="false">
      <c r="A43" s="37" t="s">
        <v>39</v>
      </c>
      <c r="B43" s="37"/>
      <c r="C43" s="37"/>
      <c r="D43" s="53" t="n">
        <f aca="false">IFERROR(SUM(adaptlig_maxvol-D42),"")</f>
        <v>0</v>
      </c>
      <c r="E43" s="53"/>
      <c r="F43" s="30"/>
    </row>
    <row r="44" customFormat="false" ht="15.75" hidden="false" customHeight="true" outlineLevel="0" collapsed="false">
      <c r="A44" s="37" t="s">
        <v>58</v>
      </c>
      <c r="B44" s="37"/>
      <c r="C44" s="37"/>
      <c r="D44" s="54" t="n">
        <v>5</v>
      </c>
      <c r="E44" s="54"/>
    </row>
    <row r="45" customFormat="false" ht="15.75" hidden="false" customHeight="true" outlineLevel="0" collapsed="false">
      <c r="A45" s="37" t="s">
        <v>59</v>
      </c>
      <c r="B45" s="37"/>
      <c r="C45" s="37"/>
      <c r="D45" s="54" t="n">
        <v>20</v>
      </c>
      <c r="E45" s="54"/>
      <c r="F45" s="26"/>
    </row>
    <row r="46" customFormat="false" ht="15.75" hidden="false" customHeight="true" outlineLevel="0" collapsed="false">
      <c r="A46" s="37" t="s">
        <v>60</v>
      </c>
      <c r="B46" s="37"/>
      <c r="C46" s="37"/>
      <c r="D46" s="54" t="n">
        <v>10</v>
      </c>
      <c r="E46" s="54"/>
      <c r="F46" s="26"/>
    </row>
    <row r="47" customFormat="false" ht="15.75" hidden="false" customHeight="false" outlineLevel="0" collapsed="false">
      <c r="A47" s="26"/>
      <c r="C47" s="26"/>
      <c r="D47" s="55" t="n">
        <f aca="false">SUM(D42:D46)</f>
        <v>100</v>
      </c>
      <c r="E47" s="55"/>
      <c r="F47" s="26"/>
    </row>
    <row r="49" customFormat="false" ht="15.75" hidden="false" customHeight="false" outlineLevel="0" collapsed="false">
      <c r="A49" s="28" t="s">
        <v>61</v>
      </c>
    </row>
    <row r="50" customFormat="false" ht="28.5" hidden="false" customHeight="true" outlineLevel="0" collapsed="false">
      <c r="A50" s="56" t="s">
        <v>62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</row>
    <row r="51" customFormat="false" ht="15.75" hidden="false" customHeight="true" outlineLevel="0" collapsed="false">
      <c r="A51" s="57" t="s">
        <v>63</v>
      </c>
      <c r="B51" s="58"/>
      <c r="C51" s="58"/>
      <c r="D51" s="58"/>
      <c r="E51" s="58"/>
      <c r="F51" s="58"/>
      <c r="G51" s="58"/>
    </row>
    <row r="52" customFormat="false" ht="16.5" hidden="false" customHeight="true" outlineLevel="0" collapsed="false">
      <c r="A52" s="34" t="s">
        <v>51</v>
      </c>
      <c r="B52" s="34"/>
      <c r="C52" s="34" t="s">
        <v>64</v>
      </c>
      <c r="D52" s="34"/>
      <c r="E52" s="34" t="s">
        <v>53</v>
      </c>
      <c r="F52" s="34"/>
      <c r="G52" s="34" t="s">
        <v>65</v>
      </c>
      <c r="H52" s="34"/>
    </row>
    <row r="53" customFormat="false" ht="15.75" hidden="false" customHeight="false" outlineLevel="0" collapsed="false">
      <c r="A53" s="59" t="n">
        <f aca="false">SUM(D47*0.5)</f>
        <v>50</v>
      </c>
      <c r="B53" s="59"/>
      <c r="C53" s="60"/>
      <c r="D53" s="60"/>
      <c r="E53" s="60"/>
      <c r="F53" s="60"/>
      <c r="G53" s="61" t="n">
        <f aca="false">SUM(C53*E53)</f>
        <v>0</v>
      </c>
      <c r="H53" s="61"/>
    </row>
    <row r="55" customFormat="false" ht="15.75" hidden="false" customHeight="false" outlineLevel="0" collapsed="false">
      <c r="A55" s="28" t="s">
        <v>66</v>
      </c>
      <c r="B55" s="26"/>
      <c r="C55" s="26"/>
    </row>
    <row r="56" customFormat="false" ht="15.75" hidden="false" customHeight="false" outlineLevel="0" collapsed="false">
      <c r="A56" s="57" t="str">
        <f aca="false">_xlfn.CONCAT("Add ",flowcell_targetmass," ng of library (max volume = ", flowcell_maxvol, " ul)")</f>
        <v>Add 400 ng of library (max volume = 12 ul)</v>
      </c>
      <c r="B56" s="26"/>
      <c r="C56" s="26"/>
    </row>
    <row r="57" customFormat="false" ht="16.5" hidden="false" customHeight="true" outlineLevel="0" collapsed="false">
      <c r="A57" s="36" t="s">
        <v>32</v>
      </c>
      <c r="B57" s="36"/>
      <c r="C57" s="36"/>
      <c r="D57" s="52" t="s">
        <v>33</v>
      </c>
      <c r="E57" s="52"/>
    </row>
    <row r="58" customFormat="false" ht="15.75" hidden="false" customHeight="true" outlineLevel="0" collapsed="false">
      <c r="A58" s="48" t="s">
        <v>67</v>
      </c>
      <c r="B58" s="48"/>
      <c r="C58" s="48"/>
      <c r="D58" s="53" t="n">
        <f aca="false">IF(C53="",flowcell_maxvol,IF(SUM(flowcell_targetmass/G53)&gt;flowcell_maxvol,flowcell_maxvol,SUM(flowcell_targetmass/G53)))</f>
        <v>12</v>
      </c>
      <c r="E58" s="53"/>
    </row>
    <row r="59" customFormat="false" ht="15.75" hidden="false" customHeight="true" outlineLevel="0" collapsed="false">
      <c r="A59" s="48" t="s">
        <v>68</v>
      </c>
      <c r="B59" s="48"/>
      <c r="C59" s="48"/>
      <c r="D59" s="53" t="str">
        <f aca="false">IFERROR((IF(SUM(12-D58)=0,"-",SUM(12-D58))),"")</f>
        <v>-</v>
      </c>
      <c r="E59" s="53"/>
    </row>
    <row r="60" customFormat="false" ht="15.75" hidden="false" customHeight="true" outlineLevel="0" collapsed="false">
      <c r="A60" s="37" t="s">
        <v>69</v>
      </c>
      <c r="B60" s="37"/>
      <c r="C60" s="37"/>
      <c r="D60" s="62" t="n">
        <v>37.5</v>
      </c>
      <c r="E60" s="62"/>
    </row>
    <row r="61" customFormat="false" ht="15.75" hidden="false" customHeight="true" outlineLevel="0" collapsed="false">
      <c r="A61" s="37" t="s">
        <v>70</v>
      </c>
      <c r="B61" s="37"/>
      <c r="C61" s="37"/>
      <c r="D61" s="62" t="n">
        <v>25.5</v>
      </c>
      <c r="E61" s="62"/>
      <c r="F61" s="14" t="s">
        <v>71</v>
      </c>
    </row>
    <row r="62" customFormat="false" ht="15.75" hidden="false" customHeight="false" outlineLevel="0" collapsed="false">
      <c r="C62" s="26"/>
    </row>
    <row r="63" customFormat="false" ht="15.75" hidden="false" customHeight="false" outlineLevel="0" collapsed="false">
      <c r="A63" s="28" t="s">
        <v>72</v>
      </c>
      <c r="B63" s="26"/>
      <c r="C63" s="63"/>
    </row>
    <row r="64" customFormat="false" ht="15.75" hidden="false" customHeight="true" outlineLevel="0" collapsed="false">
      <c r="A64" s="3" t="s">
        <v>73</v>
      </c>
      <c r="B64" s="3"/>
      <c r="C64" s="37" t="s">
        <v>74</v>
      </c>
      <c r="D64" s="37"/>
    </row>
    <row r="65" customFormat="false" ht="15.75" hidden="false" customHeight="true" outlineLevel="0" collapsed="false">
      <c r="A65" s="3" t="s">
        <v>75</v>
      </c>
      <c r="B65" s="3"/>
      <c r="C65" s="37"/>
      <c r="D65" s="37"/>
    </row>
    <row r="66" customFormat="false" ht="15.75" hidden="false" customHeight="true" outlineLevel="0" collapsed="false">
      <c r="A66" s="3" t="s">
        <v>76</v>
      </c>
      <c r="B66" s="3"/>
      <c r="C66" s="37"/>
      <c r="D66" s="37"/>
    </row>
    <row r="67" customFormat="false" ht="15.75" hidden="false" customHeight="true" outlineLevel="0" collapsed="false">
      <c r="A67" s="3" t="s">
        <v>77</v>
      </c>
      <c r="B67" s="3"/>
      <c r="C67" s="54" t="str">
        <f aca="false">IF(flowcell_status="New",0,"")</f>
        <v/>
      </c>
      <c r="D67" s="54"/>
      <c r="E67" s="58" t="s">
        <v>78</v>
      </c>
    </row>
    <row r="68" customFormat="false" ht="15.75" hidden="false" customHeight="true" outlineLevel="0" collapsed="false">
      <c r="A68" s="3" t="s">
        <v>79</v>
      </c>
      <c r="B68" s="3"/>
      <c r="C68" s="37" t="s">
        <v>80</v>
      </c>
      <c r="D68" s="37"/>
      <c r="E68" s="58" t="s">
        <v>81</v>
      </c>
    </row>
    <row r="69" customFormat="false" ht="15.75" hidden="false" customHeight="true" outlineLevel="0" collapsed="false">
      <c r="A69" s="3" t="s">
        <v>82</v>
      </c>
      <c r="B69" s="3"/>
      <c r="C69" s="37"/>
      <c r="D69" s="37"/>
      <c r="E69" s="58" t="s">
        <v>83</v>
      </c>
    </row>
    <row r="70" customFormat="false" ht="15.75" hidden="false" customHeight="true" outlineLevel="0" collapsed="false">
      <c r="A70" s="3" t="s">
        <v>84</v>
      </c>
      <c r="B70" s="3"/>
      <c r="C70" s="37"/>
      <c r="D70" s="37"/>
      <c r="E70" s="58" t="s">
        <v>85</v>
      </c>
    </row>
  </sheetData>
  <mergeCells count="117">
    <mergeCell ref="A1:L1"/>
    <mergeCell ref="A2:B2"/>
    <mergeCell ref="C2:F2"/>
    <mergeCell ref="G2:H2"/>
    <mergeCell ref="J2:K2"/>
    <mergeCell ref="A3:B3"/>
    <mergeCell ref="C3:F3"/>
    <mergeCell ref="J3:K3"/>
    <mergeCell ref="A4:B4"/>
    <mergeCell ref="C4:F4"/>
    <mergeCell ref="J4:K4"/>
    <mergeCell ref="A5:B5"/>
    <mergeCell ref="C5:F5"/>
    <mergeCell ref="J5:K6"/>
    <mergeCell ref="A6:B6"/>
    <mergeCell ref="C6:F6"/>
    <mergeCell ref="A7:B7"/>
    <mergeCell ref="C7:F7"/>
    <mergeCell ref="A8:B8"/>
    <mergeCell ref="C8:F8"/>
    <mergeCell ref="A9:B9"/>
    <mergeCell ref="C9:F9"/>
    <mergeCell ref="A10:B10"/>
    <mergeCell ref="C10:H10"/>
    <mergeCell ref="A11:B11"/>
    <mergeCell ref="C11:F11"/>
    <mergeCell ref="A12:B12"/>
    <mergeCell ref="C12:K13"/>
    <mergeCell ref="I15:K15"/>
    <mergeCell ref="A18:C18"/>
    <mergeCell ref="D18:E18"/>
    <mergeCell ref="F18:G18"/>
    <mergeCell ref="I18:J18"/>
    <mergeCell ref="A19:C19"/>
    <mergeCell ref="D19:E19"/>
    <mergeCell ref="F19:G19"/>
    <mergeCell ref="I19:J19"/>
    <mergeCell ref="A20:C20"/>
    <mergeCell ref="D20:E20"/>
    <mergeCell ref="F20:G20"/>
    <mergeCell ref="I20:J20"/>
    <mergeCell ref="A21:C21"/>
    <mergeCell ref="D21:E21"/>
    <mergeCell ref="F21:G21"/>
    <mergeCell ref="I21:J21"/>
    <mergeCell ref="A22:C22"/>
    <mergeCell ref="D22:E22"/>
    <mergeCell ref="F22:G22"/>
    <mergeCell ref="D23:E23"/>
    <mergeCell ref="A26:C26"/>
    <mergeCell ref="D26:E26"/>
    <mergeCell ref="F26:G26"/>
    <mergeCell ref="I26:J26"/>
    <mergeCell ref="A27:C27"/>
    <mergeCell ref="D27:E27"/>
    <mergeCell ref="F27:G27"/>
    <mergeCell ref="I27:J27"/>
    <mergeCell ref="A28:C28"/>
    <mergeCell ref="D28:E28"/>
    <mergeCell ref="F28:G28"/>
    <mergeCell ref="I28:J28"/>
    <mergeCell ref="A29:C29"/>
    <mergeCell ref="D29:E29"/>
    <mergeCell ref="F29:G29"/>
    <mergeCell ref="I29:J29"/>
    <mergeCell ref="D30:E30"/>
    <mergeCell ref="A34:L34"/>
    <mergeCell ref="D36:E36"/>
    <mergeCell ref="D37:E37"/>
    <mergeCell ref="A41:C41"/>
    <mergeCell ref="D41:E41"/>
    <mergeCell ref="I41:J41"/>
    <mergeCell ref="A42:C42"/>
    <mergeCell ref="D42:E42"/>
    <mergeCell ref="I42:J42"/>
    <mergeCell ref="A43:C43"/>
    <mergeCell ref="D43:E43"/>
    <mergeCell ref="A44:C44"/>
    <mergeCell ref="D44:E44"/>
    <mergeCell ref="A45:C45"/>
    <mergeCell ref="D45:E45"/>
    <mergeCell ref="A46:C46"/>
    <mergeCell ref="D46:E46"/>
    <mergeCell ref="D47:E47"/>
    <mergeCell ref="A50:L50"/>
    <mergeCell ref="A52:B52"/>
    <mergeCell ref="C52:D52"/>
    <mergeCell ref="E52:F52"/>
    <mergeCell ref="G52:H52"/>
    <mergeCell ref="A53:B53"/>
    <mergeCell ref="C53:D53"/>
    <mergeCell ref="E53:F53"/>
    <mergeCell ref="G53:H53"/>
    <mergeCell ref="A57:C57"/>
    <mergeCell ref="D57:E57"/>
    <mergeCell ref="A58:C58"/>
    <mergeCell ref="D58:E58"/>
    <mergeCell ref="A59:C59"/>
    <mergeCell ref="D59:E59"/>
    <mergeCell ref="A60:C60"/>
    <mergeCell ref="D60:E60"/>
    <mergeCell ref="A61:C61"/>
    <mergeCell ref="D61:E61"/>
    <mergeCell ref="A64:B64"/>
    <mergeCell ref="C64:D64"/>
    <mergeCell ref="A65:B65"/>
    <mergeCell ref="C65:D65"/>
    <mergeCell ref="A66:B66"/>
    <mergeCell ref="C66:D66"/>
    <mergeCell ref="A67:B67"/>
    <mergeCell ref="C67:D67"/>
    <mergeCell ref="A68:B68"/>
    <mergeCell ref="C68:D68"/>
    <mergeCell ref="A69:B69"/>
    <mergeCell ref="C69:D69"/>
    <mergeCell ref="A70:B70"/>
    <mergeCell ref="C70:D70"/>
  </mergeCells>
  <conditionalFormatting sqref="C2:C4 C7:C8 C11:C12 B37:C37 C53:E53 C64:C66 C68:C70">
    <cfRule type="expression" priority="2" aboveAverage="0" equalAverage="0" bottom="0" percent="0" rank="0" text="" dxfId="0">
      <formula>COUNTIF(B2,"")</formula>
    </cfRule>
  </conditionalFormatting>
  <conditionalFormatting sqref="C69">
    <cfRule type="cellIs" priority="3" operator="lessThan" aboveAverage="0" equalAverage="0" bottom="0" percent="0" rank="0" text="" dxfId="1">
      <formula>800</formula>
    </cfRule>
    <cfRule type="cellIs" priority="4" operator="greaterThanOrEqual" aboveAverage="0" equalAverage="0" bottom="0" percent="0" rank="0" text="" dxfId="2">
      <formula>800</formula>
    </cfRule>
  </conditionalFormatting>
  <conditionalFormatting sqref="D37">
    <cfRule type="cellIs" priority="5" operator="lessThan" aboveAverage="0" equalAverage="0" bottom="0" percent="0" rank="0" text="" dxfId="3">
      <formula>2</formula>
    </cfRule>
    <cfRule type="cellIs" priority="6" operator="greaterThanOrEqual" aboveAverage="0" equalAverage="0" bottom="0" percent="0" rank="0" text="" dxfId="4">
      <formula>2</formula>
    </cfRule>
  </conditionalFormatting>
  <conditionalFormatting sqref="G53">
    <cfRule type="cellIs" priority="7" operator="lessThan" aboveAverage="0" equalAverage="0" bottom="0" percent="0" rank="0" text="" dxfId="5">
      <formula>2</formula>
    </cfRule>
    <cfRule type="cellIs" priority="8" operator="greaterThanOrEqual" aboveAverage="0" equalAverage="0" bottom="0" percent="0" rank="0" text="" dxfId="6">
      <formula>2</formula>
    </cfRule>
  </conditionalFormatting>
  <dataValidations count="4">
    <dataValidation allowBlank="true" error="The aim must be 5-20 characters long as it is used to name folders downstream so can not be too verbose." errorStyle="stop" errorTitle="Experimental Aim" operator="between" showDropDown="false" showErrorMessage="true" showInputMessage="true" sqref="C9:F9 C10" type="none">
      <formula1>0</formula1>
      <formula2>0</formula2>
    </dataValidation>
    <dataValidation allowBlank="true" errorStyle="stop" operator="between" showDropDown="false" showErrorMessage="true" showInputMessage="true" sqref="C66" type="list">
      <formula1>reference!$E$3:$E$4</formula1>
      <formula2>0</formula2>
    </dataValidation>
    <dataValidation allowBlank="true" error="The aim must be 5-20 characters long as it is used to name folders downstream so can not be too verbose." errorStyle="stop" errorTitle="Experimental Aim" operator="between" showDropDown="false" showErrorMessage="true" showInputMessage="true" sqref="C7:F7" type="list">
      <formula1>reference!$J$3:$J$5</formula1>
      <formula2>0</formula2>
    </dataValidation>
    <dataValidation allowBlank="true" errorStyle="stop" operator="between" showDropDown="false" showErrorMessage="true" showInputMessage="true" sqref="C3" type="list">
      <formula1>reference!$G$3:$G$5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8611111111111" header="0.511811023622047" footer="0.315277777777778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>&amp;CPage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FECB8A30-7AF8-4E19-8179-ACD76716B28F}">
            <xm:f>COUNTIF($C$66,reference!$E$4)</xm:f>
            <x14:dxf>
              <fill>
                <patternFill>
                  <bgColor rgb="FFFFFF00"/>
                </patternFill>
              </fill>
            </x14:dxf>
          </x14:cfRule>
          <xm:sqref>C67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true"/>
  </sheetPr>
  <dimension ref="A1:M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3" activeCellId="0" sqref="J23"/>
    </sheetView>
  </sheetViews>
  <sheetFormatPr defaultColWidth="11.015625" defaultRowHeight="15.75" zeroHeight="false" outlineLevelRow="0" outlineLevelCol="0"/>
  <cols>
    <col collapsed="false" customWidth="true" hidden="false" outlineLevel="0" max="2" min="1" style="0" width="6.62"/>
    <col collapsed="false" customWidth="true" hidden="false" outlineLevel="0" max="3" min="3" style="0" width="11.87"/>
    <col collapsed="false" customWidth="true" hidden="false" outlineLevel="0" max="4" min="4" style="64" width="12.62"/>
    <col collapsed="false" customWidth="true" hidden="false" outlineLevel="0" max="5" min="5" style="0" width="13.13"/>
    <col collapsed="false" customWidth="true" hidden="false" outlineLevel="0" max="6" min="6" style="0" width="12"/>
  </cols>
  <sheetData>
    <row r="1" customFormat="false" ht="15.75" hidden="false" customHeight="false" outlineLevel="0" collapsed="false">
      <c r="C1" s="65" t="s">
        <v>86</v>
      </c>
      <c r="D1" s="65"/>
      <c r="E1" s="66" t="s">
        <v>87</v>
      </c>
      <c r="F1" s="67" t="s">
        <v>88</v>
      </c>
      <c r="G1" s="67"/>
      <c r="H1" s="67"/>
      <c r="I1" s="67"/>
      <c r="J1" s="68" t="s">
        <v>89</v>
      </c>
      <c r="K1" s="68"/>
      <c r="L1" s="68"/>
      <c r="M1" s="68"/>
    </row>
    <row r="2" s="47" customFormat="true" ht="48.75" hidden="false" customHeight="false" outlineLevel="0" collapsed="false">
      <c r="A2" s="69" t="s">
        <v>90</v>
      </c>
      <c r="B2" s="69" t="s">
        <v>91</v>
      </c>
      <c r="C2" s="70" t="s">
        <v>92</v>
      </c>
      <c r="D2" s="70" t="s">
        <v>93</v>
      </c>
      <c r="E2" s="71" t="s">
        <v>94</v>
      </c>
      <c r="F2" s="72" t="s">
        <v>95</v>
      </c>
      <c r="G2" s="72" t="s">
        <v>96</v>
      </c>
      <c r="H2" s="72" t="s">
        <v>97</v>
      </c>
      <c r="I2" s="72" t="s">
        <v>98</v>
      </c>
      <c r="J2" s="73" t="s">
        <v>99</v>
      </c>
      <c r="K2" s="73" t="s">
        <v>100</v>
      </c>
      <c r="L2" s="73" t="s">
        <v>101</v>
      </c>
      <c r="M2" s="73" t="s">
        <v>102</v>
      </c>
    </row>
    <row r="3" customFormat="false" ht="15.75" hidden="false" customHeight="true" outlineLevel="0" collapsed="false">
      <c r="A3" s="74" t="n">
        <v>1</v>
      </c>
      <c r="B3" s="75" t="s">
        <v>103</v>
      </c>
      <c r="C3" s="76" t="s">
        <v>104</v>
      </c>
      <c r="D3" s="76" t="s">
        <v>105</v>
      </c>
      <c r="E3" s="77" t="s">
        <v>106</v>
      </c>
      <c r="F3" s="78" t="s">
        <v>107</v>
      </c>
      <c r="G3" s="79" t="n">
        <v>70</v>
      </c>
      <c r="H3" s="79" t="n">
        <v>1</v>
      </c>
      <c r="I3" s="80" t="n">
        <f aca="false">IF(OR(tbl_SeqLib[[#This Row],[Qubit PCR '[DNA'] (ng/µl)]]="", tbl_SeqLib[[#This Row],[PCR Dilution Factor]]=""),"",SUM(tbl_SeqLib[[#This Row],[Qubit PCR '[DNA'] (ng/µl)]]*tbl_SeqLib[[#This Row],[PCR Dilution Factor]]))</f>
        <v>70</v>
      </c>
      <c r="J3" s="81" t="s">
        <v>108</v>
      </c>
      <c r="K3" s="82" t="n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7.14285714285714</v>
      </c>
      <c r="L3" s="82" t="n">
        <f aca="false">IFERROR(SUM(endrepair_maxvol-K3),"")</f>
        <v>2.85714285714286</v>
      </c>
      <c r="M3" s="83" t="str">
        <f aca="false">IF(ISBLANK(tbl_SeqLib[[#This Row],[sWGA Identifier]]),"",_xlfn.CONCAT(exp_id,"_",tbl_SeqLib[[#This Row],[Well]]))</f>
        <v>SLJS034_A1</v>
      </c>
    </row>
    <row r="4" customFormat="false" ht="15.75" hidden="false" customHeight="true" outlineLevel="0" collapsed="false">
      <c r="A4" s="74" t="n">
        <v>2</v>
      </c>
      <c r="B4" s="75" t="s">
        <v>109</v>
      </c>
      <c r="C4" s="76" t="s">
        <v>110</v>
      </c>
      <c r="D4" s="76" t="s">
        <v>111</v>
      </c>
      <c r="E4" s="77" t="s">
        <v>112</v>
      </c>
      <c r="F4" s="84" t="s">
        <v>113</v>
      </c>
      <c r="G4" s="85" t="n">
        <v>48.6</v>
      </c>
      <c r="H4" s="79" t="n">
        <v>1</v>
      </c>
      <c r="I4" s="80" t="n">
        <f aca="false">IF(OR(tbl_SeqLib[[#This Row],[Qubit PCR '[DNA'] (ng/µl)]]="", tbl_SeqLib[[#This Row],[PCR Dilution Factor]]=""),"",SUM(tbl_SeqLib[[#This Row],[Qubit PCR '[DNA'] (ng/µl)]]*tbl_SeqLib[[#This Row],[PCR Dilution Factor]]))</f>
        <v>48.6</v>
      </c>
      <c r="J4" s="86" t="s">
        <v>114</v>
      </c>
      <c r="K4" s="87" t="n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4" s="87" t="n">
        <f aca="false">IFERROR(SUM(endrepair_maxvol-K4),"")</f>
        <v>0</v>
      </c>
      <c r="M4" s="80" t="str">
        <f aca="false">IF(ISBLANK(tbl_SeqLib[[#This Row],[sWGA Identifier]]),"",_xlfn.CONCAT(exp_id,"_",tbl_SeqLib[[#This Row],[Well]]))</f>
        <v>SLJS034_B1</v>
      </c>
    </row>
    <row r="5" customFormat="false" ht="15.75" hidden="false" customHeight="true" outlineLevel="0" collapsed="false">
      <c r="A5" s="74" t="n">
        <v>3</v>
      </c>
      <c r="B5" s="75" t="s">
        <v>115</v>
      </c>
      <c r="C5" s="76" t="s">
        <v>116</v>
      </c>
      <c r="D5" s="76" t="s">
        <v>117</v>
      </c>
      <c r="E5" s="77" t="s">
        <v>118</v>
      </c>
      <c r="F5" s="84" t="s">
        <v>119</v>
      </c>
      <c r="G5" s="79" t="n">
        <v>40.2</v>
      </c>
      <c r="H5" s="79" t="n">
        <v>1</v>
      </c>
      <c r="I5" s="80" t="n">
        <f aca="false">IF(OR(tbl_SeqLib[[#This Row],[Qubit PCR '[DNA'] (ng/µl)]]="", tbl_SeqLib[[#This Row],[PCR Dilution Factor]]=""),"",SUM(tbl_SeqLib[[#This Row],[Qubit PCR '[DNA'] (ng/µl)]]*tbl_SeqLib[[#This Row],[PCR Dilution Factor]]))</f>
        <v>40.2</v>
      </c>
      <c r="J5" s="86" t="s">
        <v>120</v>
      </c>
      <c r="K5" s="87" t="n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5" s="87" t="n">
        <f aca="false">IFERROR(SUM(endrepair_maxvol-K5),"")</f>
        <v>0</v>
      </c>
      <c r="M5" s="80" t="str">
        <f aca="false">IF(ISBLANK(tbl_SeqLib[[#This Row],[sWGA Identifier]]),"",_xlfn.CONCAT(exp_id,"_",tbl_SeqLib[[#This Row],[Well]]))</f>
        <v>SLJS034_C1</v>
      </c>
    </row>
    <row r="6" customFormat="false" ht="15.75" hidden="false" customHeight="true" outlineLevel="0" collapsed="false">
      <c r="A6" s="74" t="n">
        <v>4</v>
      </c>
      <c r="B6" s="75" t="s">
        <v>121</v>
      </c>
      <c r="C6" s="76" t="s">
        <v>122</v>
      </c>
      <c r="D6" s="76" t="s">
        <v>123</v>
      </c>
      <c r="E6" s="77" t="s">
        <v>124</v>
      </c>
      <c r="F6" s="84" t="s">
        <v>125</v>
      </c>
      <c r="G6" s="85" t="n">
        <v>42.2</v>
      </c>
      <c r="H6" s="79" t="n">
        <v>1</v>
      </c>
      <c r="I6" s="80" t="n">
        <f aca="false">IF(OR(tbl_SeqLib[[#This Row],[Qubit PCR '[DNA'] (ng/µl)]]="", tbl_SeqLib[[#This Row],[PCR Dilution Factor]]=""),"",SUM(tbl_SeqLib[[#This Row],[Qubit PCR '[DNA'] (ng/µl)]]*tbl_SeqLib[[#This Row],[PCR Dilution Factor]]))</f>
        <v>42.2</v>
      </c>
      <c r="J6" s="86" t="s">
        <v>126</v>
      </c>
      <c r="K6" s="87" t="n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6" s="87" t="n">
        <f aca="false">IFERROR(SUM(endrepair_maxvol-K6),"")</f>
        <v>0</v>
      </c>
      <c r="M6" s="80" t="str">
        <f aca="false">IF(ISBLANK(tbl_SeqLib[[#This Row],[sWGA Identifier]]),"",_xlfn.CONCAT(exp_id,"_",tbl_SeqLib[[#This Row],[Well]]))</f>
        <v>SLJS034_D1</v>
      </c>
    </row>
    <row r="7" customFormat="false" ht="15.75" hidden="false" customHeight="true" outlineLevel="0" collapsed="false">
      <c r="A7" s="74" t="n">
        <v>5</v>
      </c>
      <c r="B7" s="75" t="s">
        <v>127</v>
      </c>
      <c r="C7" s="76" t="s">
        <v>128</v>
      </c>
      <c r="D7" s="76" t="s">
        <v>129</v>
      </c>
      <c r="E7" s="77" t="s">
        <v>130</v>
      </c>
      <c r="F7" s="84" t="s">
        <v>131</v>
      </c>
      <c r="G7" s="79" t="n">
        <v>41.2</v>
      </c>
      <c r="H7" s="79" t="n">
        <v>1</v>
      </c>
      <c r="I7" s="80" t="n">
        <f aca="false">IF(OR(tbl_SeqLib[[#This Row],[Qubit PCR '[DNA'] (ng/µl)]]="", tbl_SeqLib[[#This Row],[PCR Dilution Factor]]=""),"",SUM(tbl_SeqLib[[#This Row],[Qubit PCR '[DNA'] (ng/µl)]]*tbl_SeqLib[[#This Row],[PCR Dilution Factor]]))</f>
        <v>41.2</v>
      </c>
      <c r="J7" s="86" t="s">
        <v>132</v>
      </c>
      <c r="K7" s="87" t="n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7" s="87" t="n">
        <f aca="false">IFERROR(SUM(endrepair_maxvol-K7),"")</f>
        <v>0</v>
      </c>
      <c r="M7" s="80" t="str">
        <f aca="false">IF(ISBLANK(tbl_SeqLib[[#This Row],[sWGA Identifier]]),"",_xlfn.CONCAT(exp_id,"_",tbl_SeqLib[[#This Row],[Well]]))</f>
        <v>SLJS034_E1</v>
      </c>
    </row>
    <row r="8" customFormat="false" ht="15.75" hidden="false" customHeight="true" outlineLevel="0" collapsed="false">
      <c r="A8" s="74" t="n">
        <v>6</v>
      </c>
      <c r="B8" s="75" t="s">
        <v>133</v>
      </c>
      <c r="C8" s="76" t="s">
        <v>134</v>
      </c>
      <c r="D8" s="76" t="s">
        <v>135</v>
      </c>
      <c r="E8" s="77" t="s">
        <v>136</v>
      </c>
      <c r="F8" s="84" t="s">
        <v>137</v>
      </c>
      <c r="G8" s="79" t="n">
        <v>37.8</v>
      </c>
      <c r="H8" s="79" t="n">
        <v>1</v>
      </c>
      <c r="I8" s="80" t="n">
        <f aca="false">IF(OR(tbl_SeqLib[[#This Row],[Qubit PCR '[DNA'] (ng/µl)]]="", tbl_SeqLib[[#This Row],[PCR Dilution Factor]]=""),"",SUM(tbl_SeqLib[[#This Row],[Qubit PCR '[DNA'] (ng/µl)]]*tbl_SeqLib[[#This Row],[PCR Dilution Factor]]))</f>
        <v>37.8</v>
      </c>
      <c r="J8" s="86" t="s">
        <v>138</v>
      </c>
      <c r="K8" s="87" t="n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8" s="87" t="n">
        <f aca="false">IFERROR(SUM(endrepair_maxvol-K8),"")</f>
        <v>0</v>
      </c>
      <c r="M8" s="80" t="str">
        <f aca="false">IF(ISBLANK(tbl_SeqLib[[#This Row],[sWGA Identifier]]),"",_xlfn.CONCAT(exp_id,"_",tbl_SeqLib[[#This Row],[Well]]))</f>
        <v>SLJS034_F1</v>
      </c>
    </row>
    <row r="9" customFormat="false" ht="15.75" hidden="false" customHeight="true" outlineLevel="0" collapsed="false">
      <c r="A9" s="74" t="n">
        <v>7</v>
      </c>
      <c r="B9" s="75" t="s">
        <v>139</v>
      </c>
      <c r="C9" s="76" t="s">
        <v>140</v>
      </c>
      <c r="D9" s="76" t="s">
        <v>141</v>
      </c>
      <c r="E9" s="88" t="s">
        <v>142</v>
      </c>
      <c r="F9" s="84" t="s">
        <v>143</v>
      </c>
      <c r="G9" s="85" t="n">
        <v>22.2</v>
      </c>
      <c r="H9" s="79" t="n">
        <v>1</v>
      </c>
      <c r="I9" s="80" t="n">
        <f aca="false">IF(OR(tbl_SeqLib[[#This Row],[Qubit PCR '[DNA'] (ng/µl)]]="", tbl_SeqLib[[#This Row],[PCR Dilution Factor]]=""),"",SUM(tbl_SeqLib[[#This Row],[Qubit PCR '[DNA'] (ng/µl)]]*tbl_SeqLib[[#This Row],[PCR Dilution Factor]]))</f>
        <v>22.2</v>
      </c>
      <c r="J9" s="86" t="s">
        <v>144</v>
      </c>
      <c r="K9" s="87" t="n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9" s="87" t="n">
        <f aca="false">IFERROR(SUM(endrepair_maxvol-K9),"")</f>
        <v>0</v>
      </c>
      <c r="M9" s="80" t="str">
        <f aca="false">IF(ISBLANK(tbl_SeqLib[[#This Row],[sWGA Identifier]]),"",_xlfn.CONCAT(exp_id,"_",tbl_SeqLib[[#This Row],[Well]]))</f>
        <v>SLJS034_G1</v>
      </c>
    </row>
    <row r="10" customFormat="false" ht="15.75" hidden="false" customHeight="true" outlineLevel="0" collapsed="false">
      <c r="A10" s="74" t="n">
        <v>8</v>
      </c>
      <c r="B10" s="75" t="s">
        <v>145</v>
      </c>
      <c r="C10" s="76" t="s">
        <v>146</v>
      </c>
      <c r="D10" s="89" t="s">
        <v>147</v>
      </c>
      <c r="E10" s="88" t="s">
        <v>148</v>
      </c>
      <c r="F10" s="84" t="s">
        <v>149</v>
      </c>
      <c r="G10" s="85" t="n">
        <v>65.6</v>
      </c>
      <c r="H10" s="79" t="n">
        <v>1</v>
      </c>
      <c r="I10" s="80" t="n">
        <f aca="false">IF(OR(tbl_SeqLib[[#This Row],[Qubit PCR '[DNA'] (ng/µl)]]="", tbl_SeqLib[[#This Row],[PCR Dilution Factor]]=""),"",SUM(tbl_SeqLib[[#This Row],[Qubit PCR '[DNA'] (ng/µl)]]*tbl_SeqLib[[#This Row],[PCR Dilution Factor]]))</f>
        <v>65.6</v>
      </c>
      <c r="J10" s="86" t="s">
        <v>150</v>
      </c>
      <c r="K10" s="87" t="n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7.6219512195122</v>
      </c>
      <c r="L10" s="87" t="n">
        <f aca="false">IFERROR(SUM(endrepair_maxvol-K10),"")</f>
        <v>2.3780487804878</v>
      </c>
      <c r="M10" s="80" t="str">
        <f aca="false">IF(ISBLANK(tbl_SeqLib[[#This Row],[sWGA Identifier]]),"",_xlfn.CONCAT(exp_id,"_",tbl_SeqLib[[#This Row],[Well]]))</f>
        <v>SLJS034_H1</v>
      </c>
    </row>
    <row r="11" customFormat="false" ht="15.75" hidden="false" customHeight="true" outlineLevel="0" collapsed="false">
      <c r="A11" s="74" t="n">
        <v>9</v>
      </c>
      <c r="B11" s="75" t="s">
        <v>151</v>
      </c>
      <c r="C11" s="76" t="s">
        <v>152</v>
      </c>
      <c r="D11" s="89" t="s">
        <v>153</v>
      </c>
      <c r="E11" s="88" t="s">
        <v>154</v>
      </c>
      <c r="F11" s="84" t="s">
        <v>155</v>
      </c>
      <c r="G11" s="85" t="n">
        <v>54.4</v>
      </c>
      <c r="H11" s="79" t="n">
        <v>1</v>
      </c>
      <c r="I11" s="80" t="n">
        <f aca="false">IF(OR(tbl_SeqLib[[#This Row],[Qubit PCR '[DNA'] (ng/µl)]]="", tbl_SeqLib[[#This Row],[PCR Dilution Factor]]=""),"",SUM(tbl_SeqLib[[#This Row],[Qubit PCR '[DNA'] (ng/µl)]]*tbl_SeqLib[[#This Row],[PCR Dilution Factor]]))</f>
        <v>54.4</v>
      </c>
      <c r="J11" s="86" t="s">
        <v>156</v>
      </c>
      <c r="K11" s="87" t="n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9.19117647058824</v>
      </c>
      <c r="L11" s="87" t="n">
        <f aca="false">IFERROR(SUM(endrepair_maxvol-K11),"")</f>
        <v>0.808823529411765</v>
      </c>
      <c r="M11" s="80" t="str">
        <f aca="false">IF(ISBLANK(tbl_SeqLib[[#This Row],[sWGA Identifier]]),"",_xlfn.CONCAT(exp_id,"_",tbl_SeqLib[[#This Row],[Well]]))</f>
        <v>SLJS034_A2</v>
      </c>
    </row>
    <row r="12" customFormat="false" ht="15.75" hidden="false" customHeight="true" outlineLevel="0" collapsed="false">
      <c r="A12" s="74" t="n">
        <v>10</v>
      </c>
      <c r="B12" s="75" t="s">
        <v>157</v>
      </c>
      <c r="C12" s="76" t="s">
        <v>158</v>
      </c>
      <c r="D12" s="89" t="s">
        <v>159</v>
      </c>
      <c r="E12" s="88" t="s">
        <v>160</v>
      </c>
      <c r="F12" s="84" t="s">
        <v>161</v>
      </c>
      <c r="G12" s="85" t="n">
        <v>4.48</v>
      </c>
      <c r="H12" s="79" t="n">
        <v>1</v>
      </c>
      <c r="I12" s="80" t="n">
        <f aca="false">IF(OR(tbl_SeqLib[[#This Row],[Qubit PCR '[DNA'] (ng/µl)]]="", tbl_SeqLib[[#This Row],[PCR Dilution Factor]]=""),"",SUM(tbl_SeqLib[[#This Row],[Qubit PCR '[DNA'] (ng/µl)]]*tbl_SeqLib[[#This Row],[PCR Dilution Factor]]))</f>
        <v>4.48</v>
      </c>
      <c r="J12" s="86" t="s">
        <v>162</v>
      </c>
      <c r="K12" s="87" t="n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12" s="87" t="n">
        <f aca="false">IFERROR(SUM(endrepair_maxvol-K12),"")</f>
        <v>0</v>
      </c>
      <c r="M12" s="80" t="str">
        <f aca="false">IF(ISBLANK(tbl_SeqLib[[#This Row],[sWGA Identifier]]),"",_xlfn.CONCAT(exp_id,"_",tbl_SeqLib[[#This Row],[Well]]))</f>
        <v>SLJS034_B2</v>
      </c>
    </row>
    <row r="13" customFormat="false" ht="15.75" hidden="false" customHeight="true" outlineLevel="0" collapsed="false">
      <c r="A13" s="74" t="n">
        <v>11</v>
      </c>
      <c r="B13" s="75" t="s">
        <v>163</v>
      </c>
      <c r="C13" s="76" t="s">
        <v>164</v>
      </c>
      <c r="D13" s="90" t="s">
        <v>165</v>
      </c>
      <c r="E13" s="77" t="s">
        <v>166</v>
      </c>
      <c r="F13" s="84" t="s">
        <v>167</v>
      </c>
      <c r="G13" s="85" t="n">
        <v>32.8</v>
      </c>
      <c r="H13" s="79" t="n">
        <v>1</v>
      </c>
      <c r="I13" s="80" t="n">
        <f aca="false">IF(OR(tbl_SeqLib[[#This Row],[Qubit PCR '[DNA'] (ng/µl)]]="", tbl_SeqLib[[#This Row],[PCR Dilution Factor]]=""),"",SUM(tbl_SeqLib[[#This Row],[Qubit PCR '[DNA'] (ng/µl)]]*tbl_SeqLib[[#This Row],[PCR Dilution Factor]]))</f>
        <v>32.8</v>
      </c>
      <c r="J13" s="86" t="s">
        <v>168</v>
      </c>
      <c r="K13" s="87" t="n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13" s="87" t="n">
        <f aca="false">IFERROR(SUM(endrepair_maxvol-K13),"")</f>
        <v>0</v>
      </c>
      <c r="M13" s="80" t="str">
        <f aca="false">IF(ISBLANK(tbl_SeqLib[[#This Row],[sWGA Identifier]]),"",_xlfn.CONCAT(exp_id,"_",tbl_SeqLib[[#This Row],[Well]]))</f>
        <v>SLJS034_C2</v>
      </c>
    </row>
    <row r="14" customFormat="false" ht="15.75" hidden="false" customHeight="true" outlineLevel="0" collapsed="false">
      <c r="A14" s="74" t="n">
        <v>12</v>
      </c>
      <c r="B14" s="75" t="s">
        <v>169</v>
      </c>
      <c r="C14" s="76" t="s">
        <v>170</v>
      </c>
      <c r="D14" s="90" t="s">
        <v>171</v>
      </c>
      <c r="E14" s="77" t="s">
        <v>172</v>
      </c>
      <c r="F14" s="84" t="s">
        <v>173</v>
      </c>
      <c r="G14" s="85" t="n">
        <v>8.06</v>
      </c>
      <c r="H14" s="79" t="n">
        <v>1</v>
      </c>
      <c r="I14" s="80" t="n">
        <f aca="false">IF(OR(tbl_SeqLib[[#This Row],[Qubit PCR '[DNA'] (ng/µl)]]="", tbl_SeqLib[[#This Row],[PCR Dilution Factor]]=""),"",SUM(tbl_SeqLib[[#This Row],[Qubit PCR '[DNA'] (ng/µl)]]*tbl_SeqLib[[#This Row],[PCR Dilution Factor]]))</f>
        <v>8.06</v>
      </c>
      <c r="J14" s="86" t="s">
        <v>174</v>
      </c>
      <c r="K14" s="87" t="n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14" s="87" t="n">
        <f aca="false">IFERROR(SUM(endrepair_maxvol-K14),"")</f>
        <v>0</v>
      </c>
      <c r="M14" s="80" t="str">
        <f aca="false">IF(ISBLANK(tbl_SeqLib[[#This Row],[sWGA Identifier]]),"",_xlfn.CONCAT(exp_id,"_",tbl_SeqLib[[#This Row],[Well]]))</f>
        <v>SLJS034_D2</v>
      </c>
    </row>
    <row r="15" customFormat="false" ht="15.75" hidden="false" customHeight="true" outlineLevel="0" collapsed="false">
      <c r="A15" s="74" t="n">
        <v>13</v>
      </c>
      <c r="B15" s="75" t="s">
        <v>175</v>
      </c>
      <c r="C15" s="76" t="s">
        <v>176</v>
      </c>
      <c r="D15" s="90" t="s">
        <v>177</v>
      </c>
      <c r="E15" s="77" t="s">
        <v>178</v>
      </c>
      <c r="F15" s="84" t="s">
        <v>179</v>
      </c>
      <c r="G15" s="85" t="n">
        <v>20.2</v>
      </c>
      <c r="H15" s="79" t="n">
        <v>1</v>
      </c>
      <c r="I15" s="80" t="n">
        <f aca="false">IF(OR(tbl_SeqLib[[#This Row],[Qubit PCR '[DNA'] (ng/µl)]]="", tbl_SeqLib[[#This Row],[PCR Dilution Factor]]=""),"",SUM(tbl_SeqLib[[#This Row],[Qubit PCR '[DNA'] (ng/µl)]]*tbl_SeqLib[[#This Row],[PCR Dilution Factor]]))</f>
        <v>20.2</v>
      </c>
      <c r="J15" s="86" t="s">
        <v>180</v>
      </c>
      <c r="K15" s="87" t="n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15" s="87" t="n">
        <f aca="false">IFERROR(SUM(endrepair_maxvol-K15),"")</f>
        <v>0</v>
      </c>
      <c r="M15" s="80" t="str">
        <f aca="false">IF(ISBLANK(tbl_SeqLib[[#This Row],[sWGA Identifier]]),"",_xlfn.CONCAT(exp_id,"_",tbl_SeqLib[[#This Row],[Well]]))</f>
        <v>SLJS034_E2</v>
      </c>
    </row>
    <row r="16" customFormat="false" ht="15.75" hidden="false" customHeight="true" outlineLevel="0" collapsed="false">
      <c r="A16" s="74" t="n">
        <v>14</v>
      </c>
      <c r="B16" s="75" t="s">
        <v>181</v>
      </c>
      <c r="C16" s="76" t="s">
        <v>182</v>
      </c>
      <c r="D16" s="90" t="s">
        <v>183</v>
      </c>
      <c r="E16" s="77" t="s">
        <v>184</v>
      </c>
      <c r="F16" s="84" t="s">
        <v>185</v>
      </c>
      <c r="G16" s="85" t="n">
        <v>22.4</v>
      </c>
      <c r="H16" s="79" t="n">
        <v>1</v>
      </c>
      <c r="I16" s="80" t="n">
        <f aca="false">IF(OR(tbl_SeqLib[[#This Row],[Qubit PCR '[DNA'] (ng/µl)]]="", tbl_SeqLib[[#This Row],[PCR Dilution Factor]]=""),"",SUM(tbl_SeqLib[[#This Row],[Qubit PCR '[DNA'] (ng/µl)]]*tbl_SeqLib[[#This Row],[PCR Dilution Factor]]))</f>
        <v>22.4</v>
      </c>
      <c r="J16" s="86" t="s">
        <v>186</v>
      </c>
      <c r="K16" s="87" t="n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16" s="87" t="n">
        <f aca="false">IFERROR(SUM(endrepair_maxvol-K16),"")</f>
        <v>0</v>
      </c>
      <c r="M16" s="80" t="str">
        <f aca="false">IF(ISBLANK(tbl_SeqLib[[#This Row],[sWGA Identifier]]),"",_xlfn.CONCAT(exp_id,"_",tbl_SeqLib[[#This Row],[Well]]))</f>
        <v>SLJS034_F2</v>
      </c>
    </row>
    <row r="17" customFormat="false" ht="15.75" hidden="false" customHeight="true" outlineLevel="0" collapsed="false">
      <c r="A17" s="74" t="n">
        <v>15</v>
      </c>
      <c r="B17" s="75" t="s">
        <v>187</v>
      </c>
      <c r="C17" s="76" t="s">
        <v>188</v>
      </c>
      <c r="D17" s="90" t="s">
        <v>189</v>
      </c>
      <c r="E17" s="77" t="s">
        <v>190</v>
      </c>
      <c r="F17" s="84" t="s">
        <v>191</v>
      </c>
      <c r="G17" s="85" t="n">
        <v>51.4</v>
      </c>
      <c r="H17" s="79" t="n">
        <v>1</v>
      </c>
      <c r="I17" s="80" t="n">
        <f aca="false">IF(OR(tbl_SeqLib[[#This Row],[Qubit PCR '[DNA'] (ng/µl)]]="", tbl_SeqLib[[#This Row],[PCR Dilution Factor]]=""),"",SUM(tbl_SeqLib[[#This Row],[Qubit PCR '[DNA'] (ng/µl)]]*tbl_SeqLib[[#This Row],[PCR Dilution Factor]]))</f>
        <v>51.4</v>
      </c>
      <c r="J17" s="86" t="s">
        <v>192</v>
      </c>
      <c r="K17" s="87" t="n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9.72762645914397</v>
      </c>
      <c r="L17" s="87" t="n">
        <f aca="false">IFERROR(SUM(endrepair_maxvol-K17),"")</f>
        <v>0.27237354085603</v>
      </c>
      <c r="M17" s="80" t="str">
        <f aca="false">IF(ISBLANK(tbl_SeqLib[[#This Row],[sWGA Identifier]]),"",_xlfn.CONCAT(exp_id,"_",tbl_SeqLib[[#This Row],[Well]]))</f>
        <v>SLJS034_G2</v>
      </c>
    </row>
    <row r="18" customFormat="false" ht="15.75" hidden="false" customHeight="true" outlineLevel="0" collapsed="false">
      <c r="A18" s="74" t="n">
        <v>16</v>
      </c>
      <c r="B18" s="75" t="s">
        <v>193</v>
      </c>
      <c r="C18" s="76" t="s">
        <v>194</v>
      </c>
      <c r="D18" s="90" t="s">
        <v>195</v>
      </c>
      <c r="E18" s="77" t="s">
        <v>196</v>
      </c>
      <c r="F18" s="84" t="s">
        <v>197</v>
      </c>
      <c r="G18" s="85" t="n">
        <v>14.2</v>
      </c>
      <c r="H18" s="79" t="n">
        <v>1</v>
      </c>
      <c r="I18" s="80" t="n">
        <f aca="false">IF(OR(tbl_SeqLib[[#This Row],[Qubit PCR '[DNA'] (ng/µl)]]="", tbl_SeqLib[[#This Row],[PCR Dilution Factor]]=""),"",SUM(tbl_SeqLib[[#This Row],[Qubit PCR '[DNA'] (ng/µl)]]*tbl_SeqLib[[#This Row],[PCR Dilution Factor]]))</f>
        <v>14.2</v>
      </c>
      <c r="J18" s="86" t="s">
        <v>198</v>
      </c>
      <c r="K18" s="87" t="n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18" s="87" t="n">
        <f aca="false">IFERROR(SUM(endrepair_maxvol-K18),"")</f>
        <v>0</v>
      </c>
      <c r="M18" s="80" t="str">
        <f aca="false">IF(ISBLANK(tbl_SeqLib[[#This Row],[sWGA Identifier]]),"",_xlfn.CONCAT(exp_id,"_",tbl_SeqLib[[#This Row],[Well]]))</f>
        <v>SLJS034_H2</v>
      </c>
    </row>
    <row r="19" customFormat="false" ht="15.75" hidden="false" customHeight="true" outlineLevel="0" collapsed="false">
      <c r="A19" s="74" t="n">
        <v>17</v>
      </c>
      <c r="B19" s="75" t="s">
        <v>199</v>
      </c>
      <c r="C19" s="76" t="s">
        <v>200</v>
      </c>
      <c r="D19" s="90" t="s">
        <v>105</v>
      </c>
      <c r="E19" s="77" t="s">
        <v>201</v>
      </c>
      <c r="F19" s="84" t="s">
        <v>202</v>
      </c>
      <c r="G19" s="85" t="n">
        <v>21.6</v>
      </c>
      <c r="H19" s="79" t="n">
        <v>1</v>
      </c>
      <c r="I19" s="80" t="n">
        <f aca="false">IF(OR(tbl_SeqLib[[#This Row],[Qubit PCR '[DNA'] (ng/µl)]]="", tbl_SeqLib[[#This Row],[PCR Dilution Factor]]=""),"",SUM(tbl_SeqLib[[#This Row],[Qubit PCR '[DNA'] (ng/µl)]]*tbl_SeqLib[[#This Row],[PCR Dilution Factor]]))</f>
        <v>21.6</v>
      </c>
      <c r="J19" s="86" t="s">
        <v>203</v>
      </c>
      <c r="K19" s="87" t="n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19" s="87" t="n">
        <f aca="false">IFERROR(SUM(endrepair_maxvol-K19),"")</f>
        <v>0</v>
      </c>
      <c r="M19" s="80" t="str">
        <f aca="false">IF(ISBLANK(tbl_SeqLib[[#This Row],[sWGA Identifier]]),"",_xlfn.CONCAT(exp_id,"_",tbl_SeqLib[[#This Row],[Well]]))</f>
        <v>SLJS034_A3</v>
      </c>
    </row>
    <row r="20" customFormat="false" ht="15.75" hidden="false" customHeight="true" outlineLevel="0" collapsed="false">
      <c r="A20" s="74" t="n">
        <v>18</v>
      </c>
      <c r="B20" s="75" t="s">
        <v>204</v>
      </c>
      <c r="C20" s="76" t="s">
        <v>146</v>
      </c>
      <c r="D20" s="90" t="s">
        <v>147</v>
      </c>
      <c r="E20" s="77" t="s">
        <v>205</v>
      </c>
      <c r="F20" s="84" t="s">
        <v>206</v>
      </c>
      <c r="G20" s="85" t="n">
        <v>43.8</v>
      </c>
      <c r="H20" s="79" t="n">
        <v>1</v>
      </c>
      <c r="I20" s="80" t="n">
        <f aca="false">IF(OR(tbl_SeqLib[[#This Row],[Qubit PCR '[DNA'] (ng/µl)]]="", tbl_SeqLib[[#This Row],[PCR Dilution Factor]]=""),"",SUM(tbl_SeqLib[[#This Row],[Qubit PCR '[DNA'] (ng/µl)]]*tbl_SeqLib[[#This Row],[PCR Dilution Factor]]))</f>
        <v>43.8</v>
      </c>
      <c r="J20" s="86" t="s">
        <v>207</v>
      </c>
      <c r="K20" s="87" t="n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20" s="87" t="n">
        <f aca="false">IFERROR(SUM(endrepair_maxvol-K20),"")</f>
        <v>0</v>
      </c>
      <c r="M20" s="80" t="str">
        <f aca="false">IF(ISBLANK(tbl_SeqLib[[#This Row],[sWGA Identifier]]),"",_xlfn.CONCAT(exp_id,"_",tbl_SeqLib[[#This Row],[Well]]))</f>
        <v>SLJS034_B3</v>
      </c>
    </row>
    <row r="21" customFormat="false" ht="15.75" hidden="false" customHeight="true" outlineLevel="0" collapsed="false">
      <c r="A21" s="74" t="n">
        <v>19</v>
      </c>
      <c r="B21" s="75" t="s">
        <v>208</v>
      </c>
      <c r="C21" s="76" t="s">
        <v>152</v>
      </c>
      <c r="D21" s="90" t="s">
        <v>153</v>
      </c>
      <c r="E21" s="77" t="s">
        <v>209</v>
      </c>
      <c r="F21" s="84" t="s">
        <v>210</v>
      </c>
      <c r="G21" s="85" t="n">
        <v>28.8</v>
      </c>
      <c r="H21" s="79" t="n">
        <v>1</v>
      </c>
      <c r="I21" s="80" t="n">
        <f aca="false">IF(OR(tbl_SeqLib[[#This Row],[Qubit PCR '[DNA'] (ng/µl)]]="", tbl_SeqLib[[#This Row],[PCR Dilution Factor]]=""),"",SUM(tbl_SeqLib[[#This Row],[Qubit PCR '[DNA'] (ng/µl)]]*tbl_SeqLib[[#This Row],[PCR Dilution Factor]]))</f>
        <v>28.8</v>
      </c>
      <c r="J21" s="86" t="s">
        <v>211</v>
      </c>
      <c r="K21" s="87" t="n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21" s="87" t="n">
        <f aca="false">IFERROR(SUM(endrepair_maxvol-K21),"")</f>
        <v>0</v>
      </c>
      <c r="M21" s="80" t="str">
        <f aca="false">IF(ISBLANK(tbl_SeqLib[[#This Row],[sWGA Identifier]]),"",_xlfn.CONCAT(exp_id,"_",tbl_SeqLib[[#This Row],[Well]]))</f>
        <v>SLJS034_C3</v>
      </c>
    </row>
    <row r="22" customFormat="false" ht="15.75" hidden="false" customHeight="true" outlineLevel="0" collapsed="false">
      <c r="A22" s="74" t="n">
        <v>20</v>
      </c>
      <c r="B22" s="74" t="s">
        <v>212</v>
      </c>
      <c r="C22" s="76" t="s">
        <v>158</v>
      </c>
      <c r="D22" s="90" t="s">
        <v>213</v>
      </c>
      <c r="E22" s="77" t="s">
        <v>214</v>
      </c>
      <c r="F22" s="84" t="s">
        <v>215</v>
      </c>
      <c r="G22" s="85" t="n">
        <v>1.1</v>
      </c>
      <c r="H22" s="79" t="n">
        <v>1</v>
      </c>
      <c r="I22" s="80" t="n">
        <f aca="false">IF(OR(tbl_SeqLib[[#This Row],[Qubit PCR '[DNA'] (ng/µl)]]="", tbl_SeqLib[[#This Row],[PCR Dilution Factor]]=""),"",SUM(tbl_SeqLib[[#This Row],[Qubit PCR '[DNA'] (ng/µl)]]*tbl_SeqLib[[#This Row],[PCR Dilution Factor]]))</f>
        <v>1.1</v>
      </c>
      <c r="J22" s="86" t="s">
        <v>216</v>
      </c>
      <c r="K22" s="87" t="n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22" s="87" t="n">
        <f aca="false">IFERROR(SUM(endrepair_maxvol-K22),"")</f>
        <v>0</v>
      </c>
      <c r="M22" s="80" t="str">
        <f aca="false">IF(ISBLANK(tbl_SeqLib[[#This Row],[sWGA Identifier]]),"",_xlfn.CONCAT(exp_id,"_",tbl_SeqLib[[#This Row],[Well]]))</f>
        <v>SLJS034_D3</v>
      </c>
    </row>
    <row r="23" customFormat="false" ht="15.75" hidden="false" customHeight="true" outlineLevel="0" collapsed="false">
      <c r="A23" s="74" t="n">
        <v>21</v>
      </c>
      <c r="B23" s="74" t="s">
        <v>217</v>
      </c>
      <c r="C23" s="91"/>
      <c r="D23" s="92"/>
      <c r="E23" s="85"/>
      <c r="F23" s="79"/>
      <c r="G23" s="85"/>
      <c r="H23" s="85"/>
      <c r="I23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23" s="86" t="s">
        <v>218</v>
      </c>
      <c r="K23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3" s="87" t="str">
        <f aca="false">IFERROR(SUM(endrepair_maxvol-K23),"")</f>
        <v/>
      </c>
      <c r="M23" s="80" t="str">
        <f aca="false">IF(ISBLANK(tbl_SeqLib[[#This Row],[sWGA Identifier]]),"",_xlfn.CONCAT(exp_id,"_",tbl_SeqLib[[#This Row],[Well]]))</f>
        <v/>
      </c>
    </row>
    <row r="24" customFormat="false" ht="15.75" hidden="false" customHeight="true" outlineLevel="0" collapsed="false">
      <c r="A24" s="74" t="n">
        <v>22</v>
      </c>
      <c r="B24" s="74" t="s">
        <v>219</v>
      </c>
      <c r="C24" s="91"/>
      <c r="D24" s="92"/>
      <c r="E24" s="85"/>
      <c r="F24" s="79"/>
      <c r="G24" s="85"/>
      <c r="H24" s="85"/>
      <c r="I24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24" s="86" t="s">
        <v>220</v>
      </c>
      <c r="K24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4" s="87" t="str">
        <f aca="false">IFERROR(SUM(endrepair_maxvol-K24),"")</f>
        <v/>
      </c>
      <c r="M24" s="80" t="str">
        <f aca="false">IF(ISBLANK(tbl_SeqLib[[#This Row],[sWGA Identifier]]),"",_xlfn.CONCAT(exp_id,"_",tbl_SeqLib[[#This Row],[Well]]))</f>
        <v/>
      </c>
    </row>
    <row r="25" customFormat="false" ht="15.75" hidden="false" customHeight="true" outlineLevel="0" collapsed="false">
      <c r="A25" s="74" t="n">
        <v>23</v>
      </c>
      <c r="B25" s="74" t="s">
        <v>221</v>
      </c>
      <c r="C25" s="91"/>
      <c r="D25" s="92"/>
      <c r="E25" s="85"/>
      <c r="F25" s="79"/>
      <c r="G25" s="85"/>
      <c r="H25" s="85"/>
      <c r="I25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25" s="86" t="s">
        <v>222</v>
      </c>
      <c r="K25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5" s="87" t="str">
        <f aca="false">IFERROR(SUM(endrepair_maxvol-K25),"")</f>
        <v/>
      </c>
      <c r="M25" s="80" t="str">
        <f aca="false">IF(ISBLANK(tbl_SeqLib[[#This Row],[sWGA Identifier]]),"",_xlfn.CONCAT(exp_id,"_",tbl_SeqLib[[#This Row],[Well]]))</f>
        <v/>
      </c>
    </row>
    <row r="26" customFormat="false" ht="15.75" hidden="false" customHeight="true" outlineLevel="0" collapsed="false">
      <c r="A26" s="74" t="n">
        <v>24</v>
      </c>
      <c r="B26" s="74" t="s">
        <v>223</v>
      </c>
      <c r="C26" s="91"/>
      <c r="D26" s="92"/>
      <c r="E26" s="85"/>
      <c r="F26" s="79"/>
      <c r="G26" s="85"/>
      <c r="H26" s="85"/>
      <c r="I26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26" s="86" t="s">
        <v>224</v>
      </c>
      <c r="K26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6" s="87" t="str">
        <f aca="false">IFERROR(SUM(endrepair_maxvol-K26),"")</f>
        <v/>
      </c>
      <c r="M26" s="80" t="str">
        <f aca="false">IF(ISBLANK(tbl_SeqLib[[#This Row],[sWGA Identifier]]),"",_xlfn.CONCAT(exp_id,"_",tbl_SeqLib[[#This Row],[Well]]))</f>
        <v/>
      </c>
    </row>
    <row r="27" customFormat="false" ht="15.75" hidden="false" customHeight="true" outlineLevel="0" collapsed="false">
      <c r="A27" s="74" t="n">
        <v>25</v>
      </c>
      <c r="B27" s="74" t="s">
        <v>225</v>
      </c>
      <c r="C27" s="91"/>
      <c r="D27" s="92"/>
      <c r="E27" s="85"/>
      <c r="F27" s="79"/>
      <c r="G27" s="85"/>
      <c r="H27" s="85"/>
      <c r="I27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27" s="86" t="s">
        <v>226</v>
      </c>
      <c r="K27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7" s="87" t="str">
        <f aca="false">IFERROR(SUM(endrepair_maxvol-K27),"")</f>
        <v/>
      </c>
      <c r="M27" s="80" t="str">
        <f aca="false">IF(ISBLANK(tbl_SeqLib[[#This Row],[sWGA Identifier]]),"",_xlfn.CONCAT(exp_id,"_",tbl_SeqLib[[#This Row],[Well]]))</f>
        <v/>
      </c>
    </row>
    <row r="28" customFormat="false" ht="15.75" hidden="false" customHeight="true" outlineLevel="0" collapsed="false">
      <c r="A28" s="74" t="n">
        <v>26</v>
      </c>
      <c r="B28" s="74" t="s">
        <v>227</v>
      </c>
      <c r="C28" s="91"/>
      <c r="D28" s="92"/>
      <c r="E28" s="85"/>
      <c r="F28" s="79"/>
      <c r="G28" s="85"/>
      <c r="H28" s="85"/>
      <c r="I28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28" s="86" t="s">
        <v>228</v>
      </c>
      <c r="K28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8" s="87" t="str">
        <f aca="false">IFERROR(SUM(endrepair_maxvol-K28),"")</f>
        <v/>
      </c>
      <c r="M28" s="80" t="str">
        <f aca="false">IF(ISBLANK(tbl_SeqLib[[#This Row],[sWGA Identifier]]),"",_xlfn.CONCAT(exp_id,"_",tbl_SeqLib[[#This Row],[Well]]))</f>
        <v/>
      </c>
    </row>
    <row r="29" customFormat="false" ht="15.75" hidden="false" customHeight="true" outlineLevel="0" collapsed="false">
      <c r="A29" s="74" t="n">
        <v>27</v>
      </c>
      <c r="B29" s="74" t="s">
        <v>229</v>
      </c>
      <c r="C29" s="91"/>
      <c r="D29" s="92"/>
      <c r="E29" s="85"/>
      <c r="F29" s="79"/>
      <c r="G29" s="85"/>
      <c r="H29" s="85"/>
      <c r="I29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29" s="86" t="s">
        <v>230</v>
      </c>
      <c r="K29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9" s="87" t="str">
        <f aca="false">IFERROR(SUM(endrepair_maxvol-K29),"")</f>
        <v/>
      </c>
      <c r="M29" s="80" t="str">
        <f aca="false">IF(ISBLANK(tbl_SeqLib[[#This Row],[sWGA Identifier]]),"",_xlfn.CONCAT(exp_id,"_",tbl_SeqLib[[#This Row],[Well]]))</f>
        <v/>
      </c>
    </row>
    <row r="30" customFormat="false" ht="15.75" hidden="false" customHeight="true" outlineLevel="0" collapsed="false">
      <c r="A30" s="74" t="n">
        <v>28</v>
      </c>
      <c r="B30" s="74" t="s">
        <v>231</v>
      </c>
      <c r="C30" s="91"/>
      <c r="D30" s="92"/>
      <c r="E30" s="85"/>
      <c r="F30" s="79"/>
      <c r="G30" s="85"/>
      <c r="H30" s="85"/>
      <c r="I30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30" s="86" t="s">
        <v>232</v>
      </c>
      <c r="K30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0" s="87" t="str">
        <f aca="false">IFERROR(SUM(endrepair_maxvol-K30),"")</f>
        <v/>
      </c>
      <c r="M30" s="80" t="str">
        <f aca="false">IF(ISBLANK(tbl_SeqLib[[#This Row],[sWGA Identifier]]),"",_xlfn.CONCAT(exp_id,"_",tbl_SeqLib[[#This Row],[Well]]))</f>
        <v/>
      </c>
    </row>
    <row r="31" customFormat="false" ht="15.75" hidden="false" customHeight="true" outlineLevel="0" collapsed="false">
      <c r="A31" s="74" t="n">
        <v>29</v>
      </c>
      <c r="B31" s="74" t="s">
        <v>233</v>
      </c>
      <c r="C31" s="91"/>
      <c r="D31" s="92"/>
      <c r="E31" s="85"/>
      <c r="F31" s="79"/>
      <c r="G31" s="85"/>
      <c r="H31" s="85"/>
      <c r="I31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31" s="86" t="s">
        <v>234</v>
      </c>
      <c r="K31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1" s="87" t="str">
        <f aca="false">IFERROR(SUM(endrepair_maxvol-K31),"")</f>
        <v/>
      </c>
      <c r="M31" s="80" t="str">
        <f aca="false">IF(ISBLANK(tbl_SeqLib[[#This Row],[sWGA Identifier]]),"",_xlfn.CONCAT(exp_id,"_",tbl_SeqLib[[#This Row],[Well]]))</f>
        <v/>
      </c>
    </row>
    <row r="32" customFormat="false" ht="15.75" hidden="false" customHeight="true" outlineLevel="0" collapsed="false">
      <c r="A32" s="74" t="n">
        <v>30</v>
      </c>
      <c r="B32" s="74" t="s">
        <v>235</v>
      </c>
      <c r="C32" s="91"/>
      <c r="D32" s="92"/>
      <c r="E32" s="85"/>
      <c r="F32" s="79"/>
      <c r="G32" s="85"/>
      <c r="H32" s="85"/>
      <c r="I32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32" s="86" t="s">
        <v>236</v>
      </c>
      <c r="K32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2" s="87" t="str">
        <f aca="false">IFERROR(SUM(endrepair_maxvol-K32),"")</f>
        <v/>
      </c>
      <c r="M32" s="80" t="str">
        <f aca="false">IF(ISBLANK(tbl_SeqLib[[#This Row],[sWGA Identifier]]),"",_xlfn.CONCAT(exp_id,"_",tbl_SeqLib[[#This Row],[Well]]))</f>
        <v/>
      </c>
    </row>
    <row r="33" customFormat="false" ht="15.75" hidden="false" customHeight="true" outlineLevel="0" collapsed="false">
      <c r="A33" s="74" t="n">
        <v>31</v>
      </c>
      <c r="B33" s="74" t="s">
        <v>237</v>
      </c>
      <c r="C33" s="91"/>
      <c r="D33" s="92"/>
      <c r="E33" s="85"/>
      <c r="F33" s="79"/>
      <c r="G33" s="85"/>
      <c r="H33" s="85"/>
      <c r="I33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33" s="86" t="s">
        <v>238</v>
      </c>
      <c r="K33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3" s="87" t="str">
        <f aca="false">IFERROR(SUM(endrepair_maxvol-K33),"")</f>
        <v/>
      </c>
      <c r="M33" s="80" t="str">
        <f aca="false">IF(ISBLANK(tbl_SeqLib[[#This Row],[sWGA Identifier]]),"",_xlfn.CONCAT(exp_id,"_",tbl_SeqLib[[#This Row],[Well]]))</f>
        <v/>
      </c>
    </row>
    <row r="34" customFormat="false" ht="15.75" hidden="false" customHeight="true" outlineLevel="0" collapsed="false">
      <c r="A34" s="74" t="n">
        <v>32</v>
      </c>
      <c r="B34" s="74" t="s">
        <v>239</v>
      </c>
      <c r="C34" s="91"/>
      <c r="D34" s="92"/>
      <c r="E34" s="85"/>
      <c r="F34" s="79"/>
      <c r="G34" s="85"/>
      <c r="H34" s="85"/>
      <c r="I34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34" s="86" t="s">
        <v>240</v>
      </c>
      <c r="K34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4" s="87" t="str">
        <f aca="false">IFERROR(SUM(endrepair_maxvol-K34),"")</f>
        <v/>
      </c>
      <c r="M34" s="80" t="str">
        <f aca="false">IF(ISBLANK(tbl_SeqLib[[#This Row],[sWGA Identifier]]),"",_xlfn.CONCAT(exp_id,"_",tbl_SeqLib[[#This Row],[Well]]))</f>
        <v/>
      </c>
    </row>
    <row r="35" customFormat="false" ht="15.75" hidden="false" customHeight="true" outlineLevel="0" collapsed="false">
      <c r="A35" s="74" t="n">
        <v>33</v>
      </c>
      <c r="B35" s="74" t="s">
        <v>241</v>
      </c>
      <c r="C35" s="91"/>
      <c r="D35" s="92"/>
      <c r="E35" s="85"/>
      <c r="F35" s="79"/>
      <c r="G35" s="85"/>
      <c r="H35" s="85"/>
      <c r="I35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35" s="86" t="s">
        <v>242</v>
      </c>
      <c r="K35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5" s="87" t="str">
        <f aca="false">IFERROR(SUM(endrepair_maxvol-K35),"")</f>
        <v/>
      </c>
      <c r="M35" s="80" t="str">
        <f aca="false">IF(ISBLANK(tbl_SeqLib[[#This Row],[sWGA Identifier]]),"",_xlfn.CONCAT(exp_id,"_",tbl_SeqLib[[#This Row],[Well]]))</f>
        <v/>
      </c>
    </row>
    <row r="36" customFormat="false" ht="15.75" hidden="false" customHeight="true" outlineLevel="0" collapsed="false">
      <c r="A36" s="74" t="n">
        <v>34</v>
      </c>
      <c r="B36" s="74" t="s">
        <v>243</v>
      </c>
      <c r="C36" s="91"/>
      <c r="D36" s="92"/>
      <c r="E36" s="85"/>
      <c r="F36" s="79"/>
      <c r="G36" s="85"/>
      <c r="H36" s="85"/>
      <c r="I36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36" s="86" t="s">
        <v>244</v>
      </c>
      <c r="K36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6" s="87" t="str">
        <f aca="false">IFERROR(SUM(endrepair_maxvol-K36),"")</f>
        <v/>
      </c>
      <c r="M36" s="80" t="str">
        <f aca="false">IF(ISBLANK(tbl_SeqLib[[#This Row],[sWGA Identifier]]),"",_xlfn.CONCAT(exp_id,"_",tbl_SeqLib[[#This Row],[Well]]))</f>
        <v/>
      </c>
    </row>
    <row r="37" customFormat="false" ht="15.75" hidden="false" customHeight="true" outlineLevel="0" collapsed="false">
      <c r="A37" s="74" t="n">
        <v>35</v>
      </c>
      <c r="B37" s="74" t="s">
        <v>245</v>
      </c>
      <c r="C37" s="91"/>
      <c r="D37" s="92"/>
      <c r="E37" s="85"/>
      <c r="F37" s="79"/>
      <c r="G37" s="85"/>
      <c r="H37" s="85"/>
      <c r="I37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37" s="86" t="s">
        <v>246</v>
      </c>
      <c r="K37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7" s="87" t="str">
        <f aca="false">IFERROR(SUM(endrepair_maxvol-K37),"")</f>
        <v/>
      </c>
      <c r="M37" s="80" t="str">
        <f aca="false">IF(ISBLANK(tbl_SeqLib[[#This Row],[sWGA Identifier]]),"",_xlfn.CONCAT(exp_id,"_",tbl_SeqLib[[#This Row],[Well]]))</f>
        <v/>
      </c>
    </row>
    <row r="38" customFormat="false" ht="15.75" hidden="false" customHeight="true" outlineLevel="0" collapsed="false">
      <c r="A38" s="74" t="n">
        <v>36</v>
      </c>
      <c r="B38" s="74" t="s">
        <v>247</v>
      </c>
      <c r="C38" s="91"/>
      <c r="D38" s="92"/>
      <c r="E38" s="85"/>
      <c r="F38" s="79"/>
      <c r="G38" s="85"/>
      <c r="H38" s="85"/>
      <c r="I38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38" s="86" t="s">
        <v>248</v>
      </c>
      <c r="K38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8" s="87" t="str">
        <f aca="false">IFERROR(SUM(endrepair_maxvol-K38),"")</f>
        <v/>
      </c>
      <c r="M38" s="80" t="str">
        <f aca="false">IF(ISBLANK(tbl_SeqLib[[#This Row],[sWGA Identifier]]),"",_xlfn.CONCAT(exp_id,"_",tbl_SeqLib[[#This Row],[Well]]))</f>
        <v/>
      </c>
    </row>
    <row r="39" customFormat="false" ht="15.75" hidden="false" customHeight="true" outlineLevel="0" collapsed="false">
      <c r="A39" s="74" t="n">
        <v>37</v>
      </c>
      <c r="B39" s="74" t="s">
        <v>249</v>
      </c>
      <c r="C39" s="91"/>
      <c r="D39" s="92"/>
      <c r="E39" s="85"/>
      <c r="F39" s="79"/>
      <c r="G39" s="85"/>
      <c r="H39" s="85"/>
      <c r="I39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39" s="86" t="s">
        <v>250</v>
      </c>
      <c r="K39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9" s="87" t="str">
        <f aca="false">IFERROR(SUM(endrepair_maxvol-K39),"")</f>
        <v/>
      </c>
      <c r="M39" s="80" t="str">
        <f aca="false">IF(ISBLANK(tbl_SeqLib[[#This Row],[sWGA Identifier]]),"",_xlfn.CONCAT(exp_id,"_",tbl_SeqLib[[#This Row],[Well]]))</f>
        <v/>
      </c>
    </row>
    <row r="40" customFormat="false" ht="15.75" hidden="false" customHeight="true" outlineLevel="0" collapsed="false">
      <c r="A40" s="74" t="n">
        <v>38</v>
      </c>
      <c r="B40" s="74" t="s">
        <v>251</v>
      </c>
      <c r="C40" s="91"/>
      <c r="D40" s="92"/>
      <c r="E40" s="85"/>
      <c r="F40" s="79"/>
      <c r="G40" s="85"/>
      <c r="H40" s="85"/>
      <c r="I40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40" s="86" t="s">
        <v>252</v>
      </c>
      <c r="K40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0" s="87" t="str">
        <f aca="false">IFERROR(SUM(endrepair_maxvol-K40),"")</f>
        <v/>
      </c>
      <c r="M40" s="80" t="str">
        <f aca="false">IF(ISBLANK(tbl_SeqLib[[#This Row],[sWGA Identifier]]),"",_xlfn.CONCAT(exp_id,"_",tbl_SeqLib[[#This Row],[Well]]))</f>
        <v/>
      </c>
    </row>
    <row r="41" customFormat="false" ht="15.75" hidden="false" customHeight="true" outlineLevel="0" collapsed="false">
      <c r="A41" s="74" t="n">
        <v>39</v>
      </c>
      <c r="B41" s="74" t="s">
        <v>253</v>
      </c>
      <c r="C41" s="91"/>
      <c r="D41" s="92"/>
      <c r="E41" s="85"/>
      <c r="F41" s="79"/>
      <c r="G41" s="85"/>
      <c r="H41" s="85"/>
      <c r="I41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41" s="86" t="s">
        <v>254</v>
      </c>
      <c r="K41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1" s="87" t="str">
        <f aca="false">IFERROR(SUM(endrepair_maxvol-K41),"")</f>
        <v/>
      </c>
      <c r="M41" s="80" t="str">
        <f aca="false">IF(ISBLANK(tbl_SeqLib[[#This Row],[sWGA Identifier]]),"",_xlfn.CONCAT(exp_id,"_",tbl_SeqLib[[#This Row],[Well]]))</f>
        <v/>
      </c>
    </row>
    <row r="42" customFormat="false" ht="15.75" hidden="false" customHeight="true" outlineLevel="0" collapsed="false">
      <c r="A42" s="74" t="n">
        <v>40</v>
      </c>
      <c r="B42" s="74" t="s">
        <v>255</v>
      </c>
      <c r="C42" s="91"/>
      <c r="D42" s="92"/>
      <c r="E42" s="85"/>
      <c r="F42" s="79"/>
      <c r="G42" s="85"/>
      <c r="H42" s="85"/>
      <c r="I42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42" s="86" t="s">
        <v>256</v>
      </c>
      <c r="K42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2" s="87" t="str">
        <f aca="false">IFERROR(SUM(endrepair_maxvol-K42),"")</f>
        <v/>
      </c>
      <c r="M42" s="80" t="str">
        <f aca="false">IF(ISBLANK(tbl_SeqLib[[#This Row],[sWGA Identifier]]),"",_xlfn.CONCAT(exp_id,"_",tbl_SeqLib[[#This Row],[Well]]))</f>
        <v/>
      </c>
    </row>
    <row r="43" customFormat="false" ht="15.75" hidden="false" customHeight="true" outlineLevel="0" collapsed="false">
      <c r="A43" s="74" t="n">
        <v>41</v>
      </c>
      <c r="B43" s="74" t="s">
        <v>257</v>
      </c>
      <c r="C43" s="91"/>
      <c r="D43" s="92"/>
      <c r="E43" s="85"/>
      <c r="F43" s="79"/>
      <c r="G43" s="85"/>
      <c r="H43" s="85"/>
      <c r="I43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43" s="86" t="s">
        <v>258</v>
      </c>
      <c r="K43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3" s="87" t="str">
        <f aca="false">IFERROR(SUM(endrepair_maxvol-K43),"")</f>
        <v/>
      </c>
      <c r="M43" s="80" t="str">
        <f aca="false">IF(ISBLANK(tbl_SeqLib[[#This Row],[sWGA Identifier]]),"",_xlfn.CONCAT(exp_id,"_",tbl_SeqLib[[#This Row],[Well]]))</f>
        <v/>
      </c>
    </row>
    <row r="44" customFormat="false" ht="15.75" hidden="false" customHeight="true" outlineLevel="0" collapsed="false">
      <c r="A44" s="74" t="n">
        <v>42</v>
      </c>
      <c r="B44" s="74" t="s">
        <v>259</v>
      </c>
      <c r="C44" s="91"/>
      <c r="D44" s="92"/>
      <c r="E44" s="85"/>
      <c r="F44" s="79"/>
      <c r="G44" s="85"/>
      <c r="H44" s="85"/>
      <c r="I44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44" s="86" t="s">
        <v>260</v>
      </c>
      <c r="K44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4" s="87" t="str">
        <f aca="false">IFERROR(SUM(endrepair_maxvol-K44),"")</f>
        <v/>
      </c>
      <c r="M44" s="80" t="str">
        <f aca="false">IF(ISBLANK(tbl_SeqLib[[#This Row],[sWGA Identifier]]),"",_xlfn.CONCAT(exp_id,"_",tbl_SeqLib[[#This Row],[Well]]))</f>
        <v/>
      </c>
    </row>
    <row r="45" customFormat="false" ht="15.75" hidden="false" customHeight="true" outlineLevel="0" collapsed="false">
      <c r="A45" s="74" t="n">
        <v>43</v>
      </c>
      <c r="B45" s="74" t="s">
        <v>261</v>
      </c>
      <c r="C45" s="91"/>
      <c r="D45" s="92"/>
      <c r="E45" s="85"/>
      <c r="F45" s="79"/>
      <c r="G45" s="85"/>
      <c r="H45" s="85"/>
      <c r="I45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45" s="86" t="s">
        <v>262</v>
      </c>
      <c r="K45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5" s="87" t="str">
        <f aca="false">IFERROR(SUM(endrepair_maxvol-K45),"")</f>
        <v/>
      </c>
      <c r="M45" s="80" t="str">
        <f aca="false">IF(ISBLANK(tbl_SeqLib[[#This Row],[sWGA Identifier]]),"",_xlfn.CONCAT(exp_id,"_",tbl_SeqLib[[#This Row],[Well]]))</f>
        <v/>
      </c>
    </row>
    <row r="46" customFormat="false" ht="15.75" hidden="false" customHeight="true" outlineLevel="0" collapsed="false">
      <c r="A46" s="74" t="n">
        <v>44</v>
      </c>
      <c r="B46" s="74" t="s">
        <v>263</v>
      </c>
      <c r="C46" s="91"/>
      <c r="D46" s="92"/>
      <c r="E46" s="85"/>
      <c r="F46" s="79"/>
      <c r="G46" s="85"/>
      <c r="H46" s="85"/>
      <c r="I46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46" s="86" t="s">
        <v>264</v>
      </c>
      <c r="K46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6" s="87" t="str">
        <f aca="false">IFERROR(SUM(endrepair_maxvol-K46),"")</f>
        <v/>
      </c>
      <c r="M46" s="80" t="str">
        <f aca="false">IF(ISBLANK(tbl_SeqLib[[#This Row],[sWGA Identifier]]),"",_xlfn.CONCAT(exp_id,"_",tbl_SeqLib[[#This Row],[Well]]))</f>
        <v/>
      </c>
    </row>
    <row r="47" customFormat="false" ht="15.75" hidden="false" customHeight="true" outlineLevel="0" collapsed="false">
      <c r="A47" s="74" t="n">
        <v>45</v>
      </c>
      <c r="B47" s="74" t="s">
        <v>265</v>
      </c>
      <c r="C47" s="91"/>
      <c r="D47" s="92"/>
      <c r="E47" s="85"/>
      <c r="F47" s="79"/>
      <c r="G47" s="85"/>
      <c r="H47" s="85"/>
      <c r="I47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47" s="86" t="s">
        <v>266</v>
      </c>
      <c r="K47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7" s="87" t="str">
        <f aca="false">IFERROR(SUM(endrepair_maxvol-K47),"")</f>
        <v/>
      </c>
      <c r="M47" s="80" t="str">
        <f aca="false">IF(ISBLANK(tbl_SeqLib[[#This Row],[sWGA Identifier]]),"",_xlfn.CONCAT(exp_id,"_",tbl_SeqLib[[#This Row],[Well]]))</f>
        <v/>
      </c>
    </row>
    <row r="48" customFormat="false" ht="15.75" hidden="false" customHeight="true" outlineLevel="0" collapsed="false">
      <c r="A48" s="74" t="n">
        <v>46</v>
      </c>
      <c r="B48" s="74" t="s">
        <v>267</v>
      </c>
      <c r="C48" s="91"/>
      <c r="D48" s="92"/>
      <c r="E48" s="85"/>
      <c r="F48" s="79"/>
      <c r="G48" s="85"/>
      <c r="H48" s="85"/>
      <c r="I48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48" s="86" t="s">
        <v>268</v>
      </c>
      <c r="K48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8" s="87" t="str">
        <f aca="false">IFERROR(SUM(endrepair_maxvol-K48),"")</f>
        <v/>
      </c>
      <c r="M48" s="80" t="str">
        <f aca="false">IF(ISBLANK(tbl_SeqLib[[#This Row],[sWGA Identifier]]),"",_xlfn.CONCAT(exp_id,"_",tbl_SeqLib[[#This Row],[Well]]))</f>
        <v/>
      </c>
    </row>
    <row r="49" customFormat="false" ht="15.75" hidden="false" customHeight="true" outlineLevel="0" collapsed="false">
      <c r="A49" s="74" t="n">
        <v>47</v>
      </c>
      <c r="B49" s="74" t="s">
        <v>269</v>
      </c>
      <c r="C49" s="91"/>
      <c r="D49" s="92"/>
      <c r="E49" s="85"/>
      <c r="F49" s="79"/>
      <c r="G49" s="85"/>
      <c r="H49" s="85"/>
      <c r="I49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49" s="86" t="s">
        <v>270</v>
      </c>
      <c r="K49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9" s="87" t="str">
        <f aca="false">IFERROR(SUM(endrepair_maxvol-K49),"")</f>
        <v/>
      </c>
      <c r="M49" s="80" t="str">
        <f aca="false">IF(ISBLANK(tbl_SeqLib[[#This Row],[sWGA Identifier]]),"",_xlfn.CONCAT(exp_id,"_",tbl_SeqLib[[#This Row],[Well]]))</f>
        <v/>
      </c>
    </row>
    <row r="50" customFormat="false" ht="15.75" hidden="false" customHeight="true" outlineLevel="0" collapsed="false">
      <c r="A50" s="74" t="n">
        <v>48</v>
      </c>
      <c r="B50" s="74" t="s">
        <v>271</v>
      </c>
      <c r="C50" s="91"/>
      <c r="D50" s="92"/>
      <c r="E50" s="85"/>
      <c r="F50" s="79"/>
      <c r="G50" s="85"/>
      <c r="H50" s="85"/>
      <c r="I50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50" s="86" t="s">
        <v>272</v>
      </c>
      <c r="K50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0" s="87" t="str">
        <f aca="false">IFERROR(SUM(endrepair_maxvol-K50),"")</f>
        <v/>
      </c>
      <c r="M50" s="80" t="str">
        <f aca="false">IF(ISBLANK(tbl_SeqLib[[#This Row],[sWGA Identifier]]),"",_xlfn.CONCAT(exp_id,"_",tbl_SeqLib[[#This Row],[Well]]))</f>
        <v/>
      </c>
    </row>
    <row r="51" customFormat="false" ht="15.75" hidden="false" customHeight="true" outlineLevel="0" collapsed="false">
      <c r="A51" s="74" t="n">
        <v>49</v>
      </c>
      <c r="B51" s="74" t="s">
        <v>273</v>
      </c>
      <c r="C51" s="91"/>
      <c r="D51" s="92"/>
      <c r="E51" s="85"/>
      <c r="F51" s="79"/>
      <c r="G51" s="85"/>
      <c r="H51" s="85"/>
      <c r="I51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51" s="86" t="s">
        <v>274</v>
      </c>
      <c r="K51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1" s="87" t="str">
        <f aca="false">IFERROR(SUM(endrepair_maxvol-K51),"")</f>
        <v/>
      </c>
      <c r="M51" s="80" t="str">
        <f aca="false">IF(ISBLANK(tbl_SeqLib[[#This Row],[sWGA Identifier]]),"",_xlfn.CONCAT(exp_id,"_",tbl_SeqLib[[#This Row],[Well]]))</f>
        <v/>
      </c>
    </row>
    <row r="52" customFormat="false" ht="15.75" hidden="false" customHeight="true" outlineLevel="0" collapsed="false">
      <c r="A52" s="74" t="n">
        <v>50</v>
      </c>
      <c r="B52" s="74" t="s">
        <v>275</v>
      </c>
      <c r="C52" s="91"/>
      <c r="D52" s="92"/>
      <c r="E52" s="85"/>
      <c r="F52" s="79"/>
      <c r="G52" s="85"/>
      <c r="H52" s="85"/>
      <c r="I52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52" s="86" t="s">
        <v>276</v>
      </c>
      <c r="K52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2" s="87" t="str">
        <f aca="false">IFERROR(SUM(endrepair_maxvol-K52),"")</f>
        <v/>
      </c>
      <c r="M52" s="80" t="str">
        <f aca="false">IF(ISBLANK(tbl_SeqLib[[#This Row],[sWGA Identifier]]),"",_xlfn.CONCAT(exp_id,"_",tbl_SeqLib[[#This Row],[Well]]))</f>
        <v/>
      </c>
    </row>
    <row r="53" customFormat="false" ht="15.75" hidden="false" customHeight="true" outlineLevel="0" collapsed="false">
      <c r="A53" s="74" t="n">
        <v>51</v>
      </c>
      <c r="B53" s="74" t="s">
        <v>277</v>
      </c>
      <c r="C53" s="91"/>
      <c r="D53" s="92"/>
      <c r="E53" s="85"/>
      <c r="F53" s="85"/>
      <c r="G53" s="85"/>
      <c r="H53" s="85"/>
      <c r="I53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53" s="86" t="s">
        <v>278</v>
      </c>
      <c r="K53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3" s="87" t="str">
        <f aca="false">IFERROR(SUM(endrepair_maxvol-K53),"")</f>
        <v/>
      </c>
      <c r="M53" s="80" t="str">
        <f aca="false">IF(ISBLANK(tbl_SeqLib[[#This Row],[sWGA Identifier]]),"",_xlfn.CONCAT(exp_id,"_",tbl_SeqLib[[#This Row],[Well]]))</f>
        <v/>
      </c>
    </row>
    <row r="54" customFormat="false" ht="15.75" hidden="false" customHeight="true" outlineLevel="0" collapsed="false">
      <c r="A54" s="74" t="n">
        <v>52</v>
      </c>
      <c r="B54" s="74" t="s">
        <v>279</v>
      </c>
      <c r="C54" s="91"/>
      <c r="D54" s="92"/>
      <c r="E54" s="85"/>
      <c r="F54" s="85"/>
      <c r="G54" s="85"/>
      <c r="H54" s="85"/>
      <c r="I54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54" s="86" t="s">
        <v>280</v>
      </c>
      <c r="K54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4" s="87" t="str">
        <f aca="false">IFERROR(SUM(endrepair_maxvol-K54),"")</f>
        <v/>
      </c>
      <c r="M54" s="80" t="str">
        <f aca="false">IF(ISBLANK(tbl_SeqLib[[#This Row],[sWGA Identifier]]),"",_xlfn.CONCAT(exp_id,"_",tbl_SeqLib[[#This Row],[Well]]))</f>
        <v/>
      </c>
    </row>
    <row r="55" customFormat="false" ht="15.75" hidden="false" customHeight="true" outlineLevel="0" collapsed="false">
      <c r="A55" s="74" t="n">
        <v>53</v>
      </c>
      <c r="B55" s="74" t="s">
        <v>281</v>
      </c>
      <c r="C55" s="91"/>
      <c r="D55" s="92"/>
      <c r="E55" s="85"/>
      <c r="F55" s="85"/>
      <c r="G55" s="85"/>
      <c r="H55" s="85"/>
      <c r="I55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55" s="86" t="s">
        <v>282</v>
      </c>
      <c r="K55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5" s="87" t="str">
        <f aca="false">IFERROR(SUM(endrepair_maxvol-K55),"")</f>
        <v/>
      </c>
      <c r="M55" s="80" t="str">
        <f aca="false">IF(ISBLANK(tbl_SeqLib[[#This Row],[sWGA Identifier]]),"",_xlfn.CONCAT(exp_id,"_",tbl_SeqLib[[#This Row],[Well]]))</f>
        <v/>
      </c>
    </row>
    <row r="56" customFormat="false" ht="15.75" hidden="false" customHeight="true" outlineLevel="0" collapsed="false">
      <c r="A56" s="74" t="n">
        <v>54</v>
      </c>
      <c r="B56" s="74" t="s">
        <v>283</v>
      </c>
      <c r="C56" s="91"/>
      <c r="D56" s="92"/>
      <c r="E56" s="85"/>
      <c r="F56" s="85"/>
      <c r="G56" s="85"/>
      <c r="H56" s="85"/>
      <c r="I56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56" s="86" t="s">
        <v>284</v>
      </c>
      <c r="K56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6" s="87" t="str">
        <f aca="false">IFERROR(SUM(endrepair_maxvol-K56),"")</f>
        <v/>
      </c>
      <c r="M56" s="80" t="str">
        <f aca="false">IF(ISBLANK(tbl_SeqLib[[#This Row],[sWGA Identifier]]),"",_xlfn.CONCAT(exp_id,"_",tbl_SeqLib[[#This Row],[Well]]))</f>
        <v/>
      </c>
    </row>
    <row r="57" customFormat="false" ht="15.75" hidden="false" customHeight="true" outlineLevel="0" collapsed="false">
      <c r="A57" s="74" t="n">
        <v>55</v>
      </c>
      <c r="B57" s="74" t="s">
        <v>285</v>
      </c>
      <c r="C57" s="91"/>
      <c r="D57" s="92"/>
      <c r="E57" s="85"/>
      <c r="F57" s="85"/>
      <c r="G57" s="85"/>
      <c r="H57" s="85"/>
      <c r="I57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57" s="86" t="s">
        <v>286</v>
      </c>
      <c r="K57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7" s="87" t="str">
        <f aca="false">IFERROR(SUM(endrepair_maxvol-K57),"")</f>
        <v/>
      </c>
      <c r="M57" s="80" t="str">
        <f aca="false">IF(ISBLANK(tbl_SeqLib[[#This Row],[sWGA Identifier]]),"",_xlfn.CONCAT(exp_id,"_",tbl_SeqLib[[#This Row],[Well]]))</f>
        <v/>
      </c>
    </row>
    <row r="58" customFormat="false" ht="15.75" hidden="false" customHeight="true" outlineLevel="0" collapsed="false">
      <c r="A58" s="74" t="n">
        <v>56</v>
      </c>
      <c r="B58" s="74" t="s">
        <v>287</v>
      </c>
      <c r="C58" s="91"/>
      <c r="D58" s="92"/>
      <c r="E58" s="85"/>
      <c r="F58" s="85"/>
      <c r="G58" s="85"/>
      <c r="H58" s="85"/>
      <c r="I58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58" s="86" t="s">
        <v>288</v>
      </c>
      <c r="K58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8" s="87" t="str">
        <f aca="false">IFERROR(SUM(endrepair_maxvol-K58),"")</f>
        <v/>
      </c>
      <c r="M58" s="80" t="str">
        <f aca="false">IF(ISBLANK(tbl_SeqLib[[#This Row],[sWGA Identifier]]),"",_xlfn.CONCAT(exp_id,"_",tbl_SeqLib[[#This Row],[Well]]))</f>
        <v/>
      </c>
    </row>
    <row r="59" customFormat="false" ht="15.75" hidden="false" customHeight="true" outlineLevel="0" collapsed="false">
      <c r="A59" s="74" t="n">
        <v>57</v>
      </c>
      <c r="B59" s="74" t="s">
        <v>289</v>
      </c>
      <c r="C59" s="91"/>
      <c r="D59" s="92"/>
      <c r="E59" s="85"/>
      <c r="F59" s="85"/>
      <c r="G59" s="85"/>
      <c r="H59" s="85"/>
      <c r="I59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59" s="86" t="s">
        <v>290</v>
      </c>
      <c r="K59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9" s="87" t="str">
        <f aca="false">IFERROR(SUM(endrepair_maxvol-K59),"")</f>
        <v/>
      </c>
      <c r="M59" s="80" t="str">
        <f aca="false">IF(ISBLANK(tbl_SeqLib[[#This Row],[sWGA Identifier]]),"",_xlfn.CONCAT(exp_id,"_",tbl_SeqLib[[#This Row],[Well]]))</f>
        <v/>
      </c>
    </row>
    <row r="60" customFormat="false" ht="15.75" hidden="false" customHeight="true" outlineLevel="0" collapsed="false">
      <c r="A60" s="74" t="n">
        <v>58</v>
      </c>
      <c r="B60" s="74" t="s">
        <v>291</v>
      </c>
      <c r="C60" s="91"/>
      <c r="D60" s="92"/>
      <c r="E60" s="85"/>
      <c r="F60" s="85"/>
      <c r="G60" s="85"/>
      <c r="H60" s="85"/>
      <c r="I60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60" s="86" t="s">
        <v>292</v>
      </c>
      <c r="K60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0" s="87" t="str">
        <f aca="false">IFERROR(SUM(endrepair_maxvol-K60),"")</f>
        <v/>
      </c>
      <c r="M60" s="80" t="str">
        <f aca="false">IF(ISBLANK(tbl_SeqLib[[#This Row],[sWGA Identifier]]),"",_xlfn.CONCAT(exp_id,"_",tbl_SeqLib[[#This Row],[Well]]))</f>
        <v/>
      </c>
    </row>
    <row r="61" customFormat="false" ht="15.75" hidden="false" customHeight="true" outlineLevel="0" collapsed="false">
      <c r="A61" s="74" t="n">
        <v>59</v>
      </c>
      <c r="B61" s="74" t="s">
        <v>293</v>
      </c>
      <c r="C61" s="91"/>
      <c r="D61" s="92"/>
      <c r="E61" s="85"/>
      <c r="F61" s="85"/>
      <c r="G61" s="85"/>
      <c r="H61" s="85"/>
      <c r="I61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61" s="86" t="s">
        <v>294</v>
      </c>
      <c r="K61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1" s="87" t="str">
        <f aca="false">IFERROR(SUM(endrepair_maxvol-K61),"")</f>
        <v/>
      </c>
      <c r="M61" s="80" t="str">
        <f aca="false">IF(ISBLANK(tbl_SeqLib[[#This Row],[sWGA Identifier]]),"",_xlfn.CONCAT(exp_id,"_",tbl_SeqLib[[#This Row],[Well]]))</f>
        <v/>
      </c>
    </row>
    <row r="62" customFormat="false" ht="15.75" hidden="false" customHeight="true" outlineLevel="0" collapsed="false">
      <c r="A62" s="74" t="n">
        <v>60</v>
      </c>
      <c r="B62" s="74" t="s">
        <v>295</v>
      </c>
      <c r="C62" s="91"/>
      <c r="D62" s="92"/>
      <c r="E62" s="85"/>
      <c r="F62" s="85"/>
      <c r="G62" s="85"/>
      <c r="H62" s="85"/>
      <c r="I62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62" s="86" t="s">
        <v>296</v>
      </c>
      <c r="K62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2" s="87" t="str">
        <f aca="false">IFERROR(SUM(endrepair_maxvol-K62),"")</f>
        <v/>
      </c>
      <c r="M62" s="80" t="str">
        <f aca="false">IF(ISBLANK(tbl_SeqLib[[#This Row],[sWGA Identifier]]),"",_xlfn.CONCAT(exp_id,"_",tbl_SeqLib[[#This Row],[Well]]))</f>
        <v/>
      </c>
    </row>
    <row r="63" customFormat="false" ht="15.75" hidden="false" customHeight="true" outlineLevel="0" collapsed="false">
      <c r="A63" s="74" t="n">
        <v>61</v>
      </c>
      <c r="B63" s="74" t="s">
        <v>297</v>
      </c>
      <c r="C63" s="91"/>
      <c r="D63" s="92"/>
      <c r="E63" s="85"/>
      <c r="F63" s="85"/>
      <c r="G63" s="85"/>
      <c r="H63" s="85"/>
      <c r="I63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63" s="86" t="s">
        <v>298</v>
      </c>
      <c r="K63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3" s="87" t="str">
        <f aca="false">IFERROR(SUM(endrepair_maxvol-K63),"")</f>
        <v/>
      </c>
      <c r="M63" s="80" t="str">
        <f aca="false">IF(ISBLANK(tbl_SeqLib[[#This Row],[sWGA Identifier]]),"",_xlfn.CONCAT(exp_id,"_",tbl_SeqLib[[#This Row],[Well]]))</f>
        <v/>
      </c>
    </row>
    <row r="64" customFormat="false" ht="15.75" hidden="false" customHeight="true" outlineLevel="0" collapsed="false">
      <c r="A64" s="74" t="n">
        <v>62</v>
      </c>
      <c r="B64" s="74" t="s">
        <v>299</v>
      </c>
      <c r="C64" s="91"/>
      <c r="D64" s="92"/>
      <c r="E64" s="85"/>
      <c r="F64" s="85"/>
      <c r="G64" s="85"/>
      <c r="H64" s="85"/>
      <c r="I64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64" s="86" t="s">
        <v>300</v>
      </c>
      <c r="K64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4" s="87" t="str">
        <f aca="false">IFERROR(SUM(endrepair_maxvol-K64),"")</f>
        <v/>
      </c>
      <c r="M64" s="80" t="str">
        <f aca="false">IF(ISBLANK(tbl_SeqLib[[#This Row],[sWGA Identifier]]),"",_xlfn.CONCAT(exp_id,"_",tbl_SeqLib[[#This Row],[Well]]))</f>
        <v/>
      </c>
    </row>
    <row r="65" customFormat="false" ht="15.75" hidden="false" customHeight="true" outlineLevel="0" collapsed="false">
      <c r="A65" s="74" t="n">
        <v>63</v>
      </c>
      <c r="B65" s="74" t="s">
        <v>301</v>
      </c>
      <c r="C65" s="91"/>
      <c r="D65" s="92"/>
      <c r="E65" s="85"/>
      <c r="F65" s="85"/>
      <c r="G65" s="85"/>
      <c r="H65" s="85"/>
      <c r="I65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65" s="86" t="s">
        <v>302</v>
      </c>
      <c r="K65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5" s="87" t="str">
        <f aca="false">IFERROR(SUM(endrepair_maxvol-K65),"")</f>
        <v/>
      </c>
      <c r="M65" s="80" t="str">
        <f aca="false">IF(ISBLANK(tbl_SeqLib[[#This Row],[sWGA Identifier]]),"",_xlfn.CONCAT(exp_id,"_",tbl_SeqLib[[#This Row],[Well]]))</f>
        <v/>
      </c>
    </row>
    <row r="66" customFormat="false" ht="15.75" hidden="false" customHeight="true" outlineLevel="0" collapsed="false">
      <c r="A66" s="74" t="n">
        <v>64</v>
      </c>
      <c r="B66" s="74" t="s">
        <v>303</v>
      </c>
      <c r="C66" s="91"/>
      <c r="D66" s="92"/>
      <c r="E66" s="85"/>
      <c r="F66" s="85"/>
      <c r="G66" s="85"/>
      <c r="H66" s="85"/>
      <c r="I66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66" s="86" t="s">
        <v>304</v>
      </c>
      <c r="K66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6" s="87" t="str">
        <f aca="false">IFERROR(SUM(endrepair_maxvol-K66),"")</f>
        <v/>
      </c>
      <c r="M66" s="80" t="str">
        <f aca="false">IF(ISBLANK(tbl_SeqLib[[#This Row],[sWGA Identifier]]),"",_xlfn.CONCAT(exp_id,"_",tbl_SeqLib[[#This Row],[Well]]))</f>
        <v/>
      </c>
    </row>
    <row r="67" customFormat="false" ht="15.75" hidden="false" customHeight="true" outlineLevel="0" collapsed="false">
      <c r="A67" s="74" t="n">
        <v>65</v>
      </c>
      <c r="B67" s="74" t="s">
        <v>305</v>
      </c>
      <c r="C67" s="91"/>
      <c r="D67" s="92"/>
      <c r="E67" s="85"/>
      <c r="F67" s="85"/>
      <c r="G67" s="85"/>
      <c r="H67" s="85"/>
      <c r="I67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67" s="86" t="s">
        <v>306</v>
      </c>
      <c r="K67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7" s="87" t="str">
        <f aca="false">IFERROR(SUM(endrepair_maxvol-K67),"")</f>
        <v/>
      </c>
      <c r="M67" s="80" t="str">
        <f aca="false">IF(ISBLANK(tbl_SeqLib[[#This Row],[sWGA Identifier]]),"",_xlfn.CONCAT(exp_id,"_",tbl_SeqLib[[#This Row],[Well]]))</f>
        <v/>
      </c>
    </row>
    <row r="68" customFormat="false" ht="15.75" hidden="false" customHeight="true" outlineLevel="0" collapsed="false">
      <c r="A68" s="74" t="n">
        <v>66</v>
      </c>
      <c r="B68" s="74" t="s">
        <v>307</v>
      </c>
      <c r="C68" s="91"/>
      <c r="D68" s="92"/>
      <c r="E68" s="85"/>
      <c r="F68" s="85"/>
      <c r="G68" s="85"/>
      <c r="H68" s="85"/>
      <c r="I68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68" s="86" t="s">
        <v>308</v>
      </c>
      <c r="K68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8" s="87" t="str">
        <f aca="false">IFERROR(SUM(endrepair_maxvol-K68),"")</f>
        <v/>
      </c>
      <c r="M68" s="80" t="str">
        <f aca="false">IF(ISBLANK(tbl_SeqLib[[#This Row],[sWGA Identifier]]),"",_xlfn.CONCAT(exp_id,"_",tbl_SeqLib[[#This Row],[Well]]))</f>
        <v/>
      </c>
    </row>
    <row r="69" customFormat="false" ht="15.75" hidden="false" customHeight="true" outlineLevel="0" collapsed="false">
      <c r="A69" s="74" t="n">
        <v>67</v>
      </c>
      <c r="B69" s="74" t="s">
        <v>309</v>
      </c>
      <c r="C69" s="91"/>
      <c r="D69" s="92"/>
      <c r="E69" s="85"/>
      <c r="F69" s="85"/>
      <c r="G69" s="85"/>
      <c r="H69" s="85"/>
      <c r="I69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69" s="86" t="s">
        <v>310</v>
      </c>
      <c r="K69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9" s="87" t="str">
        <f aca="false">IFERROR(SUM(endrepair_maxvol-K69),"")</f>
        <v/>
      </c>
      <c r="M69" s="80" t="str">
        <f aca="false">IF(ISBLANK(tbl_SeqLib[[#This Row],[sWGA Identifier]]),"",_xlfn.CONCAT(exp_id,"_",tbl_SeqLib[[#This Row],[Well]]))</f>
        <v/>
      </c>
    </row>
    <row r="70" customFormat="false" ht="15.75" hidden="false" customHeight="true" outlineLevel="0" collapsed="false">
      <c r="A70" s="74" t="n">
        <v>68</v>
      </c>
      <c r="B70" s="74" t="s">
        <v>311</v>
      </c>
      <c r="C70" s="91"/>
      <c r="D70" s="92"/>
      <c r="E70" s="85"/>
      <c r="F70" s="85"/>
      <c r="G70" s="85"/>
      <c r="H70" s="85"/>
      <c r="I70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70" s="86" t="s">
        <v>312</v>
      </c>
      <c r="K70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0" s="87" t="str">
        <f aca="false">IFERROR(SUM(endrepair_maxvol-K70),"")</f>
        <v/>
      </c>
      <c r="M70" s="80" t="str">
        <f aca="false">IF(ISBLANK(tbl_SeqLib[[#This Row],[sWGA Identifier]]),"",_xlfn.CONCAT(exp_id,"_",tbl_SeqLib[[#This Row],[Well]]))</f>
        <v/>
      </c>
    </row>
    <row r="71" customFormat="false" ht="15.75" hidden="false" customHeight="true" outlineLevel="0" collapsed="false">
      <c r="A71" s="74" t="n">
        <v>69</v>
      </c>
      <c r="B71" s="74" t="s">
        <v>313</v>
      </c>
      <c r="C71" s="91"/>
      <c r="D71" s="92"/>
      <c r="E71" s="85"/>
      <c r="F71" s="85"/>
      <c r="G71" s="85"/>
      <c r="H71" s="85"/>
      <c r="I71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71" s="86" t="s">
        <v>314</v>
      </c>
      <c r="K71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1" s="87" t="str">
        <f aca="false">IFERROR(SUM(endrepair_maxvol-K71),"")</f>
        <v/>
      </c>
      <c r="M71" s="80" t="str">
        <f aca="false">IF(ISBLANK(tbl_SeqLib[[#This Row],[sWGA Identifier]]),"",_xlfn.CONCAT(exp_id,"_",tbl_SeqLib[[#This Row],[Well]]))</f>
        <v/>
      </c>
    </row>
    <row r="72" customFormat="false" ht="15.75" hidden="false" customHeight="true" outlineLevel="0" collapsed="false">
      <c r="A72" s="74" t="n">
        <v>70</v>
      </c>
      <c r="B72" s="74" t="s">
        <v>315</v>
      </c>
      <c r="C72" s="91"/>
      <c r="D72" s="92"/>
      <c r="E72" s="85"/>
      <c r="F72" s="85"/>
      <c r="G72" s="85"/>
      <c r="H72" s="85"/>
      <c r="I72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72" s="86" t="s">
        <v>316</v>
      </c>
      <c r="K72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2" s="87" t="str">
        <f aca="false">IFERROR(SUM(endrepair_maxvol-K72),"")</f>
        <v/>
      </c>
      <c r="M72" s="80" t="str">
        <f aca="false">IF(ISBLANK(tbl_SeqLib[[#This Row],[sWGA Identifier]]),"",_xlfn.CONCAT(exp_id,"_",tbl_SeqLib[[#This Row],[Well]]))</f>
        <v/>
      </c>
    </row>
    <row r="73" customFormat="false" ht="15.75" hidden="false" customHeight="true" outlineLevel="0" collapsed="false">
      <c r="A73" s="74" t="n">
        <v>71</v>
      </c>
      <c r="B73" s="74" t="s">
        <v>317</v>
      </c>
      <c r="C73" s="91"/>
      <c r="D73" s="92"/>
      <c r="E73" s="85"/>
      <c r="F73" s="85"/>
      <c r="G73" s="85"/>
      <c r="H73" s="85"/>
      <c r="I73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73" s="86" t="s">
        <v>318</v>
      </c>
      <c r="K73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3" s="87" t="str">
        <f aca="false">IFERROR(SUM(endrepair_maxvol-K73),"")</f>
        <v/>
      </c>
      <c r="M73" s="80" t="str">
        <f aca="false">IF(ISBLANK(tbl_SeqLib[[#This Row],[sWGA Identifier]]),"",_xlfn.CONCAT(exp_id,"_",tbl_SeqLib[[#This Row],[Well]]))</f>
        <v/>
      </c>
    </row>
    <row r="74" customFormat="false" ht="15.75" hidden="false" customHeight="true" outlineLevel="0" collapsed="false">
      <c r="A74" s="74" t="n">
        <v>72</v>
      </c>
      <c r="B74" s="74" t="s">
        <v>319</v>
      </c>
      <c r="C74" s="91"/>
      <c r="D74" s="92"/>
      <c r="E74" s="85"/>
      <c r="F74" s="85"/>
      <c r="G74" s="85"/>
      <c r="H74" s="85"/>
      <c r="I74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74" s="86" t="s">
        <v>320</v>
      </c>
      <c r="K74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4" s="87" t="str">
        <f aca="false">IFERROR(SUM(endrepair_maxvol-K74),"")</f>
        <v/>
      </c>
      <c r="M74" s="80" t="str">
        <f aca="false">IF(ISBLANK(tbl_SeqLib[[#This Row],[sWGA Identifier]]),"",_xlfn.CONCAT(exp_id,"_",tbl_SeqLib[[#This Row],[Well]]))</f>
        <v/>
      </c>
    </row>
    <row r="75" customFormat="false" ht="15.75" hidden="false" customHeight="true" outlineLevel="0" collapsed="false">
      <c r="A75" s="74" t="n">
        <v>73</v>
      </c>
      <c r="B75" s="74" t="s">
        <v>321</v>
      </c>
      <c r="C75" s="91"/>
      <c r="D75" s="92"/>
      <c r="E75" s="85"/>
      <c r="F75" s="85"/>
      <c r="G75" s="85"/>
      <c r="H75" s="85"/>
      <c r="I75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75" s="86" t="s">
        <v>322</v>
      </c>
      <c r="K75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5" s="87" t="str">
        <f aca="false">IFERROR(SUM(endrepair_maxvol-K75),"")</f>
        <v/>
      </c>
      <c r="M75" s="80" t="str">
        <f aca="false">IF(ISBLANK(tbl_SeqLib[[#This Row],[sWGA Identifier]]),"",_xlfn.CONCAT(exp_id,"_",tbl_SeqLib[[#This Row],[Well]]))</f>
        <v/>
      </c>
    </row>
    <row r="76" customFormat="false" ht="15.75" hidden="false" customHeight="true" outlineLevel="0" collapsed="false">
      <c r="A76" s="74" t="n">
        <v>74</v>
      </c>
      <c r="B76" s="74" t="s">
        <v>323</v>
      </c>
      <c r="C76" s="91"/>
      <c r="D76" s="92"/>
      <c r="E76" s="85"/>
      <c r="F76" s="85"/>
      <c r="G76" s="85"/>
      <c r="H76" s="85"/>
      <c r="I76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76" s="86" t="s">
        <v>324</v>
      </c>
      <c r="K76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6" s="87" t="str">
        <f aca="false">IFERROR(SUM(endrepair_maxvol-K76),"")</f>
        <v/>
      </c>
      <c r="M76" s="80" t="str">
        <f aca="false">IF(ISBLANK(tbl_SeqLib[[#This Row],[sWGA Identifier]]),"",_xlfn.CONCAT(exp_id,"_",tbl_SeqLib[[#This Row],[Well]]))</f>
        <v/>
      </c>
    </row>
    <row r="77" customFormat="false" ht="15.75" hidden="false" customHeight="true" outlineLevel="0" collapsed="false">
      <c r="A77" s="74" t="n">
        <v>75</v>
      </c>
      <c r="B77" s="74" t="s">
        <v>325</v>
      </c>
      <c r="C77" s="91"/>
      <c r="D77" s="92"/>
      <c r="E77" s="85"/>
      <c r="F77" s="85"/>
      <c r="G77" s="85"/>
      <c r="H77" s="85"/>
      <c r="I77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77" s="86" t="s">
        <v>326</v>
      </c>
      <c r="K77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7" s="87" t="str">
        <f aca="false">IFERROR(SUM(endrepair_maxvol-K77),"")</f>
        <v/>
      </c>
      <c r="M77" s="80" t="str">
        <f aca="false">IF(ISBLANK(tbl_SeqLib[[#This Row],[sWGA Identifier]]),"",_xlfn.CONCAT(exp_id,"_",tbl_SeqLib[[#This Row],[Well]]))</f>
        <v/>
      </c>
    </row>
    <row r="78" customFormat="false" ht="15.75" hidden="false" customHeight="true" outlineLevel="0" collapsed="false">
      <c r="A78" s="74" t="n">
        <v>76</v>
      </c>
      <c r="B78" s="74" t="s">
        <v>327</v>
      </c>
      <c r="C78" s="91"/>
      <c r="D78" s="92"/>
      <c r="E78" s="85"/>
      <c r="F78" s="85"/>
      <c r="G78" s="85"/>
      <c r="H78" s="85"/>
      <c r="I78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78" s="86" t="s">
        <v>328</v>
      </c>
      <c r="K78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8" s="87" t="str">
        <f aca="false">IFERROR(SUM(endrepair_maxvol-K78),"")</f>
        <v/>
      </c>
      <c r="M78" s="80" t="str">
        <f aca="false">IF(ISBLANK(tbl_SeqLib[[#This Row],[sWGA Identifier]]),"",_xlfn.CONCAT(exp_id,"_",tbl_SeqLib[[#This Row],[Well]]))</f>
        <v/>
      </c>
    </row>
    <row r="79" customFormat="false" ht="15.75" hidden="false" customHeight="true" outlineLevel="0" collapsed="false">
      <c r="A79" s="74" t="n">
        <v>77</v>
      </c>
      <c r="B79" s="74" t="s">
        <v>329</v>
      </c>
      <c r="C79" s="91"/>
      <c r="D79" s="92"/>
      <c r="E79" s="85"/>
      <c r="F79" s="85"/>
      <c r="G79" s="85"/>
      <c r="H79" s="85"/>
      <c r="I79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79" s="86" t="s">
        <v>330</v>
      </c>
      <c r="K79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9" s="87" t="str">
        <f aca="false">IFERROR(SUM(endrepair_maxvol-K79),"")</f>
        <v/>
      </c>
      <c r="M79" s="80" t="str">
        <f aca="false">IF(ISBLANK(tbl_SeqLib[[#This Row],[sWGA Identifier]]),"",_xlfn.CONCAT(exp_id,"_",tbl_SeqLib[[#This Row],[Well]]))</f>
        <v/>
      </c>
    </row>
    <row r="80" customFormat="false" ht="15.75" hidden="false" customHeight="true" outlineLevel="0" collapsed="false">
      <c r="A80" s="74" t="n">
        <v>78</v>
      </c>
      <c r="B80" s="74" t="s">
        <v>331</v>
      </c>
      <c r="C80" s="91"/>
      <c r="D80" s="92"/>
      <c r="E80" s="85"/>
      <c r="F80" s="85"/>
      <c r="G80" s="85"/>
      <c r="H80" s="85"/>
      <c r="I80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80" s="86" t="s">
        <v>332</v>
      </c>
      <c r="K80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0" s="87" t="str">
        <f aca="false">IFERROR(SUM(endrepair_maxvol-K80),"")</f>
        <v/>
      </c>
      <c r="M80" s="80" t="str">
        <f aca="false">IF(ISBLANK(tbl_SeqLib[[#This Row],[sWGA Identifier]]),"",_xlfn.CONCAT(exp_id,"_",tbl_SeqLib[[#This Row],[Well]]))</f>
        <v/>
      </c>
    </row>
    <row r="81" customFormat="false" ht="15.75" hidden="false" customHeight="true" outlineLevel="0" collapsed="false">
      <c r="A81" s="74" t="n">
        <v>79</v>
      </c>
      <c r="B81" s="74" t="s">
        <v>333</v>
      </c>
      <c r="C81" s="91"/>
      <c r="D81" s="92"/>
      <c r="E81" s="85"/>
      <c r="F81" s="85"/>
      <c r="G81" s="85"/>
      <c r="H81" s="85"/>
      <c r="I81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81" s="86" t="s">
        <v>334</v>
      </c>
      <c r="K81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1" s="87" t="str">
        <f aca="false">IFERROR(SUM(endrepair_maxvol-K81),"")</f>
        <v/>
      </c>
      <c r="M81" s="80" t="str">
        <f aca="false">IF(ISBLANK(tbl_SeqLib[[#This Row],[sWGA Identifier]]),"",_xlfn.CONCAT(exp_id,"_",tbl_SeqLib[[#This Row],[Well]]))</f>
        <v/>
      </c>
    </row>
    <row r="82" customFormat="false" ht="15.75" hidden="false" customHeight="true" outlineLevel="0" collapsed="false">
      <c r="A82" s="74" t="n">
        <v>80</v>
      </c>
      <c r="B82" s="74" t="s">
        <v>335</v>
      </c>
      <c r="C82" s="91"/>
      <c r="D82" s="92"/>
      <c r="E82" s="85"/>
      <c r="F82" s="85"/>
      <c r="G82" s="85"/>
      <c r="H82" s="85"/>
      <c r="I82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82" s="86" t="s">
        <v>336</v>
      </c>
      <c r="K82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2" s="87" t="str">
        <f aca="false">IFERROR(SUM(endrepair_maxvol-K82),"")</f>
        <v/>
      </c>
      <c r="M82" s="80" t="str">
        <f aca="false">IF(ISBLANK(tbl_SeqLib[[#This Row],[sWGA Identifier]]),"",_xlfn.CONCAT(exp_id,"_",tbl_SeqLib[[#This Row],[Well]]))</f>
        <v/>
      </c>
    </row>
    <row r="83" customFormat="false" ht="15.75" hidden="false" customHeight="true" outlineLevel="0" collapsed="false">
      <c r="A83" s="74" t="n">
        <v>81</v>
      </c>
      <c r="B83" s="74" t="s">
        <v>337</v>
      </c>
      <c r="C83" s="91"/>
      <c r="D83" s="92"/>
      <c r="E83" s="85"/>
      <c r="F83" s="85"/>
      <c r="G83" s="85"/>
      <c r="H83" s="85"/>
      <c r="I83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83" s="86" t="s">
        <v>338</v>
      </c>
      <c r="K83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3" s="87" t="str">
        <f aca="false">IFERROR(SUM(endrepair_maxvol-K83),"")</f>
        <v/>
      </c>
      <c r="M83" s="80" t="str">
        <f aca="false">IF(ISBLANK(tbl_SeqLib[[#This Row],[sWGA Identifier]]),"",_xlfn.CONCAT(exp_id,"_",tbl_SeqLib[[#This Row],[Well]]))</f>
        <v/>
      </c>
    </row>
    <row r="84" customFormat="false" ht="15.75" hidden="false" customHeight="true" outlineLevel="0" collapsed="false">
      <c r="A84" s="74" t="n">
        <v>82</v>
      </c>
      <c r="B84" s="74" t="s">
        <v>339</v>
      </c>
      <c r="C84" s="91"/>
      <c r="D84" s="92"/>
      <c r="E84" s="85"/>
      <c r="F84" s="85"/>
      <c r="G84" s="85"/>
      <c r="H84" s="85"/>
      <c r="I84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84" s="86" t="s">
        <v>340</v>
      </c>
      <c r="K84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4" s="87" t="str">
        <f aca="false">IFERROR(SUM(endrepair_maxvol-K84),"")</f>
        <v/>
      </c>
      <c r="M84" s="80" t="str">
        <f aca="false">IF(ISBLANK(tbl_SeqLib[[#This Row],[sWGA Identifier]]),"",_xlfn.CONCAT(exp_id,"_",tbl_SeqLib[[#This Row],[Well]]))</f>
        <v/>
      </c>
    </row>
    <row r="85" customFormat="false" ht="15.75" hidden="false" customHeight="true" outlineLevel="0" collapsed="false">
      <c r="A85" s="74" t="n">
        <v>83</v>
      </c>
      <c r="B85" s="74" t="s">
        <v>341</v>
      </c>
      <c r="C85" s="91"/>
      <c r="D85" s="92"/>
      <c r="E85" s="85"/>
      <c r="F85" s="85"/>
      <c r="G85" s="85"/>
      <c r="H85" s="85"/>
      <c r="I85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85" s="86" t="s">
        <v>342</v>
      </c>
      <c r="K85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5" s="87" t="str">
        <f aca="false">IFERROR(SUM(endrepair_maxvol-K85),"")</f>
        <v/>
      </c>
      <c r="M85" s="80" t="str">
        <f aca="false">IF(ISBLANK(tbl_SeqLib[[#This Row],[sWGA Identifier]]),"",_xlfn.CONCAT(exp_id,"_",tbl_SeqLib[[#This Row],[Well]]))</f>
        <v/>
      </c>
    </row>
    <row r="86" customFormat="false" ht="15.75" hidden="false" customHeight="true" outlineLevel="0" collapsed="false">
      <c r="A86" s="74" t="n">
        <v>84</v>
      </c>
      <c r="B86" s="74" t="s">
        <v>343</v>
      </c>
      <c r="C86" s="91"/>
      <c r="D86" s="92"/>
      <c r="E86" s="85"/>
      <c r="F86" s="85"/>
      <c r="G86" s="85"/>
      <c r="H86" s="85"/>
      <c r="I86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86" s="86" t="s">
        <v>344</v>
      </c>
      <c r="K86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6" s="87" t="str">
        <f aca="false">IFERROR(SUM(endrepair_maxvol-K86),"")</f>
        <v/>
      </c>
      <c r="M86" s="80" t="str">
        <f aca="false">IF(ISBLANK(tbl_SeqLib[[#This Row],[sWGA Identifier]]),"",_xlfn.CONCAT(exp_id,"_",tbl_SeqLib[[#This Row],[Well]]))</f>
        <v/>
      </c>
    </row>
    <row r="87" customFormat="false" ht="15.75" hidden="false" customHeight="true" outlineLevel="0" collapsed="false">
      <c r="A87" s="74" t="n">
        <v>85</v>
      </c>
      <c r="B87" s="74" t="s">
        <v>345</v>
      </c>
      <c r="C87" s="91"/>
      <c r="D87" s="92"/>
      <c r="E87" s="85"/>
      <c r="F87" s="85"/>
      <c r="G87" s="85"/>
      <c r="H87" s="85"/>
      <c r="I87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87" s="86" t="s">
        <v>346</v>
      </c>
      <c r="K87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7" s="87" t="str">
        <f aca="false">IFERROR(SUM(endrepair_maxvol-K87),"")</f>
        <v/>
      </c>
      <c r="M87" s="80" t="str">
        <f aca="false">IF(ISBLANK(tbl_SeqLib[[#This Row],[sWGA Identifier]]),"",_xlfn.CONCAT(exp_id,"_",tbl_SeqLib[[#This Row],[Well]]))</f>
        <v/>
      </c>
    </row>
    <row r="88" customFormat="false" ht="15.75" hidden="false" customHeight="true" outlineLevel="0" collapsed="false">
      <c r="A88" s="74" t="n">
        <v>86</v>
      </c>
      <c r="B88" s="74" t="s">
        <v>347</v>
      </c>
      <c r="C88" s="91"/>
      <c r="D88" s="92"/>
      <c r="E88" s="85"/>
      <c r="F88" s="85"/>
      <c r="G88" s="85"/>
      <c r="H88" s="85"/>
      <c r="I88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88" s="86" t="s">
        <v>348</v>
      </c>
      <c r="K88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8" s="87" t="str">
        <f aca="false">IFERROR(SUM(endrepair_maxvol-K88),"")</f>
        <v/>
      </c>
      <c r="M88" s="80" t="str">
        <f aca="false">IF(ISBLANK(tbl_SeqLib[[#This Row],[sWGA Identifier]]),"",_xlfn.CONCAT(exp_id,"_",tbl_SeqLib[[#This Row],[Well]]))</f>
        <v/>
      </c>
    </row>
    <row r="89" customFormat="false" ht="15.75" hidden="false" customHeight="true" outlineLevel="0" collapsed="false">
      <c r="A89" s="74" t="n">
        <v>87</v>
      </c>
      <c r="B89" s="74" t="s">
        <v>349</v>
      </c>
      <c r="C89" s="91"/>
      <c r="D89" s="92"/>
      <c r="E89" s="85"/>
      <c r="F89" s="85"/>
      <c r="G89" s="85"/>
      <c r="H89" s="85"/>
      <c r="I89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89" s="86" t="s">
        <v>350</v>
      </c>
      <c r="K89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9" s="87" t="str">
        <f aca="false">IFERROR(SUM(endrepair_maxvol-K89),"")</f>
        <v/>
      </c>
      <c r="M89" s="80" t="str">
        <f aca="false">IF(ISBLANK(tbl_SeqLib[[#This Row],[sWGA Identifier]]),"",_xlfn.CONCAT(exp_id,"_",tbl_SeqLib[[#This Row],[Well]]))</f>
        <v/>
      </c>
    </row>
    <row r="90" customFormat="false" ht="15.75" hidden="false" customHeight="true" outlineLevel="0" collapsed="false">
      <c r="A90" s="74" t="n">
        <v>88</v>
      </c>
      <c r="B90" s="74" t="s">
        <v>351</v>
      </c>
      <c r="C90" s="91"/>
      <c r="D90" s="92"/>
      <c r="E90" s="85"/>
      <c r="F90" s="85"/>
      <c r="G90" s="85"/>
      <c r="H90" s="85"/>
      <c r="I90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90" s="86" t="s">
        <v>352</v>
      </c>
      <c r="K90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0" s="87" t="str">
        <f aca="false">IFERROR(SUM(endrepair_maxvol-K90),"")</f>
        <v/>
      </c>
      <c r="M90" s="80" t="str">
        <f aca="false">IF(ISBLANK(tbl_SeqLib[[#This Row],[sWGA Identifier]]),"",_xlfn.CONCAT(exp_id,"_",tbl_SeqLib[[#This Row],[Well]]))</f>
        <v/>
      </c>
    </row>
    <row r="91" customFormat="false" ht="15.75" hidden="false" customHeight="true" outlineLevel="0" collapsed="false">
      <c r="A91" s="74" t="n">
        <v>89</v>
      </c>
      <c r="B91" s="74" t="s">
        <v>353</v>
      </c>
      <c r="C91" s="91"/>
      <c r="D91" s="92"/>
      <c r="E91" s="85"/>
      <c r="F91" s="85"/>
      <c r="G91" s="85"/>
      <c r="H91" s="85"/>
      <c r="I91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91" s="86" t="s">
        <v>354</v>
      </c>
      <c r="K91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1" s="87" t="str">
        <f aca="false">IFERROR(SUM(endrepair_maxvol-K91),"")</f>
        <v/>
      </c>
      <c r="M91" s="80" t="str">
        <f aca="false">IF(ISBLANK(tbl_SeqLib[[#This Row],[sWGA Identifier]]),"",_xlfn.CONCAT(exp_id,"_",tbl_SeqLib[[#This Row],[Well]]))</f>
        <v/>
      </c>
    </row>
    <row r="92" customFormat="false" ht="15.75" hidden="false" customHeight="true" outlineLevel="0" collapsed="false">
      <c r="A92" s="74" t="n">
        <v>90</v>
      </c>
      <c r="B92" s="74" t="s">
        <v>355</v>
      </c>
      <c r="C92" s="91"/>
      <c r="D92" s="92"/>
      <c r="E92" s="85"/>
      <c r="F92" s="85"/>
      <c r="G92" s="85"/>
      <c r="H92" s="85"/>
      <c r="I92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92" s="86" t="s">
        <v>356</v>
      </c>
      <c r="K92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2" s="87" t="str">
        <f aca="false">IFERROR(SUM(endrepair_maxvol-K92),"")</f>
        <v/>
      </c>
      <c r="M92" s="80" t="str">
        <f aca="false">IF(ISBLANK(tbl_SeqLib[[#This Row],[sWGA Identifier]]),"",_xlfn.CONCAT(exp_id,"_",tbl_SeqLib[[#This Row],[Well]]))</f>
        <v/>
      </c>
    </row>
    <row r="93" customFormat="false" ht="15.75" hidden="false" customHeight="true" outlineLevel="0" collapsed="false">
      <c r="A93" s="74" t="n">
        <v>91</v>
      </c>
      <c r="B93" s="74" t="s">
        <v>357</v>
      </c>
      <c r="C93" s="91"/>
      <c r="D93" s="92"/>
      <c r="E93" s="85"/>
      <c r="F93" s="85"/>
      <c r="G93" s="85"/>
      <c r="H93" s="85"/>
      <c r="I93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93" s="86" t="s">
        <v>358</v>
      </c>
      <c r="K93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3" s="87" t="str">
        <f aca="false">IFERROR(SUM(endrepair_maxvol-K93),"")</f>
        <v/>
      </c>
      <c r="M93" s="80" t="str">
        <f aca="false">IF(ISBLANK(tbl_SeqLib[[#This Row],[sWGA Identifier]]),"",_xlfn.CONCAT(exp_id,"_",tbl_SeqLib[[#This Row],[Well]]))</f>
        <v/>
      </c>
    </row>
    <row r="94" customFormat="false" ht="15.75" hidden="false" customHeight="true" outlineLevel="0" collapsed="false">
      <c r="A94" s="74" t="n">
        <v>92</v>
      </c>
      <c r="B94" s="74" t="s">
        <v>359</v>
      </c>
      <c r="C94" s="91"/>
      <c r="D94" s="92"/>
      <c r="E94" s="85"/>
      <c r="F94" s="85"/>
      <c r="G94" s="85"/>
      <c r="H94" s="85"/>
      <c r="I94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94" s="86" t="s">
        <v>360</v>
      </c>
      <c r="K94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4" s="87" t="str">
        <f aca="false">IFERROR(SUM(endrepair_maxvol-K94),"")</f>
        <v/>
      </c>
      <c r="M94" s="80" t="str">
        <f aca="false">IF(ISBLANK(tbl_SeqLib[[#This Row],[sWGA Identifier]]),"",_xlfn.CONCAT(exp_id,"_",tbl_SeqLib[[#This Row],[Well]]))</f>
        <v/>
      </c>
    </row>
    <row r="95" customFormat="false" ht="15.75" hidden="false" customHeight="true" outlineLevel="0" collapsed="false">
      <c r="A95" s="74" t="n">
        <v>93</v>
      </c>
      <c r="B95" s="74" t="s">
        <v>361</v>
      </c>
      <c r="C95" s="91"/>
      <c r="D95" s="92"/>
      <c r="E95" s="85"/>
      <c r="F95" s="85"/>
      <c r="G95" s="85"/>
      <c r="H95" s="85"/>
      <c r="I95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95" s="86" t="s">
        <v>362</v>
      </c>
      <c r="K95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5" s="87" t="str">
        <f aca="false">IFERROR(SUM(endrepair_maxvol-K95),"")</f>
        <v/>
      </c>
      <c r="M95" s="80" t="str">
        <f aca="false">IF(ISBLANK(tbl_SeqLib[[#This Row],[sWGA Identifier]]),"",_xlfn.CONCAT(exp_id,"_",tbl_SeqLib[[#This Row],[Well]]))</f>
        <v/>
      </c>
    </row>
    <row r="96" customFormat="false" ht="15.75" hidden="false" customHeight="true" outlineLevel="0" collapsed="false">
      <c r="A96" s="74" t="n">
        <v>94</v>
      </c>
      <c r="B96" s="74" t="s">
        <v>363</v>
      </c>
      <c r="C96" s="91"/>
      <c r="D96" s="92"/>
      <c r="E96" s="85"/>
      <c r="F96" s="85"/>
      <c r="G96" s="85"/>
      <c r="H96" s="85"/>
      <c r="I96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96" s="86" t="s">
        <v>364</v>
      </c>
      <c r="K96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6" s="87" t="str">
        <f aca="false">IFERROR(SUM(endrepair_maxvol-K96),"")</f>
        <v/>
      </c>
      <c r="M96" s="80" t="str">
        <f aca="false">IF(ISBLANK(tbl_SeqLib[[#This Row],[sWGA Identifier]]),"",_xlfn.CONCAT(exp_id,"_",tbl_SeqLib[[#This Row],[Well]]))</f>
        <v/>
      </c>
    </row>
    <row r="97" customFormat="false" ht="15.75" hidden="false" customHeight="true" outlineLevel="0" collapsed="false">
      <c r="A97" s="74" t="n">
        <v>95</v>
      </c>
      <c r="B97" s="74" t="s">
        <v>365</v>
      </c>
      <c r="C97" s="91"/>
      <c r="D97" s="92"/>
      <c r="E97" s="85"/>
      <c r="F97" s="85"/>
      <c r="G97" s="85"/>
      <c r="H97" s="85"/>
      <c r="I97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97" s="86" t="s">
        <v>366</v>
      </c>
      <c r="K97" s="87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7" s="87" t="str">
        <f aca="false">IFERROR(SUM(endrepair_maxvol-K97),"")</f>
        <v/>
      </c>
      <c r="M97" s="80" t="str">
        <f aca="false">IF(ISBLANK(tbl_SeqLib[[#This Row],[sWGA Identifier]]),"",_xlfn.CONCAT(exp_id,"_",tbl_SeqLib[[#This Row],[Well]]))</f>
        <v/>
      </c>
    </row>
    <row r="98" customFormat="false" ht="15.75" hidden="false" customHeight="true" outlineLevel="0" collapsed="false">
      <c r="A98" s="93" t="n">
        <v>96</v>
      </c>
      <c r="B98" s="93" t="s">
        <v>367</v>
      </c>
      <c r="C98" s="91"/>
      <c r="D98" s="92"/>
      <c r="E98" s="94"/>
      <c r="F98" s="94"/>
      <c r="G98" s="94"/>
      <c r="H98" s="94"/>
      <c r="I98" s="80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98" s="95" t="s">
        <v>368</v>
      </c>
      <c r="K98" s="9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8" s="96" t="str">
        <f aca="false">IFERROR(SUM(endrepair_maxvol-K98),"")</f>
        <v/>
      </c>
      <c r="M98" s="97" t="str">
        <f aca="false">IF(ISBLANK(tbl_SeqLib[[#This Row],[sWGA Identifier]]),"",_xlfn.CONCAT(exp_id,"_",tbl_SeqLib[[#This Row],[Well]]))</f>
        <v/>
      </c>
    </row>
    <row r="99" s="99" customFormat="true" ht="15.75" hidden="false" customHeight="false" outlineLevel="0" collapsed="false">
      <c r="A99" s="98"/>
      <c r="B99" s="98"/>
      <c r="C99" s="98"/>
      <c r="D99" s="98"/>
      <c r="E99" s="98"/>
      <c r="F99" s="98"/>
    </row>
    <row r="100" customFormat="false" ht="15.75" hidden="false" customHeight="false" outlineLevel="0" collapsed="false">
      <c r="A100" s="64"/>
      <c r="B100" s="64"/>
      <c r="C100" s="64"/>
      <c r="E100" s="64"/>
      <c r="F100" s="64"/>
    </row>
    <row r="101" customFormat="false" ht="15.75" hidden="false" customHeight="false" outlineLevel="0" collapsed="false">
      <c r="A101" s="64"/>
      <c r="B101" s="64"/>
      <c r="C101" s="64"/>
      <c r="E101" s="64"/>
      <c r="F101" s="64"/>
    </row>
    <row r="102" customFormat="false" ht="15.75" hidden="false" customHeight="false" outlineLevel="0" collapsed="false">
      <c r="A102" s="64"/>
      <c r="B102" s="64"/>
      <c r="C102" s="64"/>
      <c r="E102" s="64"/>
      <c r="F102" s="64"/>
    </row>
    <row r="103" customFormat="false" ht="15.75" hidden="false" customHeight="false" outlineLevel="0" collapsed="false">
      <c r="A103" s="64"/>
      <c r="B103" s="64"/>
      <c r="C103" s="64"/>
      <c r="E103" s="64"/>
      <c r="F103" s="64"/>
    </row>
    <row r="104" customFormat="false" ht="15.75" hidden="false" customHeight="false" outlineLevel="0" collapsed="false">
      <c r="A104" s="64"/>
      <c r="B104" s="64"/>
      <c r="C104" s="64"/>
      <c r="E104" s="64"/>
      <c r="F104" s="64"/>
    </row>
    <row r="105" customFormat="false" ht="15.75" hidden="false" customHeight="false" outlineLevel="0" collapsed="false">
      <c r="A105" s="64"/>
      <c r="B105" s="64"/>
      <c r="C105" s="64"/>
      <c r="E105" s="64"/>
      <c r="F105" s="64"/>
    </row>
    <row r="106" customFormat="false" ht="15.75" hidden="false" customHeight="false" outlineLevel="0" collapsed="false">
      <c r="A106" s="64"/>
      <c r="B106" s="64"/>
      <c r="C106" s="64"/>
      <c r="E106" s="64"/>
      <c r="F106" s="64"/>
    </row>
    <row r="107" customFormat="false" ht="15.75" hidden="false" customHeight="false" outlineLevel="0" collapsed="false">
      <c r="A107" s="64"/>
      <c r="B107" s="64"/>
      <c r="C107" s="64"/>
      <c r="E107" s="64"/>
      <c r="F107" s="64"/>
    </row>
    <row r="108" customFormat="false" ht="15.75" hidden="false" customHeight="false" outlineLevel="0" collapsed="false">
      <c r="A108" s="64"/>
      <c r="B108" s="64"/>
      <c r="C108" s="64"/>
      <c r="E108" s="64"/>
      <c r="F108" s="64"/>
    </row>
    <row r="109" customFormat="false" ht="15.75" hidden="false" customHeight="false" outlineLevel="0" collapsed="false">
      <c r="A109" s="64"/>
      <c r="B109" s="64"/>
      <c r="C109" s="64"/>
      <c r="E109" s="64"/>
      <c r="F109" s="64"/>
    </row>
    <row r="110" customFormat="false" ht="15.75" hidden="false" customHeight="false" outlineLevel="0" collapsed="false">
      <c r="A110" s="64"/>
      <c r="B110" s="64"/>
      <c r="C110" s="64"/>
      <c r="E110" s="64"/>
      <c r="F110" s="64"/>
    </row>
    <row r="111" customFormat="false" ht="15.75" hidden="false" customHeight="false" outlineLevel="0" collapsed="false">
      <c r="A111" s="64"/>
      <c r="B111" s="64"/>
      <c r="C111" s="64"/>
      <c r="E111" s="64"/>
      <c r="F111" s="64"/>
    </row>
  </sheetData>
  <mergeCells count="3">
    <mergeCell ref="C1:D1"/>
    <mergeCell ref="F1:I1"/>
    <mergeCell ref="J1:M1"/>
  </mergeCells>
  <conditionalFormatting sqref="C1:H2 J3:J98 C23:H98">
    <cfRule type="expression" priority="2" aboveAverage="0" equalAverage="0" bottom="0" percent="0" rank="0" text="" dxfId="17">
      <formula>COUNTIF(C1,"")</formula>
    </cfRule>
  </conditionalFormatting>
  <conditionalFormatting sqref="C3:C22">
    <cfRule type="containsText" priority="3" operator="containsText" aboveAverage="0" equalAverage="0" bottom="0" percent="0" rank="0" text=" " dxfId="18">
      <formula>NOT(ISERROR(SEARCH(" ",C3)))</formula>
    </cfRule>
  </conditionalFormatting>
  <conditionalFormatting sqref="C3:E12 G3:H22">
    <cfRule type="expression" priority="4" aboveAverage="0" equalAverage="0" bottom="0" percent="0" rank="0" text="" dxfId="19">
      <formula>COUNTIF(C3,"")</formula>
    </cfRule>
  </conditionalFormatting>
  <conditionalFormatting sqref="C13:D22">
    <cfRule type="expression" priority="5" aboveAverage="0" equalAverage="0" bottom="0" percent="0" rank="0" text="" dxfId="20">
      <formula>COUNTIF(C13,"")</formula>
    </cfRule>
  </conditionalFormatting>
  <dataValidations count="1">
    <dataValidation allowBlank="true" error="The Extraction ID cannot be left blank." errorStyle="warning" operator="greaterThan" prompt="Enter the Extraction ID" showDropDown="false" showErrorMessage="true" showInputMessage="false" sqref="C3:C98 D10:D12 D23:D98" type="textLength">
      <formula1>0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11023622047" footer="0.511811023622047"/>
  <pageSetup paperSize="9" scale="100" fitToWidth="1" fitToHeight="2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8.5546875" defaultRowHeight="15.75" zeroHeight="false" outlineLevelRow="0" outlineLevelCol="0"/>
  <cols>
    <col collapsed="false" customWidth="true" hidden="false" outlineLevel="0" max="1" min="1" style="0" width="17.5"/>
    <col collapsed="false" customWidth="true" hidden="false" outlineLevel="0" max="2" min="2" style="0" width="20"/>
    <col collapsed="false" customWidth="true" hidden="false" outlineLevel="0" max="3" min="3" style="0" width="19.12"/>
    <col collapsed="false" customWidth="true" hidden="false" outlineLevel="0" max="13" min="4" style="0" width="16.12"/>
    <col collapsed="false" customWidth="true" hidden="false" outlineLevel="0" max="14" min="14" style="0" width="11"/>
    <col collapsed="false" customWidth="true" hidden="false" outlineLevel="0" max="20" min="15" style="0" width="16.12"/>
    <col collapsed="false" customWidth="true" hidden="false" outlineLevel="0" max="21" min="21" style="0" width="11"/>
  </cols>
  <sheetData>
    <row r="1" customFormat="false" ht="15.75" hidden="false" customHeight="false" outlineLevel="0" collapsed="false">
      <c r="A1" s="100" t="s">
        <v>369</v>
      </c>
    </row>
    <row r="2" customFormat="false" ht="15.75" hidden="false" customHeight="false" outlineLevel="0" collapsed="false">
      <c r="A2" s="101" t="s">
        <v>370</v>
      </c>
    </row>
    <row r="3" customFormat="false" ht="15.75" hidden="false" customHeight="false" outlineLevel="0" collapsed="false">
      <c r="A3" s="102" t="s">
        <v>371</v>
      </c>
      <c r="B3" s="101" t="s">
        <v>372</v>
      </c>
    </row>
    <row r="4" customFormat="false" ht="15.75" hidden="false" customHeight="false" outlineLevel="0" collapsed="false">
      <c r="A4" s="102" t="s">
        <v>373</v>
      </c>
      <c r="B4" s="101" t="s">
        <v>374</v>
      </c>
    </row>
    <row r="6" customFormat="false" ht="15.75" hidden="false" customHeight="false" outlineLevel="0" collapsed="false">
      <c r="A6" s="14" t="s">
        <v>375</v>
      </c>
    </row>
    <row r="7" customFormat="false" ht="15.75" hidden="false" customHeight="false" outlineLevel="0" collapsed="false">
      <c r="A7" s="103" t="s">
        <v>376</v>
      </c>
      <c r="B7" s="101" t="s">
        <v>377</v>
      </c>
    </row>
    <row r="8" customFormat="false" ht="15.75" hidden="false" customHeight="false" outlineLevel="0" collapsed="false">
      <c r="A8" s="103" t="s">
        <v>378</v>
      </c>
      <c r="B8" s="101" t="s">
        <v>379</v>
      </c>
    </row>
    <row r="9" customFormat="false" ht="15.75" hidden="false" customHeight="false" outlineLevel="0" collapsed="false">
      <c r="A9" s="103" t="s">
        <v>380</v>
      </c>
      <c r="B9" s="101" t="s">
        <v>381</v>
      </c>
    </row>
    <row r="11" customFormat="false" ht="15.75" hidden="false" customHeight="false" outlineLevel="0" collapsed="false">
      <c r="A11" s="101" t="s">
        <v>382</v>
      </c>
    </row>
    <row r="13" customFormat="false" ht="15.75" hidden="false" customHeight="false" outlineLevel="0" collapsed="false">
      <c r="A13" s="104" t="s">
        <v>383</v>
      </c>
    </row>
    <row r="14" customFormat="false" ht="15.75" hidden="false" customHeight="false" outlineLevel="0" collapsed="false">
      <c r="A14" s="0" t="s">
        <v>384</v>
      </c>
    </row>
    <row r="15" customFormat="false" ht="15.75" hidden="false" customHeight="false" outlineLevel="0" collapsed="false">
      <c r="A15" s="0" t="s">
        <v>385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O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8.5546875" defaultRowHeight="15.75" zeroHeight="false" outlineLevelRow="0" outlineLevelCol="0"/>
  <cols>
    <col collapsed="false" customWidth="true" hidden="false" outlineLevel="0" max="1" min="1" style="0" width="34.25"/>
    <col collapsed="false" customWidth="true" hidden="false" outlineLevel="0" max="5" min="5" style="0" width="20"/>
    <col collapsed="false" customWidth="true" hidden="false" outlineLevel="0" max="6" min="6" style="0" width="5.12"/>
    <col collapsed="false" customWidth="true" hidden="false" outlineLevel="0" max="7" min="7" style="0" width="19.75"/>
    <col collapsed="false" customWidth="true" hidden="false" outlineLevel="0" max="8" min="8" style="0" width="8.75"/>
    <col collapsed="false" customWidth="true" hidden="false" outlineLevel="0" max="9" min="9" style="0" width="5.5"/>
    <col collapsed="false" customWidth="true" hidden="false" outlineLevel="0" max="10" min="10" style="0" width="22.62"/>
    <col collapsed="false" customWidth="true" hidden="false" outlineLevel="0" max="12" min="12" style="0" width="17.76"/>
    <col collapsed="false" customWidth="true" hidden="false" outlineLevel="0" max="13" min="13" style="0" width="28.88"/>
  </cols>
  <sheetData>
    <row r="1" customFormat="false" ht="18.75" hidden="false" customHeight="false" outlineLevel="0" collapsed="false">
      <c r="A1" s="105" t="s">
        <v>386</v>
      </c>
      <c r="C1" s="106"/>
      <c r="D1" s="106"/>
      <c r="E1" s="105" t="s">
        <v>387</v>
      </c>
      <c r="G1" s="105" t="s">
        <v>388</v>
      </c>
    </row>
    <row r="2" customFormat="false" ht="16.5" hidden="false" customHeight="false" outlineLevel="0" collapsed="false">
      <c r="A2" s="107" t="s">
        <v>389</v>
      </c>
      <c r="B2" s="108"/>
      <c r="C2" s="108"/>
      <c r="E2" s="108" t="s">
        <v>390</v>
      </c>
      <c r="G2" s="109" t="s">
        <v>391</v>
      </c>
      <c r="H2" s="109" t="s">
        <v>392</v>
      </c>
      <c r="J2" s="109" t="s">
        <v>393</v>
      </c>
    </row>
    <row r="3" customFormat="false" ht="15.75" hidden="false" customHeight="false" outlineLevel="0" collapsed="false">
      <c r="A3" s="47" t="s">
        <v>394</v>
      </c>
      <c r="B3" s="0" t="n">
        <v>500</v>
      </c>
      <c r="C3" s="0" t="s">
        <v>395</v>
      </c>
      <c r="E3" s="0" t="s">
        <v>396</v>
      </c>
      <c r="G3" s="110" t="s">
        <v>6</v>
      </c>
      <c r="H3" s="110" t="s">
        <v>397</v>
      </c>
      <c r="J3" s="110" t="s">
        <v>398</v>
      </c>
    </row>
    <row r="4" customFormat="false" ht="15.75" hidden="false" customHeight="false" outlineLevel="0" collapsed="false">
      <c r="A4" s="47" t="s">
        <v>399</v>
      </c>
      <c r="B4" s="0" t="n">
        <v>10</v>
      </c>
      <c r="C4" s="0" t="s">
        <v>400</v>
      </c>
      <c r="D4" s="111"/>
      <c r="E4" s="0" t="s">
        <v>401</v>
      </c>
      <c r="G4" s="110" t="s">
        <v>402</v>
      </c>
      <c r="H4" s="110" t="s">
        <v>403</v>
      </c>
      <c r="J4" s="110" t="s">
        <v>404</v>
      </c>
    </row>
    <row r="5" customFormat="false" ht="15.75" hidden="false" customHeight="false" outlineLevel="0" collapsed="false">
      <c r="A5" s="47" t="s">
        <v>405</v>
      </c>
      <c r="B5" s="0" t="n">
        <v>800</v>
      </c>
      <c r="C5" s="0" t="s">
        <v>395</v>
      </c>
      <c r="D5" s="111"/>
      <c r="G5" s="110" t="s">
        <v>406</v>
      </c>
      <c r="H5" s="110" t="s">
        <v>407</v>
      </c>
      <c r="J5" s="110" t="s">
        <v>18</v>
      </c>
    </row>
    <row r="6" customFormat="false" ht="16.5" hidden="false" customHeight="false" outlineLevel="0" collapsed="false">
      <c r="A6" s="47" t="s">
        <v>408</v>
      </c>
      <c r="B6" s="0" t="n">
        <v>65</v>
      </c>
      <c r="C6" s="0" t="s">
        <v>400</v>
      </c>
      <c r="E6" s="108" t="s">
        <v>390</v>
      </c>
      <c r="G6" s="112" t="s">
        <v>409</v>
      </c>
    </row>
    <row r="7" customFormat="false" ht="15.75" hidden="false" customHeight="false" outlineLevel="0" collapsed="false">
      <c r="A7" s="47" t="s">
        <v>410</v>
      </c>
      <c r="B7" s="0" t="n">
        <v>400</v>
      </c>
      <c r="C7" s="0" t="s">
        <v>395</v>
      </c>
      <c r="E7" s="0" t="s">
        <v>396</v>
      </c>
      <c r="G7" s="112" t="s">
        <v>411</v>
      </c>
    </row>
    <row r="8" customFormat="false" ht="15.75" hidden="false" customHeight="false" outlineLevel="0" collapsed="false">
      <c r="A8" s="47" t="s">
        <v>412</v>
      </c>
      <c r="B8" s="0" t="n">
        <v>12</v>
      </c>
      <c r="C8" s="0" t="s">
        <v>400</v>
      </c>
      <c r="E8" s="0" t="s">
        <v>401</v>
      </c>
      <c r="G8" s="113" t="s">
        <v>413</v>
      </c>
    </row>
    <row r="9" customFormat="false" ht="15.75" hidden="false" customHeight="false" outlineLevel="0" collapsed="false">
      <c r="G9" s="112" t="s">
        <v>414</v>
      </c>
    </row>
    <row r="10" customFormat="false" ht="16.5" hidden="false" customHeight="false" outlineLevel="0" collapsed="false">
      <c r="A10" s="107" t="s">
        <v>415</v>
      </c>
      <c r="B10" s="108"/>
      <c r="C10" s="108"/>
      <c r="G10" s="112" t="s">
        <v>416</v>
      </c>
    </row>
    <row r="11" customFormat="false" ht="15.75" hidden="false" customHeight="false" outlineLevel="0" collapsed="false">
      <c r="A11" s="47" t="s">
        <v>417</v>
      </c>
      <c r="B11" s="0" t="s">
        <v>418</v>
      </c>
    </row>
    <row r="12" customFormat="false" ht="15.75" hidden="false" customHeight="false" outlineLevel="0" collapsed="false">
      <c r="A12" s="47" t="s">
        <v>419</v>
      </c>
      <c r="B12" s="0" t="n">
        <v>3</v>
      </c>
      <c r="L12" s="106"/>
      <c r="M12" s="106"/>
      <c r="N12" s="106"/>
      <c r="O12" s="106"/>
    </row>
    <row r="15" customFormat="false" ht="15.75" hidden="false" customHeight="false" outlineLevel="0" collapsed="false">
      <c r="E15" s="47"/>
    </row>
    <row r="19" customFormat="false" ht="15.75" hidden="false" customHeight="false" outlineLevel="0" collapsed="false">
      <c r="F19" s="47"/>
    </row>
    <row r="20" customFormat="false" ht="15.75" hidden="false" customHeight="false" outlineLevel="0" collapsed="false">
      <c r="G20" s="47"/>
    </row>
    <row r="21" customFormat="false" ht="15.75" hidden="false" customHeight="false" outlineLevel="0" collapsed="false">
      <c r="H21" s="4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W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8.5546875" defaultRowHeight="15.75" zeroHeight="false" outlineLevelRow="0" outlineLevelCol="0"/>
  <cols>
    <col collapsed="false" customWidth="true" hidden="false" outlineLevel="0" max="1" min="1" style="0" width="9.12"/>
    <col collapsed="false" customWidth="true" hidden="false" outlineLevel="0" max="2" min="2" style="0" width="11.38"/>
    <col collapsed="false" customWidth="true" hidden="false" outlineLevel="0" max="7" min="3" style="0" width="12.12"/>
    <col collapsed="false" customWidth="true" hidden="false" outlineLevel="0" max="9" min="9" style="0" width="11.75"/>
    <col collapsed="false" customWidth="true" hidden="false" outlineLevel="0" max="10" min="10" style="0" width="12.62"/>
    <col collapsed="false" customWidth="true" hidden="false" outlineLevel="0" max="11" min="11" style="0" width="16.25"/>
  </cols>
  <sheetData>
    <row r="1" s="47" customFormat="true" ht="47.25" hidden="false" customHeight="false" outlineLevel="0" collapsed="false">
      <c r="A1" s="47" t="s">
        <v>420</v>
      </c>
      <c r="B1" s="47" t="s">
        <v>421</v>
      </c>
      <c r="C1" s="47" t="s">
        <v>422</v>
      </c>
      <c r="D1" s="47" t="s">
        <v>423</v>
      </c>
      <c r="E1" s="47" t="s">
        <v>424</v>
      </c>
      <c r="F1" s="47" t="s">
        <v>425</v>
      </c>
      <c r="G1" s="47" t="s">
        <v>426</v>
      </c>
      <c r="H1" s="47" t="s">
        <v>427</v>
      </c>
      <c r="I1" s="47" t="s">
        <v>428</v>
      </c>
      <c r="J1" s="47" t="s">
        <v>429</v>
      </c>
      <c r="K1" s="47" t="s">
        <v>430</v>
      </c>
      <c r="L1" s="47" t="s">
        <v>431</v>
      </c>
      <c r="M1" s="47" t="s">
        <v>432</v>
      </c>
      <c r="N1" s="47" t="s">
        <v>433</v>
      </c>
      <c r="O1" s="47" t="s">
        <v>434</v>
      </c>
      <c r="P1" s="47" t="s">
        <v>435</v>
      </c>
      <c r="Q1" s="47" t="s">
        <v>436</v>
      </c>
      <c r="R1" s="47" t="s">
        <v>437</v>
      </c>
      <c r="S1" s="47" t="s">
        <v>438</v>
      </c>
      <c r="T1" s="47" t="s">
        <v>439</v>
      </c>
      <c r="U1" s="47" t="s">
        <v>440</v>
      </c>
      <c r="V1" s="47" t="s">
        <v>441</v>
      </c>
      <c r="W1" s="47" t="s">
        <v>442</v>
      </c>
    </row>
    <row r="2" customFormat="false" ht="15.75" hidden="false" customHeight="false" outlineLevel="0" collapsed="false">
      <c r="A2" s="0" t="str">
        <f aca="false">exp_id</f>
        <v>SLJS034</v>
      </c>
      <c r="B2" s="0" t="str">
        <f aca="false">exp_date</f>
        <v>2024-01-15</v>
      </c>
      <c r="C2" s="0" t="str">
        <f aca="false">exp_user</f>
        <v>John Smith</v>
      </c>
      <c r="D2" s="0" t="str">
        <f aca="false">exp_type</f>
        <v>seqlib</v>
      </c>
      <c r="E2" s="0" t="n">
        <f aca="false">exp_version</f>
        <v>3</v>
      </c>
      <c r="F2" s="114" t="str">
        <f aca="false">exp_notes</f>
        <v>Seq run of Batches A and B</v>
      </c>
      <c r="G2" s="114" t="str">
        <f aca="false">exp_summary</f>
        <v>MIS2024_BatchA and B</v>
      </c>
      <c r="H2" s="0" t="n">
        <f aca="false">exp_rxns</f>
        <v>20</v>
      </c>
      <c r="I2" s="0" t="n">
        <f aca="false">endrepair_targetmass</f>
        <v>500</v>
      </c>
      <c r="J2" s="0" t="n">
        <f aca="false">endrepair_maxvol</f>
        <v>10</v>
      </c>
      <c r="K2" s="0" t="n">
        <f aca="false">DNAconc_pooled</f>
        <v>0</v>
      </c>
      <c r="L2" s="0" t="n">
        <f aca="false">adaptlig_targetmass</f>
        <v>800</v>
      </c>
      <c r="M2" s="0" t="n">
        <f aca="false">adaptlig_maxvol</f>
        <v>65</v>
      </c>
      <c r="N2" s="0" t="n">
        <f aca="false">DNAconc_library</f>
        <v>0</v>
      </c>
      <c r="O2" s="0" t="str">
        <f aca="false">seq_platform</f>
        <v>Mk1b</v>
      </c>
      <c r="P2" s="0" t="n">
        <f aca="false">flowcell_targetmass</f>
        <v>400</v>
      </c>
      <c r="Q2" s="0" t="n">
        <f aca="false">flowcell_maxvol</f>
        <v>12</v>
      </c>
      <c r="R2" s="0" t="n">
        <f aca="false">flowcell_id</f>
        <v>0</v>
      </c>
      <c r="S2" s="0" t="str">
        <f aca="false">flowcell_chemisty</f>
        <v>R10.4.1</v>
      </c>
      <c r="T2" s="0" t="n">
        <f aca="false">flowcell_status</f>
        <v>0</v>
      </c>
      <c r="U2" s="0" t="n">
        <f aca="false">flowcell_checkpores</f>
        <v>0</v>
      </c>
      <c r="V2" s="0" t="n">
        <f aca="false">flowcell_runduration</f>
        <v>0</v>
      </c>
      <c r="W2" s="0" t="str">
        <f aca="false">flowcell_usage_hrs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5546875" defaultRowHeight="15.75" zeroHeight="false" outlineLevelRow="0" outlineLevelCol="0"/>
  <cols>
    <col collapsed="false" customWidth="true" hidden="false" outlineLevel="0" max="1" min="1" style="0" width="11.25"/>
    <col collapsed="false" customWidth="true" hidden="false" outlineLevel="0" max="3" min="2" style="0" width="13.75"/>
    <col collapsed="false" customWidth="true" hidden="false" outlineLevel="0" max="4" min="4" style="0" width="13.13"/>
    <col collapsed="false" customWidth="true" hidden="false" outlineLevel="0" max="6" min="5" style="0" width="11.25"/>
    <col collapsed="false" customWidth="true" hidden="false" outlineLevel="0" max="7" min="7" style="0" width="10.75"/>
    <col collapsed="false" customWidth="true" hidden="false" outlineLevel="0" max="8" min="8" style="0" width="28.13"/>
  </cols>
  <sheetData>
    <row r="1" customFormat="false" ht="15.75" hidden="false" customHeight="false" outlineLevel="0" collapsed="false">
      <c r="A1" s="115" t="s">
        <v>443</v>
      </c>
      <c r="B1" s="115" t="s">
        <v>444</v>
      </c>
      <c r="C1" s="115" t="s">
        <v>420</v>
      </c>
      <c r="D1" s="115" t="s">
        <v>445</v>
      </c>
      <c r="E1" s="115" t="s">
        <v>446</v>
      </c>
      <c r="F1" s="115" t="s">
        <v>447</v>
      </c>
      <c r="G1" s="115" t="s">
        <v>448</v>
      </c>
      <c r="H1" s="115" t="s">
        <v>449</v>
      </c>
    </row>
    <row r="2" customFormat="false" ht="15.75" hidden="false" customHeight="false" outlineLevel="0" collapsed="false">
      <c r="A2" s="0" t="str">
        <f aca="false">IF(LEN(Library!C3)=0,"",Library!C3)</f>
        <v>MIS1021</v>
      </c>
      <c r="B2" s="0" t="str">
        <f aca="false">IF(LEN(Library!D3)=0,"",Library!D3)</f>
        <v>MJ010</v>
      </c>
      <c r="C2" s="0" t="str">
        <f aca="false">IF(LEN(Library!E3)=0,"",exp_id)</f>
        <v>SLJS034</v>
      </c>
      <c r="D2" s="0" t="str">
        <f aca="false">IF(LEN(Library!E3)=0,"",Library!E3)</f>
        <v>SWFW094_A1</v>
      </c>
      <c r="E2" s="0" t="str">
        <f aca="false">IF(LEN(Library!F3)=0,"",Library!F3)</f>
        <v>PCTB142_A1</v>
      </c>
      <c r="F2" s="0" t="str">
        <f aca="false">IF(LEN(Library!M3)=0,"",Library!M3)</f>
        <v>SLJS034_A1</v>
      </c>
      <c r="G2" s="0" t="str">
        <f aca="false">IF(LEN(Library!E3)=0,"",_xlfn.CONCAT("barcode",Library!J3))</f>
        <v>barcode01</v>
      </c>
      <c r="H2" s="0" t="n">
        <f aca="false">IF(LEN(Library!K3)=0,"",Library!K3)</f>
        <v>7.14285714285714</v>
      </c>
    </row>
    <row r="3" customFormat="false" ht="15.75" hidden="false" customHeight="false" outlineLevel="0" collapsed="false">
      <c r="A3" s="0" t="str">
        <f aca="false">IF(LEN(Library!C4)=0,"",Library!C4)</f>
        <v>MIS1022</v>
      </c>
      <c r="B3" s="0" t="str">
        <f aca="false">IF(LEN(Library!D4)=0,"",Library!D4)</f>
        <v>MJ011</v>
      </c>
      <c r="C3" s="0" t="str">
        <f aca="false">IF(LEN(Library!E4)=0,"",exp_id)</f>
        <v>SLJS034</v>
      </c>
      <c r="D3" s="0" t="str">
        <f aca="false">IF(LEN(Library!E4)=0,"",Library!E4)</f>
        <v>SWFW094_B1</v>
      </c>
      <c r="E3" s="0" t="str">
        <f aca="false">IF(LEN(Library!F4)=0,"",Library!F4)</f>
        <v>PCTB142_B1</v>
      </c>
      <c r="F3" s="0" t="str">
        <f aca="false">IF(LEN(Library!M4)=0,"",Library!M4)</f>
        <v>SLJS034_B1</v>
      </c>
      <c r="G3" s="0" t="str">
        <f aca="false">IF(LEN(Library!E4)=0,"",_xlfn.CONCAT("barcode",Library!J4))</f>
        <v>barcode02</v>
      </c>
      <c r="H3" s="0" t="n">
        <f aca="false">IF(LEN(Library!K4)=0,"",Library!K4)</f>
        <v>10</v>
      </c>
    </row>
    <row r="4" customFormat="false" ht="15.75" hidden="false" customHeight="false" outlineLevel="0" collapsed="false">
      <c r="A4" s="0" t="str">
        <f aca="false">IF(LEN(Library!C5)=0,"",Library!C5)</f>
        <v>MIS1023</v>
      </c>
      <c r="B4" s="0" t="str">
        <f aca="false">IF(LEN(Library!D5)=0,"",Library!D5)</f>
        <v>MJ012</v>
      </c>
      <c r="C4" s="0" t="str">
        <f aca="false">IF(LEN(Library!E5)=0,"",exp_id)</f>
        <v>SLJS034</v>
      </c>
      <c r="D4" s="0" t="str">
        <f aca="false">IF(LEN(Library!E5)=0,"",Library!E5)</f>
        <v>SWFW094_C1</v>
      </c>
      <c r="E4" s="0" t="str">
        <f aca="false">IF(LEN(Library!F5)=0,"",Library!F5)</f>
        <v>PCTB142_C1</v>
      </c>
      <c r="F4" s="0" t="str">
        <f aca="false">IF(LEN(Library!M5)=0,"",Library!M5)</f>
        <v>SLJS034_C1</v>
      </c>
      <c r="G4" s="0" t="str">
        <f aca="false">IF(LEN(Library!E5)=0,"",_xlfn.CONCAT("barcode",Library!J5))</f>
        <v>barcode03</v>
      </c>
      <c r="H4" s="0" t="n">
        <f aca="false">IF(LEN(Library!K5)=0,"",Library!K5)</f>
        <v>10</v>
      </c>
    </row>
    <row r="5" customFormat="false" ht="15.75" hidden="false" customHeight="false" outlineLevel="0" collapsed="false">
      <c r="A5" s="0" t="str">
        <f aca="false">IF(LEN(Library!C6)=0,"",Library!C6)</f>
        <v>MIS1025</v>
      </c>
      <c r="B5" s="0" t="str">
        <f aca="false">IF(LEN(Library!D6)=0,"",Library!D6)</f>
        <v>MJ014</v>
      </c>
      <c r="C5" s="0" t="str">
        <f aca="false">IF(LEN(Library!E6)=0,"",exp_id)</f>
        <v>SLJS034</v>
      </c>
      <c r="D5" s="0" t="str">
        <f aca="false">IF(LEN(Library!E6)=0,"",Library!E6)</f>
        <v>SWFW094_E1</v>
      </c>
      <c r="E5" s="0" t="str">
        <f aca="false">IF(LEN(Library!F6)=0,"",Library!F6)</f>
        <v>PCTB142_D1</v>
      </c>
      <c r="F5" s="0" t="str">
        <f aca="false">IF(LEN(Library!M6)=0,"",Library!M6)</f>
        <v>SLJS034_D1</v>
      </c>
      <c r="G5" s="0" t="str">
        <f aca="false">IF(LEN(Library!E6)=0,"",_xlfn.CONCAT("barcode",Library!J6))</f>
        <v>barcode04</v>
      </c>
      <c r="H5" s="0" t="n">
        <f aca="false">IF(LEN(Library!K6)=0,"",Library!K6)</f>
        <v>10</v>
      </c>
    </row>
    <row r="6" customFormat="false" ht="15.75" hidden="false" customHeight="false" outlineLevel="0" collapsed="false">
      <c r="A6" s="0" t="str">
        <f aca="false">IF(LEN(Library!C7)=0,"",Library!C7)</f>
        <v>MIS1026</v>
      </c>
      <c r="B6" s="0" t="str">
        <f aca="false">IF(LEN(Library!D7)=0,"",Library!D7)</f>
        <v>MJ015</v>
      </c>
      <c r="C6" s="0" t="str">
        <f aca="false">IF(LEN(Library!E7)=0,"",exp_id)</f>
        <v>SLJS034</v>
      </c>
      <c r="D6" s="0" t="str">
        <f aca="false">IF(LEN(Library!E7)=0,"",Library!E7)</f>
        <v>SWFW094_F1</v>
      </c>
      <c r="E6" s="0" t="str">
        <f aca="false">IF(LEN(Library!F7)=0,"",Library!F7)</f>
        <v>PCTB142_E1</v>
      </c>
      <c r="F6" s="0" t="str">
        <f aca="false">IF(LEN(Library!M7)=0,"",Library!M7)</f>
        <v>SLJS034_E1</v>
      </c>
      <c r="G6" s="0" t="str">
        <f aca="false">IF(LEN(Library!E7)=0,"",_xlfn.CONCAT("barcode",Library!J7))</f>
        <v>barcode05</v>
      </c>
      <c r="H6" s="0" t="n">
        <f aca="false">IF(LEN(Library!K7)=0,"",Library!K7)</f>
        <v>10</v>
      </c>
    </row>
    <row r="7" customFormat="false" ht="15.75" hidden="false" customHeight="false" outlineLevel="0" collapsed="false">
      <c r="A7" s="0" t="str">
        <f aca="false">IF(LEN(Library!C8)=0,"",Library!C8)</f>
        <v>MIS1028</v>
      </c>
      <c r="B7" s="0" t="str">
        <f aca="false">IF(LEN(Library!D8)=0,"",Library!D8)</f>
        <v>MJ017</v>
      </c>
      <c r="C7" s="0" t="str">
        <f aca="false">IF(LEN(Library!E8)=0,"",exp_id)</f>
        <v>SLJS034</v>
      </c>
      <c r="D7" s="0" t="str">
        <f aca="false">IF(LEN(Library!E8)=0,"",Library!E8)</f>
        <v>SWFW094_H1</v>
      </c>
      <c r="E7" s="0" t="str">
        <f aca="false">IF(LEN(Library!F8)=0,"",Library!F8)</f>
        <v>PCTB142_G1</v>
      </c>
      <c r="F7" s="0" t="str">
        <f aca="false">IF(LEN(Library!M8)=0,"",Library!M8)</f>
        <v>SLJS034_F1</v>
      </c>
      <c r="G7" s="0" t="str">
        <f aca="false">IF(LEN(Library!E8)=0,"",_xlfn.CONCAT("barcode",Library!J8))</f>
        <v>barcode06</v>
      </c>
      <c r="H7" s="0" t="n">
        <f aca="false">IF(LEN(Library!K8)=0,"",Library!K8)</f>
        <v>10</v>
      </c>
    </row>
    <row r="8" customFormat="false" ht="15.75" hidden="false" customHeight="false" outlineLevel="0" collapsed="false">
      <c r="A8" s="0" t="str">
        <f aca="false">IF(LEN(Library!C9)=0,"",Library!C9)</f>
        <v>MIS1029</v>
      </c>
      <c r="B8" s="0" t="str">
        <f aca="false">IF(LEN(Library!D9)=0,"",Library!D9)</f>
        <v>MJ018</v>
      </c>
      <c r="C8" s="0" t="str">
        <f aca="false">IF(LEN(Library!E9)=0,"",exp_id)</f>
        <v>SLJS034</v>
      </c>
      <c r="D8" s="0" t="str">
        <f aca="false">IF(LEN(Library!E9)=0,"",Library!E9)</f>
        <v>SWFW094_A2</v>
      </c>
      <c r="E8" s="0" t="str">
        <f aca="false">IF(LEN(Library!F9)=0,"",Library!F9)</f>
        <v>PCTB142_H1</v>
      </c>
      <c r="F8" s="0" t="str">
        <f aca="false">IF(LEN(Library!M9)=0,"",Library!M9)</f>
        <v>SLJS034_G1</v>
      </c>
      <c r="G8" s="0" t="str">
        <f aca="false">IF(LEN(Library!E9)=0,"",_xlfn.CONCAT("barcode",Library!J9))</f>
        <v>barcode07</v>
      </c>
      <c r="H8" s="0" t="n">
        <f aca="false">IF(LEN(Library!K9)=0,"",Library!K9)</f>
        <v>10</v>
      </c>
    </row>
    <row r="9" customFormat="false" ht="15.75" hidden="false" customHeight="false" outlineLevel="0" collapsed="false">
      <c r="A9" s="0" t="str">
        <f aca="false">IF(LEN(Library!C10)=0,"",Library!C10)</f>
        <v>3D7</v>
      </c>
      <c r="B9" s="0" t="str">
        <f aca="false">IF(LEN(Library!D10)=0,"",Library!D10)</f>
        <v>3D7_01a</v>
      </c>
      <c r="C9" s="0" t="str">
        <f aca="false">IF(LEN(Library!E10)=0,"",exp_id)</f>
        <v>SLJS034</v>
      </c>
      <c r="D9" s="0" t="str">
        <f aca="false">IF(LEN(Library!E10)=0,"",Library!E10)</f>
        <v>SWFW094_C2</v>
      </c>
      <c r="E9" s="0" t="str">
        <f aca="false">IF(LEN(Library!F10)=0,"",Library!F10)</f>
        <v>PCTB142_A2</v>
      </c>
      <c r="F9" s="0" t="str">
        <f aca="false">IF(LEN(Library!M10)=0,"",Library!M10)</f>
        <v>SLJS034_H1</v>
      </c>
      <c r="G9" s="0" t="str">
        <f aca="false">IF(LEN(Library!E10)=0,"",_xlfn.CONCAT("barcode",Library!J10))</f>
        <v>barcode08</v>
      </c>
      <c r="H9" s="0" t="n">
        <f aca="false">IF(LEN(Library!K10)=0,"",Library!K10)</f>
        <v>7.6219512195122</v>
      </c>
    </row>
    <row r="10" customFormat="false" ht="15.75" hidden="false" customHeight="false" outlineLevel="0" collapsed="false">
      <c r="A10" s="0" t="str">
        <f aca="false">IF(LEN(Library!C11)=0,"",Library!C11)</f>
        <v>Dd2</v>
      </c>
      <c r="B10" s="0" t="str">
        <f aca="false">IF(LEN(Library!D11)=0,"",Library!D11)</f>
        <v>Dd2_01a</v>
      </c>
      <c r="C10" s="0" t="str">
        <f aca="false">IF(LEN(Library!E11)=0,"",exp_id)</f>
        <v>SLJS034</v>
      </c>
      <c r="D10" s="0" t="str">
        <f aca="false">IF(LEN(Library!E11)=0,"",Library!E11)</f>
        <v>SWFW094_D2</v>
      </c>
      <c r="E10" s="0" t="str">
        <f aca="false">IF(LEN(Library!F11)=0,"",Library!F11)</f>
        <v>PCTB142_B2</v>
      </c>
      <c r="F10" s="0" t="str">
        <f aca="false">IF(LEN(Library!M11)=0,"",Library!M11)</f>
        <v>SLJS034_A2</v>
      </c>
      <c r="G10" s="0" t="str">
        <f aca="false">IF(LEN(Library!E11)=0,"",_xlfn.CONCAT("barcode",Library!J11))</f>
        <v>barcode09</v>
      </c>
      <c r="H10" s="0" t="n">
        <f aca="false">IF(LEN(Library!K11)=0,"",Library!K11)</f>
        <v>9.19117647058824</v>
      </c>
    </row>
    <row r="11" customFormat="false" ht="15.75" hidden="false" customHeight="false" outlineLevel="0" collapsed="false">
      <c r="A11" s="0" t="str">
        <f aca="false">IF(LEN(Library!C12)=0,"",Library!C12)</f>
        <v>NTC</v>
      </c>
      <c r="B11" s="0" t="str">
        <f aca="false">IF(LEN(Library!D12)=0,"",Library!D12)</f>
        <v>NTC_SWFW094</v>
      </c>
      <c r="C11" s="0" t="str">
        <f aca="false">IF(LEN(Library!E12)=0,"",exp_id)</f>
        <v>SLJS034</v>
      </c>
      <c r="D11" s="0" t="str">
        <f aca="false">IF(LEN(Library!E12)=0,"",Library!E12)</f>
        <v>SWFW094_E2</v>
      </c>
      <c r="E11" s="0" t="str">
        <f aca="false">IF(LEN(Library!F12)=0,"",Library!F12)</f>
        <v>PCTB142_C2</v>
      </c>
      <c r="F11" s="0" t="str">
        <f aca="false">IF(LEN(Library!M12)=0,"",Library!M12)</f>
        <v>SLJS034_B2</v>
      </c>
      <c r="G11" s="0" t="str">
        <f aca="false">IF(LEN(Library!E12)=0,"",_xlfn.CONCAT("barcode",Library!J12))</f>
        <v>barcode10</v>
      </c>
      <c r="H11" s="0" t="n">
        <f aca="false">IF(LEN(Library!K12)=0,"",Library!K12)</f>
        <v>10</v>
      </c>
    </row>
    <row r="12" customFormat="false" ht="15.75" hidden="false" customHeight="false" outlineLevel="0" collapsed="false">
      <c r="A12" s="0" t="str">
        <f aca="false">IF(LEN(Library!C13)=0,"",Library!C13)</f>
        <v>MIS1011</v>
      </c>
      <c r="B12" s="0" t="str">
        <f aca="false">IF(LEN(Library!D13)=0,"",Library!D13)</f>
        <v>MJ001</v>
      </c>
      <c r="C12" s="0" t="str">
        <f aca="false">IF(LEN(Library!E13)=0,"",exp_id)</f>
        <v>SLJS034</v>
      </c>
      <c r="D12" s="0" t="str">
        <f aca="false">IF(LEN(Library!E13)=0,"",Library!E13)</f>
        <v>SWJS032_A1</v>
      </c>
      <c r="E12" s="0" t="str">
        <f aca="false">IF(LEN(Library!F13)=0,"",Library!F13)</f>
        <v>PCTB142_D2</v>
      </c>
      <c r="F12" s="0" t="str">
        <f aca="false">IF(LEN(Library!M13)=0,"",Library!M13)</f>
        <v>SLJS034_C2</v>
      </c>
      <c r="G12" s="0" t="str">
        <f aca="false">IF(LEN(Library!E13)=0,"",_xlfn.CONCAT("barcode",Library!J13))</f>
        <v>barcode11</v>
      </c>
      <c r="H12" s="0" t="n">
        <f aca="false">IF(LEN(Library!K13)=0,"",Library!K13)</f>
        <v>10</v>
      </c>
    </row>
    <row r="13" customFormat="false" ht="15.75" hidden="false" customHeight="false" outlineLevel="0" collapsed="false">
      <c r="A13" s="0" t="str">
        <f aca="false">IF(LEN(Library!C14)=0,"",Library!C14)</f>
        <v>MIS1012</v>
      </c>
      <c r="B13" s="0" t="str">
        <f aca="false">IF(LEN(Library!D14)=0,"",Library!D14)</f>
        <v>MJ002</v>
      </c>
      <c r="C13" s="0" t="str">
        <f aca="false">IF(LEN(Library!E14)=0,"",exp_id)</f>
        <v>SLJS034</v>
      </c>
      <c r="D13" s="0" t="str">
        <f aca="false">IF(LEN(Library!E14)=0,"",Library!E14)</f>
        <v>SWJS032_B1</v>
      </c>
      <c r="E13" s="0" t="str">
        <f aca="false">IF(LEN(Library!F14)=0,"",Library!F14)</f>
        <v>PCTB142_E2</v>
      </c>
      <c r="F13" s="0" t="str">
        <f aca="false">IF(LEN(Library!M14)=0,"",Library!M14)</f>
        <v>SLJS034_D2</v>
      </c>
      <c r="G13" s="0" t="str">
        <f aca="false">IF(LEN(Library!E14)=0,"",_xlfn.CONCAT("barcode",Library!J14))</f>
        <v>barcode12</v>
      </c>
      <c r="H13" s="0" t="n">
        <f aca="false">IF(LEN(Library!K14)=0,"",Library!K14)</f>
        <v>10</v>
      </c>
    </row>
    <row r="14" customFormat="false" ht="15.75" hidden="false" customHeight="false" outlineLevel="0" collapsed="false">
      <c r="A14" s="0" t="str">
        <f aca="false">IF(LEN(Library!C15)=0,"",Library!C15)</f>
        <v>MIS1016</v>
      </c>
      <c r="B14" s="0" t="str">
        <f aca="false">IF(LEN(Library!D15)=0,"",Library!D15)</f>
        <v>MJ006</v>
      </c>
      <c r="C14" s="0" t="str">
        <f aca="false">IF(LEN(Library!E15)=0,"",exp_id)</f>
        <v>SLJS034</v>
      </c>
      <c r="D14" s="0" t="str">
        <f aca="false">IF(LEN(Library!E15)=0,"",Library!E15)</f>
        <v>SWJS032_F1</v>
      </c>
      <c r="E14" s="0" t="str">
        <f aca="false">IF(LEN(Library!F15)=0,"",Library!F15)</f>
        <v>PCTB142_G2</v>
      </c>
      <c r="F14" s="0" t="str">
        <f aca="false">IF(LEN(Library!M15)=0,"",Library!M15)</f>
        <v>SLJS034_E2</v>
      </c>
      <c r="G14" s="0" t="str">
        <f aca="false">IF(LEN(Library!E15)=0,"",_xlfn.CONCAT("barcode",Library!J15))</f>
        <v>barcode13</v>
      </c>
      <c r="H14" s="0" t="n">
        <f aca="false">IF(LEN(Library!K15)=0,"",Library!K15)</f>
        <v>10</v>
      </c>
    </row>
    <row r="15" customFormat="false" ht="15.75" hidden="false" customHeight="false" outlineLevel="0" collapsed="false">
      <c r="A15" s="0" t="str">
        <f aca="false">IF(LEN(Library!C16)=0,"",Library!C16)</f>
        <v>MIS1017</v>
      </c>
      <c r="B15" s="0" t="str">
        <f aca="false">IF(LEN(Library!D16)=0,"",Library!D16)</f>
        <v>MJ007</v>
      </c>
      <c r="C15" s="0" t="str">
        <f aca="false">IF(LEN(Library!E16)=0,"",exp_id)</f>
        <v>SLJS034</v>
      </c>
      <c r="D15" s="0" t="str">
        <f aca="false">IF(LEN(Library!E16)=0,"",Library!E16)</f>
        <v>SWJS032_G1</v>
      </c>
      <c r="E15" s="0" t="str">
        <f aca="false">IF(LEN(Library!F16)=0,"",Library!F16)</f>
        <v>PCTB142_H2</v>
      </c>
      <c r="F15" s="0" t="str">
        <f aca="false">IF(LEN(Library!M16)=0,"",Library!M16)</f>
        <v>SLJS034_F2</v>
      </c>
      <c r="G15" s="0" t="str">
        <f aca="false">IF(LEN(Library!E16)=0,"",_xlfn.CONCAT("barcode",Library!J16))</f>
        <v>barcode14</v>
      </c>
      <c r="H15" s="0" t="n">
        <f aca="false">IF(LEN(Library!K16)=0,"",Library!K16)</f>
        <v>10</v>
      </c>
    </row>
    <row r="16" customFormat="false" ht="15.75" hidden="false" customHeight="false" outlineLevel="0" collapsed="false">
      <c r="A16" s="0" t="str">
        <f aca="false">IF(LEN(Library!C17)=0,"",Library!C17)</f>
        <v>MIS1018</v>
      </c>
      <c r="B16" s="0" t="str">
        <f aca="false">IF(LEN(Library!D17)=0,"",Library!D17)</f>
        <v>MJ008</v>
      </c>
      <c r="C16" s="0" t="str">
        <f aca="false">IF(LEN(Library!E17)=0,"",exp_id)</f>
        <v>SLJS034</v>
      </c>
      <c r="D16" s="0" t="str">
        <f aca="false">IF(LEN(Library!E17)=0,"",Library!E17)</f>
        <v>SWJS032_H1</v>
      </c>
      <c r="E16" s="0" t="str">
        <f aca="false">IF(LEN(Library!F17)=0,"",Library!F17)</f>
        <v>PCTB142_A3</v>
      </c>
      <c r="F16" s="0" t="str">
        <f aca="false">IF(LEN(Library!M17)=0,"",Library!M17)</f>
        <v>SLJS034_G2</v>
      </c>
      <c r="G16" s="0" t="str">
        <f aca="false">IF(LEN(Library!E17)=0,"",_xlfn.CONCAT("barcode",Library!J17))</f>
        <v>barcode15</v>
      </c>
      <c r="H16" s="0" t="n">
        <f aca="false">IF(LEN(Library!K17)=0,"",Library!K17)</f>
        <v>9.72762645914397</v>
      </c>
    </row>
    <row r="17" customFormat="false" ht="15.75" hidden="false" customHeight="false" outlineLevel="0" collapsed="false">
      <c r="A17" s="0" t="str">
        <f aca="false">IF(LEN(Library!C18)=0,"",Library!C18)</f>
        <v>MIS1019</v>
      </c>
      <c r="B17" s="0" t="str">
        <f aca="false">IF(LEN(Library!D18)=0,"",Library!D18)</f>
        <v>MJ009</v>
      </c>
      <c r="C17" s="0" t="str">
        <f aca="false">IF(LEN(Library!E18)=0,"",exp_id)</f>
        <v>SLJS034</v>
      </c>
      <c r="D17" s="0" t="str">
        <f aca="false">IF(LEN(Library!E18)=0,"",Library!E18)</f>
        <v>SWJS032_A2</v>
      </c>
      <c r="E17" s="0" t="str">
        <f aca="false">IF(LEN(Library!F18)=0,"",Library!F18)</f>
        <v>PCTB142_B3</v>
      </c>
      <c r="F17" s="0" t="str">
        <f aca="false">IF(LEN(Library!M18)=0,"",Library!M18)</f>
        <v>SLJS034_H2</v>
      </c>
      <c r="G17" s="0" t="str">
        <f aca="false">IF(LEN(Library!E18)=0,"",_xlfn.CONCAT("barcode",Library!J18))</f>
        <v>barcode16</v>
      </c>
      <c r="H17" s="0" t="n">
        <f aca="false">IF(LEN(Library!K18)=0,"",Library!K18)</f>
        <v>10</v>
      </c>
    </row>
    <row r="18" customFormat="false" ht="15.75" hidden="false" customHeight="false" outlineLevel="0" collapsed="false">
      <c r="A18" s="0" t="str">
        <f aca="false">IF(LEN(Library!C19)=0,"",Library!C19)</f>
        <v>MIS1020</v>
      </c>
      <c r="B18" s="0" t="str">
        <f aca="false">IF(LEN(Library!D19)=0,"",Library!D19)</f>
        <v>MJ010</v>
      </c>
      <c r="C18" s="0" t="str">
        <f aca="false">IF(LEN(Library!E19)=0,"",exp_id)</f>
        <v>SLJS034</v>
      </c>
      <c r="D18" s="0" t="str">
        <f aca="false">IF(LEN(Library!E19)=0,"",Library!E19)</f>
        <v>SWJS032_B2</v>
      </c>
      <c r="E18" s="0" t="str">
        <f aca="false">IF(LEN(Library!F19)=0,"",Library!F19)</f>
        <v>PCTB142_C3</v>
      </c>
      <c r="F18" s="0" t="str">
        <f aca="false">IF(LEN(Library!M19)=0,"",Library!M19)</f>
        <v>SLJS034_A3</v>
      </c>
      <c r="G18" s="0" t="str">
        <f aca="false">IF(LEN(Library!E19)=0,"",_xlfn.CONCAT("barcode",Library!J19))</f>
        <v>barcode17</v>
      </c>
      <c r="H18" s="0" t="n">
        <f aca="false">IF(LEN(Library!K19)=0,"",Library!K19)</f>
        <v>10</v>
      </c>
    </row>
    <row r="19" customFormat="false" ht="15.75" hidden="false" customHeight="false" outlineLevel="0" collapsed="false">
      <c r="A19" s="0" t="str">
        <f aca="false">IF(LEN(Library!C20)=0,"",Library!C20)</f>
        <v>3D7</v>
      </c>
      <c r="B19" s="0" t="str">
        <f aca="false">IF(LEN(Library!D20)=0,"",Library!D20)</f>
        <v>3D7_01a</v>
      </c>
      <c r="C19" s="0" t="str">
        <f aca="false">IF(LEN(Library!E20)=0,"",exp_id)</f>
        <v>SLJS034</v>
      </c>
      <c r="D19" s="0" t="str">
        <f aca="false">IF(LEN(Library!E20)=0,"",Library!E20)</f>
        <v>SWJS032_C2</v>
      </c>
      <c r="E19" s="0" t="str">
        <f aca="false">IF(LEN(Library!F20)=0,"",Library!F20)</f>
        <v>PCTB142_D3</v>
      </c>
      <c r="F19" s="0" t="str">
        <f aca="false">IF(LEN(Library!M20)=0,"",Library!M20)</f>
        <v>SLJS034_B3</v>
      </c>
      <c r="G19" s="0" t="str">
        <f aca="false">IF(LEN(Library!E20)=0,"",_xlfn.CONCAT("barcode",Library!J20))</f>
        <v>barcode18</v>
      </c>
      <c r="H19" s="0" t="n">
        <f aca="false">IF(LEN(Library!K20)=0,"",Library!K20)</f>
        <v>10</v>
      </c>
    </row>
    <row r="20" customFormat="false" ht="15.75" hidden="false" customHeight="false" outlineLevel="0" collapsed="false">
      <c r="A20" s="0" t="str">
        <f aca="false">IF(LEN(Library!C21)=0,"",Library!C21)</f>
        <v>Dd2</v>
      </c>
      <c r="B20" s="0" t="str">
        <f aca="false">IF(LEN(Library!D21)=0,"",Library!D21)</f>
        <v>Dd2_01a</v>
      </c>
      <c r="C20" s="0" t="str">
        <f aca="false">IF(LEN(Library!E21)=0,"",exp_id)</f>
        <v>SLJS034</v>
      </c>
      <c r="D20" s="0" t="str">
        <f aca="false">IF(LEN(Library!E21)=0,"",Library!E21)</f>
        <v>SWJS032_D2</v>
      </c>
      <c r="E20" s="0" t="str">
        <f aca="false">IF(LEN(Library!F21)=0,"",Library!F21)</f>
        <v>PCTB142_E3</v>
      </c>
      <c r="F20" s="0" t="str">
        <f aca="false">IF(LEN(Library!M21)=0,"",Library!M21)</f>
        <v>SLJS034_C3</v>
      </c>
      <c r="G20" s="0" t="str">
        <f aca="false">IF(LEN(Library!E21)=0,"",_xlfn.CONCAT("barcode",Library!J21))</f>
        <v>barcode19</v>
      </c>
      <c r="H20" s="0" t="n">
        <f aca="false">IF(LEN(Library!K21)=0,"",Library!K21)</f>
        <v>10</v>
      </c>
    </row>
    <row r="21" customFormat="false" ht="15.75" hidden="false" customHeight="false" outlineLevel="0" collapsed="false">
      <c r="A21" s="0" t="str">
        <f aca="false">IF(LEN(Library!C22)=0,"",Library!C22)</f>
        <v>NTC</v>
      </c>
      <c r="B21" s="0" t="str">
        <f aca="false">IF(LEN(Library!D22)=0,"",Library!D22)</f>
        <v>NTC_SWJS032</v>
      </c>
      <c r="C21" s="0" t="str">
        <f aca="false">IF(LEN(Library!E22)=0,"",exp_id)</f>
        <v>SLJS034</v>
      </c>
      <c r="D21" s="0" t="str">
        <f aca="false">IF(LEN(Library!E22)=0,"",Library!E22)</f>
        <v>SWJS032_E2</v>
      </c>
      <c r="E21" s="0" t="str">
        <f aca="false">IF(LEN(Library!F22)=0,"",Library!F22)</f>
        <v>PCTB142_F3</v>
      </c>
      <c r="F21" s="0" t="str">
        <f aca="false">IF(LEN(Library!M22)=0,"",Library!M22)</f>
        <v>SLJS034_D3</v>
      </c>
      <c r="G21" s="0" t="str">
        <f aca="false">IF(LEN(Library!E22)=0,"",_xlfn.CONCAT("barcode",Library!J22))</f>
        <v>barcode20</v>
      </c>
      <c r="H21" s="0" t="n">
        <f aca="false">IF(LEN(Library!K22)=0,"",Library!K22)</f>
        <v>10</v>
      </c>
    </row>
    <row r="22" customFormat="false" ht="15.75" hidden="false" customHeight="false" outlineLevel="0" collapsed="false">
      <c r="A22" s="0" t="str">
        <f aca="false">IF(LEN(Library!C23)=0,"",Library!C23)</f>
        <v/>
      </c>
      <c r="B22" s="0" t="str">
        <f aca="false">IF(LEN(Library!D23)=0,"",Library!D23)</f>
        <v/>
      </c>
      <c r="C22" s="0" t="str">
        <f aca="false">IF(LEN(Library!E23)=0,"",exp_id)</f>
        <v/>
      </c>
      <c r="D22" s="0" t="str">
        <f aca="false">IF(LEN(Library!E23)=0,"",Library!E23)</f>
        <v/>
      </c>
      <c r="E22" s="0" t="str">
        <f aca="false">IF(LEN(Library!F23)=0,"",Library!F23)</f>
        <v/>
      </c>
      <c r="F22" s="0" t="str">
        <f aca="false">IF(LEN(Library!M23)=0,"",Library!M23)</f>
        <v/>
      </c>
      <c r="G22" s="0" t="str">
        <f aca="false">IF(LEN(Library!E23)=0,"",_xlfn.CONCAT("barcode",Library!J23))</f>
        <v/>
      </c>
      <c r="H22" s="0" t="str">
        <f aca="false">IF(LEN(Library!K23)=0,"",Library!K23)</f>
        <v/>
      </c>
    </row>
    <row r="23" customFormat="false" ht="15.75" hidden="false" customHeight="false" outlineLevel="0" collapsed="false">
      <c r="A23" s="0" t="str">
        <f aca="false">IF(LEN(Library!C24)=0,"",Library!C24)</f>
        <v/>
      </c>
      <c r="B23" s="0" t="str">
        <f aca="false">IF(LEN(Library!D24)=0,"",Library!D24)</f>
        <v/>
      </c>
      <c r="C23" s="0" t="str">
        <f aca="false">IF(LEN(Library!E24)=0,"",exp_id)</f>
        <v/>
      </c>
      <c r="D23" s="0" t="str">
        <f aca="false">IF(LEN(Library!E24)=0,"",Library!E24)</f>
        <v/>
      </c>
      <c r="E23" s="0" t="str">
        <f aca="false">IF(LEN(Library!F24)=0,"",Library!F24)</f>
        <v/>
      </c>
      <c r="F23" s="0" t="str">
        <f aca="false">IF(LEN(Library!M24)=0,"",Library!M24)</f>
        <v/>
      </c>
      <c r="G23" s="0" t="str">
        <f aca="false">IF(LEN(Library!E24)=0,"",_xlfn.CONCAT("barcode",Library!J24))</f>
        <v/>
      </c>
      <c r="H23" s="0" t="str">
        <f aca="false">IF(LEN(Library!K24)=0,"",Library!K24)</f>
        <v/>
      </c>
    </row>
    <row r="24" customFormat="false" ht="15.75" hidden="false" customHeight="false" outlineLevel="0" collapsed="false">
      <c r="A24" s="0" t="str">
        <f aca="false">IF(LEN(Library!C25)=0,"",Library!C25)</f>
        <v/>
      </c>
      <c r="B24" s="0" t="str">
        <f aca="false">IF(LEN(Library!D25)=0,"",Library!D25)</f>
        <v/>
      </c>
      <c r="C24" s="0" t="str">
        <f aca="false">IF(LEN(Library!E25)=0,"",exp_id)</f>
        <v/>
      </c>
      <c r="D24" s="0" t="str">
        <f aca="false">IF(LEN(Library!E25)=0,"",Library!E25)</f>
        <v/>
      </c>
      <c r="E24" s="0" t="str">
        <f aca="false">IF(LEN(Library!F25)=0,"",Library!F25)</f>
        <v/>
      </c>
      <c r="F24" s="0" t="str">
        <f aca="false">IF(LEN(Library!M25)=0,"",Library!M25)</f>
        <v/>
      </c>
      <c r="G24" s="0" t="str">
        <f aca="false">IF(LEN(Library!E25)=0,"",_xlfn.CONCAT("barcode",Library!J25))</f>
        <v/>
      </c>
      <c r="H24" s="0" t="str">
        <f aca="false">IF(LEN(Library!K25)=0,"",Library!K25)</f>
        <v/>
      </c>
    </row>
    <row r="25" customFormat="false" ht="15.75" hidden="false" customHeight="false" outlineLevel="0" collapsed="false">
      <c r="A25" s="0" t="str">
        <f aca="false">IF(LEN(Library!C26)=0,"",Library!C26)</f>
        <v/>
      </c>
      <c r="B25" s="0" t="str">
        <f aca="false">IF(LEN(Library!D26)=0,"",Library!D26)</f>
        <v/>
      </c>
      <c r="C25" s="0" t="str">
        <f aca="false">IF(LEN(Library!E26)=0,"",exp_id)</f>
        <v/>
      </c>
      <c r="D25" s="0" t="str">
        <f aca="false">IF(LEN(Library!E26)=0,"",Library!E26)</f>
        <v/>
      </c>
      <c r="E25" s="0" t="str">
        <f aca="false">IF(LEN(Library!F26)=0,"",Library!F26)</f>
        <v/>
      </c>
      <c r="F25" s="0" t="str">
        <f aca="false">IF(LEN(Library!M26)=0,"",Library!M26)</f>
        <v/>
      </c>
      <c r="G25" s="0" t="str">
        <f aca="false">IF(LEN(Library!E26)=0,"",_xlfn.CONCAT("barcode",Library!J26))</f>
        <v/>
      </c>
      <c r="H25" s="0" t="str">
        <f aca="false">IF(LEN(Library!K26)=0,"",Library!K26)</f>
        <v/>
      </c>
    </row>
    <row r="26" customFormat="false" ht="15.75" hidden="false" customHeight="false" outlineLevel="0" collapsed="false">
      <c r="A26" s="0" t="str">
        <f aca="false">IF(LEN(Library!C27)=0,"",Library!C27)</f>
        <v/>
      </c>
      <c r="B26" s="0" t="str">
        <f aca="false">IF(LEN(Library!D27)=0,"",Library!D27)</f>
        <v/>
      </c>
      <c r="C26" s="0" t="str">
        <f aca="false">IF(LEN(Library!E27)=0,"",exp_id)</f>
        <v/>
      </c>
      <c r="D26" s="0" t="str">
        <f aca="false">IF(LEN(Library!E27)=0,"",Library!E27)</f>
        <v/>
      </c>
      <c r="E26" s="0" t="str">
        <f aca="false">IF(LEN(Library!F27)=0,"",Library!F27)</f>
        <v/>
      </c>
      <c r="F26" s="0" t="str">
        <f aca="false">IF(LEN(Library!M27)=0,"",Library!M27)</f>
        <v/>
      </c>
      <c r="G26" s="0" t="str">
        <f aca="false">IF(LEN(Library!E27)=0,"",_xlfn.CONCAT("barcode",Library!J27))</f>
        <v/>
      </c>
      <c r="H26" s="0" t="str">
        <f aca="false">IF(LEN(Library!K27)=0,"",Library!K27)</f>
        <v/>
      </c>
    </row>
    <row r="27" customFormat="false" ht="15.75" hidden="false" customHeight="false" outlineLevel="0" collapsed="false">
      <c r="A27" s="0" t="str">
        <f aca="false">IF(LEN(Library!C28)=0,"",Library!C28)</f>
        <v/>
      </c>
      <c r="B27" s="0" t="str">
        <f aca="false">IF(LEN(Library!D28)=0,"",Library!D28)</f>
        <v/>
      </c>
      <c r="C27" s="0" t="str">
        <f aca="false">IF(LEN(Library!E28)=0,"",exp_id)</f>
        <v/>
      </c>
      <c r="D27" s="0" t="str">
        <f aca="false">IF(LEN(Library!E28)=0,"",Library!E28)</f>
        <v/>
      </c>
      <c r="E27" s="0" t="str">
        <f aca="false">IF(LEN(Library!F28)=0,"",Library!F28)</f>
        <v/>
      </c>
      <c r="F27" s="0" t="str">
        <f aca="false">IF(LEN(Library!M28)=0,"",Library!M28)</f>
        <v/>
      </c>
      <c r="G27" s="0" t="str">
        <f aca="false">IF(LEN(Library!E28)=0,"",_xlfn.CONCAT("barcode",Library!J28))</f>
        <v/>
      </c>
      <c r="H27" s="0" t="str">
        <f aca="false">IF(LEN(Library!K28)=0,"",Library!K28)</f>
        <v/>
      </c>
    </row>
    <row r="28" customFormat="false" ht="15.75" hidden="false" customHeight="false" outlineLevel="0" collapsed="false">
      <c r="A28" s="0" t="str">
        <f aca="false">IF(LEN(Library!C29)=0,"",Library!C29)</f>
        <v/>
      </c>
      <c r="B28" s="0" t="str">
        <f aca="false">IF(LEN(Library!D29)=0,"",Library!D29)</f>
        <v/>
      </c>
      <c r="C28" s="0" t="str">
        <f aca="false">IF(LEN(Library!E29)=0,"",exp_id)</f>
        <v/>
      </c>
      <c r="D28" s="0" t="str">
        <f aca="false">IF(LEN(Library!E29)=0,"",Library!E29)</f>
        <v/>
      </c>
      <c r="E28" s="0" t="str">
        <f aca="false">IF(LEN(Library!F29)=0,"",Library!F29)</f>
        <v/>
      </c>
      <c r="F28" s="0" t="str">
        <f aca="false">IF(LEN(Library!M29)=0,"",Library!M29)</f>
        <v/>
      </c>
      <c r="G28" s="0" t="str">
        <f aca="false">IF(LEN(Library!E29)=0,"",_xlfn.CONCAT("barcode",Library!J29))</f>
        <v/>
      </c>
      <c r="H28" s="0" t="str">
        <f aca="false">IF(LEN(Library!K29)=0,"",Library!K29)</f>
        <v/>
      </c>
    </row>
    <row r="29" customFormat="false" ht="15.75" hidden="false" customHeight="false" outlineLevel="0" collapsed="false">
      <c r="A29" s="0" t="str">
        <f aca="false">IF(LEN(Library!C30)=0,"",Library!C30)</f>
        <v/>
      </c>
      <c r="B29" s="0" t="str">
        <f aca="false">IF(LEN(Library!D30)=0,"",Library!D30)</f>
        <v/>
      </c>
      <c r="C29" s="0" t="str">
        <f aca="false">IF(LEN(Library!E30)=0,"",exp_id)</f>
        <v/>
      </c>
      <c r="D29" s="0" t="str">
        <f aca="false">IF(LEN(Library!E30)=0,"",Library!E30)</f>
        <v/>
      </c>
      <c r="E29" s="0" t="str">
        <f aca="false">IF(LEN(Library!F30)=0,"",Library!F30)</f>
        <v/>
      </c>
      <c r="F29" s="0" t="str">
        <f aca="false">IF(LEN(Library!M30)=0,"",Library!M30)</f>
        <v/>
      </c>
      <c r="G29" s="0" t="str">
        <f aca="false">IF(LEN(Library!E30)=0,"",_xlfn.CONCAT("barcode",Library!J30))</f>
        <v/>
      </c>
      <c r="H29" s="0" t="str">
        <f aca="false">IF(LEN(Library!K30)=0,"",Library!K30)</f>
        <v/>
      </c>
    </row>
    <row r="30" customFormat="false" ht="15.75" hidden="false" customHeight="false" outlineLevel="0" collapsed="false">
      <c r="A30" s="0" t="str">
        <f aca="false">IF(LEN(Library!C31)=0,"",Library!C31)</f>
        <v/>
      </c>
      <c r="B30" s="0" t="str">
        <f aca="false">IF(LEN(Library!D31)=0,"",Library!D31)</f>
        <v/>
      </c>
      <c r="C30" s="0" t="str">
        <f aca="false">IF(LEN(Library!E31)=0,"",exp_id)</f>
        <v/>
      </c>
      <c r="D30" s="0" t="str">
        <f aca="false">IF(LEN(Library!E31)=0,"",Library!E31)</f>
        <v/>
      </c>
      <c r="E30" s="0" t="str">
        <f aca="false">IF(LEN(Library!F31)=0,"",Library!F31)</f>
        <v/>
      </c>
      <c r="F30" s="0" t="str">
        <f aca="false">IF(LEN(Library!M31)=0,"",Library!M31)</f>
        <v/>
      </c>
      <c r="G30" s="0" t="str">
        <f aca="false">IF(LEN(Library!E31)=0,"",_xlfn.CONCAT("barcode",Library!J31))</f>
        <v/>
      </c>
      <c r="H30" s="0" t="str">
        <f aca="false">IF(LEN(Library!K31)=0,"",Library!K31)</f>
        <v/>
      </c>
    </row>
    <row r="31" customFormat="false" ht="15.75" hidden="false" customHeight="false" outlineLevel="0" collapsed="false">
      <c r="A31" s="0" t="str">
        <f aca="false">IF(LEN(Library!C32)=0,"",Library!C32)</f>
        <v/>
      </c>
      <c r="B31" s="0" t="str">
        <f aca="false">IF(LEN(Library!D32)=0,"",Library!D32)</f>
        <v/>
      </c>
      <c r="C31" s="0" t="str">
        <f aca="false">IF(LEN(Library!E32)=0,"",exp_id)</f>
        <v/>
      </c>
      <c r="D31" s="0" t="str">
        <f aca="false">IF(LEN(Library!E32)=0,"",Library!E32)</f>
        <v/>
      </c>
      <c r="E31" s="0" t="str">
        <f aca="false">IF(LEN(Library!F32)=0,"",Library!F32)</f>
        <v/>
      </c>
      <c r="F31" s="0" t="str">
        <f aca="false">IF(LEN(Library!M32)=0,"",Library!M32)</f>
        <v/>
      </c>
      <c r="G31" s="0" t="str">
        <f aca="false">IF(LEN(Library!E32)=0,"",_xlfn.CONCAT("barcode",Library!J32))</f>
        <v/>
      </c>
      <c r="H31" s="0" t="str">
        <f aca="false">IF(LEN(Library!K32)=0,"",Library!K32)</f>
        <v/>
      </c>
    </row>
    <row r="32" customFormat="false" ht="15.75" hidden="false" customHeight="false" outlineLevel="0" collapsed="false">
      <c r="A32" s="0" t="str">
        <f aca="false">IF(LEN(Library!C33)=0,"",Library!C33)</f>
        <v/>
      </c>
      <c r="B32" s="0" t="str">
        <f aca="false">IF(LEN(Library!D33)=0,"",Library!D33)</f>
        <v/>
      </c>
      <c r="C32" s="0" t="str">
        <f aca="false">IF(LEN(Library!E33)=0,"",exp_id)</f>
        <v/>
      </c>
      <c r="D32" s="0" t="str">
        <f aca="false">IF(LEN(Library!E33)=0,"",Library!E33)</f>
        <v/>
      </c>
      <c r="E32" s="0" t="str">
        <f aca="false">IF(LEN(Library!F33)=0,"",Library!F33)</f>
        <v/>
      </c>
      <c r="F32" s="0" t="str">
        <f aca="false">IF(LEN(Library!M33)=0,"",Library!M33)</f>
        <v/>
      </c>
      <c r="G32" s="0" t="str">
        <f aca="false">IF(LEN(Library!E33)=0,"",_xlfn.CONCAT("barcode",Library!J33))</f>
        <v/>
      </c>
      <c r="H32" s="0" t="str">
        <f aca="false">IF(LEN(Library!K33)=0,"",Library!K33)</f>
        <v/>
      </c>
    </row>
    <row r="33" customFormat="false" ht="15.75" hidden="false" customHeight="false" outlineLevel="0" collapsed="false">
      <c r="A33" s="0" t="str">
        <f aca="false">IF(LEN(Library!C34)=0,"",Library!C34)</f>
        <v/>
      </c>
      <c r="B33" s="0" t="str">
        <f aca="false">IF(LEN(Library!D34)=0,"",Library!D34)</f>
        <v/>
      </c>
      <c r="C33" s="0" t="str">
        <f aca="false">IF(LEN(Library!E34)=0,"",exp_id)</f>
        <v/>
      </c>
      <c r="D33" s="0" t="str">
        <f aca="false">IF(LEN(Library!E34)=0,"",Library!E34)</f>
        <v/>
      </c>
      <c r="E33" s="0" t="str">
        <f aca="false">IF(LEN(Library!F34)=0,"",Library!F34)</f>
        <v/>
      </c>
      <c r="F33" s="0" t="str">
        <f aca="false">IF(LEN(Library!M34)=0,"",Library!M34)</f>
        <v/>
      </c>
      <c r="G33" s="0" t="str">
        <f aca="false">IF(LEN(Library!E34)=0,"",_xlfn.CONCAT("barcode",Library!J34))</f>
        <v/>
      </c>
      <c r="H33" s="0" t="str">
        <f aca="false">IF(LEN(Library!K34)=0,"",Library!K34)</f>
        <v/>
      </c>
    </row>
    <row r="34" customFormat="false" ht="15.75" hidden="false" customHeight="false" outlineLevel="0" collapsed="false">
      <c r="A34" s="0" t="str">
        <f aca="false">IF(LEN(Library!C35)=0,"",Library!C35)</f>
        <v/>
      </c>
      <c r="B34" s="0" t="str">
        <f aca="false">IF(LEN(Library!D35)=0,"",Library!D35)</f>
        <v/>
      </c>
      <c r="C34" s="0" t="str">
        <f aca="false">IF(LEN(Library!E35)=0,"",exp_id)</f>
        <v/>
      </c>
      <c r="D34" s="0" t="str">
        <f aca="false">IF(LEN(Library!E35)=0,"",Library!E35)</f>
        <v/>
      </c>
      <c r="E34" s="0" t="str">
        <f aca="false">IF(LEN(Library!F35)=0,"",Library!F35)</f>
        <v/>
      </c>
      <c r="F34" s="0" t="str">
        <f aca="false">IF(LEN(Library!M35)=0,"",Library!M35)</f>
        <v/>
      </c>
      <c r="G34" s="0" t="str">
        <f aca="false">IF(LEN(Library!E35)=0,"",_xlfn.CONCAT("barcode",Library!J35))</f>
        <v/>
      </c>
      <c r="H34" s="0" t="str">
        <f aca="false">IF(LEN(Library!K35)=0,"",Library!K35)</f>
        <v/>
      </c>
    </row>
    <row r="35" customFormat="false" ht="15.75" hidden="false" customHeight="false" outlineLevel="0" collapsed="false">
      <c r="A35" s="0" t="str">
        <f aca="false">IF(LEN(Library!C36)=0,"",Library!C36)</f>
        <v/>
      </c>
      <c r="B35" s="0" t="str">
        <f aca="false">IF(LEN(Library!D36)=0,"",Library!D36)</f>
        <v/>
      </c>
      <c r="C35" s="0" t="str">
        <f aca="false">IF(LEN(Library!E36)=0,"",exp_id)</f>
        <v/>
      </c>
      <c r="D35" s="0" t="str">
        <f aca="false">IF(LEN(Library!E36)=0,"",Library!E36)</f>
        <v/>
      </c>
      <c r="E35" s="0" t="str">
        <f aca="false">IF(LEN(Library!F36)=0,"",Library!F36)</f>
        <v/>
      </c>
      <c r="F35" s="0" t="str">
        <f aca="false">IF(LEN(Library!M36)=0,"",Library!M36)</f>
        <v/>
      </c>
      <c r="G35" s="0" t="str">
        <f aca="false">IF(LEN(Library!E36)=0,"",_xlfn.CONCAT("barcode",Library!J36))</f>
        <v/>
      </c>
      <c r="H35" s="0" t="str">
        <f aca="false">IF(LEN(Library!K36)=0,"",Library!K36)</f>
        <v/>
      </c>
    </row>
    <row r="36" customFormat="false" ht="15.75" hidden="false" customHeight="false" outlineLevel="0" collapsed="false">
      <c r="A36" s="0" t="str">
        <f aca="false">IF(LEN(Library!C37)=0,"",Library!C37)</f>
        <v/>
      </c>
      <c r="B36" s="0" t="str">
        <f aca="false">IF(LEN(Library!D37)=0,"",Library!D37)</f>
        <v/>
      </c>
      <c r="C36" s="0" t="str">
        <f aca="false">IF(LEN(Library!E37)=0,"",exp_id)</f>
        <v/>
      </c>
      <c r="D36" s="0" t="str">
        <f aca="false">IF(LEN(Library!E37)=0,"",Library!E37)</f>
        <v/>
      </c>
      <c r="E36" s="0" t="str">
        <f aca="false">IF(LEN(Library!F37)=0,"",Library!F37)</f>
        <v/>
      </c>
      <c r="F36" s="0" t="str">
        <f aca="false">IF(LEN(Library!M37)=0,"",Library!M37)</f>
        <v/>
      </c>
      <c r="G36" s="0" t="str">
        <f aca="false">IF(LEN(Library!E37)=0,"",_xlfn.CONCAT("barcode",Library!J37))</f>
        <v/>
      </c>
      <c r="H36" s="0" t="str">
        <f aca="false">IF(LEN(Library!K37)=0,"",Library!K37)</f>
        <v/>
      </c>
    </row>
    <row r="37" customFormat="false" ht="15.75" hidden="false" customHeight="false" outlineLevel="0" collapsed="false">
      <c r="A37" s="0" t="str">
        <f aca="false">IF(LEN(Library!C38)=0,"",Library!C38)</f>
        <v/>
      </c>
      <c r="B37" s="0" t="str">
        <f aca="false">IF(LEN(Library!D38)=0,"",Library!D38)</f>
        <v/>
      </c>
      <c r="C37" s="0" t="str">
        <f aca="false">IF(LEN(Library!E38)=0,"",exp_id)</f>
        <v/>
      </c>
      <c r="D37" s="0" t="str">
        <f aca="false">IF(LEN(Library!E38)=0,"",Library!E38)</f>
        <v/>
      </c>
      <c r="E37" s="0" t="str">
        <f aca="false">IF(LEN(Library!F38)=0,"",Library!F38)</f>
        <v/>
      </c>
      <c r="F37" s="0" t="str">
        <f aca="false">IF(LEN(Library!M38)=0,"",Library!M38)</f>
        <v/>
      </c>
      <c r="G37" s="0" t="str">
        <f aca="false">IF(LEN(Library!E38)=0,"",_xlfn.CONCAT("barcode",Library!J38))</f>
        <v/>
      </c>
      <c r="H37" s="0" t="str">
        <f aca="false">IF(LEN(Library!K38)=0,"",Library!K38)</f>
        <v/>
      </c>
    </row>
    <row r="38" customFormat="false" ht="15.75" hidden="false" customHeight="false" outlineLevel="0" collapsed="false">
      <c r="A38" s="0" t="str">
        <f aca="false">IF(LEN(Library!C39)=0,"",Library!C39)</f>
        <v/>
      </c>
      <c r="B38" s="0" t="str">
        <f aca="false">IF(LEN(Library!D39)=0,"",Library!D39)</f>
        <v/>
      </c>
      <c r="C38" s="0" t="str">
        <f aca="false">IF(LEN(Library!E39)=0,"",exp_id)</f>
        <v/>
      </c>
      <c r="D38" s="0" t="str">
        <f aca="false">IF(LEN(Library!E39)=0,"",Library!E39)</f>
        <v/>
      </c>
      <c r="E38" s="0" t="str">
        <f aca="false">IF(LEN(Library!F39)=0,"",Library!F39)</f>
        <v/>
      </c>
      <c r="F38" s="0" t="str">
        <f aca="false">IF(LEN(Library!M39)=0,"",Library!M39)</f>
        <v/>
      </c>
      <c r="G38" s="0" t="str">
        <f aca="false">IF(LEN(Library!E39)=0,"",_xlfn.CONCAT("barcode",Library!J39))</f>
        <v/>
      </c>
      <c r="H38" s="0" t="str">
        <f aca="false">IF(LEN(Library!K39)=0,"",Library!K39)</f>
        <v/>
      </c>
    </row>
    <row r="39" customFormat="false" ht="15.75" hidden="false" customHeight="false" outlineLevel="0" collapsed="false">
      <c r="A39" s="0" t="str">
        <f aca="false">IF(LEN(Library!C40)=0,"",Library!C40)</f>
        <v/>
      </c>
      <c r="B39" s="0" t="str">
        <f aca="false">IF(LEN(Library!D40)=0,"",Library!D40)</f>
        <v/>
      </c>
      <c r="C39" s="0" t="str">
        <f aca="false">IF(LEN(Library!E40)=0,"",exp_id)</f>
        <v/>
      </c>
      <c r="D39" s="0" t="str">
        <f aca="false">IF(LEN(Library!E40)=0,"",Library!E40)</f>
        <v/>
      </c>
      <c r="E39" s="0" t="str">
        <f aca="false">IF(LEN(Library!F40)=0,"",Library!F40)</f>
        <v/>
      </c>
      <c r="F39" s="0" t="str">
        <f aca="false">IF(LEN(Library!M40)=0,"",Library!M40)</f>
        <v/>
      </c>
      <c r="G39" s="0" t="str">
        <f aca="false">IF(LEN(Library!E40)=0,"",_xlfn.CONCAT("barcode",Library!J40))</f>
        <v/>
      </c>
      <c r="H39" s="0" t="str">
        <f aca="false">IF(LEN(Library!K40)=0,"",Library!K40)</f>
        <v/>
      </c>
    </row>
    <row r="40" customFormat="false" ht="15.75" hidden="false" customHeight="false" outlineLevel="0" collapsed="false">
      <c r="A40" s="0" t="str">
        <f aca="false">IF(LEN(Library!C41)=0,"",Library!C41)</f>
        <v/>
      </c>
      <c r="B40" s="0" t="str">
        <f aca="false">IF(LEN(Library!D41)=0,"",Library!D41)</f>
        <v/>
      </c>
      <c r="C40" s="0" t="str">
        <f aca="false">IF(LEN(Library!E41)=0,"",exp_id)</f>
        <v/>
      </c>
      <c r="D40" s="0" t="str">
        <f aca="false">IF(LEN(Library!E41)=0,"",Library!E41)</f>
        <v/>
      </c>
      <c r="E40" s="0" t="str">
        <f aca="false">IF(LEN(Library!F41)=0,"",Library!F41)</f>
        <v/>
      </c>
      <c r="F40" s="0" t="str">
        <f aca="false">IF(LEN(Library!M41)=0,"",Library!M41)</f>
        <v/>
      </c>
      <c r="G40" s="0" t="str">
        <f aca="false">IF(LEN(Library!E41)=0,"",_xlfn.CONCAT("barcode",Library!J41))</f>
        <v/>
      </c>
      <c r="H40" s="0" t="str">
        <f aca="false">IF(LEN(Library!K41)=0,"",Library!K41)</f>
        <v/>
      </c>
    </row>
    <row r="41" customFormat="false" ht="15.75" hidden="false" customHeight="false" outlineLevel="0" collapsed="false">
      <c r="A41" s="0" t="str">
        <f aca="false">IF(LEN(Library!C42)=0,"",Library!C42)</f>
        <v/>
      </c>
      <c r="B41" s="0" t="str">
        <f aca="false">IF(LEN(Library!D42)=0,"",Library!D42)</f>
        <v/>
      </c>
      <c r="C41" s="0" t="str">
        <f aca="false">IF(LEN(Library!E42)=0,"",exp_id)</f>
        <v/>
      </c>
      <c r="D41" s="0" t="str">
        <f aca="false">IF(LEN(Library!E42)=0,"",Library!E42)</f>
        <v/>
      </c>
      <c r="E41" s="0" t="str">
        <f aca="false">IF(LEN(Library!F42)=0,"",Library!F42)</f>
        <v/>
      </c>
      <c r="F41" s="0" t="str">
        <f aca="false">IF(LEN(Library!M42)=0,"",Library!M42)</f>
        <v/>
      </c>
      <c r="G41" s="0" t="str">
        <f aca="false">IF(LEN(Library!E42)=0,"",_xlfn.CONCAT("barcode",Library!J42))</f>
        <v/>
      </c>
      <c r="H41" s="0" t="str">
        <f aca="false">IF(LEN(Library!K42)=0,"",Library!K42)</f>
        <v/>
      </c>
    </row>
    <row r="42" customFormat="false" ht="15.75" hidden="false" customHeight="false" outlineLevel="0" collapsed="false">
      <c r="A42" s="0" t="str">
        <f aca="false">IF(LEN(Library!C43)=0,"",Library!C43)</f>
        <v/>
      </c>
      <c r="B42" s="0" t="str">
        <f aca="false">IF(LEN(Library!D43)=0,"",Library!D43)</f>
        <v/>
      </c>
      <c r="C42" s="0" t="str">
        <f aca="false">IF(LEN(Library!E43)=0,"",exp_id)</f>
        <v/>
      </c>
      <c r="D42" s="0" t="str">
        <f aca="false">IF(LEN(Library!E43)=0,"",Library!E43)</f>
        <v/>
      </c>
      <c r="E42" s="0" t="str">
        <f aca="false">IF(LEN(Library!F43)=0,"",Library!F43)</f>
        <v/>
      </c>
      <c r="F42" s="0" t="str">
        <f aca="false">IF(LEN(Library!M43)=0,"",Library!M43)</f>
        <v/>
      </c>
      <c r="G42" s="0" t="str">
        <f aca="false">IF(LEN(Library!E43)=0,"",_xlfn.CONCAT("barcode",Library!J43))</f>
        <v/>
      </c>
      <c r="H42" s="0" t="str">
        <f aca="false">IF(LEN(Library!K43)=0,"",Library!K43)</f>
        <v/>
      </c>
    </row>
    <row r="43" customFormat="false" ht="15.75" hidden="false" customHeight="false" outlineLevel="0" collapsed="false">
      <c r="A43" s="0" t="str">
        <f aca="false">IF(LEN(Library!C44)=0,"",Library!C44)</f>
        <v/>
      </c>
      <c r="B43" s="0" t="str">
        <f aca="false">IF(LEN(Library!D44)=0,"",Library!D44)</f>
        <v/>
      </c>
      <c r="C43" s="0" t="str">
        <f aca="false">IF(LEN(Library!E44)=0,"",exp_id)</f>
        <v/>
      </c>
      <c r="D43" s="0" t="str">
        <f aca="false">IF(LEN(Library!E44)=0,"",Library!E44)</f>
        <v/>
      </c>
      <c r="E43" s="0" t="str">
        <f aca="false">IF(LEN(Library!F44)=0,"",Library!F44)</f>
        <v/>
      </c>
      <c r="F43" s="0" t="str">
        <f aca="false">IF(LEN(Library!M44)=0,"",Library!M44)</f>
        <v/>
      </c>
      <c r="G43" s="0" t="str">
        <f aca="false">IF(LEN(Library!E44)=0,"",_xlfn.CONCAT("barcode",Library!J44))</f>
        <v/>
      </c>
      <c r="H43" s="0" t="str">
        <f aca="false">IF(LEN(Library!K44)=0,"",Library!K44)</f>
        <v/>
      </c>
    </row>
    <row r="44" customFormat="false" ht="15.75" hidden="false" customHeight="false" outlineLevel="0" collapsed="false">
      <c r="A44" s="0" t="str">
        <f aca="false">IF(LEN(Library!C45)=0,"",Library!C45)</f>
        <v/>
      </c>
      <c r="B44" s="0" t="str">
        <f aca="false">IF(LEN(Library!D45)=0,"",Library!D45)</f>
        <v/>
      </c>
      <c r="C44" s="0" t="str">
        <f aca="false">IF(LEN(Library!E45)=0,"",exp_id)</f>
        <v/>
      </c>
      <c r="D44" s="0" t="str">
        <f aca="false">IF(LEN(Library!E45)=0,"",Library!E45)</f>
        <v/>
      </c>
      <c r="E44" s="0" t="str">
        <f aca="false">IF(LEN(Library!F45)=0,"",Library!F45)</f>
        <v/>
      </c>
      <c r="F44" s="0" t="str">
        <f aca="false">IF(LEN(Library!M45)=0,"",Library!M45)</f>
        <v/>
      </c>
      <c r="G44" s="0" t="str">
        <f aca="false">IF(LEN(Library!E45)=0,"",_xlfn.CONCAT("barcode",Library!J45))</f>
        <v/>
      </c>
      <c r="H44" s="0" t="str">
        <f aca="false">IF(LEN(Library!K45)=0,"",Library!K45)</f>
        <v/>
      </c>
    </row>
    <row r="45" customFormat="false" ht="15.75" hidden="false" customHeight="false" outlineLevel="0" collapsed="false">
      <c r="A45" s="0" t="str">
        <f aca="false">IF(LEN(Library!C46)=0,"",Library!C46)</f>
        <v/>
      </c>
      <c r="B45" s="0" t="str">
        <f aca="false">IF(LEN(Library!D46)=0,"",Library!D46)</f>
        <v/>
      </c>
      <c r="C45" s="0" t="str">
        <f aca="false">IF(LEN(Library!E46)=0,"",exp_id)</f>
        <v/>
      </c>
      <c r="D45" s="0" t="str">
        <f aca="false">IF(LEN(Library!E46)=0,"",Library!E46)</f>
        <v/>
      </c>
      <c r="E45" s="0" t="str">
        <f aca="false">IF(LEN(Library!F46)=0,"",Library!F46)</f>
        <v/>
      </c>
      <c r="F45" s="0" t="str">
        <f aca="false">IF(LEN(Library!M46)=0,"",Library!M46)</f>
        <v/>
      </c>
      <c r="G45" s="0" t="str">
        <f aca="false">IF(LEN(Library!E46)=0,"",_xlfn.CONCAT("barcode",Library!J46))</f>
        <v/>
      </c>
      <c r="H45" s="0" t="str">
        <f aca="false">IF(LEN(Library!K46)=0,"",Library!K46)</f>
        <v/>
      </c>
    </row>
    <row r="46" customFormat="false" ht="15.75" hidden="false" customHeight="false" outlineLevel="0" collapsed="false">
      <c r="A46" s="0" t="str">
        <f aca="false">IF(LEN(Library!C47)=0,"",Library!C47)</f>
        <v/>
      </c>
      <c r="B46" s="0" t="str">
        <f aca="false">IF(LEN(Library!D47)=0,"",Library!D47)</f>
        <v/>
      </c>
      <c r="C46" s="0" t="str">
        <f aca="false">IF(LEN(Library!E47)=0,"",exp_id)</f>
        <v/>
      </c>
      <c r="D46" s="0" t="str">
        <f aca="false">IF(LEN(Library!E47)=0,"",Library!E47)</f>
        <v/>
      </c>
      <c r="E46" s="0" t="str">
        <f aca="false">IF(LEN(Library!F47)=0,"",Library!F47)</f>
        <v/>
      </c>
      <c r="F46" s="0" t="str">
        <f aca="false">IF(LEN(Library!M47)=0,"",Library!M47)</f>
        <v/>
      </c>
      <c r="G46" s="0" t="str">
        <f aca="false">IF(LEN(Library!E47)=0,"",_xlfn.CONCAT("barcode",Library!J47))</f>
        <v/>
      </c>
      <c r="H46" s="0" t="str">
        <f aca="false">IF(LEN(Library!K47)=0,"",Library!K47)</f>
        <v/>
      </c>
    </row>
    <row r="47" customFormat="false" ht="15.75" hidden="false" customHeight="false" outlineLevel="0" collapsed="false">
      <c r="A47" s="0" t="str">
        <f aca="false">IF(LEN(Library!C48)=0,"",Library!C48)</f>
        <v/>
      </c>
      <c r="B47" s="0" t="str">
        <f aca="false">IF(LEN(Library!D48)=0,"",Library!D48)</f>
        <v/>
      </c>
      <c r="C47" s="0" t="str">
        <f aca="false">IF(LEN(Library!E48)=0,"",exp_id)</f>
        <v/>
      </c>
      <c r="D47" s="0" t="str">
        <f aca="false">IF(LEN(Library!E48)=0,"",Library!E48)</f>
        <v/>
      </c>
      <c r="E47" s="0" t="str">
        <f aca="false">IF(LEN(Library!F48)=0,"",Library!F48)</f>
        <v/>
      </c>
      <c r="F47" s="0" t="str">
        <f aca="false">IF(LEN(Library!M48)=0,"",Library!M48)</f>
        <v/>
      </c>
      <c r="G47" s="0" t="str">
        <f aca="false">IF(LEN(Library!E48)=0,"",_xlfn.CONCAT("barcode",Library!J48))</f>
        <v/>
      </c>
      <c r="H47" s="0" t="str">
        <f aca="false">IF(LEN(Library!K48)=0,"",Library!K48)</f>
        <v/>
      </c>
    </row>
    <row r="48" customFormat="false" ht="15.75" hidden="false" customHeight="false" outlineLevel="0" collapsed="false">
      <c r="A48" s="0" t="str">
        <f aca="false">IF(LEN(Library!C49)=0,"",Library!C49)</f>
        <v/>
      </c>
      <c r="B48" s="0" t="str">
        <f aca="false">IF(LEN(Library!D49)=0,"",Library!D49)</f>
        <v/>
      </c>
      <c r="C48" s="0" t="str">
        <f aca="false">IF(LEN(Library!E49)=0,"",exp_id)</f>
        <v/>
      </c>
      <c r="D48" s="0" t="str">
        <f aca="false">IF(LEN(Library!E49)=0,"",Library!E49)</f>
        <v/>
      </c>
      <c r="E48" s="0" t="str">
        <f aca="false">IF(LEN(Library!F49)=0,"",Library!F49)</f>
        <v/>
      </c>
      <c r="F48" s="0" t="str">
        <f aca="false">IF(LEN(Library!M49)=0,"",Library!M49)</f>
        <v/>
      </c>
      <c r="G48" s="0" t="str">
        <f aca="false">IF(LEN(Library!E49)=0,"",_xlfn.CONCAT("barcode",Library!J49))</f>
        <v/>
      </c>
      <c r="H48" s="0" t="str">
        <f aca="false">IF(LEN(Library!K49)=0,"",Library!K49)</f>
        <v/>
      </c>
    </row>
    <row r="49" customFormat="false" ht="15.75" hidden="false" customHeight="false" outlineLevel="0" collapsed="false">
      <c r="A49" s="0" t="str">
        <f aca="false">IF(LEN(Library!C50)=0,"",Library!C50)</f>
        <v/>
      </c>
      <c r="B49" s="0" t="str">
        <f aca="false">IF(LEN(Library!D50)=0,"",Library!D50)</f>
        <v/>
      </c>
      <c r="C49" s="0" t="str">
        <f aca="false">IF(LEN(Library!E50)=0,"",exp_id)</f>
        <v/>
      </c>
      <c r="D49" s="0" t="str">
        <f aca="false">IF(LEN(Library!E50)=0,"",Library!E50)</f>
        <v/>
      </c>
      <c r="E49" s="0" t="str">
        <f aca="false">IF(LEN(Library!F50)=0,"",Library!F50)</f>
        <v/>
      </c>
      <c r="F49" s="0" t="str">
        <f aca="false">IF(LEN(Library!M50)=0,"",Library!M50)</f>
        <v/>
      </c>
      <c r="G49" s="0" t="str">
        <f aca="false">IF(LEN(Library!E50)=0,"",_xlfn.CONCAT("barcode",Library!J50))</f>
        <v/>
      </c>
      <c r="H49" s="0" t="str">
        <f aca="false">IF(LEN(Library!K50)=0,"",Library!K50)</f>
        <v/>
      </c>
    </row>
    <row r="50" customFormat="false" ht="15.75" hidden="false" customHeight="false" outlineLevel="0" collapsed="false">
      <c r="A50" s="0" t="str">
        <f aca="false">IF(LEN(Library!C51)=0,"",Library!C51)</f>
        <v/>
      </c>
      <c r="B50" s="0" t="str">
        <f aca="false">IF(LEN(Library!D51)=0,"",Library!D51)</f>
        <v/>
      </c>
      <c r="C50" s="0" t="str">
        <f aca="false">IF(LEN(Library!E51)=0,"",exp_id)</f>
        <v/>
      </c>
      <c r="D50" s="0" t="str">
        <f aca="false">IF(LEN(Library!E51)=0,"",Library!E51)</f>
        <v/>
      </c>
      <c r="E50" s="0" t="str">
        <f aca="false">IF(LEN(Library!F51)=0,"",Library!F51)</f>
        <v/>
      </c>
      <c r="F50" s="0" t="str">
        <f aca="false">IF(LEN(Library!M51)=0,"",Library!M51)</f>
        <v/>
      </c>
      <c r="G50" s="0" t="str">
        <f aca="false">IF(LEN(Library!E51)=0,"",_xlfn.CONCAT("barcode",Library!J51))</f>
        <v/>
      </c>
      <c r="H50" s="0" t="str">
        <f aca="false">IF(LEN(Library!K51)=0,"",Library!K51)</f>
        <v/>
      </c>
    </row>
    <row r="51" customFormat="false" ht="15.75" hidden="false" customHeight="false" outlineLevel="0" collapsed="false">
      <c r="A51" s="0" t="str">
        <f aca="false">IF(LEN(Library!C52)=0,"",Library!C52)</f>
        <v/>
      </c>
      <c r="B51" s="0" t="str">
        <f aca="false">IF(LEN(Library!D52)=0,"",Library!D52)</f>
        <v/>
      </c>
      <c r="C51" s="0" t="str">
        <f aca="false">IF(LEN(Library!E52)=0,"",exp_id)</f>
        <v/>
      </c>
      <c r="D51" s="0" t="str">
        <f aca="false">IF(LEN(Library!E52)=0,"",Library!E52)</f>
        <v/>
      </c>
      <c r="E51" s="0" t="str">
        <f aca="false">IF(LEN(Library!F52)=0,"",Library!F52)</f>
        <v/>
      </c>
      <c r="F51" s="0" t="str">
        <f aca="false">IF(LEN(Library!M52)=0,"",Library!M52)</f>
        <v/>
      </c>
      <c r="G51" s="0" t="str">
        <f aca="false">IF(LEN(Library!E52)=0,"",_xlfn.CONCAT("barcode",Library!J52))</f>
        <v/>
      </c>
      <c r="H51" s="0" t="str">
        <f aca="false">IF(LEN(Library!K52)=0,"",Library!K52)</f>
        <v/>
      </c>
    </row>
    <row r="52" customFormat="false" ht="15.75" hidden="false" customHeight="false" outlineLevel="0" collapsed="false">
      <c r="A52" s="0" t="str">
        <f aca="false">IF(LEN(Library!C53)=0,"",Library!C53)</f>
        <v/>
      </c>
      <c r="B52" s="0" t="str">
        <f aca="false">IF(LEN(Library!D53)=0,"",Library!D53)</f>
        <v/>
      </c>
      <c r="C52" s="0" t="str">
        <f aca="false">IF(LEN(Library!E53)=0,"",exp_id)</f>
        <v/>
      </c>
      <c r="D52" s="0" t="str">
        <f aca="false">IF(LEN(Library!E53)=0,"",Library!E53)</f>
        <v/>
      </c>
      <c r="E52" s="0" t="str">
        <f aca="false">IF(LEN(Library!F53)=0,"",Library!F53)</f>
        <v/>
      </c>
      <c r="F52" s="0" t="str">
        <f aca="false">IF(LEN(Library!M53)=0,"",Library!M53)</f>
        <v/>
      </c>
      <c r="G52" s="0" t="str">
        <f aca="false">IF(LEN(Library!E53)=0,"",_xlfn.CONCAT("barcode",Library!J53))</f>
        <v/>
      </c>
      <c r="H52" s="0" t="str">
        <f aca="false">IF(LEN(Library!K53)=0,"",Library!K53)</f>
        <v/>
      </c>
    </row>
    <row r="53" customFormat="false" ht="15.75" hidden="false" customHeight="false" outlineLevel="0" collapsed="false">
      <c r="A53" s="0" t="str">
        <f aca="false">IF(LEN(Library!C54)=0,"",Library!C54)</f>
        <v/>
      </c>
      <c r="B53" s="0" t="str">
        <f aca="false">IF(LEN(Library!D54)=0,"",Library!D54)</f>
        <v/>
      </c>
      <c r="C53" s="0" t="str">
        <f aca="false">IF(LEN(Library!E54)=0,"",exp_id)</f>
        <v/>
      </c>
      <c r="D53" s="0" t="str">
        <f aca="false">IF(LEN(Library!E54)=0,"",Library!E54)</f>
        <v/>
      </c>
      <c r="E53" s="0" t="str">
        <f aca="false">IF(LEN(Library!F54)=0,"",Library!F54)</f>
        <v/>
      </c>
      <c r="F53" s="0" t="str">
        <f aca="false">IF(LEN(Library!M54)=0,"",Library!M54)</f>
        <v/>
      </c>
      <c r="G53" s="0" t="str">
        <f aca="false">IF(LEN(Library!E54)=0,"",_xlfn.CONCAT("barcode",Library!J54))</f>
        <v/>
      </c>
      <c r="H53" s="0" t="str">
        <f aca="false">IF(LEN(Library!K54)=0,"",Library!K54)</f>
        <v/>
      </c>
    </row>
    <row r="54" customFormat="false" ht="15.75" hidden="false" customHeight="false" outlineLevel="0" collapsed="false">
      <c r="A54" s="0" t="str">
        <f aca="false">IF(LEN(Library!C55)=0,"",Library!C55)</f>
        <v/>
      </c>
      <c r="B54" s="0" t="str">
        <f aca="false">IF(LEN(Library!D55)=0,"",Library!D55)</f>
        <v/>
      </c>
      <c r="C54" s="0" t="str">
        <f aca="false">IF(LEN(Library!E55)=0,"",exp_id)</f>
        <v/>
      </c>
      <c r="D54" s="0" t="str">
        <f aca="false">IF(LEN(Library!E55)=0,"",Library!E55)</f>
        <v/>
      </c>
      <c r="E54" s="0" t="str">
        <f aca="false">IF(LEN(Library!F55)=0,"",Library!F55)</f>
        <v/>
      </c>
      <c r="F54" s="0" t="str">
        <f aca="false">IF(LEN(Library!M55)=0,"",Library!M55)</f>
        <v/>
      </c>
      <c r="G54" s="0" t="str">
        <f aca="false">IF(LEN(Library!E55)=0,"",_xlfn.CONCAT("barcode",Library!J55))</f>
        <v/>
      </c>
      <c r="H54" s="0" t="str">
        <f aca="false">IF(LEN(Library!K55)=0,"",Library!K55)</f>
        <v/>
      </c>
    </row>
    <row r="55" customFormat="false" ht="15.75" hidden="false" customHeight="false" outlineLevel="0" collapsed="false">
      <c r="A55" s="0" t="str">
        <f aca="false">IF(LEN(Library!C56)=0,"",Library!C56)</f>
        <v/>
      </c>
      <c r="B55" s="0" t="str">
        <f aca="false">IF(LEN(Library!D56)=0,"",Library!D56)</f>
        <v/>
      </c>
      <c r="C55" s="0" t="str">
        <f aca="false">IF(LEN(Library!E56)=0,"",exp_id)</f>
        <v/>
      </c>
      <c r="D55" s="0" t="str">
        <f aca="false">IF(LEN(Library!E56)=0,"",Library!E56)</f>
        <v/>
      </c>
      <c r="E55" s="0" t="str">
        <f aca="false">IF(LEN(Library!F56)=0,"",Library!F56)</f>
        <v/>
      </c>
      <c r="F55" s="0" t="str">
        <f aca="false">IF(LEN(Library!M56)=0,"",Library!M56)</f>
        <v/>
      </c>
      <c r="G55" s="0" t="str">
        <f aca="false">IF(LEN(Library!E56)=0,"",_xlfn.CONCAT("barcode",Library!J56))</f>
        <v/>
      </c>
      <c r="H55" s="0" t="str">
        <f aca="false">IF(LEN(Library!K56)=0,"",Library!K56)</f>
        <v/>
      </c>
    </row>
    <row r="56" customFormat="false" ht="15.75" hidden="false" customHeight="false" outlineLevel="0" collapsed="false">
      <c r="A56" s="0" t="str">
        <f aca="false">IF(LEN(Library!C57)=0,"",Library!C57)</f>
        <v/>
      </c>
      <c r="B56" s="0" t="str">
        <f aca="false">IF(LEN(Library!D57)=0,"",Library!D57)</f>
        <v/>
      </c>
      <c r="C56" s="0" t="str">
        <f aca="false">IF(LEN(Library!E57)=0,"",exp_id)</f>
        <v/>
      </c>
      <c r="D56" s="0" t="str">
        <f aca="false">IF(LEN(Library!E57)=0,"",Library!E57)</f>
        <v/>
      </c>
      <c r="E56" s="0" t="str">
        <f aca="false">IF(LEN(Library!F57)=0,"",Library!F57)</f>
        <v/>
      </c>
      <c r="F56" s="0" t="str">
        <f aca="false">IF(LEN(Library!M57)=0,"",Library!M57)</f>
        <v/>
      </c>
      <c r="G56" s="0" t="str">
        <f aca="false">IF(LEN(Library!E57)=0,"",_xlfn.CONCAT("barcode",Library!J57))</f>
        <v/>
      </c>
      <c r="H56" s="0" t="str">
        <f aca="false">IF(LEN(Library!K57)=0,"",Library!K57)</f>
        <v/>
      </c>
    </row>
    <row r="57" customFormat="false" ht="15.75" hidden="false" customHeight="false" outlineLevel="0" collapsed="false">
      <c r="A57" s="0" t="str">
        <f aca="false">IF(LEN(Library!C58)=0,"",Library!C58)</f>
        <v/>
      </c>
      <c r="B57" s="0" t="str">
        <f aca="false">IF(LEN(Library!D58)=0,"",Library!D58)</f>
        <v/>
      </c>
      <c r="C57" s="0" t="str">
        <f aca="false">IF(LEN(Library!E58)=0,"",exp_id)</f>
        <v/>
      </c>
      <c r="D57" s="0" t="str">
        <f aca="false">IF(LEN(Library!E58)=0,"",Library!E58)</f>
        <v/>
      </c>
      <c r="E57" s="0" t="str">
        <f aca="false">IF(LEN(Library!F58)=0,"",Library!F58)</f>
        <v/>
      </c>
      <c r="F57" s="0" t="str">
        <f aca="false">IF(LEN(Library!M58)=0,"",Library!M58)</f>
        <v/>
      </c>
      <c r="G57" s="0" t="str">
        <f aca="false">IF(LEN(Library!E58)=0,"",_xlfn.CONCAT("barcode",Library!J58))</f>
        <v/>
      </c>
      <c r="H57" s="0" t="str">
        <f aca="false">IF(LEN(Library!K58)=0,"",Library!K58)</f>
        <v/>
      </c>
    </row>
    <row r="58" customFormat="false" ht="15.75" hidden="false" customHeight="false" outlineLevel="0" collapsed="false">
      <c r="A58" s="0" t="str">
        <f aca="false">IF(LEN(Library!C59)=0,"",Library!C59)</f>
        <v/>
      </c>
      <c r="B58" s="0" t="str">
        <f aca="false">IF(LEN(Library!D59)=0,"",Library!D59)</f>
        <v/>
      </c>
      <c r="C58" s="0" t="str">
        <f aca="false">IF(LEN(Library!E59)=0,"",exp_id)</f>
        <v/>
      </c>
      <c r="D58" s="0" t="str">
        <f aca="false">IF(LEN(Library!E59)=0,"",Library!E59)</f>
        <v/>
      </c>
      <c r="E58" s="0" t="str">
        <f aca="false">IF(LEN(Library!F59)=0,"",Library!F59)</f>
        <v/>
      </c>
      <c r="F58" s="0" t="str">
        <f aca="false">IF(LEN(Library!M59)=0,"",Library!M59)</f>
        <v/>
      </c>
      <c r="G58" s="0" t="str">
        <f aca="false">IF(LEN(Library!E59)=0,"",_xlfn.CONCAT("barcode",Library!J59))</f>
        <v/>
      </c>
      <c r="H58" s="0" t="str">
        <f aca="false">IF(LEN(Library!K59)=0,"",Library!K59)</f>
        <v/>
      </c>
    </row>
    <row r="59" customFormat="false" ht="15.75" hidden="false" customHeight="false" outlineLevel="0" collapsed="false">
      <c r="A59" s="0" t="str">
        <f aca="false">IF(LEN(Library!C60)=0,"",Library!C60)</f>
        <v/>
      </c>
      <c r="B59" s="0" t="str">
        <f aca="false">IF(LEN(Library!D60)=0,"",Library!D60)</f>
        <v/>
      </c>
      <c r="C59" s="0" t="str">
        <f aca="false">IF(LEN(Library!E60)=0,"",exp_id)</f>
        <v/>
      </c>
      <c r="D59" s="0" t="str">
        <f aca="false">IF(LEN(Library!E60)=0,"",Library!E60)</f>
        <v/>
      </c>
      <c r="E59" s="0" t="str">
        <f aca="false">IF(LEN(Library!F60)=0,"",Library!F60)</f>
        <v/>
      </c>
      <c r="F59" s="0" t="str">
        <f aca="false">IF(LEN(Library!M60)=0,"",Library!M60)</f>
        <v/>
      </c>
      <c r="G59" s="0" t="str">
        <f aca="false">IF(LEN(Library!E60)=0,"",_xlfn.CONCAT("barcode",Library!J60))</f>
        <v/>
      </c>
      <c r="H59" s="0" t="str">
        <f aca="false">IF(LEN(Library!K60)=0,"",Library!K60)</f>
        <v/>
      </c>
    </row>
    <row r="60" customFormat="false" ht="15.75" hidden="false" customHeight="false" outlineLevel="0" collapsed="false">
      <c r="A60" s="0" t="str">
        <f aca="false">IF(LEN(Library!C61)=0,"",Library!C61)</f>
        <v/>
      </c>
      <c r="B60" s="0" t="str">
        <f aca="false">IF(LEN(Library!D61)=0,"",Library!D61)</f>
        <v/>
      </c>
      <c r="C60" s="0" t="str">
        <f aca="false">IF(LEN(Library!E61)=0,"",exp_id)</f>
        <v/>
      </c>
      <c r="D60" s="0" t="str">
        <f aca="false">IF(LEN(Library!E61)=0,"",Library!E61)</f>
        <v/>
      </c>
      <c r="E60" s="0" t="str">
        <f aca="false">IF(LEN(Library!F61)=0,"",Library!F61)</f>
        <v/>
      </c>
      <c r="F60" s="0" t="str">
        <f aca="false">IF(LEN(Library!M61)=0,"",Library!M61)</f>
        <v/>
      </c>
      <c r="G60" s="0" t="str">
        <f aca="false">IF(LEN(Library!E61)=0,"",_xlfn.CONCAT("barcode",Library!J61))</f>
        <v/>
      </c>
      <c r="H60" s="0" t="str">
        <f aca="false">IF(LEN(Library!K61)=0,"",Library!K61)</f>
        <v/>
      </c>
    </row>
    <row r="61" customFormat="false" ht="15.75" hidden="false" customHeight="false" outlineLevel="0" collapsed="false">
      <c r="A61" s="0" t="str">
        <f aca="false">IF(LEN(Library!C62)=0,"",Library!C62)</f>
        <v/>
      </c>
      <c r="B61" s="0" t="str">
        <f aca="false">IF(LEN(Library!D62)=0,"",Library!D62)</f>
        <v/>
      </c>
      <c r="C61" s="0" t="str">
        <f aca="false">IF(LEN(Library!E62)=0,"",exp_id)</f>
        <v/>
      </c>
      <c r="D61" s="0" t="str">
        <f aca="false">IF(LEN(Library!E62)=0,"",Library!E62)</f>
        <v/>
      </c>
      <c r="E61" s="0" t="str">
        <f aca="false">IF(LEN(Library!F62)=0,"",Library!F62)</f>
        <v/>
      </c>
      <c r="F61" s="0" t="str">
        <f aca="false">IF(LEN(Library!M62)=0,"",Library!M62)</f>
        <v/>
      </c>
      <c r="G61" s="0" t="str">
        <f aca="false">IF(LEN(Library!E62)=0,"",_xlfn.CONCAT("barcode",Library!J62))</f>
        <v/>
      </c>
      <c r="H61" s="0" t="str">
        <f aca="false">IF(LEN(Library!K62)=0,"",Library!K62)</f>
        <v/>
      </c>
    </row>
    <row r="62" customFormat="false" ht="15.75" hidden="false" customHeight="false" outlineLevel="0" collapsed="false">
      <c r="A62" s="0" t="str">
        <f aca="false">IF(LEN(Library!C63)=0,"",Library!C63)</f>
        <v/>
      </c>
      <c r="B62" s="0" t="str">
        <f aca="false">IF(LEN(Library!D63)=0,"",Library!D63)</f>
        <v/>
      </c>
      <c r="C62" s="0" t="str">
        <f aca="false">IF(LEN(Library!E63)=0,"",exp_id)</f>
        <v/>
      </c>
      <c r="D62" s="0" t="str">
        <f aca="false">IF(LEN(Library!E63)=0,"",Library!E63)</f>
        <v/>
      </c>
      <c r="E62" s="0" t="str">
        <f aca="false">IF(LEN(Library!F63)=0,"",Library!F63)</f>
        <v/>
      </c>
      <c r="F62" s="0" t="str">
        <f aca="false">IF(LEN(Library!M63)=0,"",Library!M63)</f>
        <v/>
      </c>
      <c r="G62" s="0" t="str">
        <f aca="false">IF(LEN(Library!E63)=0,"",_xlfn.CONCAT("barcode",Library!J63))</f>
        <v/>
      </c>
      <c r="H62" s="0" t="str">
        <f aca="false">IF(LEN(Library!K63)=0,"",Library!K63)</f>
        <v/>
      </c>
    </row>
    <row r="63" customFormat="false" ht="15.75" hidden="false" customHeight="false" outlineLevel="0" collapsed="false">
      <c r="A63" s="0" t="str">
        <f aca="false">IF(LEN(Library!C64)=0,"",Library!C64)</f>
        <v/>
      </c>
      <c r="B63" s="0" t="str">
        <f aca="false">IF(LEN(Library!D64)=0,"",Library!D64)</f>
        <v/>
      </c>
      <c r="C63" s="0" t="str">
        <f aca="false">IF(LEN(Library!E64)=0,"",exp_id)</f>
        <v/>
      </c>
      <c r="D63" s="0" t="str">
        <f aca="false">IF(LEN(Library!E64)=0,"",Library!E64)</f>
        <v/>
      </c>
      <c r="E63" s="0" t="str">
        <f aca="false">IF(LEN(Library!F64)=0,"",Library!F64)</f>
        <v/>
      </c>
      <c r="F63" s="0" t="str">
        <f aca="false">IF(LEN(Library!M64)=0,"",Library!M64)</f>
        <v/>
      </c>
      <c r="G63" s="0" t="str">
        <f aca="false">IF(LEN(Library!E64)=0,"",_xlfn.CONCAT("barcode",Library!J64))</f>
        <v/>
      </c>
      <c r="H63" s="0" t="str">
        <f aca="false">IF(LEN(Library!K64)=0,"",Library!K64)</f>
        <v/>
      </c>
    </row>
    <row r="64" customFormat="false" ht="15.75" hidden="false" customHeight="false" outlineLevel="0" collapsed="false">
      <c r="A64" s="0" t="str">
        <f aca="false">IF(LEN(Library!C65)=0,"",Library!C65)</f>
        <v/>
      </c>
      <c r="B64" s="0" t="str">
        <f aca="false">IF(LEN(Library!D65)=0,"",Library!D65)</f>
        <v/>
      </c>
      <c r="C64" s="0" t="str">
        <f aca="false">IF(LEN(Library!E65)=0,"",exp_id)</f>
        <v/>
      </c>
      <c r="D64" s="0" t="str">
        <f aca="false">IF(LEN(Library!E65)=0,"",Library!E65)</f>
        <v/>
      </c>
      <c r="E64" s="0" t="str">
        <f aca="false">IF(LEN(Library!F65)=0,"",Library!F65)</f>
        <v/>
      </c>
      <c r="F64" s="0" t="str">
        <f aca="false">IF(LEN(Library!M65)=0,"",Library!M65)</f>
        <v/>
      </c>
      <c r="G64" s="0" t="str">
        <f aca="false">IF(LEN(Library!E65)=0,"",_xlfn.CONCAT("barcode",Library!J65))</f>
        <v/>
      </c>
      <c r="H64" s="0" t="str">
        <f aca="false">IF(LEN(Library!K65)=0,"",Library!K65)</f>
        <v/>
      </c>
    </row>
    <row r="65" customFormat="false" ht="15.75" hidden="false" customHeight="false" outlineLevel="0" collapsed="false">
      <c r="A65" s="0" t="str">
        <f aca="false">IF(LEN(Library!C66)=0,"",Library!C66)</f>
        <v/>
      </c>
      <c r="B65" s="0" t="str">
        <f aca="false">IF(LEN(Library!D66)=0,"",Library!D66)</f>
        <v/>
      </c>
      <c r="C65" s="0" t="str">
        <f aca="false">IF(LEN(Library!E66)=0,"",exp_id)</f>
        <v/>
      </c>
      <c r="D65" s="0" t="str">
        <f aca="false">IF(LEN(Library!E66)=0,"",Library!E66)</f>
        <v/>
      </c>
      <c r="E65" s="0" t="str">
        <f aca="false">IF(LEN(Library!F66)=0,"",Library!F66)</f>
        <v/>
      </c>
      <c r="F65" s="0" t="str">
        <f aca="false">IF(LEN(Library!M66)=0,"",Library!M66)</f>
        <v/>
      </c>
      <c r="G65" s="0" t="str">
        <f aca="false">IF(LEN(Library!E66)=0,"",_xlfn.CONCAT("barcode",Library!J66))</f>
        <v/>
      </c>
      <c r="H65" s="0" t="str">
        <f aca="false">IF(LEN(Library!K66)=0,"",Library!K66)</f>
        <v/>
      </c>
    </row>
    <row r="66" customFormat="false" ht="15.75" hidden="false" customHeight="false" outlineLevel="0" collapsed="false">
      <c r="A66" s="0" t="str">
        <f aca="false">IF(LEN(Library!C67)=0,"",Library!C67)</f>
        <v/>
      </c>
      <c r="B66" s="0" t="str">
        <f aca="false">IF(LEN(Library!D67)=0,"",Library!D67)</f>
        <v/>
      </c>
      <c r="C66" s="0" t="str">
        <f aca="false">IF(LEN(Library!E67)=0,"",exp_id)</f>
        <v/>
      </c>
      <c r="D66" s="0" t="str">
        <f aca="false">IF(LEN(Library!E67)=0,"",Library!E67)</f>
        <v/>
      </c>
      <c r="E66" s="0" t="str">
        <f aca="false">IF(LEN(Library!F67)=0,"",Library!F67)</f>
        <v/>
      </c>
      <c r="F66" s="0" t="str">
        <f aca="false">IF(LEN(Library!M67)=0,"",Library!M67)</f>
        <v/>
      </c>
      <c r="G66" s="0" t="str">
        <f aca="false">IF(LEN(Library!E67)=0,"",_xlfn.CONCAT("barcode",Library!J67))</f>
        <v/>
      </c>
      <c r="H66" s="0" t="str">
        <f aca="false">IF(LEN(Library!K67)=0,"",Library!K67)</f>
        <v/>
      </c>
    </row>
    <row r="67" customFormat="false" ht="15.75" hidden="false" customHeight="false" outlineLevel="0" collapsed="false">
      <c r="A67" s="0" t="str">
        <f aca="false">IF(LEN(Library!C68)=0,"",Library!C68)</f>
        <v/>
      </c>
      <c r="B67" s="0" t="str">
        <f aca="false">IF(LEN(Library!D68)=0,"",Library!D68)</f>
        <v/>
      </c>
      <c r="C67" s="0" t="str">
        <f aca="false">IF(LEN(Library!E68)=0,"",exp_id)</f>
        <v/>
      </c>
      <c r="D67" s="0" t="str">
        <f aca="false">IF(LEN(Library!E68)=0,"",Library!E68)</f>
        <v/>
      </c>
      <c r="E67" s="0" t="str">
        <f aca="false">IF(LEN(Library!F68)=0,"",Library!F68)</f>
        <v/>
      </c>
      <c r="F67" s="0" t="str">
        <f aca="false">IF(LEN(Library!M68)=0,"",Library!M68)</f>
        <v/>
      </c>
      <c r="G67" s="0" t="str">
        <f aca="false">IF(LEN(Library!E68)=0,"",_xlfn.CONCAT("barcode",Library!J68))</f>
        <v/>
      </c>
      <c r="H67" s="0" t="str">
        <f aca="false">IF(LEN(Library!K68)=0,"",Library!K68)</f>
        <v/>
      </c>
    </row>
    <row r="68" customFormat="false" ht="15.75" hidden="false" customHeight="false" outlineLevel="0" collapsed="false">
      <c r="A68" s="0" t="str">
        <f aca="false">IF(LEN(Library!C69)=0,"",Library!C69)</f>
        <v/>
      </c>
      <c r="B68" s="0" t="str">
        <f aca="false">IF(LEN(Library!D69)=0,"",Library!D69)</f>
        <v/>
      </c>
      <c r="C68" s="0" t="str">
        <f aca="false">IF(LEN(Library!E69)=0,"",exp_id)</f>
        <v/>
      </c>
      <c r="D68" s="0" t="str">
        <f aca="false">IF(LEN(Library!E69)=0,"",Library!E69)</f>
        <v/>
      </c>
      <c r="E68" s="0" t="str">
        <f aca="false">IF(LEN(Library!F69)=0,"",Library!F69)</f>
        <v/>
      </c>
      <c r="F68" s="0" t="str">
        <f aca="false">IF(LEN(Library!M69)=0,"",Library!M69)</f>
        <v/>
      </c>
      <c r="G68" s="0" t="str">
        <f aca="false">IF(LEN(Library!E69)=0,"",_xlfn.CONCAT("barcode",Library!J69))</f>
        <v/>
      </c>
      <c r="H68" s="0" t="str">
        <f aca="false">IF(LEN(Library!K69)=0,"",Library!K69)</f>
        <v/>
      </c>
    </row>
    <row r="69" customFormat="false" ht="15.75" hidden="false" customHeight="false" outlineLevel="0" collapsed="false">
      <c r="A69" s="0" t="str">
        <f aca="false">IF(LEN(Library!C70)=0,"",Library!C70)</f>
        <v/>
      </c>
      <c r="B69" s="0" t="str">
        <f aca="false">IF(LEN(Library!D70)=0,"",Library!D70)</f>
        <v/>
      </c>
      <c r="C69" s="0" t="str">
        <f aca="false">IF(LEN(Library!E70)=0,"",exp_id)</f>
        <v/>
      </c>
      <c r="D69" s="0" t="str">
        <f aca="false">IF(LEN(Library!E70)=0,"",Library!E70)</f>
        <v/>
      </c>
      <c r="E69" s="0" t="str">
        <f aca="false">IF(LEN(Library!F70)=0,"",Library!F70)</f>
        <v/>
      </c>
      <c r="F69" s="0" t="str">
        <f aca="false">IF(LEN(Library!M70)=0,"",Library!M70)</f>
        <v/>
      </c>
      <c r="G69" s="0" t="str">
        <f aca="false">IF(LEN(Library!E70)=0,"",_xlfn.CONCAT("barcode",Library!J70))</f>
        <v/>
      </c>
      <c r="H69" s="0" t="str">
        <f aca="false">IF(LEN(Library!K70)=0,"",Library!K70)</f>
        <v/>
      </c>
    </row>
    <row r="70" customFormat="false" ht="15.75" hidden="false" customHeight="false" outlineLevel="0" collapsed="false">
      <c r="A70" s="0" t="str">
        <f aca="false">IF(LEN(Library!C71)=0,"",Library!C71)</f>
        <v/>
      </c>
      <c r="B70" s="0" t="str">
        <f aca="false">IF(LEN(Library!D71)=0,"",Library!D71)</f>
        <v/>
      </c>
      <c r="C70" s="0" t="str">
        <f aca="false">IF(LEN(Library!E71)=0,"",exp_id)</f>
        <v/>
      </c>
      <c r="D70" s="0" t="str">
        <f aca="false">IF(LEN(Library!E71)=0,"",Library!E71)</f>
        <v/>
      </c>
      <c r="E70" s="0" t="str">
        <f aca="false">IF(LEN(Library!F71)=0,"",Library!F71)</f>
        <v/>
      </c>
      <c r="F70" s="0" t="str">
        <f aca="false">IF(LEN(Library!M71)=0,"",Library!M71)</f>
        <v/>
      </c>
      <c r="G70" s="0" t="str">
        <f aca="false">IF(LEN(Library!E71)=0,"",_xlfn.CONCAT("barcode",Library!J71))</f>
        <v/>
      </c>
      <c r="H70" s="0" t="str">
        <f aca="false">IF(LEN(Library!K71)=0,"",Library!K71)</f>
        <v/>
      </c>
    </row>
    <row r="71" customFormat="false" ht="15.75" hidden="false" customHeight="false" outlineLevel="0" collapsed="false">
      <c r="A71" s="0" t="str">
        <f aca="false">IF(LEN(Library!C72)=0,"",Library!C72)</f>
        <v/>
      </c>
      <c r="B71" s="0" t="str">
        <f aca="false">IF(LEN(Library!D72)=0,"",Library!D72)</f>
        <v/>
      </c>
      <c r="C71" s="0" t="str">
        <f aca="false">IF(LEN(Library!E72)=0,"",exp_id)</f>
        <v/>
      </c>
      <c r="D71" s="0" t="str">
        <f aca="false">IF(LEN(Library!E72)=0,"",Library!E72)</f>
        <v/>
      </c>
      <c r="E71" s="0" t="str">
        <f aca="false">IF(LEN(Library!F72)=0,"",Library!F72)</f>
        <v/>
      </c>
      <c r="F71" s="0" t="str">
        <f aca="false">IF(LEN(Library!M72)=0,"",Library!M72)</f>
        <v/>
      </c>
      <c r="G71" s="0" t="str">
        <f aca="false">IF(LEN(Library!E72)=0,"",_xlfn.CONCAT("barcode",Library!J72))</f>
        <v/>
      </c>
      <c r="H71" s="0" t="str">
        <f aca="false">IF(LEN(Library!K72)=0,"",Library!K72)</f>
        <v/>
      </c>
    </row>
    <row r="72" customFormat="false" ht="15.75" hidden="false" customHeight="false" outlineLevel="0" collapsed="false">
      <c r="A72" s="0" t="str">
        <f aca="false">IF(LEN(Library!C73)=0,"",Library!C73)</f>
        <v/>
      </c>
      <c r="B72" s="0" t="str">
        <f aca="false">IF(LEN(Library!D73)=0,"",Library!D73)</f>
        <v/>
      </c>
      <c r="C72" s="0" t="str">
        <f aca="false">IF(LEN(Library!E73)=0,"",exp_id)</f>
        <v/>
      </c>
      <c r="D72" s="0" t="str">
        <f aca="false">IF(LEN(Library!E73)=0,"",Library!E73)</f>
        <v/>
      </c>
      <c r="E72" s="0" t="str">
        <f aca="false">IF(LEN(Library!F73)=0,"",Library!F73)</f>
        <v/>
      </c>
      <c r="F72" s="0" t="str">
        <f aca="false">IF(LEN(Library!M73)=0,"",Library!M73)</f>
        <v/>
      </c>
      <c r="G72" s="0" t="str">
        <f aca="false">IF(LEN(Library!E73)=0,"",_xlfn.CONCAT("barcode",Library!J73))</f>
        <v/>
      </c>
      <c r="H72" s="0" t="str">
        <f aca="false">IF(LEN(Library!K73)=0,"",Library!K73)</f>
        <v/>
      </c>
    </row>
    <row r="73" customFormat="false" ht="15.75" hidden="false" customHeight="false" outlineLevel="0" collapsed="false">
      <c r="A73" s="0" t="str">
        <f aca="false">IF(LEN(Library!C74)=0,"",Library!C74)</f>
        <v/>
      </c>
      <c r="B73" s="0" t="str">
        <f aca="false">IF(LEN(Library!D74)=0,"",Library!D74)</f>
        <v/>
      </c>
      <c r="C73" s="0" t="str">
        <f aca="false">IF(LEN(Library!E74)=0,"",exp_id)</f>
        <v/>
      </c>
      <c r="D73" s="0" t="str">
        <f aca="false">IF(LEN(Library!E74)=0,"",Library!E74)</f>
        <v/>
      </c>
      <c r="E73" s="0" t="str">
        <f aca="false">IF(LEN(Library!F74)=0,"",Library!F74)</f>
        <v/>
      </c>
      <c r="F73" s="0" t="str">
        <f aca="false">IF(LEN(Library!M74)=0,"",Library!M74)</f>
        <v/>
      </c>
      <c r="G73" s="0" t="str">
        <f aca="false">IF(LEN(Library!E74)=0,"",_xlfn.CONCAT("barcode",Library!J74))</f>
        <v/>
      </c>
      <c r="H73" s="0" t="str">
        <f aca="false">IF(LEN(Library!K74)=0,"",Library!K74)</f>
        <v/>
      </c>
    </row>
    <row r="74" customFormat="false" ht="15.75" hidden="false" customHeight="false" outlineLevel="0" collapsed="false">
      <c r="A74" s="0" t="str">
        <f aca="false">IF(LEN(Library!C75)=0,"",Library!C75)</f>
        <v/>
      </c>
      <c r="B74" s="0" t="str">
        <f aca="false">IF(LEN(Library!D75)=0,"",Library!D75)</f>
        <v/>
      </c>
      <c r="C74" s="0" t="str">
        <f aca="false">IF(LEN(Library!E75)=0,"",exp_id)</f>
        <v/>
      </c>
      <c r="D74" s="0" t="str">
        <f aca="false">IF(LEN(Library!E75)=0,"",Library!E75)</f>
        <v/>
      </c>
      <c r="E74" s="0" t="str">
        <f aca="false">IF(LEN(Library!F75)=0,"",Library!F75)</f>
        <v/>
      </c>
      <c r="F74" s="0" t="str">
        <f aca="false">IF(LEN(Library!M75)=0,"",Library!M75)</f>
        <v/>
      </c>
      <c r="G74" s="0" t="str">
        <f aca="false">IF(LEN(Library!E75)=0,"",_xlfn.CONCAT("barcode",Library!J75))</f>
        <v/>
      </c>
      <c r="H74" s="0" t="str">
        <f aca="false">IF(LEN(Library!K75)=0,"",Library!K75)</f>
        <v/>
      </c>
    </row>
    <row r="75" customFormat="false" ht="15.75" hidden="false" customHeight="false" outlineLevel="0" collapsed="false">
      <c r="A75" s="0" t="str">
        <f aca="false">IF(LEN(Library!C76)=0,"",Library!C76)</f>
        <v/>
      </c>
      <c r="B75" s="0" t="str">
        <f aca="false">IF(LEN(Library!D76)=0,"",Library!D76)</f>
        <v/>
      </c>
      <c r="C75" s="0" t="str">
        <f aca="false">IF(LEN(Library!E76)=0,"",exp_id)</f>
        <v/>
      </c>
      <c r="D75" s="0" t="str">
        <f aca="false">IF(LEN(Library!E76)=0,"",Library!E76)</f>
        <v/>
      </c>
      <c r="E75" s="0" t="str">
        <f aca="false">IF(LEN(Library!F76)=0,"",Library!F76)</f>
        <v/>
      </c>
      <c r="F75" s="0" t="str">
        <f aca="false">IF(LEN(Library!M76)=0,"",Library!M76)</f>
        <v/>
      </c>
      <c r="G75" s="0" t="str">
        <f aca="false">IF(LEN(Library!E76)=0,"",_xlfn.CONCAT("barcode",Library!J76))</f>
        <v/>
      </c>
      <c r="H75" s="0" t="str">
        <f aca="false">IF(LEN(Library!K76)=0,"",Library!K76)</f>
        <v/>
      </c>
    </row>
    <row r="76" customFormat="false" ht="15.75" hidden="false" customHeight="false" outlineLevel="0" collapsed="false">
      <c r="A76" s="0" t="str">
        <f aca="false">IF(LEN(Library!C77)=0,"",Library!C77)</f>
        <v/>
      </c>
      <c r="B76" s="0" t="str">
        <f aca="false">IF(LEN(Library!D77)=0,"",Library!D77)</f>
        <v/>
      </c>
      <c r="C76" s="0" t="str">
        <f aca="false">IF(LEN(Library!E77)=0,"",exp_id)</f>
        <v/>
      </c>
      <c r="D76" s="0" t="str">
        <f aca="false">IF(LEN(Library!E77)=0,"",Library!E77)</f>
        <v/>
      </c>
      <c r="E76" s="0" t="str">
        <f aca="false">IF(LEN(Library!F77)=0,"",Library!F77)</f>
        <v/>
      </c>
      <c r="F76" s="0" t="str">
        <f aca="false">IF(LEN(Library!M77)=0,"",Library!M77)</f>
        <v/>
      </c>
      <c r="G76" s="0" t="str">
        <f aca="false">IF(LEN(Library!E77)=0,"",_xlfn.CONCAT("barcode",Library!J77))</f>
        <v/>
      </c>
      <c r="H76" s="0" t="str">
        <f aca="false">IF(LEN(Library!K77)=0,"",Library!K77)</f>
        <v/>
      </c>
    </row>
    <row r="77" customFormat="false" ht="15.75" hidden="false" customHeight="false" outlineLevel="0" collapsed="false">
      <c r="A77" s="0" t="str">
        <f aca="false">IF(LEN(Library!C78)=0,"",Library!C78)</f>
        <v/>
      </c>
      <c r="B77" s="0" t="str">
        <f aca="false">IF(LEN(Library!D78)=0,"",Library!D78)</f>
        <v/>
      </c>
      <c r="C77" s="0" t="str">
        <f aca="false">IF(LEN(Library!E78)=0,"",exp_id)</f>
        <v/>
      </c>
      <c r="D77" s="0" t="str">
        <f aca="false">IF(LEN(Library!E78)=0,"",Library!E78)</f>
        <v/>
      </c>
      <c r="E77" s="0" t="str">
        <f aca="false">IF(LEN(Library!F78)=0,"",Library!F78)</f>
        <v/>
      </c>
      <c r="F77" s="0" t="str">
        <f aca="false">IF(LEN(Library!M78)=0,"",Library!M78)</f>
        <v/>
      </c>
      <c r="G77" s="0" t="str">
        <f aca="false">IF(LEN(Library!E78)=0,"",_xlfn.CONCAT("barcode",Library!J78))</f>
        <v/>
      </c>
      <c r="H77" s="0" t="str">
        <f aca="false">IF(LEN(Library!K78)=0,"",Library!K78)</f>
        <v/>
      </c>
    </row>
    <row r="78" customFormat="false" ht="15.75" hidden="false" customHeight="false" outlineLevel="0" collapsed="false">
      <c r="A78" s="0" t="str">
        <f aca="false">IF(LEN(Library!C79)=0,"",Library!C79)</f>
        <v/>
      </c>
      <c r="B78" s="0" t="str">
        <f aca="false">IF(LEN(Library!D79)=0,"",Library!D79)</f>
        <v/>
      </c>
      <c r="C78" s="0" t="str">
        <f aca="false">IF(LEN(Library!E79)=0,"",exp_id)</f>
        <v/>
      </c>
      <c r="D78" s="0" t="str">
        <f aca="false">IF(LEN(Library!E79)=0,"",Library!E79)</f>
        <v/>
      </c>
      <c r="E78" s="0" t="str">
        <f aca="false">IF(LEN(Library!F79)=0,"",Library!F79)</f>
        <v/>
      </c>
      <c r="F78" s="0" t="str">
        <f aca="false">IF(LEN(Library!M79)=0,"",Library!M79)</f>
        <v/>
      </c>
      <c r="G78" s="0" t="str">
        <f aca="false">IF(LEN(Library!E79)=0,"",_xlfn.CONCAT("barcode",Library!J79))</f>
        <v/>
      </c>
      <c r="H78" s="0" t="str">
        <f aca="false">IF(LEN(Library!K79)=0,"",Library!K79)</f>
        <v/>
      </c>
    </row>
    <row r="79" customFormat="false" ht="15.75" hidden="false" customHeight="false" outlineLevel="0" collapsed="false">
      <c r="A79" s="0" t="str">
        <f aca="false">IF(LEN(Library!C80)=0,"",Library!C80)</f>
        <v/>
      </c>
      <c r="B79" s="0" t="str">
        <f aca="false">IF(LEN(Library!D80)=0,"",Library!D80)</f>
        <v/>
      </c>
      <c r="C79" s="0" t="str">
        <f aca="false">IF(LEN(Library!E80)=0,"",exp_id)</f>
        <v/>
      </c>
      <c r="D79" s="0" t="str">
        <f aca="false">IF(LEN(Library!E80)=0,"",Library!E80)</f>
        <v/>
      </c>
      <c r="E79" s="0" t="str">
        <f aca="false">IF(LEN(Library!F80)=0,"",Library!F80)</f>
        <v/>
      </c>
      <c r="F79" s="0" t="str">
        <f aca="false">IF(LEN(Library!M80)=0,"",Library!M80)</f>
        <v/>
      </c>
      <c r="G79" s="0" t="str">
        <f aca="false">IF(LEN(Library!E80)=0,"",_xlfn.CONCAT("barcode",Library!J80))</f>
        <v/>
      </c>
      <c r="H79" s="0" t="str">
        <f aca="false">IF(LEN(Library!K80)=0,"",Library!K80)</f>
        <v/>
      </c>
    </row>
    <row r="80" customFormat="false" ht="15.75" hidden="false" customHeight="false" outlineLevel="0" collapsed="false">
      <c r="A80" s="0" t="str">
        <f aca="false">IF(LEN(Library!C81)=0,"",Library!C81)</f>
        <v/>
      </c>
      <c r="B80" s="0" t="str">
        <f aca="false">IF(LEN(Library!D81)=0,"",Library!D81)</f>
        <v/>
      </c>
      <c r="C80" s="0" t="str">
        <f aca="false">IF(LEN(Library!E81)=0,"",exp_id)</f>
        <v/>
      </c>
      <c r="D80" s="0" t="str">
        <f aca="false">IF(LEN(Library!E81)=0,"",Library!E81)</f>
        <v/>
      </c>
      <c r="E80" s="0" t="str">
        <f aca="false">IF(LEN(Library!F81)=0,"",Library!F81)</f>
        <v/>
      </c>
      <c r="F80" s="0" t="str">
        <f aca="false">IF(LEN(Library!M81)=0,"",Library!M81)</f>
        <v/>
      </c>
      <c r="G80" s="0" t="str">
        <f aca="false">IF(LEN(Library!E81)=0,"",_xlfn.CONCAT("barcode",Library!J81))</f>
        <v/>
      </c>
      <c r="H80" s="0" t="str">
        <f aca="false">IF(LEN(Library!K81)=0,"",Library!K81)</f>
        <v/>
      </c>
    </row>
    <row r="81" customFormat="false" ht="15.75" hidden="false" customHeight="false" outlineLevel="0" collapsed="false">
      <c r="A81" s="0" t="str">
        <f aca="false">IF(LEN(Library!C82)=0,"",Library!C82)</f>
        <v/>
      </c>
      <c r="B81" s="0" t="str">
        <f aca="false">IF(LEN(Library!D82)=0,"",Library!D82)</f>
        <v/>
      </c>
      <c r="C81" s="0" t="str">
        <f aca="false">IF(LEN(Library!E82)=0,"",exp_id)</f>
        <v/>
      </c>
      <c r="D81" s="0" t="str">
        <f aca="false">IF(LEN(Library!E82)=0,"",Library!E82)</f>
        <v/>
      </c>
      <c r="E81" s="0" t="str">
        <f aca="false">IF(LEN(Library!F82)=0,"",Library!F82)</f>
        <v/>
      </c>
      <c r="F81" s="0" t="str">
        <f aca="false">IF(LEN(Library!M82)=0,"",Library!M82)</f>
        <v/>
      </c>
      <c r="G81" s="0" t="str">
        <f aca="false">IF(LEN(Library!E82)=0,"",_xlfn.CONCAT("barcode",Library!J82))</f>
        <v/>
      </c>
      <c r="H81" s="0" t="str">
        <f aca="false">IF(LEN(Library!K82)=0,"",Library!K82)</f>
        <v/>
      </c>
    </row>
    <row r="82" customFormat="false" ht="15.75" hidden="false" customHeight="false" outlineLevel="0" collapsed="false">
      <c r="A82" s="0" t="str">
        <f aca="false">IF(LEN(Library!C83)=0,"",Library!C83)</f>
        <v/>
      </c>
      <c r="B82" s="0" t="str">
        <f aca="false">IF(LEN(Library!D83)=0,"",Library!D83)</f>
        <v/>
      </c>
      <c r="C82" s="0" t="str">
        <f aca="false">IF(LEN(Library!E83)=0,"",exp_id)</f>
        <v/>
      </c>
      <c r="D82" s="0" t="str">
        <f aca="false">IF(LEN(Library!E83)=0,"",Library!E83)</f>
        <v/>
      </c>
      <c r="E82" s="0" t="str">
        <f aca="false">IF(LEN(Library!F83)=0,"",Library!F83)</f>
        <v/>
      </c>
      <c r="F82" s="0" t="str">
        <f aca="false">IF(LEN(Library!M83)=0,"",Library!M83)</f>
        <v/>
      </c>
      <c r="G82" s="0" t="str">
        <f aca="false">IF(LEN(Library!E83)=0,"",_xlfn.CONCAT("barcode",Library!J83))</f>
        <v/>
      </c>
      <c r="H82" s="0" t="str">
        <f aca="false">IF(LEN(Library!K83)=0,"",Library!K83)</f>
        <v/>
      </c>
    </row>
    <row r="83" customFormat="false" ht="15.75" hidden="false" customHeight="false" outlineLevel="0" collapsed="false">
      <c r="A83" s="0" t="str">
        <f aca="false">IF(LEN(Library!C84)=0,"",Library!C84)</f>
        <v/>
      </c>
      <c r="B83" s="0" t="str">
        <f aca="false">IF(LEN(Library!D84)=0,"",Library!D84)</f>
        <v/>
      </c>
      <c r="C83" s="0" t="str">
        <f aca="false">IF(LEN(Library!E84)=0,"",exp_id)</f>
        <v/>
      </c>
      <c r="D83" s="0" t="str">
        <f aca="false">IF(LEN(Library!E84)=0,"",Library!E84)</f>
        <v/>
      </c>
      <c r="E83" s="0" t="str">
        <f aca="false">IF(LEN(Library!F84)=0,"",Library!F84)</f>
        <v/>
      </c>
      <c r="F83" s="0" t="str">
        <f aca="false">IF(LEN(Library!M84)=0,"",Library!M84)</f>
        <v/>
      </c>
      <c r="G83" s="0" t="str">
        <f aca="false">IF(LEN(Library!E84)=0,"",_xlfn.CONCAT("barcode",Library!J84))</f>
        <v/>
      </c>
      <c r="H83" s="0" t="str">
        <f aca="false">IF(LEN(Library!K84)=0,"",Library!K84)</f>
        <v/>
      </c>
    </row>
    <row r="84" customFormat="false" ht="15.75" hidden="false" customHeight="false" outlineLevel="0" collapsed="false">
      <c r="A84" s="0" t="str">
        <f aca="false">IF(LEN(Library!C85)=0,"",Library!C85)</f>
        <v/>
      </c>
      <c r="B84" s="0" t="str">
        <f aca="false">IF(LEN(Library!D85)=0,"",Library!D85)</f>
        <v/>
      </c>
      <c r="C84" s="0" t="str">
        <f aca="false">IF(LEN(Library!E85)=0,"",exp_id)</f>
        <v/>
      </c>
      <c r="D84" s="0" t="str">
        <f aca="false">IF(LEN(Library!E85)=0,"",Library!E85)</f>
        <v/>
      </c>
      <c r="E84" s="0" t="str">
        <f aca="false">IF(LEN(Library!F85)=0,"",Library!F85)</f>
        <v/>
      </c>
      <c r="F84" s="0" t="str">
        <f aca="false">IF(LEN(Library!M85)=0,"",Library!M85)</f>
        <v/>
      </c>
      <c r="G84" s="0" t="str">
        <f aca="false">IF(LEN(Library!E85)=0,"",_xlfn.CONCAT("barcode",Library!J85))</f>
        <v/>
      </c>
      <c r="H84" s="0" t="str">
        <f aca="false">IF(LEN(Library!K85)=0,"",Library!K85)</f>
        <v/>
      </c>
    </row>
    <row r="85" customFormat="false" ht="15.75" hidden="false" customHeight="false" outlineLevel="0" collapsed="false">
      <c r="A85" s="0" t="str">
        <f aca="false">IF(LEN(Library!C86)=0,"",Library!C86)</f>
        <v/>
      </c>
      <c r="B85" s="0" t="str">
        <f aca="false">IF(LEN(Library!D86)=0,"",Library!D86)</f>
        <v/>
      </c>
      <c r="C85" s="0" t="str">
        <f aca="false">IF(LEN(Library!E86)=0,"",exp_id)</f>
        <v/>
      </c>
      <c r="D85" s="0" t="str">
        <f aca="false">IF(LEN(Library!E86)=0,"",Library!E86)</f>
        <v/>
      </c>
      <c r="E85" s="0" t="str">
        <f aca="false">IF(LEN(Library!F86)=0,"",Library!F86)</f>
        <v/>
      </c>
      <c r="F85" s="0" t="str">
        <f aca="false">IF(LEN(Library!M86)=0,"",Library!M86)</f>
        <v/>
      </c>
      <c r="G85" s="0" t="str">
        <f aca="false">IF(LEN(Library!E86)=0,"",_xlfn.CONCAT("barcode",Library!J86))</f>
        <v/>
      </c>
      <c r="H85" s="0" t="str">
        <f aca="false">IF(LEN(Library!K86)=0,"",Library!K86)</f>
        <v/>
      </c>
    </row>
    <row r="86" customFormat="false" ht="15.75" hidden="false" customHeight="false" outlineLevel="0" collapsed="false">
      <c r="A86" s="0" t="str">
        <f aca="false">IF(LEN(Library!C87)=0,"",Library!C87)</f>
        <v/>
      </c>
      <c r="B86" s="0" t="str">
        <f aca="false">IF(LEN(Library!D87)=0,"",Library!D87)</f>
        <v/>
      </c>
      <c r="C86" s="0" t="str">
        <f aca="false">IF(LEN(Library!E87)=0,"",exp_id)</f>
        <v/>
      </c>
      <c r="D86" s="0" t="str">
        <f aca="false">IF(LEN(Library!E87)=0,"",Library!E87)</f>
        <v/>
      </c>
      <c r="E86" s="0" t="str">
        <f aca="false">IF(LEN(Library!F87)=0,"",Library!F87)</f>
        <v/>
      </c>
      <c r="F86" s="0" t="str">
        <f aca="false">IF(LEN(Library!M87)=0,"",Library!M87)</f>
        <v/>
      </c>
      <c r="G86" s="0" t="str">
        <f aca="false">IF(LEN(Library!E87)=0,"",_xlfn.CONCAT("barcode",Library!J87))</f>
        <v/>
      </c>
      <c r="H86" s="0" t="str">
        <f aca="false">IF(LEN(Library!K87)=0,"",Library!K87)</f>
        <v/>
      </c>
    </row>
    <row r="87" customFormat="false" ht="15.75" hidden="false" customHeight="false" outlineLevel="0" collapsed="false">
      <c r="A87" s="0" t="str">
        <f aca="false">IF(LEN(Library!C88)=0,"",Library!C88)</f>
        <v/>
      </c>
      <c r="B87" s="0" t="str">
        <f aca="false">IF(LEN(Library!D88)=0,"",Library!D88)</f>
        <v/>
      </c>
      <c r="C87" s="0" t="str">
        <f aca="false">IF(LEN(Library!E88)=0,"",exp_id)</f>
        <v/>
      </c>
      <c r="D87" s="0" t="str">
        <f aca="false">IF(LEN(Library!E88)=0,"",Library!E88)</f>
        <v/>
      </c>
      <c r="E87" s="0" t="str">
        <f aca="false">IF(LEN(Library!F88)=0,"",Library!F88)</f>
        <v/>
      </c>
      <c r="F87" s="0" t="str">
        <f aca="false">IF(LEN(Library!M88)=0,"",Library!M88)</f>
        <v/>
      </c>
      <c r="G87" s="0" t="str">
        <f aca="false">IF(LEN(Library!E88)=0,"",_xlfn.CONCAT("barcode",Library!J88))</f>
        <v/>
      </c>
      <c r="H87" s="0" t="str">
        <f aca="false">IF(LEN(Library!K88)=0,"",Library!K88)</f>
        <v/>
      </c>
    </row>
    <row r="88" customFormat="false" ht="15.75" hidden="false" customHeight="false" outlineLevel="0" collapsed="false">
      <c r="A88" s="0" t="str">
        <f aca="false">IF(LEN(Library!C89)=0,"",Library!C89)</f>
        <v/>
      </c>
      <c r="B88" s="0" t="str">
        <f aca="false">IF(LEN(Library!D89)=0,"",Library!D89)</f>
        <v/>
      </c>
      <c r="C88" s="0" t="str">
        <f aca="false">IF(LEN(Library!E89)=0,"",exp_id)</f>
        <v/>
      </c>
      <c r="D88" s="0" t="str">
        <f aca="false">IF(LEN(Library!E89)=0,"",Library!E89)</f>
        <v/>
      </c>
      <c r="E88" s="0" t="str">
        <f aca="false">IF(LEN(Library!F89)=0,"",Library!F89)</f>
        <v/>
      </c>
      <c r="F88" s="0" t="str">
        <f aca="false">IF(LEN(Library!M89)=0,"",Library!M89)</f>
        <v/>
      </c>
      <c r="G88" s="0" t="str">
        <f aca="false">IF(LEN(Library!E89)=0,"",_xlfn.CONCAT("barcode",Library!J89))</f>
        <v/>
      </c>
      <c r="H88" s="0" t="str">
        <f aca="false">IF(LEN(Library!K89)=0,"",Library!K89)</f>
        <v/>
      </c>
    </row>
    <row r="89" customFormat="false" ht="15.75" hidden="false" customHeight="false" outlineLevel="0" collapsed="false">
      <c r="A89" s="0" t="str">
        <f aca="false">IF(LEN(Library!C90)=0,"",Library!C90)</f>
        <v/>
      </c>
      <c r="B89" s="0" t="str">
        <f aca="false">IF(LEN(Library!D90)=0,"",Library!D90)</f>
        <v/>
      </c>
      <c r="C89" s="0" t="str">
        <f aca="false">IF(LEN(Library!E90)=0,"",exp_id)</f>
        <v/>
      </c>
      <c r="D89" s="0" t="str">
        <f aca="false">IF(LEN(Library!E90)=0,"",Library!E90)</f>
        <v/>
      </c>
      <c r="E89" s="0" t="str">
        <f aca="false">IF(LEN(Library!F90)=0,"",Library!F90)</f>
        <v/>
      </c>
      <c r="F89" s="0" t="str">
        <f aca="false">IF(LEN(Library!M90)=0,"",Library!M90)</f>
        <v/>
      </c>
      <c r="G89" s="0" t="str">
        <f aca="false">IF(LEN(Library!E90)=0,"",_xlfn.CONCAT("barcode",Library!J90))</f>
        <v/>
      </c>
      <c r="H89" s="0" t="str">
        <f aca="false">IF(LEN(Library!K90)=0,"",Library!K90)</f>
        <v/>
      </c>
    </row>
    <row r="90" customFormat="false" ht="15.75" hidden="false" customHeight="false" outlineLevel="0" collapsed="false">
      <c r="A90" s="0" t="str">
        <f aca="false">IF(LEN(Library!C91)=0,"",Library!C91)</f>
        <v/>
      </c>
      <c r="B90" s="0" t="str">
        <f aca="false">IF(LEN(Library!D91)=0,"",Library!D91)</f>
        <v/>
      </c>
      <c r="C90" s="0" t="str">
        <f aca="false">IF(LEN(Library!E91)=0,"",exp_id)</f>
        <v/>
      </c>
      <c r="D90" s="0" t="str">
        <f aca="false">IF(LEN(Library!E91)=0,"",Library!E91)</f>
        <v/>
      </c>
      <c r="E90" s="0" t="str">
        <f aca="false">IF(LEN(Library!F91)=0,"",Library!F91)</f>
        <v/>
      </c>
      <c r="F90" s="0" t="str">
        <f aca="false">IF(LEN(Library!M91)=0,"",Library!M91)</f>
        <v/>
      </c>
      <c r="G90" s="0" t="str">
        <f aca="false">IF(LEN(Library!E91)=0,"",_xlfn.CONCAT("barcode",Library!J91))</f>
        <v/>
      </c>
      <c r="H90" s="0" t="str">
        <f aca="false">IF(LEN(Library!K91)=0,"",Library!K91)</f>
        <v/>
      </c>
    </row>
    <row r="91" customFormat="false" ht="15.75" hidden="false" customHeight="false" outlineLevel="0" collapsed="false">
      <c r="A91" s="0" t="str">
        <f aca="false">IF(LEN(Library!C92)=0,"",Library!C92)</f>
        <v/>
      </c>
      <c r="B91" s="0" t="str">
        <f aca="false">IF(LEN(Library!D92)=0,"",Library!D92)</f>
        <v/>
      </c>
      <c r="C91" s="0" t="str">
        <f aca="false">IF(LEN(Library!E92)=0,"",exp_id)</f>
        <v/>
      </c>
      <c r="D91" s="0" t="str">
        <f aca="false">IF(LEN(Library!E92)=0,"",Library!E92)</f>
        <v/>
      </c>
      <c r="E91" s="0" t="str">
        <f aca="false">IF(LEN(Library!F92)=0,"",Library!F92)</f>
        <v/>
      </c>
      <c r="F91" s="0" t="str">
        <f aca="false">IF(LEN(Library!M92)=0,"",Library!M92)</f>
        <v/>
      </c>
      <c r="G91" s="0" t="str">
        <f aca="false">IF(LEN(Library!E92)=0,"",_xlfn.CONCAT("barcode",Library!J92))</f>
        <v/>
      </c>
      <c r="H91" s="0" t="str">
        <f aca="false">IF(LEN(Library!K92)=0,"",Library!K92)</f>
        <v/>
      </c>
    </row>
    <row r="92" customFormat="false" ht="15.75" hidden="false" customHeight="false" outlineLevel="0" collapsed="false">
      <c r="A92" s="0" t="str">
        <f aca="false">IF(LEN(Library!C93)=0,"",Library!C93)</f>
        <v/>
      </c>
      <c r="B92" s="0" t="str">
        <f aca="false">IF(LEN(Library!D93)=0,"",Library!D93)</f>
        <v/>
      </c>
      <c r="C92" s="0" t="str">
        <f aca="false">IF(LEN(Library!E93)=0,"",exp_id)</f>
        <v/>
      </c>
      <c r="D92" s="0" t="str">
        <f aca="false">IF(LEN(Library!E93)=0,"",Library!E93)</f>
        <v/>
      </c>
      <c r="E92" s="0" t="str">
        <f aca="false">IF(LEN(Library!F93)=0,"",Library!F93)</f>
        <v/>
      </c>
      <c r="F92" s="0" t="str">
        <f aca="false">IF(LEN(Library!M93)=0,"",Library!M93)</f>
        <v/>
      </c>
      <c r="G92" s="0" t="str">
        <f aca="false">IF(LEN(Library!E93)=0,"",_xlfn.CONCAT("barcode",Library!J93))</f>
        <v/>
      </c>
      <c r="H92" s="0" t="str">
        <f aca="false">IF(LEN(Library!K93)=0,"",Library!K93)</f>
        <v/>
      </c>
    </row>
    <row r="93" customFormat="false" ht="15.75" hidden="false" customHeight="false" outlineLevel="0" collapsed="false">
      <c r="A93" s="0" t="str">
        <f aca="false">IF(LEN(Library!C94)=0,"",Library!C94)</f>
        <v/>
      </c>
      <c r="B93" s="0" t="str">
        <f aca="false">IF(LEN(Library!D94)=0,"",Library!D94)</f>
        <v/>
      </c>
      <c r="C93" s="0" t="str">
        <f aca="false">IF(LEN(Library!E94)=0,"",exp_id)</f>
        <v/>
      </c>
      <c r="D93" s="0" t="str">
        <f aca="false">IF(LEN(Library!E94)=0,"",Library!E94)</f>
        <v/>
      </c>
      <c r="E93" s="0" t="str">
        <f aca="false">IF(LEN(Library!F94)=0,"",Library!F94)</f>
        <v/>
      </c>
      <c r="F93" s="0" t="str">
        <f aca="false">IF(LEN(Library!M94)=0,"",Library!M94)</f>
        <v/>
      </c>
      <c r="G93" s="0" t="str">
        <f aca="false">IF(LEN(Library!E94)=0,"",_xlfn.CONCAT("barcode",Library!J94))</f>
        <v/>
      </c>
      <c r="H93" s="0" t="str">
        <f aca="false">IF(LEN(Library!K94)=0,"",Library!K94)</f>
        <v/>
      </c>
    </row>
    <row r="94" customFormat="false" ht="15.75" hidden="false" customHeight="false" outlineLevel="0" collapsed="false">
      <c r="A94" s="0" t="str">
        <f aca="false">IF(LEN(Library!C95)=0,"",Library!C95)</f>
        <v/>
      </c>
      <c r="B94" s="0" t="str">
        <f aca="false">IF(LEN(Library!D95)=0,"",Library!D95)</f>
        <v/>
      </c>
      <c r="C94" s="0" t="str">
        <f aca="false">IF(LEN(Library!E95)=0,"",exp_id)</f>
        <v/>
      </c>
      <c r="D94" s="0" t="str">
        <f aca="false">IF(LEN(Library!E95)=0,"",Library!E95)</f>
        <v/>
      </c>
      <c r="E94" s="0" t="str">
        <f aca="false">IF(LEN(Library!F95)=0,"",Library!F95)</f>
        <v/>
      </c>
      <c r="F94" s="0" t="str">
        <f aca="false">IF(LEN(Library!M95)=0,"",Library!M95)</f>
        <v/>
      </c>
      <c r="G94" s="0" t="str">
        <f aca="false">IF(LEN(Library!E95)=0,"",_xlfn.CONCAT("barcode",Library!J95))</f>
        <v/>
      </c>
      <c r="H94" s="0" t="str">
        <f aca="false">IF(LEN(Library!K95)=0,"",Library!K95)</f>
        <v/>
      </c>
    </row>
    <row r="95" customFormat="false" ht="15.75" hidden="false" customHeight="false" outlineLevel="0" collapsed="false">
      <c r="A95" s="0" t="str">
        <f aca="false">IF(LEN(Library!C96)=0,"",Library!C96)</f>
        <v/>
      </c>
      <c r="B95" s="0" t="str">
        <f aca="false">IF(LEN(Library!D96)=0,"",Library!D96)</f>
        <v/>
      </c>
      <c r="C95" s="0" t="str">
        <f aca="false">IF(LEN(Library!E96)=0,"",exp_id)</f>
        <v/>
      </c>
      <c r="D95" s="0" t="str">
        <f aca="false">IF(LEN(Library!E96)=0,"",Library!E96)</f>
        <v/>
      </c>
      <c r="E95" s="0" t="str">
        <f aca="false">IF(LEN(Library!F96)=0,"",Library!F96)</f>
        <v/>
      </c>
      <c r="F95" s="0" t="str">
        <f aca="false">IF(LEN(Library!M96)=0,"",Library!M96)</f>
        <v/>
      </c>
      <c r="G95" s="0" t="str">
        <f aca="false">IF(LEN(Library!E96)=0,"",_xlfn.CONCAT("barcode",Library!J96))</f>
        <v/>
      </c>
      <c r="H95" s="0" t="str">
        <f aca="false">IF(LEN(Library!K96)=0,"",Library!K96)</f>
        <v/>
      </c>
    </row>
    <row r="96" customFormat="false" ht="15.75" hidden="false" customHeight="false" outlineLevel="0" collapsed="false">
      <c r="A96" s="0" t="str">
        <f aca="false">IF(LEN(Library!C97)=0,"",Library!C97)</f>
        <v/>
      </c>
      <c r="B96" s="0" t="str">
        <f aca="false">IF(LEN(Library!D97)=0,"",Library!D97)</f>
        <v/>
      </c>
      <c r="C96" s="0" t="str">
        <f aca="false">IF(LEN(Library!E97)=0,"",exp_id)</f>
        <v/>
      </c>
      <c r="D96" s="0" t="str">
        <f aca="false">IF(LEN(Library!E97)=0,"",Library!E97)</f>
        <v/>
      </c>
      <c r="E96" s="0" t="str">
        <f aca="false">IF(LEN(Library!F97)=0,"",Library!F97)</f>
        <v/>
      </c>
      <c r="F96" s="0" t="str">
        <f aca="false">IF(LEN(Library!M97)=0,"",Library!M97)</f>
        <v/>
      </c>
      <c r="G96" s="0" t="str">
        <f aca="false">IF(LEN(Library!E97)=0,"",_xlfn.CONCAT("barcode",Library!J97))</f>
        <v/>
      </c>
      <c r="H96" s="0" t="str">
        <f aca="false">IF(LEN(Library!K97)=0,"",Library!K97)</f>
        <v/>
      </c>
    </row>
    <row r="97" customFormat="false" ht="15.75" hidden="false" customHeight="false" outlineLevel="0" collapsed="false">
      <c r="A97" s="0" t="str">
        <f aca="false">IF(LEN(Library!C98)=0,"",Library!C98)</f>
        <v/>
      </c>
      <c r="B97" s="0" t="str">
        <f aca="false">IF(LEN(Library!D98)=0,"",Library!D98)</f>
        <v/>
      </c>
      <c r="C97" s="0" t="str">
        <f aca="false">IF(LEN(Library!E98)=0,"",exp_id)</f>
        <v/>
      </c>
      <c r="D97" s="0" t="str">
        <f aca="false">IF(LEN(Library!E98)=0,"",Library!E98)</f>
        <v/>
      </c>
      <c r="E97" s="0" t="str">
        <f aca="false">IF(LEN(Library!F98)=0,"",Library!F98)</f>
        <v/>
      </c>
      <c r="F97" s="0" t="str">
        <f aca="false">IF(LEN(Library!M98)=0,"",Library!M98)</f>
        <v/>
      </c>
      <c r="G97" s="0" t="str">
        <f aca="false">IF(LEN(Library!E98)=0,"",_xlfn.CONCAT("barcode",Library!J98))</f>
        <v/>
      </c>
      <c r="H97" s="0" t="str">
        <f aca="false">IF(LEN(Library!K98)=0,"",Library!K98)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2022-03-21T12:22:51Z</dcterms:created>
  <dc:creator>Microsoft Office User</dc:creator>
  <dc:description/>
  <dc:language>en-GB</dc:language>
  <cp:lastModifiedBy/>
  <cp:lastPrinted>2023-06-20T18:25:51Z</cp:lastPrinted>
  <dcterms:modified xsi:type="dcterms:W3CDTF">2024-01-16T14:01:14Z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