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boxuser\Desktop\templates_testing\"/>
    </mc:Choice>
  </mc:AlternateContent>
  <xr:revisionPtr revIDLastSave="0" documentId="13_ncr:1_{A3599C93-76CC-4646-9632-A070FD45D637}" xr6:coauthVersionLast="47" xr6:coauthVersionMax="47" xr10:uidLastSave="{00000000-0000-0000-0000-000000000000}"/>
  <bookViews>
    <workbookView xWindow="-108" yWindow="-108" windowWidth="46284" windowHeight="23172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expt_metadata" sheetId="10" state="hidden" r:id="rId5"/>
    <sheet name="rxn_metadata" sheetId="11" state="hidden" r:id="rId6"/>
  </sheets>
  <definedNames>
    <definedName name="exp_assay">Assay!$C$11</definedName>
    <definedName name="exp_date">Assay!$C$2</definedName>
    <definedName name="exp_id">Assay!$C$5</definedName>
    <definedName name="exp_notes">Assay!$C$15</definedName>
    <definedName name="exp_rxns">Assay!$C$14</definedName>
    <definedName name="exp_summary">Assay!$C$9</definedName>
    <definedName name="exp_type">Reference!$B$20</definedName>
    <definedName name="exp_user">Assay!$C$3</definedName>
    <definedName name="exp_version">Reference!$B$21</definedName>
    <definedName name="pcr_enzyme">Assay!$C$13</definedName>
    <definedName name="pcr_primers">Assay!#REF!</definedName>
    <definedName name="pcr_primersource">Assay!$C$12</definedName>
    <definedName name="pcr_targetpanel">Assay!#REF!</definedName>
    <definedName name="Post_PCR_target_DNA_conc">Reference!$B$17</definedName>
    <definedName name="teamplate_max_vol">Reference!$F$31</definedName>
    <definedName name="template_vol">Assay!$D$20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7" l="1"/>
  <c r="G20" i="7"/>
  <c r="G19" i="7"/>
  <c r="G18" i="7"/>
  <c r="G17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E70" i="7"/>
  <c r="E71" i="7"/>
  <c r="E72" i="7"/>
  <c r="E73" i="7"/>
  <c r="E74" i="7"/>
  <c r="E75" i="7"/>
  <c r="E69" i="7"/>
  <c r="I4" i="1"/>
  <c r="I5" i="1"/>
  <c r="I6" i="1"/>
  <c r="I7" i="1"/>
  <c r="I8" i="1"/>
  <c r="I9" i="1"/>
  <c r="I99" i="1"/>
  <c r="I11" i="1" l="1"/>
  <c r="I1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F60" i="7"/>
  <c r="F64" i="7" s="1"/>
  <c r="F31" i="7"/>
  <c r="F50" i="7"/>
  <c r="F54" i="7" s="1"/>
  <c r="F40" i="7"/>
  <c r="F46" i="7" s="1"/>
  <c r="F36" i="7" s="1"/>
  <c r="D4" i="1"/>
  <c r="B34" i="6" s="1"/>
  <c r="D5" i="1"/>
  <c r="B35" i="6" s="1"/>
  <c r="D6" i="1"/>
  <c r="B36" i="6" s="1"/>
  <c r="D7" i="1"/>
  <c r="B37" i="6" s="1"/>
  <c r="D8" i="1"/>
  <c r="B38" i="6" s="1"/>
  <c r="D9" i="1"/>
  <c r="B39" i="6" s="1"/>
  <c r="D10" i="1"/>
  <c r="B40" i="6" s="1"/>
  <c r="D11" i="1"/>
  <c r="B41" i="6" s="1"/>
  <c r="D12" i="1"/>
  <c r="C34" i="6" s="1"/>
  <c r="D13" i="1"/>
  <c r="C35" i="6" s="1"/>
  <c r="D14" i="1"/>
  <c r="C36" i="6" s="1"/>
  <c r="D15" i="1"/>
  <c r="C37" i="6" s="1"/>
  <c r="D16" i="1"/>
  <c r="C38" i="6" s="1"/>
  <c r="D17" i="1"/>
  <c r="C39" i="6" s="1"/>
  <c r="D18" i="1"/>
  <c r="C40" i="6" s="1"/>
  <c r="D19" i="1"/>
  <c r="C41" i="6" s="1"/>
  <c r="D20" i="1"/>
  <c r="D34" i="6" s="1"/>
  <c r="D21" i="1"/>
  <c r="D35" i="6" s="1"/>
  <c r="D22" i="1"/>
  <c r="D36" i="6" s="1"/>
  <c r="D23" i="1"/>
  <c r="D37" i="6" s="1"/>
  <c r="D24" i="1"/>
  <c r="D38" i="6" s="1"/>
  <c r="D25" i="1"/>
  <c r="D39" i="6" s="1"/>
  <c r="D26" i="1"/>
  <c r="D40" i="6" s="1"/>
  <c r="D27" i="1"/>
  <c r="D41" i="6" s="1"/>
  <c r="D28" i="1"/>
  <c r="E34" i="6" s="1"/>
  <c r="D29" i="1"/>
  <c r="E35" i="6" s="1"/>
  <c r="D30" i="1"/>
  <c r="E36" i="6" s="1"/>
  <c r="D31" i="1"/>
  <c r="E37" i="6" s="1"/>
  <c r="D32" i="1"/>
  <c r="E38" i="6" s="1"/>
  <c r="D33" i="1"/>
  <c r="E39" i="6" s="1"/>
  <c r="D34" i="1"/>
  <c r="E40" i="6" s="1"/>
  <c r="D35" i="1"/>
  <c r="E41" i="6" s="1"/>
  <c r="D36" i="1"/>
  <c r="F34" i="6" s="1"/>
  <c r="D37" i="1"/>
  <c r="F35" i="6" s="1"/>
  <c r="D38" i="1"/>
  <c r="F36" i="6" s="1"/>
  <c r="D39" i="1"/>
  <c r="F37" i="6" s="1"/>
  <c r="D40" i="1"/>
  <c r="F38" i="6" s="1"/>
  <c r="D41" i="1"/>
  <c r="F39" i="6" s="1"/>
  <c r="D42" i="1"/>
  <c r="F40" i="6" s="1"/>
  <c r="D43" i="1"/>
  <c r="F41" i="6" s="1"/>
  <c r="D44" i="1"/>
  <c r="G34" i="6" s="1"/>
  <c r="D45" i="1"/>
  <c r="G35" i="6" s="1"/>
  <c r="D46" i="1"/>
  <c r="G36" i="6" s="1"/>
  <c r="D47" i="1"/>
  <c r="G37" i="6" s="1"/>
  <c r="D48" i="1"/>
  <c r="G38" i="6" s="1"/>
  <c r="D49" i="1"/>
  <c r="G39" i="6" s="1"/>
  <c r="D50" i="1"/>
  <c r="G40" i="6" s="1"/>
  <c r="D51" i="1"/>
  <c r="G41" i="6" s="1"/>
  <c r="D52" i="1"/>
  <c r="H34" i="6" s="1"/>
  <c r="D53" i="1"/>
  <c r="H35" i="6" s="1"/>
  <c r="D54" i="1"/>
  <c r="H36" i="6" s="1"/>
  <c r="D55" i="1"/>
  <c r="H37" i="6" s="1"/>
  <c r="D56" i="1"/>
  <c r="H38" i="6" s="1"/>
  <c r="D57" i="1"/>
  <c r="H39" i="6" s="1"/>
  <c r="D58" i="1"/>
  <c r="H40" i="6" s="1"/>
  <c r="D59" i="1"/>
  <c r="H41" i="6" s="1"/>
  <c r="D60" i="1"/>
  <c r="I34" i="6" s="1"/>
  <c r="D61" i="1"/>
  <c r="I35" i="6" s="1"/>
  <c r="D62" i="1"/>
  <c r="I36" i="6" s="1"/>
  <c r="D63" i="1"/>
  <c r="I37" i="6" s="1"/>
  <c r="D64" i="1"/>
  <c r="I38" i="6" s="1"/>
  <c r="D65" i="1"/>
  <c r="I39" i="6" s="1"/>
  <c r="D66" i="1"/>
  <c r="I40" i="6" s="1"/>
  <c r="D67" i="1"/>
  <c r="I41" i="6" s="1"/>
  <c r="D68" i="1"/>
  <c r="J34" i="6" s="1"/>
  <c r="D69" i="1"/>
  <c r="J35" i="6" s="1"/>
  <c r="D70" i="1"/>
  <c r="J36" i="6" s="1"/>
  <c r="D71" i="1"/>
  <c r="J37" i="6" s="1"/>
  <c r="D72" i="1"/>
  <c r="J38" i="6" s="1"/>
  <c r="D73" i="1"/>
  <c r="J39" i="6" s="1"/>
  <c r="D74" i="1"/>
  <c r="J40" i="6" s="1"/>
  <c r="D75" i="1"/>
  <c r="J41" i="6" s="1"/>
  <c r="D76" i="1"/>
  <c r="K34" i="6" s="1"/>
  <c r="D77" i="1"/>
  <c r="K35" i="6" s="1"/>
  <c r="D78" i="1"/>
  <c r="K36" i="6" s="1"/>
  <c r="D79" i="1"/>
  <c r="K37" i="6" s="1"/>
  <c r="D80" i="1"/>
  <c r="K38" i="6" s="1"/>
  <c r="D81" i="1"/>
  <c r="K39" i="6" s="1"/>
  <c r="D82" i="1"/>
  <c r="K40" i="6" s="1"/>
  <c r="D83" i="1"/>
  <c r="K41" i="6" s="1"/>
  <c r="D84" i="1"/>
  <c r="L34" i="6" s="1"/>
  <c r="D85" i="1"/>
  <c r="L35" i="6" s="1"/>
  <c r="D86" i="1"/>
  <c r="L36" i="6" s="1"/>
  <c r="D87" i="1"/>
  <c r="L37" i="6" s="1"/>
  <c r="D88" i="1"/>
  <c r="L38" i="6" s="1"/>
  <c r="D89" i="1"/>
  <c r="L39" i="6" s="1"/>
  <c r="D90" i="1"/>
  <c r="L40" i="6" s="1"/>
  <c r="D91" i="1"/>
  <c r="L41" i="6" s="1"/>
  <c r="D92" i="1"/>
  <c r="M34" i="6" s="1"/>
  <c r="D93" i="1"/>
  <c r="M35" i="6" s="1"/>
  <c r="D94" i="1"/>
  <c r="M36" i="6" s="1"/>
  <c r="D95" i="1"/>
  <c r="M37" i="6" s="1"/>
  <c r="D96" i="1"/>
  <c r="M38" i="6" s="1"/>
  <c r="D97" i="1"/>
  <c r="M39" i="6" s="1"/>
  <c r="D98" i="1"/>
  <c r="M40" i="6" s="1"/>
  <c r="D99" i="1"/>
  <c r="M41" i="6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J23" i="6" l="1"/>
  <c r="L23" i="6"/>
  <c r="M23" i="6"/>
  <c r="J24" i="6"/>
  <c r="L24" i="6"/>
  <c r="M24" i="6"/>
  <c r="L25" i="6"/>
  <c r="M25" i="6"/>
  <c r="J26" i="6"/>
  <c r="L26" i="6"/>
  <c r="M26" i="6"/>
  <c r="J20" i="6"/>
  <c r="L21" i="6"/>
  <c r="M21" i="6"/>
  <c r="J22" i="6"/>
  <c r="L22" i="6"/>
  <c r="M22" i="6"/>
  <c r="J25" i="6"/>
  <c r="M20" i="6"/>
  <c r="L20" i="6"/>
  <c r="J21" i="6"/>
  <c r="E36" i="7"/>
  <c r="A25" i="6" s="1"/>
  <c r="F35" i="7"/>
  <c r="D24" i="6" s="1"/>
  <c r="F24" i="6" s="1"/>
  <c r="E35" i="7"/>
  <c r="A24" i="6" s="1"/>
  <c r="E34" i="7"/>
  <c r="A23" i="6" s="1"/>
  <c r="F33" i="7"/>
  <c r="D22" i="6" s="1"/>
  <c r="F22" i="6" s="1"/>
  <c r="E33" i="7"/>
  <c r="A22" i="6" s="1"/>
  <c r="F32" i="7"/>
  <c r="E32" i="7"/>
  <c r="A21" i="6" s="1"/>
  <c r="K2" i="10"/>
  <c r="F34" i="7"/>
  <c r="D23" i="6" s="1"/>
  <c r="F23" i="6" s="1"/>
  <c r="D21" i="6" l="1"/>
  <c r="F21" i="6" s="1"/>
  <c r="D25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F25" i="6" l="1"/>
  <c r="D26" i="6"/>
  <c r="L4" i="1"/>
  <c r="E2" i="10"/>
  <c r="D2" i="10"/>
  <c r="J2" i="10"/>
  <c r="I2" i="10"/>
  <c r="G2" i="10"/>
  <c r="F2" i="10"/>
  <c r="C2" i="10"/>
  <c r="B2" i="10"/>
  <c r="F19" i="6"/>
  <c r="C9" i="6"/>
  <c r="H2" i="10" s="1"/>
  <c r="C5" i="6"/>
  <c r="L2" i="10"/>
  <c r="C6" i="6" l="1"/>
  <c r="C10" i="6" s="1"/>
  <c r="A2" i="10"/>
  <c r="F26" i="6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L99" i="1" l="1"/>
  <c r="G97" i="11" s="1"/>
  <c r="L98" i="1"/>
  <c r="G96" i="11" s="1"/>
  <c r="L97" i="1"/>
  <c r="G95" i="11" s="1"/>
  <c r="L96" i="1"/>
  <c r="G94" i="11" s="1"/>
  <c r="L95" i="1"/>
  <c r="G93" i="11" s="1"/>
  <c r="L94" i="1"/>
  <c r="G92" i="11" s="1"/>
  <c r="L93" i="1"/>
  <c r="G91" i="11" s="1"/>
  <c r="L92" i="1"/>
  <c r="G90" i="11" s="1"/>
  <c r="L91" i="1"/>
  <c r="G89" i="11" s="1"/>
  <c r="L90" i="1"/>
  <c r="G88" i="11" s="1"/>
  <c r="L89" i="1"/>
  <c r="G87" i="11" s="1"/>
  <c r="L88" i="1"/>
  <c r="G86" i="11" s="1"/>
  <c r="L87" i="1"/>
  <c r="G85" i="11" s="1"/>
  <c r="L86" i="1"/>
  <c r="G84" i="11" s="1"/>
  <c r="L85" i="1"/>
  <c r="G83" i="11" s="1"/>
  <c r="L84" i="1"/>
  <c r="G82" i="11" s="1"/>
  <c r="L83" i="1"/>
  <c r="G81" i="11" s="1"/>
  <c r="L82" i="1"/>
  <c r="G80" i="11" s="1"/>
  <c r="L81" i="1"/>
  <c r="G79" i="11" s="1"/>
  <c r="L80" i="1"/>
  <c r="G78" i="11" s="1"/>
  <c r="L79" i="1"/>
  <c r="G77" i="11" s="1"/>
  <c r="L78" i="1"/>
  <c r="G76" i="11" s="1"/>
  <c r="L77" i="1"/>
  <c r="G75" i="11" s="1"/>
  <c r="L76" i="1"/>
  <c r="G74" i="11" s="1"/>
  <c r="L75" i="1"/>
  <c r="G73" i="11" s="1"/>
  <c r="L74" i="1"/>
  <c r="G72" i="11" s="1"/>
  <c r="L73" i="1"/>
  <c r="G71" i="11" s="1"/>
  <c r="L72" i="1"/>
  <c r="G70" i="11" s="1"/>
  <c r="L71" i="1"/>
  <c r="G69" i="11" s="1"/>
  <c r="L70" i="1"/>
  <c r="G68" i="11" s="1"/>
  <c r="L69" i="1"/>
  <c r="G67" i="11" s="1"/>
  <c r="L68" i="1"/>
  <c r="G66" i="11" s="1"/>
  <c r="L67" i="1"/>
  <c r="G65" i="11" s="1"/>
  <c r="L66" i="1"/>
  <c r="G64" i="11" s="1"/>
  <c r="L65" i="1"/>
  <c r="G63" i="11" s="1"/>
  <c r="L64" i="1"/>
  <c r="G62" i="11" s="1"/>
  <c r="L63" i="1"/>
  <c r="G61" i="11" s="1"/>
  <c r="L62" i="1"/>
  <c r="G60" i="11" s="1"/>
  <c r="L61" i="1"/>
  <c r="G59" i="11" s="1"/>
  <c r="L60" i="1"/>
  <c r="G58" i="11" s="1"/>
  <c r="L59" i="1"/>
  <c r="G57" i="11" s="1"/>
  <c r="L58" i="1"/>
  <c r="G56" i="11" s="1"/>
  <c r="L57" i="1"/>
  <c r="G55" i="11" s="1"/>
  <c r="L56" i="1"/>
  <c r="G54" i="11" s="1"/>
  <c r="L55" i="1"/>
  <c r="G53" i="11" s="1"/>
  <c r="L54" i="1"/>
  <c r="G52" i="11" s="1"/>
  <c r="L53" i="1"/>
  <c r="G51" i="11" s="1"/>
  <c r="L52" i="1"/>
  <c r="G50" i="11" s="1"/>
  <c r="L51" i="1"/>
  <c r="G49" i="11" s="1"/>
  <c r="L50" i="1"/>
  <c r="G48" i="11" s="1"/>
  <c r="L49" i="1"/>
  <c r="G47" i="11" s="1"/>
  <c r="L48" i="1"/>
  <c r="G46" i="11" s="1"/>
  <c r="L47" i="1"/>
  <c r="G45" i="11" s="1"/>
  <c r="L46" i="1"/>
  <c r="G44" i="11" s="1"/>
  <c r="L45" i="1"/>
  <c r="G43" i="11" s="1"/>
  <c r="L44" i="1"/>
  <c r="G42" i="11" s="1"/>
  <c r="L43" i="1"/>
  <c r="G41" i="11" s="1"/>
  <c r="L42" i="1"/>
  <c r="G40" i="11" s="1"/>
  <c r="L41" i="1"/>
  <c r="G39" i="11" s="1"/>
  <c r="L40" i="1"/>
  <c r="G38" i="11" s="1"/>
  <c r="L39" i="1"/>
  <c r="G37" i="11" s="1"/>
  <c r="L38" i="1"/>
  <c r="G36" i="11" s="1"/>
  <c r="L37" i="1"/>
  <c r="G35" i="11" s="1"/>
  <c r="L36" i="1"/>
  <c r="G34" i="11" s="1"/>
  <c r="L35" i="1"/>
  <c r="G33" i="11" s="1"/>
  <c r="L34" i="1"/>
  <c r="G32" i="11" s="1"/>
  <c r="L33" i="1"/>
  <c r="G31" i="11" s="1"/>
  <c r="L32" i="1"/>
  <c r="G30" i="11" s="1"/>
  <c r="L31" i="1"/>
  <c r="G29" i="11" s="1"/>
  <c r="L30" i="1"/>
  <c r="G28" i="11" s="1"/>
  <c r="L29" i="1"/>
  <c r="G27" i="11" s="1"/>
  <c r="L28" i="1"/>
  <c r="G26" i="11" s="1"/>
  <c r="L27" i="1"/>
  <c r="G25" i="11" s="1"/>
  <c r="L26" i="1"/>
  <c r="G24" i="11" s="1"/>
  <c r="L25" i="1"/>
  <c r="G23" i="11" s="1"/>
  <c r="L24" i="1"/>
  <c r="G22" i="11" s="1"/>
  <c r="L23" i="1"/>
  <c r="G21" i="11" s="1"/>
  <c r="L22" i="1"/>
  <c r="G20" i="11" s="1"/>
  <c r="L21" i="1"/>
  <c r="G19" i="11" s="1"/>
  <c r="L20" i="1"/>
  <c r="G18" i="11" s="1"/>
  <c r="L19" i="1"/>
  <c r="G17" i="11" s="1"/>
  <c r="L18" i="1"/>
  <c r="G16" i="11" s="1"/>
  <c r="L17" i="1"/>
  <c r="G15" i="11" s="1"/>
  <c r="L16" i="1"/>
  <c r="G14" i="11" s="1"/>
  <c r="L15" i="1"/>
  <c r="G13" i="11" s="1"/>
  <c r="L14" i="1"/>
  <c r="G12" i="11" s="1"/>
  <c r="L13" i="1"/>
  <c r="G11" i="11" s="1"/>
  <c r="L12" i="1"/>
  <c r="G10" i="11" s="1"/>
  <c r="L11" i="1"/>
  <c r="G9" i="11" s="1"/>
  <c r="L10" i="1"/>
  <c r="G8" i="11" s="1"/>
  <c r="L9" i="1"/>
  <c r="G7" i="11" s="1"/>
  <c r="L8" i="1"/>
  <c r="G6" i="11" s="1"/>
  <c r="L7" i="1"/>
  <c r="G5" i="11" s="1"/>
  <c r="L6" i="1"/>
  <c r="G4" i="11" s="1"/>
  <c r="L5" i="1"/>
  <c r="G3" i="11" s="1"/>
  <c r="G2" i="11"/>
</calcChain>
</file>

<file path=xl/sharedStrings.xml><?xml version="1.0" encoding="utf-8"?>
<sst xmlns="http://schemas.openxmlformats.org/spreadsheetml/2006/main" count="461" uniqueCount="334">
  <si>
    <t>Assumptions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</si>
  <si>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</si>
  <si>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</si>
  <si>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</si>
  <si>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</si>
  <si>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</si>
  <si>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</si>
  <si>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</si>
  <si>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</si>
  <si>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</si>
  <si>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</si>
  <si>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</si>
  <si>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</si>
  <si>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</si>
  <si>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</si>
  <si>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</si>
  <si>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</si>
  <si>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</si>
  <si>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</si>
  <si>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</si>
  <si>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</si>
  <si>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</si>
  <si>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</si>
  <si>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</si>
  <si>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</si>
  <si>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</si>
  <si>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</si>
  <si>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</si>
  <si>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</si>
  <si>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</si>
  <si>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</si>
  <si>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</si>
  <si>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</si>
  <si>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</si>
  <si>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</si>
  <si>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</si>
  <si>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</si>
  <si>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</si>
  <si>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</si>
  <si>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</si>
  <si>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</si>
  <si>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</si>
  <si>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</si>
  <si>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</si>
  <si>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</si>
  <si>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</si>
  <si>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</si>
  <si>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</si>
  <si>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</si>
  <si>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</si>
  <si>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</si>
  <si>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</si>
  <si>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</si>
  <si>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</si>
  <si>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</si>
  <si>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</si>
  <si>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</si>
  <si>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</si>
  <si>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</si>
  <si>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</si>
  <si>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</si>
  <si>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</si>
  <si>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</si>
  <si>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</si>
  <si>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</si>
  <si>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</si>
  <si>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</si>
  <si>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</si>
  <si>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</si>
  <si>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</si>
  <si>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</si>
  <si>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</si>
  <si>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</si>
  <si>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</si>
  <si>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</si>
  <si>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</si>
  <si>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</si>
  <si>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</si>
  <si>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</si>
  <si>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</si>
  <si>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</si>
  <si>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</si>
  <si>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</si>
  <si>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</si>
  <si>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</si>
  <si>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</si>
  <si>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</si>
  <si>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</si>
  <si>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</si>
  <si>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</si>
  <si>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</si>
  <si>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</si>
  <si>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</si>
  <si>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</si>
  <si>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</si>
  <si>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</si>
  <si>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</si>
  <si>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</si>
  <si>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</si>
  <si>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</si>
  <si>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</si>
  <si>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</si>
  <si>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</si>
  <si>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</si>
  <si>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</si>
  <si>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</si>
  <si>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</si>
  <si>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</si>
  <si>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</si>
  <si>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</si>
  <si>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</si>
  <si>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</si>
  <si>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</si>
  <si>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</si>
  <si>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</si>
  <si>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</si>
  <si>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</si>
  <si>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</si>
  <si>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</si>
  <si>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</si>
  <si>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</si>
  <si>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</si>
  <si>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</si>
  <si>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</si>
  <si>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</si>
  <si>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</si>
  <si>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</si>
  <si>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</si>
  <si>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</si>
  <si>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</si>
  <si>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</si>
  <si>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</si>
  <si>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</si>
  <si>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</si>
  <si>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</si>
  <si>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</si>
  <si>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</si>
  <si>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</si>
  <si>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</si>
  <si>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NOMADS8</t>
  </si>
  <si>
    <t>NOMADS16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</si>
  <si>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</si>
  <si>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</si>
  <si>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</si>
  <si>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</si>
  <si>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</si>
  <si>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</si>
  <si>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</si>
  <si>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</si>
  <si>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</si>
  <si>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</si>
  <si>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</si>
  <si>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</si>
  <si>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(Enter in Gel Image Tab)</t>
  </si>
  <si>
    <t>(Enter in PCR Tab)</t>
  </si>
  <si>
    <t>(PC = PCR)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</si>
  <si>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</si>
  <si>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</si>
  <si>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</si>
  <si>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</si>
  <si>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</si>
  <si>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</si>
  <si>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</si>
  <si>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</si>
  <si>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sample_id</t>
  </si>
  <si>
    <t>extraction_id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</si>
  <si>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</si>
  <si>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</si>
  <si>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</si>
  <si>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</si>
  <si>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</si>
  <si>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</si>
  <si>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</si>
  <si>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</si>
  <si>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</si>
  <si>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</si>
  <si>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</si>
  <si>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</si>
  <si>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</si>
  <si>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</si>
  <si>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</si>
  <si>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</si>
  <si>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</si>
  <si>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</si>
  <si>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Filename:</t>
  </si>
  <si>
    <t>(Overwrite if necessary)</t>
  </si>
  <si>
    <t>User-defined</t>
  </si>
  <si>
    <t>Project</t>
  </si>
  <si>
    <t>NOMADS_MVP</t>
  </si>
  <si>
    <t>pcr_enzyme</t>
  </si>
  <si>
    <t>Changelog from previous version</t>
  </si>
  <si>
    <t>Template</t>
  </si>
  <si>
    <t>Q5 Master Mix</t>
  </si>
  <si>
    <t>Buffer</t>
  </si>
  <si>
    <t>Project B</t>
  </si>
  <si>
    <t>Project C</t>
  </si>
  <si>
    <t>Instructions</t>
  </si>
  <si>
    <t>Process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</si>
  <si>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</si>
  <si>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</si>
  <si>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</si>
  <si>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</si>
  <si>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</si>
  <si>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</si>
  <si>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</si>
  <si>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</si>
  <si>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</si>
  <si>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</si>
  <si>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</si>
  <si>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KAPA HiFi ReadyMix</t>
  </si>
  <si>
    <t>KAPA HiFI ReadyMix</t>
  </si>
  <si>
    <t>PCR Enzyme:</t>
  </si>
  <si>
    <t>Anoph IR</t>
  </si>
  <si>
    <t>Anoph Speciation</t>
  </si>
  <si>
    <t>Sample Type</t>
  </si>
  <si>
    <t>sample_type</t>
  </si>
  <si>
    <t>Field</t>
  </si>
  <si>
    <t>Positive</t>
  </si>
  <si>
    <t>Negative</t>
  </si>
  <si>
    <t>x35</t>
  </si>
  <si>
    <t>Selected Primer Set</t>
  </si>
  <si>
    <t>Selected polymerase</t>
  </si>
  <si>
    <t>KAPA HiFI ReadyMix (2x)</t>
  </si>
  <si>
    <t>∞</t>
  </si>
  <si>
    <t>Select ID to reference in platemap:</t>
  </si>
  <si>
    <t>ID for Plate Layout</t>
  </si>
  <si>
    <t>Column</t>
  </si>
  <si>
    <t>Platemap ID</t>
  </si>
  <si>
    <t>Template max vol (ul)</t>
  </si>
  <si>
    <t>Components (no water)</t>
  </si>
  <si>
    <t>Rxn volume</t>
  </si>
  <si>
    <t>1. Run 1 µl of PCR product on a 1% agarose gel, picture and annotate it</t>
  </si>
  <si>
    <t>2. Clean-up with 12 µl (0.5X) AMPPure beads per sample, mix and incubate at RT for 5 min. Pellet on magnet for 8 min and wash 2 x 200 µl 80%  fresh EtoH, spin, dry, then re-suspend in 15 µl EB and transfer to fresh tube / well</t>
  </si>
  <si>
    <t>ng/ul</t>
  </si>
  <si>
    <t>Post-PCR clean-up target [DNA]</t>
  </si>
  <si>
    <t>pcr_template_vol</t>
  </si>
  <si>
    <t>sWGA</t>
  </si>
  <si>
    <r>
      <t xml:space="preserve">      - when copying from another worksheet, always right-click and paste </t>
    </r>
    <r>
      <rPr>
        <b/>
        <sz val="26"/>
        <color theme="1"/>
        <rFont val="Calibri"/>
        <family val="2"/>
        <scheme val="minor"/>
      </rPr>
      <t>VALUES</t>
    </r>
    <r>
      <rPr>
        <sz val="26"/>
        <color theme="1"/>
        <rFont val="Calibri"/>
        <family val="2"/>
        <scheme val="minor"/>
      </rPr>
      <t>:</t>
    </r>
  </si>
  <si>
    <r>
      <t xml:space="preserve">Reference values </t>
    </r>
    <r>
      <rPr>
        <u/>
        <sz val="20"/>
        <color rgb="FF000000"/>
        <rFont val="Calibri"/>
        <family val="2"/>
      </rPr>
      <t>(change only if required)</t>
    </r>
  </si>
  <si>
    <t>Hidden swga / pcr / seqlib identifiers</t>
  </si>
  <si>
    <t>Hidden additional tabs</t>
  </si>
  <si>
    <t>Combined Instructions into Reference sheet</t>
  </si>
  <si>
    <r>
      <t xml:space="preserve">1. Enter all details into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(experiment level)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(reaction level) tabs, ensuring all yellow highlighted cells are complete</t>
    </r>
  </si>
  <si>
    <t>Copy these columns to the library template</t>
  </si>
  <si>
    <r>
      <t>2. Paste gel picture into the '</t>
    </r>
    <r>
      <rPr>
        <b/>
        <sz val="26"/>
        <color rgb="FF000000"/>
        <rFont val="Calibri"/>
        <family val="2"/>
      </rPr>
      <t>Gel</t>
    </r>
    <r>
      <rPr>
        <sz val="26"/>
        <color rgb="FF000000"/>
        <rFont val="Calibri"/>
        <family val="2"/>
      </rPr>
      <t>' tab and label lanes</t>
    </r>
  </si>
  <si>
    <t>To prevent inadvertent loss of data, cells are protected from editing, you can only select unlocked cells, use tab to navigate</t>
  </si>
  <si>
    <t>This template is to be used to record PCR amplification as part of a NOMADS sequencing run.</t>
  </si>
  <si>
    <t>1. Paste the gel picture into the blank area below</t>
  </si>
  <si>
    <t>2. Crop the image to just the relevent areas</t>
  </si>
  <si>
    <t>3. Compress the gel picture:</t>
  </si>
  <si>
    <t xml:space="preserve">   - Select the image: Picture format (ribbon) &gt; Compress Pictures &gt; Use these settings </t>
  </si>
  <si>
    <t>Gel Images:</t>
  </si>
  <si>
    <r>
      <t>4. Copy list of samples from '</t>
    </r>
    <r>
      <rPr>
        <b/>
        <sz val="12"/>
        <color theme="1"/>
        <rFont val="Calibri"/>
        <family val="2"/>
        <scheme val="minor"/>
      </rPr>
      <t>PCR</t>
    </r>
    <r>
      <rPr>
        <sz val="12"/>
        <color theme="1"/>
        <rFont val="Calibri"/>
        <family val="2"/>
        <scheme val="minor"/>
      </rPr>
      <t>' tab. Paste Special with Transpose if converting from list to rows:</t>
    </r>
  </si>
  <si>
    <t>5. Resize column width to the same as the gel image lane width</t>
  </si>
  <si>
    <t>3. Save workbook with the correct filename to the shared Google Drive folder</t>
  </si>
  <si>
    <t>Assays</t>
  </si>
  <si>
    <t>Terence Broad</t>
  </si>
  <si>
    <t>TB</t>
  </si>
  <si>
    <t>NOMADS</t>
  </si>
  <si>
    <t>2024-01-10</t>
  </si>
  <si>
    <t>142</t>
  </si>
  <si>
    <t>AB</t>
  </si>
  <si>
    <t>TB001a</t>
  </si>
  <si>
    <t>2nd and 3rd batched samples</t>
  </si>
  <si>
    <t>MIS1011</t>
  </si>
  <si>
    <t>MJ001</t>
  </si>
  <si>
    <t>SWJS032_A1</t>
  </si>
  <si>
    <t>MIS1012</t>
  </si>
  <si>
    <t>MJ002</t>
  </si>
  <si>
    <t>SWJS032_B1</t>
  </si>
  <si>
    <t>MIS1013</t>
  </si>
  <si>
    <t>MJ003</t>
  </si>
  <si>
    <t>SWJS032_C1</t>
  </si>
  <si>
    <t>MIS1014</t>
  </si>
  <si>
    <t>MJ004</t>
  </si>
  <si>
    <t>SWJS032_D1</t>
  </si>
  <si>
    <t>MIS1015</t>
  </si>
  <si>
    <t>MJ005</t>
  </si>
  <si>
    <t>SWJS032_E1</t>
  </si>
  <si>
    <t>MIS1016</t>
  </si>
  <si>
    <t>MJ006</t>
  </si>
  <si>
    <t>SWJS032_F1</t>
  </si>
  <si>
    <t>MIS1017</t>
  </si>
  <si>
    <t>MJ007</t>
  </si>
  <si>
    <t>SWJS032_G1</t>
  </si>
  <si>
    <t>MIS1018</t>
  </si>
  <si>
    <t>MJ008</t>
  </si>
  <si>
    <t>SWJS032_H1</t>
  </si>
  <si>
    <t>MIS1019</t>
  </si>
  <si>
    <t>MJ009</t>
  </si>
  <si>
    <t>SWJS032_A2</t>
  </si>
  <si>
    <t>MIS1020</t>
  </si>
  <si>
    <t>MJ010</t>
  </si>
  <si>
    <t>SWJS032_B2</t>
  </si>
  <si>
    <t>3D7</t>
  </si>
  <si>
    <t>3D7_01a</t>
  </si>
  <si>
    <t>SWJS032_C2</t>
  </si>
  <si>
    <t>Dd2</t>
  </si>
  <si>
    <t>Dd2_01a</t>
  </si>
  <si>
    <t>SWJS032_D2</t>
  </si>
  <si>
    <t>NTC</t>
  </si>
  <si>
    <t>NTC_SWJS032</t>
  </si>
  <si>
    <t>SWJS032_E2</t>
  </si>
  <si>
    <t>MIS1021</t>
  </si>
  <si>
    <t>SWFW094_A1</t>
  </si>
  <si>
    <t>MIS1022</t>
  </si>
  <si>
    <t>MJ011</t>
  </si>
  <si>
    <t>SWFW094_B1</t>
  </si>
  <si>
    <t>MIS1023</t>
  </si>
  <si>
    <t>MJ012</t>
  </si>
  <si>
    <t>SWFW094_C1</t>
  </si>
  <si>
    <t>MIS1025</t>
  </si>
  <si>
    <t>MJ014</t>
  </si>
  <si>
    <t>SWFW094_E1</t>
  </si>
  <si>
    <t>MIS1026</t>
  </si>
  <si>
    <t>MJ015</t>
  </si>
  <si>
    <t>SWFW094_F1</t>
  </si>
  <si>
    <t>MIS1027</t>
  </si>
  <si>
    <t>MJ016</t>
  </si>
  <si>
    <t>SWFW094_G1</t>
  </si>
  <si>
    <t>MIS1028</t>
  </si>
  <si>
    <t>MJ017</t>
  </si>
  <si>
    <t>SWFW094_H1</t>
  </si>
  <si>
    <t>MIS1029</t>
  </si>
  <si>
    <t>MJ018</t>
  </si>
  <si>
    <t>SWFW094_A2</t>
  </si>
  <si>
    <t>SWFW094_C2</t>
  </si>
  <si>
    <t>SWFW094_D2</t>
  </si>
  <si>
    <t>NTC_SWFW094</t>
  </si>
  <si>
    <t>SWFW094_E2</t>
  </si>
  <si>
    <t>NTC_PCTB142</t>
  </si>
  <si>
    <t>No sWGA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</si>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</sst>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Aptos Narrow"/>
      <family val="2"/>
    </font>
    <font>
      <sz val="10"/>
      <color theme="1"/>
      <name val="Andale Mono"/>
      <family val="2"/>
    </font>
    <font>
      <sz val="26"/>
      <color rgb="FF000000"/>
      <name val="Calibri"/>
      <family val="2"/>
    </font>
    <font>
      <b/>
      <u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20"/>
      <color rgb="FF000000"/>
      <name val="Calibri"/>
      <family val="2"/>
    </font>
    <font>
      <b/>
      <sz val="2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3" fillId="0" borderId="0" xfId="3"/>
    <xf numFmtId="0" fontId="9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horizontal="left" wrapText="1"/>
    </xf>
    <xf numFmtId="0" fontId="7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5" fillId="0" borderId="0" xfId="0" applyFont="1"/>
    <xf numFmtId="0" fontId="16" fillId="0" borderId="0" xfId="0" applyFont="1"/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7" borderId="6" xfId="0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8" fillId="0" borderId="0" xfId="6" applyFont="1" applyAlignment="1" applyProtection="1">
      <alignment horizontal="center" wrapText="1"/>
      <protection locked="0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3" borderId="0" xfId="0" applyFill="1"/>
    <xf numFmtId="0" fontId="18" fillId="0" borderId="0" xfId="0" applyFont="1"/>
    <xf numFmtId="0" fontId="0" fillId="0" borderId="5" xfId="0" applyBorder="1" applyAlignment="1">
      <alignment horizontal="center"/>
    </xf>
    <xf numFmtId="0" fontId="14" fillId="0" borderId="7" xfId="0" applyFont="1" applyBorder="1" applyAlignment="1" applyProtection="1">
      <alignment horizontal="center" wrapText="1"/>
      <protection locked="0"/>
    </xf>
    <xf numFmtId="0" fontId="14" fillId="6" borderId="8" xfId="0" applyFont="1" applyFill="1" applyBorder="1" applyAlignment="1" applyProtection="1">
      <alignment horizontal="center" wrapText="1"/>
      <protection locked="0"/>
    </xf>
    <xf numFmtId="0" fontId="14" fillId="7" borderId="8" xfId="0" applyFont="1" applyFill="1" applyBorder="1" applyAlignment="1" applyProtection="1">
      <alignment horizontal="center" wrapText="1"/>
      <protection locked="0"/>
    </xf>
    <xf numFmtId="0" fontId="14" fillId="8" borderId="8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5" borderId="12" xfId="0" applyNumberFormat="1" applyFill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0" fillId="5" borderId="14" xfId="0" applyNumberFormat="1" applyFill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5" borderId="18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3" borderId="18" xfId="0" applyFill="1" applyBorder="1" applyAlignment="1">
      <alignment horizontal="center"/>
    </xf>
    <xf numFmtId="164" fontId="0" fillId="5" borderId="19" xfId="0" applyNumberFormat="1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left" vertical="center"/>
    </xf>
    <xf numFmtId="2" fontId="0" fillId="0" borderId="0" xfId="0" applyNumberFormat="1"/>
    <xf numFmtId="0" fontId="1" fillId="0" borderId="0" xfId="3" applyFont="1"/>
    <xf numFmtId="0" fontId="19" fillId="0" borderId="1" xfId="0" applyFont="1" applyBorder="1" applyAlignment="1" applyProtection="1">
      <alignment horizontal="center"/>
      <protection locked="0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2" xfId="0" applyBorder="1"/>
    <xf numFmtId="164" fontId="0" fillId="5" borderId="1" xfId="0" applyNumberFormat="1" applyFill="1" applyBorder="1" applyAlignment="1" applyProtection="1">
      <alignment horizontal="center"/>
      <protection locked="0"/>
    </xf>
    <xf numFmtId="164" fontId="0" fillId="5" borderId="18" xfId="0" applyNumberFormat="1" applyFill="1" applyBorder="1" applyAlignment="1" applyProtection="1">
      <alignment horizontal="center"/>
      <protection locked="0"/>
    </xf>
    <xf numFmtId="164" fontId="0" fillId="5" borderId="11" xfId="0" applyNumberForma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8" fillId="0" borderId="0" xfId="0" applyFont="1" applyAlignment="1">
      <alignment horizontal="center" wrapText="1"/>
    </xf>
    <xf numFmtId="164" fontId="8" fillId="10" borderId="0" xfId="0" applyNumberFormat="1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center" vertical="center"/>
    </xf>
    <xf numFmtId="1" fontId="8" fillId="0" borderId="0" xfId="5" applyNumberFormat="1" applyFont="1" applyAlignment="1" applyProtection="1">
      <alignment horizontal="left" vertical="top" wrapText="1"/>
      <protection locked="0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10" borderId="0" xfId="0" applyFill="1" applyAlignment="1">
      <alignment horizontal="right" wrapText="1"/>
    </xf>
    <xf numFmtId="0" fontId="8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8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10" borderId="0" xfId="0" applyFont="1" applyFill="1" applyAlignment="1">
      <alignment horizontal="center" wrapText="1"/>
    </xf>
    <xf numFmtId="0" fontId="8" fillId="11" borderId="0" xfId="0" applyFont="1" applyFill="1" applyAlignment="1">
      <alignment horizontal="center" wrapText="1"/>
    </xf>
    <xf numFmtId="0" fontId="0" fillId="0" borderId="21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8" fillId="10" borderId="0" xfId="0" applyFont="1" applyFill="1" applyAlignment="1">
      <alignment horizontal="right"/>
    </xf>
    <xf numFmtId="1" fontId="8" fillId="10" borderId="0" xfId="5" applyNumberFormat="1" applyFont="1" applyFill="1" applyAlignment="1">
      <alignment horizontal="center" vertical="center"/>
    </xf>
    <xf numFmtId="1" fontId="8" fillId="10" borderId="0" xfId="5" applyNumberFormat="1" applyFont="1" applyFill="1" applyAlignment="1">
      <alignment horizontal="center" vertical="center" wrapText="1"/>
    </xf>
    <xf numFmtId="14" fontId="8" fillId="0" borderId="0" xfId="0" applyNumberFormat="1" applyFont="1" applyAlignment="1" applyProtection="1">
      <alignment horizontal="center"/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center"/>
      <protection locked="0"/>
    </xf>
    <xf numFmtId="0" fontId="7" fillId="8" borderId="7" xfId="0" applyFont="1" applyFill="1" applyBorder="1" applyAlignment="1" applyProtection="1">
      <alignment horizontal="center"/>
      <protection locked="0"/>
    </xf>
    <xf numFmtId="0" fontId="7" fillId="6" borderId="6" xfId="0" applyFont="1" applyFill="1" applyBorder="1" applyAlignment="1" applyProtection="1">
      <alignment horizontal="center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7" xfId="0" applyFont="1" applyFill="1" applyBorder="1" applyAlignment="1" applyProtection="1">
      <alignment horizontal="center"/>
      <protection locked="0"/>
    </xf>
    <xf numFmtId="0" fontId="0" fillId="12" borderId="0" xfId="0" applyFill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4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B8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5</xdr:row>
      <xdr:rowOff>99060</xdr:rowOff>
    </xdr:from>
    <xdr:to>
      <xdr:col>5</xdr:col>
      <xdr:colOff>211032</xdr:colOff>
      <xdr:row>18</xdr:row>
      <xdr:rowOff>85405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E07B6-FB08-41BC-940F-4A224957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089660"/>
          <a:ext cx="3380952" cy="2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20</xdr:row>
      <xdr:rowOff>83820</xdr:rowOff>
    </xdr:from>
    <xdr:to>
      <xdr:col>5</xdr:col>
      <xdr:colOff>91441</xdr:colOff>
      <xdr:row>32</xdr:row>
      <xdr:rowOff>194331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69BAC7-8EA8-B957-87A0-8D52B3EAA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1" y="4046220"/>
          <a:ext cx="3307080" cy="2487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220980</xdr:colOff>
      <xdr:row>6</xdr:row>
      <xdr:rowOff>160020</xdr:rowOff>
    </xdr:from>
    <xdr:to>
      <xdr:col>12</xdr:col>
      <xdr:colOff>573089</xdr:colOff>
      <xdr:row>12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CBA021-20C7-4925-9423-1494657092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1498580" y="2849880"/>
          <a:ext cx="2523809" cy="17373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3:M99" totalsRowShown="0" headerRowDxfId="45" headerRowBorderDxfId="44" tableBorderDxfId="43" totalsRowBorderDxfId="42">
  <autoFilter ref="A3:M99" xr:uid="{4C103716-E393-43AA-872A-215BD28108E4}"/>
  <tableColumns count="13">
    <tableColumn id="1" xr3:uid="{AFEE5217-53A1-450F-B6A8-E87D945E0FAE}" name="#" dataDxfId="41"/>
    <tableColumn id="9" xr3:uid="{56C0F1A5-4310-4FE3-B21C-5D6A0CBA02B4}" name="Column" dataDxfId="40">
      <calculatedColumnFormula>RIGHT(tbl_PCR[[#This Row],[Well]],LEN(tbl_PCR[[#This Row],[Well]])-1)</calculatedColumnFormula>
    </tableColumn>
    <tableColumn id="6" xr3:uid="{0CF8190A-662E-422B-8BDD-34F3D27B34F2}" name="Well" dataDxfId="39"/>
    <tableColumn id="10" xr3:uid="{3E950F3B-0125-416D-ACC8-0BEBF0CE0399}" name="Platemap ID" dataDxfId="38">
      <calculatedColumnFormula>IF(Assay!$F$32=Reference!$E$120,IF(LEN(tbl_PCR[[#This Row],[Sample ID]])&gt;0,tbl_PCR[[#This Row],[Sample ID]],""),IF(LEN(tbl_PCR[[#This Row],[Extraction ID]])&gt;0,tbl_PCR[[#This Row],[Extraction ID]],""))</calculatedColumnFormula>
    </tableColumn>
    <tableColumn id="2" xr3:uid="{CE61E1E1-E9B3-4D58-9DFE-1AB6DDFCD05A}" name="Sample ID" dataDxfId="37"/>
    <tableColumn id="3" xr3:uid="{9795EF0E-2DE1-455A-A3FF-0804F7CBA8C3}" name="Extraction ID" dataDxfId="36"/>
    <tableColumn id="4" xr3:uid="{BC0F75E0-A79C-490C-9405-CD6FA4A793F8}" name="Sample Type" dataDxfId="35"/>
    <tableColumn id="5" xr3:uid="{B3E809FC-AA96-4329-8BC3-6D3188F7C694}" name="sWGA identifier" dataDxfId="34"/>
    <tableColumn id="8" xr3:uid="{59846CDB-FD66-45CD-A212-013D460992B1}" name="PCR Identifier" dataDxfId="33">
      <calculatedColumnFormula>IF(LEN(tbl_PCR[[#This Row],[Sample ID]])=0,"",CONCATENATE(exp_id,"_",tbl_PCR[[#This Row],[Well]]))</calculatedColumnFormula>
    </tableColumn>
    <tableColumn id="7" xr3:uid="{734522B3-E102-4EBF-AD04-14C3F7B67107}" name="Qubit PCR [DNA] (ng/µl)" dataDxfId="32"/>
    <tableColumn id="11" xr3:uid="{D2BFD013-75EF-450B-A4E3-95DAB8A07EC6}" name="PCR Dilution Factor" dataDxfId="31"/>
    <tableColumn id="12" xr3:uid="{96ADB29E-A594-4912-850A-45B8B3904B4D}" name="PCR [DNA] (ng / µl)" dataDxfId="30">
      <calculatedColumnFormula>IF(OR(J4="",K4=""),"",SUM(J4*K4))</calculatedColumnFormula>
    </tableColumn>
    <tableColumn id="13" xr3:uid="{87CC627F-41F3-42EC-BA06-893DB14E3545}" name="Proceed with library prep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E82C53-ECDE-4E40-AE8F-14C0883DF15F}" name="Table6" displayName="Table6" ref="I16:J26" totalsRowShown="0" headerRowDxfId="28" dataDxfId="26" headerRowBorderDxfId="27">
  <autoFilter ref="I16:J26" xr:uid="{34E82C53-ECDE-4E40-AE8F-14C0883DF15F}"/>
  <tableColumns count="2">
    <tableColumn id="1" xr3:uid="{5B06F697-7F7D-426D-B022-15AAD5975A52}" name="User" dataDxfId="25"/>
    <tableColumn id="2" xr3:uid="{0F17BF1B-AC02-4914-B092-1C925868E44F}" name="Initials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4C33E2-A4DE-45ED-8B98-19FF3B051DD1}" name="Table7" displayName="Table7" ref="L16:L26" totalsRowShown="0" headerRowDxfId="23" dataDxfId="21" headerRowBorderDxfId="22">
  <autoFilter ref="L16:L26" xr:uid="{864C33E2-A4DE-45ED-8B98-19FF3B051DD1}"/>
  <tableColumns count="1">
    <tableColumn id="1" xr3:uid="{27F9B992-D2A2-44B5-BE5C-6C470B8D3CD3}" name="Project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L2" totalsRowShown="0">
  <autoFilter ref="A1:L2" xr:uid="{1F7724E8-27D2-44E9-85B4-57378D47D280}"/>
  <tableColumns count="12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14" xr3:uid="{B1248788-8BBB-4F40-90D1-7B509917F807}" name="pcr_template_vol">
      <calculatedColumnFormula>IF(LEN(template_vol)=0,"",template_vol)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19">
      <calculatedColumnFormula>IF(LEN(PCR!E4),PCR!E4,"")</calculatedColumnFormula>
    </tableColumn>
    <tableColumn id="3" xr3:uid="{3FFBD26A-1339-451E-AF0C-51A92B0387C9}" name="extraction_id" dataDxfId="18">
      <calculatedColumnFormula>IF(LEN(PCR!F4),PCR!F4,"")</calculatedColumnFormula>
    </tableColumn>
    <tableColumn id="6" xr3:uid="{AE08A273-A276-4DC2-A55C-31491BBF4293}" name="sample_type" dataDxfId="17">
      <calculatedColumnFormula>IF(LEN(PCR!G4),PCR!G4,"")</calculatedColumnFormula>
    </tableColumn>
    <tableColumn id="5" xr3:uid="{5545E98D-0544-4375-81E6-330418C07C1D}" name="expt_id" dataDxfId="16">
      <calculatedColumnFormula>IF(LEN(PCR!H4)=0,"",exp_id)</calculatedColumnFormula>
    </tableColumn>
    <tableColumn id="4" xr3:uid="{EA58F3D6-4DB3-46FB-B1A4-0E7CBCBBBC84}" name="swga_identifier" dataDxfId="15">
      <calculatedColumnFormula>IF(LEN(PCR!H4),PCR!H4,"")</calculatedColumnFormula>
    </tableColumn>
    <tableColumn id="1" xr3:uid="{0E0D5C67-8A41-4FE0-9D6C-4C0D6A331B2E}" name="pcr_identifier" dataDxfId="14">
      <calculatedColumnFormula>IF(LEN(PCR!I4),PCR!I4,"")</calculatedColumnFormula>
    </tableColumn>
    <tableColumn id="9" xr3:uid="{4845F373-7505-41AE-BC4F-278230D9F085}" name="pcr_product_ngul">
      <calculatedColumnFormula>PCR!L4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tabSelected="1" workbookViewId="0">
      <selection activeCell="C2" sqref="C2:F2"/>
    </sheetView>
  </sheetViews>
  <sheetFormatPr defaultRowHeight="15.6"/>
  <cols>
    <col min="1" max="8" width="9" style="7" customWidth="1"/>
  </cols>
  <sheetData>
    <row r="1" spans="1:13">
      <c r="A1" s="92" t="s">
        <v>152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15.75" customHeight="1">
      <c r="A2" s="84" t="s">
        <v>133</v>
      </c>
      <c r="B2" s="85"/>
      <c r="C2" s="96" t="s">
        <v>259</v>
      </c>
      <c r="D2" s="96"/>
      <c r="E2" s="96"/>
      <c r="F2" s="96"/>
      <c r="G2" s="93" t="s">
        <v>138</v>
      </c>
      <c r="H2" s="93"/>
      <c r="K2" s="101" t="s">
        <v>137</v>
      </c>
      <c r="L2" s="101"/>
    </row>
    <row r="3" spans="1:13" ht="15.75" customHeight="1">
      <c r="A3" s="84" t="s">
        <v>142</v>
      </c>
      <c r="B3" s="85"/>
      <c r="C3" s="97" t="s">
        <v>256</v>
      </c>
      <c r="D3" s="97"/>
      <c r="E3" s="97"/>
      <c r="F3" s="97"/>
      <c r="G3" t="s">
        <v>147</v>
      </c>
      <c r="K3" s="102" t="s">
        <v>2</v>
      </c>
      <c r="L3" s="102"/>
    </row>
    <row r="4" spans="1:13">
      <c r="A4" s="84" t="s">
        <v>150</v>
      </c>
      <c r="B4" s="85"/>
      <c r="C4" s="100" t="s">
        <v>260</v>
      </c>
      <c r="D4" s="100"/>
      <c r="E4" s="100"/>
      <c r="F4" s="100"/>
      <c r="G4" s="19" t="s">
        <v>146</v>
      </c>
      <c r="K4" s="103" t="s">
        <v>3</v>
      </c>
      <c r="L4" s="103"/>
    </row>
    <row r="5" spans="1:13">
      <c r="A5" s="94" t="s">
        <v>145</v>
      </c>
      <c r="B5" s="95"/>
      <c r="C5" s="98" t="str">
        <f>IF(OR(ISBLANK(C3),ISBLANK(C4)),"",CONCATENATE("PC",VLOOKUP(C3,Reference!I17:J26,2,FALSE),C4))</f>
        <v>PCTB142</v>
      </c>
      <c r="D5" s="98"/>
      <c r="E5" s="98"/>
      <c r="F5" s="98"/>
      <c r="G5" s="14" t="s">
        <v>155</v>
      </c>
      <c r="K5" s="104" t="s">
        <v>180</v>
      </c>
      <c r="L5" s="104"/>
    </row>
    <row r="6" spans="1:13" ht="15.75" customHeight="1">
      <c r="A6" s="94" t="s">
        <v>134</v>
      </c>
      <c r="B6" s="95"/>
      <c r="C6" s="99" t="str">
        <f>IF(OR(ISBLANK(C2),ISBLANK(C3),LEN(C5)=0),"",CONCATENATE(C2,"_PCR_",C5))</f>
        <v>2024-01-10_PCR_PCTB142</v>
      </c>
      <c r="D6" s="99"/>
      <c r="E6" s="99"/>
      <c r="F6" s="99"/>
      <c r="G6" s="16"/>
      <c r="K6" s="104"/>
      <c r="L6" s="104"/>
    </row>
    <row r="7" spans="1:13" ht="15.75" customHeight="1">
      <c r="A7" s="106" t="s">
        <v>181</v>
      </c>
      <c r="B7" s="106"/>
      <c r="C7" s="90" t="s">
        <v>258</v>
      </c>
      <c r="D7" s="90"/>
      <c r="E7" s="90"/>
      <c r="F7" s="90"/>
      <c r="G7" t="s">
        <v>147</v>
      </c>
    </row>
    <row r="8" spans="1:13" ht="15.75" customHeight="1">
      <c r="A8" s="106" t="s">
        <v>182</v>
      </c>
      <c r="B8" s="106"/>
      <c r="C8" s="90" t="s">
        <v>261</v>
      </c>
      <c r="D8" s="90"/>
      <c r="E8" s="90"/>
      <c r="F8" s="90"/>
      <c r="G8" t="s">
        <v>183</v>
      </c>
    </row>
    <row r="9" spans="1:13" ht="15.75" customHeight="1">
      <c r="A9" s="107" t="s">
        <v>177</v>
      </c>
      <c r="B9" s="107"/>
      <c r="C9" s="109" t="str">
        <f>IF(OR(LEN(C7)=0, LEN(C8)=0),"",CONCATENATE(C7,"_Batch",C8))</f>
        <v>NOMADS_BatchAB</v>
      </c>
      <c r="D9" s="109"/>
      <c r="E9" s="109"/>
      <c r="F9" s="109"/>
      <c r="G9" s="14" t="s">
        <v>185</v>
      </c>
    </row>
    <row r="10" spans="1:13" ht="15.75" customHeight="1">
      <c r="A10" s="107" t="s">
        <v>184</v>
      </c>
      <c r="B10" s="107"/>
      <c r="C10" s="108" t="str">
        <f>IF(OR(LEN(C6)=0,LEN(exp_summary)=0),"",CONCATENATE(C6,"_",exp_summary))</f>
        <v>2024-01-10_PCR_PCTB142_NOMADS_BatchAB</v>
      </c>
      <c r="D10" s="108"/>
      <c r="E10" s="108"/>
      <c r="F10" s="108"/>
      <c r="G10" s="108"/>
      <c r="H10" s="108"/>
    </row>
    <row r="11" spans="1:13">
      <c r="A11" s="84" t="s">
        <v>141</v>
      </c>
      <c r="B11" s="85"/>
      <c r="C11" s="110" t="s">
        <v>140</v>
      </c>
      <c r="D11" s="110"/>
      <c r="E11" s="110"/>
      <c r="F11" s="110"/>
      <c r="G11" t="s">
        <v>147</v>
      </c>
    </row>
    <row r="12" spans="1:13">
      <c r="A12" s="84" t="s">
        <v>174</v>
      </c>
      <c r="B12" s="85"/>
      <c r="C12" s="90" t="s">
        <v>262</v>
      </c>
      <c r="D12" s="90"/>
      <c r="E12" s="90"/>
      <c r="F12" s="90"/>
      <c r="G12" s="14" t="s">
        <v>175</v>
      </c>
    </row>
    <row r="13" spans="1:13">
      <c r="A13" s="84" t="s">
        <v>211</v>
      </c>
      <c r="B13" s="85"/>
      <c r="C13" s="90" t="s">
        <v>207</v>
      </c>
      <c r="D13" s="90"/>
      <c r="E13" s="90"/>
      <c r="F13" s="90"/>
      <c r="G13" t="s">
        <v>147</v>
      </c>
    </row>
    <row r="14" spans="1:13">
      <c r="A14" s="84" t="s">
        <v>135</v>
      </c>
      <c r="B14" s="85"/>
      <c r="C14" s="90">
        <v>25</v>
      </c>
      <c r="D14" s="90"/>
      <c r="E14" s="90"/>
      <c r="F14" s="90"/>
      <c r="G14" s="14"/>
    </row>
    <row r="15" spans="1:13">
      <c r="A15" s="84" t="s">
        <v>172</v>
      </c>
      <c r="B15" s="85"/>
      <c r="C15" s="87" t="s">
        <v>263</v>
      </c>
      <c r="D15" s="87"/>
      <c r="E15" s="87"/>
      <c r="F15" s="87"/>
      <c r="G15" s="87"/>
      <c r="H15" s="87"/>
      <c r="I15" s="87"/>
      <c r="J15" s="87"/>
      <c r="K15" s="87"/>
    </row>
    <row r="16" spans="1:13">
      <c r="A16" s="24"/>
      <c r="B16" s="11"/>
      <c r="C16" s="87"/>
      <c r="D16" s="87"/>
      <c r="E16" s="87"/>
      <c r="F16" s="87"/>
      <c r="G16" s="87"/>
      <c r="H16" s="87"/>
      <c r="I16" s="87"/>
      <c r="J16" s="87"/>
      <c r="K16" s="87"/>
    </row>
    <row r="17" spans="1:13">
      <c r="A17" s="8"/>
      <c r="C17" s="9"/>
      <c r="D17" s="8"/>
      <c r="E17" s="8"/>
      <c r="F17" s="8"/>
      <c r="G17"/>
      <c r="H17"/>
      <c r="J17" s="8"/>
    </row>
    <row r="18" spans="1:13">
      <c r="A18" s="65" t="s">
        <v>151</v>
      </c>
      <c r="B18" s="8"/>
      <c r="C18" s="11" t="s">
        <v>23</v>
      </c>
      <c r="D18" s="34">
        <v>0.1</v>
      </c>
      <c r="G18"/>
      <c r="H18"/>
    </row>
    <row r="19" spans="1:13" ht="16.2" thickBot="1">
      <c r="A19" s="91" t="s">
        <v>5</v>
      </c>
      <c r="B19" s="91"/>
      <c r="C19" s="91"/>
      <c r="D19" s="88" t="s">
        <v>6</v>
      </c>
      <c r="E19" s="88"/>
      <c r="F19" s="88" t="str">
        <f>CONCATENATE("MM x",exp_rxns, " (µl)")</f>
        <v>MM x25 (µl)</v>
      </c>
      <c r="G19" s="88"/>
      <c r="H19" s="8"/>
      <c r="J19" s="89" t="s">
        <v>7</v>
      </c>
      <c r="K19" s="89"/>
      <c r="L19" s="35" t="s">
        <v>13</v>
      </c>
      <c r="M19" s="35" t="s">
        <v>9</v>
      </c>
    </row>
    <row r="20" spans="1:13" ht="16.5" customHeight="1">
      <c r="A20" s="78" t="s">
        <v>191</v>
      </c>
      <c r="B20" s="78"/>
      <c r="C20" s="78"/>
      <c r="D20" s="81">
        <v>1</v>
      </c>
      <c r="E20" s="81"/>
      <c r="F20" s="80" t="s">
        <v>8</v>
      </c>
      <c r="G20" s="80"/>
      <c r="H20" s="36"/>
      <c r="I20" s="36"/>
      <c r="J20" s="83">
        <f>Reference!E69</f>
        <v>93</v>
      </c>
      <c r="K20" s="83"/>
      <c r="L20" s="37" t="str">
        <f>Reference!F69</f>
        <v>∞</v>
      </c>
      <c r="M20" s="37">
        <f>Reference!G69</f>
        <v>0</v>
      </c>
    </row>
    <row r="21" spans="1:13">
      <c r="A21" s="78" t="str">
        <f>Reference!E32</f>
        <v>KAPA HiFi</v>
      </c>
      <c r="B21" s="78"/>
      <c r="C21" s="78"/>
      <c r="D21" s="82">
        <f>Reference!F32</f>
        <v>0.3</v>
      </c>
      <c r="E21" s="82"/>
      <c r="F21" s="79">
        <f>IFERROR(SUM(D21*exp_rxns*(1+$D$18)),"")</f>
        <v>8.25</v>
      </c>
      <c r="G21" s="79"/>
      <c r="H21" s="36"/>
      <c r="I21" s="36"/>
      <c r="J21" s="83">
        <f>Reference!E70</f>
        <v>93</v>
      </c>
      <c r="K21" s="83"/>
      <c r="L21" s="37" t="str">
        <f>Reference!F70</f>
        <v>3 min</v>
      </c>
      <c r="M21" s="37">
        <f>Reference!G70</f>
        <v>0</v>
      </c>
    </row>
    <row r="22" spans="1:13" ht="15.75" customHeight="1">
      <c r="A22" s="78" t="str">
        <f>Reference!E33</f>
        <v>10mM dNTPs</v>
      </c>
      <c r="B22" s="78"/>
      <c r="C22" s="78"/>
      <c r="D22" s="82">
        <f>Reference!F33</f>
        <v>0.75</v>
      </c>
      <c r="E22" s="82"/>
      <c r="F22" s="79">
        <f>IFERROR(SUM(D22*exp_rxns*(1+$D$18)),"")</f>
        <v>20.625</v>
      </c>
      <c r="G22" s="79"/>
      <c r="H22" s="36"/>
      <c r="I22" s="36"/>
      <c r="J22" s="83">
        <f>Reference!E71</f>
        <v>98</v>
      </c>
      <c r="K22" s="83"/>
      <c r="L22" s="37" t="str">
        <f>Reference!F71</f>
        <v>20 sec</v>
      </c>
      <c r="M22" s="37" t="str">
        <f>Reference!G71</f>
        <v>x30</v>
      </c>
    </row>
    <row r="23" spans="1:13">
      <c r="A23" s="78" t="str">
        <f>Reference!E34</f>
        <v>Buffer</v>
      </c>
      <c r="B23" s="78"/>
      <c r="C23" s="78"/>
      <c r="D23" s="82">
        <f>Reference!F34</f>
        <v>5</v>
      </c>
      <c r="E23" s="82"/>
      <c r="F23" s="79">
        <f>IFERROR(SUM(D23*exp_rxns*(1+$D$18)),"")</f>
        <v>137.5</v>
      </c>
      <c r="G23" s="79"/>
      <c r="H23" s="36"/>
      <c r="I23" s="36"/>
      <c r="J23" s="83">
        <f>Reference!E72</f>
        <v>50</v>
      </c>
      <c r="K23" s="83"/>
      <c r="L23" s="37" t="str">
        <f>Reference!F72</f>
        <v>15 sec</v>
      </c>
      <c r="M23" s="37" t="str">
        <f>Reference!G72</f>
        <v>x30</v>
      </c>
    </row>
    <row r="24" spans="1:13" ht="15.75" customHeight="1">
      <c r="A24" s="78" t="str">
        <f>Reference!E35</f>
        <v>Primer pool (10 μM)</v>
      </c>
      <c r="B24" s="78"/>
      <c r="C24" s="78"/>
      <c r="D24" s="82">
        <f>Reference!F35</f>
        <v>1.5</v>
      </c>
      <c r="E24" s="82"/>
      <c r="F24" s="79">
        <f>IFERROR(SUM(D24*exp_rxns*(1+$D$18)),"")</f>
        <v>41.25</v>
      </c>
      <c r="G24" s="79"/>
      <c r="H24" s="36"/>
      <c r="I24" s="36"/>
      <c r="J24" s="83">
        <f>Reference!E73</f>
        <v>60</v>
      </c>
      <c r="K24" s="83"/>
      <c r="L24" s="37" t="str">
        <f>Reference!F73</f>
        <v>6 min</v>
      </c>
      <c r="M24" s="37" t="str">
        <f>Reference!G73</f>
        <v>x30</v>
      </c>
    </row>
    <row r="25" spans="1:13">
      <c r="A25" s="78" t="str">
        <f>Reference!E36</f>
        <v>Water</v>
      </c>
      <c r="B25" s="78"/>
      <c r="C25" s="78"/>
      <c r="D25" s="82">
        <f>Reference!F36</f>
        <v>16.45</v>
      </c>
      <c r="E25" s="82"/>
      <c r="F25" s="79">
        <f>IFERROR(SUM(D25*exp_rxns*(1+$D$18)),"")</f>
        <v>452.37500000000006</v>
      </c>
      <c r="G25" s="79"/>
      <c r="H25" s="8"/>
      <c r="J25" s="83">
        <f>Reference!E74</f>
        <v>60</v>
      </c>
      <c r="K25" s="83"/>
      <c r="L25" s="37" t="str">
        <f>Reference!F74</f>
        <v>10 min</v>
      </c>
      <c r="M25" s="37">
        <f>Reference!G74</f>
        <v>0</v>
      </c>
    </row>
    <row r="26" spans="1:13">
      <c r="D26" s="76">
        <f>IF(SUM(D20:E25)=0,"",SUM(D20:E25))</f>
        <v>25</v>
      </c>
      <c r="E26" s="76"/>
      <c r="F26" s="39" t="str">
        <f>CONCATENATE("Add ",SUM(D21:D25)," µl of MM to each well")</f>
        <v>Add 24 µl of MM to each well</v>
      </c>
      <c r="G26" s="37"/>
      <c r="H26" s="8"/>
      <c r="J26" s="83">
        <f>Reference!E75</f>
        <v>8</v>
      </c>
      <c r="K26" s="83"/>
      <c r="L26" s="37" t="str">
        <f>Reference!F75</f>
        <v>∞</v>
      </c>
      <c r="M26" s="37">
        <f>Reference!G75</f>
        <v>0</v>
      </c>
    </row>
    <row r="27" spans="1:13">
      <c r="D27" s="38"/>
      <c r="E27" s="38"/>
      <c r="F27" s="39"/>
      <c r="G27" s="37"/>
      <c r="H27" s="8"/>
    </row>
    <row r="28" spans="1:13" ht="15.75" customHeight="1">
      <c r="A28" s="10" t="s">
        <v>231</v>
      </c>
      <c r="B28"/>
      <c r="C28"/>
      <c r="D28"/>
      <c r="E28"/>
      <c r="F28"/>
      <c r="G28"/>
      <c r="H28"/>
      <c r="K28" s="77" t="s">
        <v>153</v>
      </c>
      <c r="L28" s="77"/>
      <c r="M28" s="77"/>
    </row>
    <row r="29" spans="1:13" ht="35.25" customHeight="1">
      <c r="A29" s="93" t="s">
        <v>232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</row>
    <row r="30" spans="1:13" ht="15.75" customHeight="1">
      <c r="A30" s="14" t="s">
        <v>136</v>
      </c>
      <c r="B30" s="14"/>
      <c r="C30" s="14"/>
      <c r="D30" s="14"/>
      <c r="E30" s="14"/>
      <c r="F30" s="14"/>
      <c r="G30" s="14"/>
      <c r="H30" s="8"/>
      <c r="K30" s="86" t="s">
        <v>154</v>
      </c>
      <c r="L30" s="86"/>
      <c r="M30" s="86"/>
    </row>
    <row r="31" spans="1:13" ht="15.75" customHeight="1">
      <c r="A31" s="8"/>
      <c r="B31" s="8"/>
      <c r="C31" s="8"/>
      <c r="D31" s="8"/>
      <c r="E31" s="8"/>
      <c r="F31" s="8"/>
      <c r="G31" s="8"/>
      <c r="H31" s="8"/>
    </row>
    <row r="32" spans="1:13" ht="15.75" customHeight="1">
      <c r="A32" s="15" t="s">
        <v>22</v>
      </c>
      <c r="B32" t="s">
        <v>224</v>
      </c>
      <c r="C32"/>
      <c r="D32"/>
      <c r="E32"/>
      <c r="F32" s="105" t="s">
        <v>4</v>
      </c>
      <c r="G32" s="105"/>
      <c r="H32"/>
    </row>
    <row r="33" spans="1:13" ht="15.75" customHeight="1">
      <c r="A33"/>
      <c r="B33" s="21">
        <v>1</v>
      </c>
      <c r="C33" s="21">
        <v>2</v>
      </c>
      <c r="D33" s="21">
        <v>3</v>
      </c>
      <c r="E33" s="21">
        <v>4</v>
      </c>
      <c r="F33" s="21">
        <v>5</v>
      </c>
      <c r="G33" s="21">
        <v>6</v>
      </c>
      <c r="H33" s="21">
        <v>7</v>
      </c>
      <c r="I33" s="21">
        <v>8</v>
      </c>
      <c r="J33" s="21">
        <v>9</v>
      </c>
      <c r="K33" s="21">
        <v>10</v>
      </c>
      <c r="L33" s="21">
        <v>11</v>
      </c>
      <c r="M33" s="21">
        <v>12</v>
      </c>
    </row>
    <row r="34" spans="1:13" ht="15.75" customHeight="1">
      <c r="A34" s="22" t="s">
        <v>25</v>
      </c>
      <c r="B34" s="20" t="str">
        <f>PCR!$D4</f>
        <v>MIS1011</v>
      </c>
      <c r="C34" s="20" t="str">
        <f>PCR!$D12</f>
        <v>MIS1019</v>
      </c>
      <c r="D34" s="20" t="str">
        <f>PCR!$D20</f>
        <v>MIS1025</v>
      </c>
      <c r="E34" s="20" t="str">
        <f>PCR!$D28</f>
        <v>NTC</v>
      </c>
      <c r="F34" s="20" t="str">
        <f>PCR!$D36</f>
        <v/>
      </c>
      <c r="G34" s="20" t="str">
        <f>PCR!$D44</f>
        <v/>
      </c>
      <c r="H34" s="20" t="str">
        <f>PCR!$D52</f>
        <v/>
      </c>
      <c r="I34" s="20" t="str">
        <f>PCR!$D60</f>
        <v/>
      </c>
      <c r="J34" s="20" t="str">
        <f>PCR!$D68</f>
        <v/>
      </c>
      <c r="K34" s="20" t="str">
        <f>PCR!$D76</f>
        <v/>
      </c>
      <c r="L34" s="20" t="str">
        <f>PCR!$D84</f>
        <v/>
      </c>
      <c r="M34" s="20" t="str">
        <f>PCR!$D92</f>
        <v/>
      </c>
    </row>
    <row r="35" spans="1:13" ht="15.75" customHeight="1">
      <c r="A35" s="22" t="s">
        <v>26</v>
      </c>
      <c r="B35" s="20" t="str">
        <f>PCR!$D5</f>
        <v>MIS1012</v>
      </c>
      <c r="C35" s="20" t="str">
        <f>PCR!$D13</f>
        <v>MIS1020</v>
      </c>
      <c r="D35" s="20" t="str">
        <f>PCR!$D21</f>
        <v>MIS1026</v>
      </c>
      <c r="E35" s="20" t="str">
        <f>PCR!$D29</f>
        <v/>
      </c>
      <c r="F35" s="20" t="str">
        <f>PCR!$D37</f>
        <v/>
      </c>
      <c r="G35" s="20" t="str">
        <f>PCR!$D45</f>
        <v/>
      </c>
      <c r="H35" s="20" t="str">
        <f>PCR!$D53</f>
        <v/>
      </c>
      <c r="I35" s="20" t="str">
        <f>PCR!$D61</f>
        <v/>
      </c>
      <c r="J35" s="20" t="str">
        <f>PCR!$D69</f>
        <v/>
      </c>
      <c r="K35" s="20" t="str">
        <f>PCR!$D77</f>
        <v/>
      </c>
      <c r="L35" s="20" t="str">
        <f>PCR!$D85</f>
        <v/>
      </c>
      <c r="M35" s="20" t="str">
        <f>PCR!$D93</f>
        <v/>
      </c>
    </row>
    <row r="36" spans="1:13" ht="15.75" customHeight="1">
      <c r="A36" s="22" t="s">
        <v>27</v>
      </c>
      <c r="B36" s="20" t="str">
        <f>PCR!$D6</f>
        <v>MIS1013</v>
      </c>
      <c r="C36" s="20" t="str">
        <f>PCR!$D14</f>
        <v>3D7</v>
      </c>
      <c r="D36" s="20" t="str">
        <f>PCR!$D22</f>
        <v>MIS1027</v>
      </c>
      <c r="E36" s="20" t="str">
        <f>PCR!$D30</f>
        <v/>
      </c>
      <c r="F36" s="20" t="str">
        <f>PCR!$D38</f>
        <v/>
      </c>
      <c r="G36" s="20" t="str">
        <f>PCR!$D46</f>
        <v/>
      </c>
      <c r="H36" s="20" t="str">
        <f>PCR!$D54</f>
        <v/>
      </c>
      <c r="I36" s="20" t="str">
        <f>PCR!$D62</f>
        <v/>
      </c>
      <c r="J36" s="20" t="str">
        <f>PCR!$D70</f>
        <v/>
      </c>
      <c r="K36" s="20" t="str">
        <f>PCR!$D78</f>
        <v/>
      </c>
      <c r="L36" s="20" t="str">
        <f>PCR!$D86</f>
        <v/>
      </c>
      <c r="M36" s="20" t="str">
        <f>PCR!$D94</f>
        <v/>
      </c>
    </row>
    <row r="37" spans="1:13" ht="15.75" customHeight="1">
      <c r="A37" s="22" t="s">
        <v>28</v>
      </c>
      <c r="B37" s="20" t="str">
        <f>PCR!$D7</f>
        <v>MIS1014</v>
      </c>
      <c r="C37" s="20" t="str">
        <f>PCR!$D15</f>
        <v>Dd2</v>
      </c>
      <c r="D37" s="20" t="str">
        <f>PCR!$D23</f>
        <v>MIS1028</v>
      </c>
      <c r="E37" s="20" t="str">
        <f>PCR!$D31</f>
        <v/>
      </c>
      <c r="F37" s="20" t="str">
        <f>PCR!$D39</f>
        <v/>
      </c>
      <c r="G37" s="20" t="str">
        <f>PCR!$D47</f>
        <v/>
      </c>
      <c r="H37" s="20" t="str">
        <f>PCR!$D55</f>
        <v/>
      </c>
      <c r="I37" s="20" t="str">
        <f>PCR!$D63</f>
        <v/>
      </c>
      <c r="J37" s="20" t="str">
        <f>PCR!$D71</f>
        <v/>
      </c>
      <c r="K37" s="20" t="str">
        <f>PCR!$D79</f>
        <v/>
      </c>
      <c r="L37" s="20" t="str">
        <f>PCR!$D87</f>
        <v/>
      </c>
      <c r="M37" s="20" t="str">
        <f>PCR!$D95</f>
        <v/>
      </c>
    </row>
    <row r="38" spans="1:13" ht="15.75" customHeight="1">
      <c r="A38" s="22" t="s">
        <v>29</v>
      </c>
      <c r="B38" s="20" t="str">
        <f>PCR!$D8</f>
        <v>MIS1015</v>
      </c>
      <c r="C38" s="20" t="str">
        <f>PCR!$D16</f>
        <v>NTC</v>
      </c>
      <c r="D38" s="20" t="str">
        <f>PCR!$D24</f>
        <v>MIS1029</v>
      </c>
      <c r="E38" s="20" t="str">
        <f>PCR!$D32</f>
        <v/>
      </c>
      <c r="F38" s="20" t="str">
        <f>PCR!$D40</f>
        <v/>
      </c>
      <c r="G38" s="20" t="str">
        <f>PCR!$D48</f>
        <v/>
      </c>
      <c r="H38" s="20" t="str">
        <f>PCR!$D56</f>
        <v/>
      </c>
      <c r="I38" s="20" t="str">
        <f>PCR!$D64</f>
        <v/>
      </c>
      <c r="J38" s="20" t="str">
        <f>PCR!$D72</f>
        <v/>
      </c>
      <c r="K38" s="20" t="str">
        <f>PCR!$D80</f>
        <v/>
      </c>
      <c r="L38" s="20" t="str">
        <f>PCR!$D88</f>
        <v/>
      </c>
      <c r="M38" s="20" t="str">
        <f>PCR!$D96</f>
        <v/>
      </c>
    </row>
    <row r="39" spans="1:13" ht="15.75" customHeight="1">
      <c r="A39" s="22" t="s">
        <v>30</v>
      </c>
      <c r="B39" s="20" t="str">
        <f>PCR!$D9</f>
        <v>MIS1016</v>
      </c>
      <c r="C39" s="20" t="str">
        <f>PCR!$D17</f>
        <v>MIS1021</v>
      </c>
      <c r="D39" s="20" t="str">
        <f>PCR!$D25</f>
        <v>3D7</v>
      </c>
      <c r="E39" s="20" t="str">
        <f>PCR!$D33</f>
        <v/>
      </c>
      <c r="F39" s="20" t="str">
        <f>PCR!$D41</f>
        <v/>
      </c>
      <c r="G39" s="20" t="str">
        <f>PCR!$D49</f>
        <v/>
      </c>
      <c r="H39" s="20" t="str">
        <f>PCR!$D57</f>
        <v/>
      </c>
      <c r="I39" s="20" t="str">
        <f>PCR!$D65</f>
        <v/>
      </c>
      <c r="J39" s="20" t="str">
        <f>PCR!$D73</f>
        <v/>
      </c>
      <c r="K39" s="20" t="str">
        <f>PCR!$D81</f>
        <v/>
      </c>
      <c r="L39" s="20" t="str">
        <f>PCR!$D89</f>
        <v/>
      </c>
      <c r="M39" s="20" t="str">
        <f>PCR!$D97</f>
        <v/>
      </c>
    </row>
    <row r="40" spans="1:13" ht="15.75" customHeight="1">
      <c r="A40" s="22" t="s">
        <v>31</v>
      </c>
      <c r="B40" s="20" t="str">
        <f>PCR!$D10</f>
        <v>MIS1017</v>
      </c>
      <c r="C40" s="20" t="str">
        <f>PCR!$D18</f>
        <v>MIS1022</v>
      </c>
      <c r="D40" s="20" t="str">
        <f>PCR!$D26</f>
        <v>Dd2</v>
      </c>
      <c r="E40" s="20" t="str">
        <f>PCR!$D34</f>
        <v/>
      </c>
      <c r="F40" s="20" t="str">
        <f>PCR!$D42</f>
        <v/>
      </c>
      <c r="G40" s="20" t="str">
        <f>PCR!$D50</f>
        <v/>
      </c>
      <c r="H40" s="20" t="str">
        <f>PCR!$D58</f>
        <v/>
      </c>
      <c r="I40" s="20" t="str">
        <f>PCR!$D66</f>
        <v/>
      </c>
      <c r="J40" s="20" t="str">
        <f>PCR!$D74</f>
        <v/>
      </c>
      <c r="K40" s="20" t="str">
        <f>PCR!$D82</f>
        <v/>
      </c>
      <c r="L40" s="20" t="str">
        <f>PCR!$D90</f>
        <v/>
      </c>
      <c r="M40" s="20" t="str">
        <f>PCR!$D98</f>
        <v/>
      </c>
    </row>
    <row r="41" spans="1:13" ht="15.75" customHeight="1">
      <c r="A41" s="22" t="s">
        <v>32</v>
      </c>
      <c r="B41" s="20" t="str">
        <f>PCR!$D11</f>
        <v>MIS1018</v>
      </c>
      <c r="C41" s="20" t="str">
        <f>PCR!$D19</f>
        <v>MIS1023</v>
      </c>
      <c r="D41" s="20" t="str">
        <f>PCR!$D27</f>
        <v>NTC</v>
      </c>
      <c r="E41" s="20" t="str">
        <f>PCR!$D35</f>
        <v/>
      </c>
      <c r="F41" s="20" t="str">
        <f>PCR!$D43</f>
        <v/>
      </c>
      <c r="G41" s="20" t="str">
        <f>PCR!$D51</f>
        <v/>
      </c>
      <c r="H41" s="20" t="str">
        <f>PCR!$D59</f>
        <v/>
      </c>
      <c r="I41" s="20" t="str">
        <f>PCR!$D67</f>
        <v/>
      </c>
      <c r="J41" s="20" t="str">
        <f>PCR!$D75</f>
        <v/>
      </c>
      <c r="K41" s="20" t="str">
        <f>PCR!$D83</f>
        <v/>
      </c>
      <c r="L41" s="20" t="str">
        <f>PCR!$D91</f>
        <v/>
      </c>
      <c r="M41" s="20" t="str">
        <f>PCR!$D99</f>
        <v/>
      </c>
    </row>
    <row r="42" spans="1:13" ht="15.75" customHeight="1">
      <c r="A42" s="8"/>
      <c r="B42" s="8"/>
    </row>
  </sheetData>
  <sheetProtection sheet="1" objects="1" scenarios="1" selectLockedCells="1"/>
  <mergeCells count="68">
    <mergeCell ref="F32:G32"/>
    <mergeCell ref="A29:M29"/>
    <mergeCell ref="A7:B7"/>
    <mergeCell ref="C7:F7"/>
    <mergeCell ref="A8:B8"/>
    <mergeCell ref="A9:B9"/>
    <mergeCell ref="A10:B10"/>
    <mergeCell ref="C10:H10"/>
    <mergeCell ref="C8:F8"/>
    <mergeCell ref="C9:F9"/>
    <mergeCell ref="C11:F11"/>
    <mergeCell ref="C14:F14"/>
    <mergeCell ref="C12:F12"/>
    <mergeCell ref="D23:E23"/>
    <mergeCell ref="A22:C22"/>
    <mergeCell ref="A12:B12"/>
    <mergeCell ref="A1:M1"/>
    <mergeCell ref="G2:H2"/>
    <mergeCell ref="A3:B3"/>
    <mergeCell ref="A6:B6"/>
    <mergeCell ref="C2:F2"/>
    <mergeCell ref="C3:F3"/>
    <mergeCell ref="C5:F5"/>
    <mergeCell ref="C6:F6"/>
    <mergeCell ref="A2:B2"/>
    <mergeCell ref="A5:B5"/>
    <mergeCell ref="A4:B4"/>
    <mergeCell ref="C4:F4"/>
    <mergeCell ref="K2:L2"/>
    <mergeCell ref="K3:L3"/>
    <mergeCell ref="K4:L4"/>
    <mergeCell ref="K5:L6"/>
    <mergeCell ref="A14:B14"/>
    <mergeCell ref="C15:K16"/>
    <mergeCell ref="F19:G19"/>
    <mergeCell ref="J19:K19"/>
    <mergeCell ref="C13:F13"/>
    <mergeCell ref="A13:B13"/>
    <mergeCell ref="D19:E19"/>
    <mergeCell ref="A19:C19"/>
    <mergeCell ref="A15:B15"/>
    <mergeCell ref="A11:B11"/>
    <mergeCell ref="K30:M30"/>
    <mergeCell ref="D22:E22"/>
    <mergeCell ref="D24:E24"/>
    <mergeCell ref="D25:E25"/>
    <mergeCell ref="F23:G23"/>
    <mergeCell ref="F22:G22"/>
    <mergeCell ref="J24:K24"/>
    <mergeCell ref="F25:G25"/>
    <mergeCell ref="F24:G24"/>
    <mergeCell ref="A24:C24"/>
    <mergeCell ref="J25:K25"/>
    <mergeCell ref="A25:C25"/>
    <mergeCell ref="J22:K22"/>
    <mergeCell ref="J23:K23"/>
    <mergeCell ref="J26:K26"/>
    <mergeCell ref="D26:E26"/>
    <mergeCell ref="K28:M28"/>
    <mergeCell ref="A20:C20"/>
    <mergeCell ref="A21:C21"/>
    <mergeCell ref="F21:G21"/>
    <mergeCell ref="F20:G20"/>
    <mergeCell ref="D20:E20"/>
    <mergeCell ref="D21:E21"/>
    <mergeCell ref="J20:K20"/>
    <mergeCell ref="J21:K21"/>
    <mergeCell ref="A23:C23"/>
  </mergeCells>
  <conditionalFormatting sqref="A23:C25">
    <cfRule type="expression" dxfId="13" priority="9">
      <formula>A23="-"</formula>
    </cfRule>
  </conditionalFormatting>
  <conditionalFormatting sqref="C2:C4 C11:C15">
    <cfRule type="expression" dxfId="12" priority="22">
      <formula>COUNTIF(C2,"")</formula>
    </cfRule>
  </conditionalFormatting>
  <conditionalFormatting sqref="C7:C8">
    <cfRule type="expression" dxfId="11" priority="12">
      <formula>COUNTIF(C7,"")</formula>
    </cfRule>
  </conditionalFormatting>
  <conditionalFormatting sqref="D20:E20">
    <cfRule type="containsBlanks" dxfId="9" priority="6">
      <formula>LEN(TRIM(D20))=0</formula>
    </cfRule>
  </conditionalFormatting>
  <conditionalFormatting sqref="D23:E25">
    <cfRule type="expression" dxfId="8" priority="7">
      <formula>A23="-"</formula>
    </cfRule>
  </conditionalFormatting>
  <conditionalFormatting sqref="F32">
    <cfRule type="expression" dxfId="7" priority="2">
      <formula>COUNTIF(F32,"")</formula>
    </cfRule>
  </conditionalFormatting>
  <conditionalFormatting sqref="F20:G25">
    <cfRule type="expression" dxfId="6" priority="8">
      <formula>$A20="-"</formula>
    </cfRule>
  </conditionalFormatting>
  <conditionalFormatting sqref="J20:M26">
    <cfRule type="expression" dxfId="5" priority="3" stopIfTrue="1">
      <formula>J20=0</formula>
    </cfRule>
  </conditionalFormatting>
  <conditionalFormatting sqref="M20:M26">
    <cfRule type="expression" dxfId="4" priority="11">
      <formula>LEN(M20)&gt;0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  <dataValidation type="custom" allowBlank="1" showInputMessage="1" showErrorMessage="1" sqref="C4:F4" xr:uid="{9E3F1EDD-ECC0-4744-B8A4-53A5A89BEC01}">
      <formula1>LEN(C4)=3</formula1>
    </dataValidation>
    <dataValidation allowBlank="1" showInputMessage="1" showErrorMessage="1" errorTitle="Incorrect Format" error="Exp Numbers should be three digits long" sqref="C5:F5" xr:uid="{3305B6EA-24D3-4F5D-A2AC-BB3F2ACD221C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9285ED-6C3F-415D-A90E-72FC44694A02}">
            <xm:f>$D$20&gt;Reference!$F$31</xm:f>
            <x14:dxf>
              <fill>
                <patternFill>
                  <bgColor rgb="FFFF0000"/>
                </patternFill>
              </fill>
            </x14:dxf>
          </x14:cfRule>
          <xm:sqref>D20:E20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DC0BE7F-A938-49D1-8508-05D8BFD25456}">
          <x14:formula1>
            <xm:f>Reference!$E$21:$E$23</xm:f>
          </x14:formula1>
          <xm:sqref>C13:F13</xm:sqref>
        </x14:dataValidation>
        <x14:dataValidation type="list" allowBlank="1" showInputMessage="1" showErrorMessage="1" xr:uid="{021BDCBC-F511-4D48-906D-30E452F888C6}">
          <x14:formula1>
            <xm:f>Reference!$E$120:$E$121</xm:f>
          </x14:formula1>
          <xm:sqref>F32</xm:sqref>
        </x14:dataValidation>
        <x14:dataValidation type="list" allowBlank="1" showInputMessage="1" showErrorMessage="1" xr:uid="{58C9E0CC-D820-49E0-B8FE-F2C4BD08D2E5}">
          <x14:formula1>
            <xm:f>Reference!$G$17:$G$21</xm:f>
          </x14:formula1>
          <xm:sqref>C11:F11</xm:sqref>
        </x14:dataValidation>
        <x14:dataValidation type="list" allowBlank="1" showInputMessage="1" showErrorMessage="1" xr:uid="{9E7C7338-D4B5-4229-8F49-1913883BAA1F}">
          <x14:formula1>
            <xm:f>Reference!$I$17:$I$26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Reference!$L$17:$L$26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2"/>
  <sheetViews>
    <sheetView topLeftCell="A3" zoomScale="140" zoomScaleNormal="140" workbookViewId="0">
      <selection activeCell="K11" sqref="K11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4" width="11.8984375" hidden="1" customWidth="1"/>
    <col min="5" max="5" width="11.8984375" customWidth="1"/>
    <col min="6" max="7" width="12.59765625" style="1" customWidth="1"/>
    <col min="8" max="8" width="15.3984375" hidden="1" customWidth="1"/>
    <col min="9" max="9" width="12.69921875" hidden="1" customWidth="1"/>
  </cols>
  <sheetData>
    <row r="1" spans="1:13">
      <c r="E1" s="117" t="s">
        <v>243</v>
      </c>
      <c r="F1" s="117"/>
      <c r="G1" s="117"/>
      <c r="H1" s="117"/>
      <c r="I1" s="117"/>
      <c r="J1" s="117"/>
      <c r="K1" s="117"/>
    </row>
    <row r="2" spans="1:13">
      <c r="A2" s="30"/>
      <c r="B2" s="30"/>
      <c r="C2" s="30"/>
      <c r="E2" s="114" t="s">
        <v>19</v>
      </c>
      <c r="F2" s="115"/>
      <c r="G2" s="116"/>
      <c r="H2" s="31" t="s">
        <v>236</v>
      </c>
      <c r="I2" s="111" t="s">
        <v>1</v>
      </c>
      <c r="J2" s="112"/>
      <c r="K2" s="112"/>
      <c r="L2" s="112"/>
      <c r="M2" s="113"/>
    </row>
    <row r="3" spans="1:13" s="2" customFormat="1" ht="47.4" thickBot="1">
      <c r="A3" s="43" t="s">
        <v>33</v>
      </c>
      <c r="B3" s="43" t="s">
        <v>226</v>
      </c>
      <c r="C3" s="43" t="s">
        <v>131</v>
      </c>
      <c r="D3" s="43" t="s">
        <v>227</v>
      </c>
      <c r="E3" s="44" t="s">
        <v>4</v>
      </c>
      <c r="F3" s="44" t="s">
        <v>20</v>
      </c>
      <c r="G3" s="44" t="s">
        <v>214</v>
      </c>
      <c r="H3" s="45" t="s">
        <v>168</v>
      </c>
      <c r="I3" s="46" t="s">
        <v>169</v>
      </c>
      <c r="J3" s="46" t="s">
        <v>148</v>
      </c>
      <c r="K3" s="46" t="s">
        <v>132</v>
      </c>
      <c r="L3" s="46" t="s">
        <v>149</v>
      </c>
      <c r="M3" s="46" t="s">
        <v>34</v>
      </c>
    </row>
    <row r="4" spans="1:13" ht="15.75" customHeight="1">
      <c r="A4" s="47">
        <v>1</v>
      </c>
      <c r="B4" s="48" t="str">
        <f>RIGHT(tbl_PCR[[#This Row],[Well]],LEN(tbl_PCR[[#This Row],[Well]])-1)</f>
        <v>1</v>
      </c>
      <c r="C4" s="48" t="s">
        <v>35</v>
      </c>
      <c r="D4" s="50" t="str">
        <f>IF(Assay!$F$32=Reference!$E$120,IF(LEN(tbl_PCR[[#This Row],[Sample ID]])&gt;0,tbl_PCR[[#This Row],[Sample ID]],""),IF(LEN(tbl_PCR[[#This Row],[Extraction ID]])&gt;0,tbl_PCR[[#This Row],[Extraction ID]],""))</f>
        <v>MIS1011</v>
      </c>
      <c r="E4" s="23" t="s">
        <v>264</v>
      </c>
      <c r="F4" s="68" t="s">
        <v>265</v>
      </c>
      <c r="G4" s="23" t="s">
        <v>216</v>
      </c>
      <c r="H4" s="63" t="s">
        <v>266</v>
      </c>
      <c r="I4" s="73" t="str">
        <f>IF(LEN(tbl_PCR[[#This Row],[Sample ID]])=0,"",CONCATENATE(exp_id,"_",tbl_PCR[[#This Row],[Well]]))</f>
        <v>PCTB142_A1</v>
      </c>
      <c r="J4" s="49">
        <v>70</v>
      </c>
      <c r="K4" s="49">
        <v>1</v>
      </c>
      <c r="L4" s="51">
        <f t="shared" ref="L4:L68" si="0">IF(OR(J4="",K4=""),"",SUM(J4*K4))</f>
        <v>70</v>
      </c>
      <c r="M4" s="52" t="s">
        <v>332</v>
      </c>
    </row>
    <row r="5" spans="1:13" ht="15.75" customHeight="1">
      <c r="A5" s="53">
        <v>2</v>
      </c>
      <c r="B5" s="33" t="str">
        <f>RIGHT(tbl_PCR[[#This Row],[Well]],LEN(tbl_PCR[[#This Row],[Well]])-1)</f>
        <v>1</v>
      </c>
      <c r="C5" s="33" t="s">
        <v>47</v>
      </c>
      <c r="D5" s="42" t="str">
        <f>IF(Assay!$F$32=Reference!$E$120,IF(LEN(tbl_PCR[[#This Row],[Sample ID]])&gt;0,tbl_PCR[[#This Row],[Sample ID]],""),IF(LEN(tbl_PCR[[#This Row],[Extraction ID]])&gt;0,tbl_PCR[[#This Row],[Extraction ID]],""))</f>
        <v>MIS1012</v>
      </c>
      <c r="E5" s="23" t="s">
        <v>267</v>
      </c>
      <c r="F5" s="68" t="s">
        <v>268</v>
      </c>
      <c r="G5" s="23" t="s">
        <v>216</v>
      </c>
      <c r="H5" s="28" t="s">
        <v>269</v>
      </c>
      <c r="I5" s="73" t="str">
        <f>IF(LEN(tbl_PCR[[#This Row],[Sample ID]])=0,"",CONCATENATE(exp_id,"_",tbl_PCR[[#This Row],[Well]]))</f>
        <v>PCTB142_B1</v>
      </c>
      <c r="J5" s="29">
        <v>48.6</v>
      </c>
      <c r="K5" s="23">
        <v>1</v>
      </c>
      <c r="L5" s="3">
        <f t="shared" si="0"/>
        <v>48.6</v>
      </c>
      <c r="M5" s="54" t="s">
        <v>332</v>
      </c>
    </row>
    <row r="6" spans="1:13" ht="15.75" customHeight="1">
      <c r="A6" s="53">
        <v>3</v>
      </c>
      <c r="B6" s="33" t="str">
        <f>RIGHT(tbl_PCR[[#This Row],[Well]],LEN(tbl_PCR[[#This Row],[Well]])-1)</f>
        <v>1</v>
      </c>
      <c r="C6" s="33" t="s">
        <v>56</v>
      </c>
      <c r="D6" s="42" t="str">
        <f>IF(Assay!$F$32=Reference!$E$120,IF(LEN(tbl_PCR[[#This Row],[Sample ID]])&gt;0,tbl_PCR[[#This Row],[Sample ID]],""),IF(LEN(tbl_PCR[[#This Row],[Extraction ID]])&gt;0,tbl_PCR[[#This Row],[Extraction ID]],""))</f>
        <v>MIS1013</v>
      </c>
      <c r="E6" s="23" t="s">
        <v>270</v>
      </c>
      <c r="F6" s="68" t="s">
        <v>271</v>
      </c>
      <c r="G6" s="23" t="s">
        <v>216</v>
      </c>
      <c r="H6" s="28" t="s">
        <v>272</v>
      </c>
      <c r="I6" s="73" t="str">
        <f>IF(LEN(tbl_PCR[[#This Row],[Sample ID]])=0,"",CONCATENATE(exp_id,"_",tbl_PCR[[#This Row],[Well]]))</f>
        <v>PCTB142_C1</v>
      </c>
      <c r="J6" s="23">
        <v>40.200000000000003</v>
      </c>
      <c r="K6" s="23">
        <v>1</v>
      </c>
      <c r="L6" s="3">
        <f t="shared" si="0"/>
        <v>40.200000000000003</v>
      </c>
      <c r="M6" s="54" t="s">
        <v>332</v>
      </c>
    </row>
    <row r="7" spans="1:13" ht="15.75" customHeight="1">
      <c r="A7" s="53">
        <v>4</v>
      </c>
      <c r="B7" s="33" t="str">
        <f>RIGHT(tbl_PCR[[#This Row],[Well]],LEN(tbl_PCR[[#This Row],[Well]])-1)</f>
        <v>1</v>
      </c>
      <c r="C7" s="33" t="s">
        <v>58</v>
      </c>
      <c r="D7" s="42" t="str">
        <f>IF(Assay!$F$32=Reference!$E$120,IF(LEN(tbl_PCR[[#This Row],[Sample ID]])&gt;0,tbl_PCR[[#This Row],[Sample ID]],""),IF(LEN(tbl_PCR[[#This Row],[Extraction ID]])&gt;0,tbl_PCR[[#This Row],[Extraction ID]],""))</f>
        <v>MIS1014</v>
      </c>
      <c r="E7" s="23" t="s">
        <v>273</v>
      </c>
      <c r="F7" s="68" t="s">
        <v>274</v>
      </c>
      <c r="G7" s="23" t="s">
        <v>216</v>
      </c>
      <c r="H7" s="28" t="s">
        <v>275</v>
      </c>
      <c r="I7" s="73" t="str">
        <f>IF(LEN(tbl_PCR[[#This Row],[Sample ID]])=0,"",CONCATENATE(exp_id,"_",tbl_PCR[[#This Row],[Well]]))</f>
        <v>PCTB142_D1</v>
      </c>
      <c r="J7" s="29">
        <v>42.2</v>
      </c>
      <c r="K7" s="23">
        <v>1</v>
      </c>
      <c r="L7" s="3">
        <f t="shared" si="0"/>
        <v>42.2</v>
      </c>
      <c r="M7" s="54" t="s">
        <v>332</v>
      </c>
    </row>
    <row r="8" spans="1:13" ht="15.75" customHeight="1">
      <c r="A8" s="53">
        <v>5</v>
      </c>
      <c r="B8" s="33" t="str">
        <f>RIGHT(tbl_PCR[[#This Row],[Well]],LEN(tbl_PCR[[#This Row],[Well]])-1)</f>
        <v>1</v>
      </c>
      <c r="C8" s="33" t="s">
        <v>60</v>
      </c>
      <c r="D8" s="42" t="str">
        <f>IF(Assay!$F$32=Reference!$E$120,IF(LEN(tbl_PCR[[#This Row],[Sample ID]])&gt;0,tbl_PCR[[#This Row],[Sample ID]],""),IF(LEN(tbl_PCR[[#This Row],[Extraction ID]])&gt;0,tbl_PCR[[#This Row],[Extraction ID]],""))</f>
        <v>MIS1015</v>
      </c>
      <c r="E8" s="23" t="s">
        <v>276</v>
      </c>
      <c r="F8" s="68" t="s">
        <v>277</v>
      </c>
      <c r="G8" s="23" t="s">
        <v>216</v>
      </c>
      <c r="H8" s="28" t="s">
        <v>278</v>
      </c>
      <c r="I8" s="73" t="str">
        <f>IF(LEN(tbl_PCR[[#This Row],[Sample ID]])=0,"",CONCATENATE(exp_id,"_",tbl_PCR[[#This Row],[Well]]))</f>
        <v>PCTB142_E1</v>
      </c>
      <c r="J8" s="23">
        <v>41.2</v>
      </c>
      <c r="K8" s="23">
        <v>1</v>
      </c>
      <c r="L8" s="3">
        <f t="shared" si="0"/>
        <v>41.2</v>
      </c>
      <c r="M8" s="54" t="s">
        <v>332</v>
      </c>
    </row>
    <row r="9" spans="1:13" ht="15.75" customHeight="1">
      <c r="A9" s="53">
        <v>6</v>
      </c>
      <c r="B9" s="33" t="str">
        <f>RIGHT(tbl_PCR[[#This Row],[Well]],LEN(tbl_PCR[[#This Row],[Well]])-1)</f>
        <v>1</v>
      </c>
      <c r="C9" s="33" t="s">
        <v>61</v>
      </c>
      <c r="D9" s="42" t="str">
        <f>IF(Assay!$F$32=Reference!$E$120,IF(LEN(tbl_PCR[[#This Row],[Sample ID]])&gt;0,tbl_PCR[[#This Row],[Sample ID]],""),IF(LEN(tbl_PCR[[#This Row],[Extraction ID]])&gt;0,tbl_PCR[[#This Row],[Extraction ID]],""))</f>
        <v>MIS1016</v>
      </c>
      <c r="E9" s="23" t="s">
        <v>279</v>
      </c>
      <c r="F9" s="68" t="s">
        <v>280</v>
      </c>
      <c r="G9" s="23" t="s">
        <v>216</v>
      </c>
      <c r="H9" s="28" t="s">
        <v>281</v>
      </c>
      <c r="I9" s="73" t="str">
        <f>IF(LEN(tbl_PCR[[#This Row],[Sample ID]])=0,"",CONCATENATE(exp_id,"_",tbl_PCR[[#This Row],[Well]]))</f>
        <v>PCTB142_F1</v>
      </c>
      <c r="J9" s="29">
        <v>7.3</v>
      </c>
      <c r="K9" s="23">
        <v>1</v>
      </c>
      <c r="L9" s="3">
        <f t="shared" si="0"/>
        <v>7.3</v>
      </c>
      <c r="M9" s="54" t="s">
        <v>333</v>
      </c>
    </row>
    <row r="10" spans="1:13" ht="15.75" customHeight="1">
      <c r="A10" s="53">
        <v>7</v>
      </c>
      <c r="B10" s="33" t="str">
        <f>RIGHT(tbl_PCR[[#This Row],[Well]],LEN(tbl_PCR[[#This Row],[Well]])-1)</f>
        <v>1</v>
      </c>
      <c r="C10" s="33" t="s">
        <v>62</v>
      </c>
      <c r="D10" s="42" t="str">
        <f>IF(Assay!$F$32=Reference!$E$120,IF(LEN(tbl_PCR[[#This Row],[Sample ID]])&gt;0,tbl_PCR[[#This Row],[Sample ID]],""),IF(LEN(tbl_PCR[[#This Row],[Extraction ID]])&gt;0,tbl_PCR[[#This Row],[Extraction ID]],""))</f>
        <v>MIS1017</v>
      </c>
      <c r="E10" s="23" t="s">
        <v>282</v>
      </c>
      <c r="F10" s="23" t="s">
        <v>283</v>
      </c>
      <c r="G10" s="23" t="s">
        <v>216</v>
      </c>
      <c r="H10" s="28" t="s">
        <v>284</v>
      </c>
      <c r="I10" s="73" t="str">
        <f>IF(LEN(tbl_PCR[[#This Row],[Sample ID]])=0,"",CONCATENATE(exp_id,"_",tbl_PCR[[#This Row],[Well]]))</f>
        <v>PCTB142_G1</v>
      </c>
      <c r="J10" s="23">
        <v>37.799999999999997</v>
      </c>
      <c r="K10" s="23">
        <v>1</v>
      </c>
      <c r="L10" s="3">
        <f t="shared" si="0"/>
        <v>37.799999999999997</v>
      </c>
      <c r="M10" s="54" t="s">
        <v>332</v>
      </c>
    </row>
    <row r="11" spans="1:13" ht="15.75" customHeight="1" thickBot="1">
      <c r="A11" s="55">
        <v>8</v>
      </c>
      <c r="B11" s="56" t="str">
        <f>RIGHT(tbl_PCR[[#This Row],[Well]],LEN(tbl_PCR[[#This Row],[Well]])-1)</f>
        <v>1</v>
      </c>
      <c r="C11" s="56" t="s">
        <v>63</v>
      </c>
      <c r="D11" s="58" t="str">
        <f>IF(Assay!$F$32=Reference!$E$120,IF(LEN(tbl_PCR[[#This Row],[Sample ID]])&gt;0,tbl_PCR[[#This Row],[Sample ID]],""),IF(LEN(tbl_PCR[[#This Row],[Extraction ID]])&gt;0,tbl_PCR[[#This Row],[Extraction ID]],""))</f>
        <v>MIS1018</v>
      </c>
      <c r="E11" s="57" t="s">
        <v>285</v>
      </c>
      <c r="F11" s="57" t="s">
        <v>286</v>
      </c>
      <c r="G11" s="57" t="s">
        <v>216</v>
      </c>
      <c r="H11" s="59" t="s">
        <v>287</v>
      </c>
      <c r="I11" s="74" t="str">
        <f>IF(LEN(tbl_PCR[[#This Row],[Sample ID]])=0,"",CONCATENATE(exp_id,"_",tbl_PCR[[#This Row],[Well]]))</f>
        <v>PCTB142_H1</v>
      </c>
      <c r="J11" s="60">
        <v>22.2</v>
      </c>
      <c r="K11" s="57">
        <v>1</v>
      </c>
      <c r="L11" s="61">
        <f t="shared" si="0"/>
        <v>22.2</v>
      </c>
      <c r="M11" s="62" t="s">
        <v>332</v>
      </c>
    </row>
    <row r="12" spans="1:13" ht="15.75" customHeight="1">
      <c r="A12" s="47">
        <v>9</v>
      </c>
      <c r="B12" s="48" t="str">
        <f>RIGHT(tbl_PCR[[#This Row],[Well]],LEN(tbl_PCR[[#This Row],[Well]])-1)</f>
        <v>2</v>
      </c>
      <c r="C12" s="48" t="s">
        <v>36</v>
      </c>
      <c r="D12" s="50" t="str">
        <f>IF(Assay!$F$32=Reference!$E$120,IF(LEN(tbl_PCR[[#This Row],[Sample ID]])&gt;0,tbl_PCR[[#This Row],[Sample ID]],""),IF(LEN(tbl_PCR[[#This Row],[Extraction ID]])&gt;0,tbl_PCR[[#This Row],[Extraction ID]],""))</f>
        <v>MIS1019</v>
      </c>
      <c r="E12" s="49" t="s">
        <v>288</v>
      </c>
      <c r="F12" s="49" t="s">
        <v>289</v>
      </c>
      <c r="G12" s="49" t="s">
        <v>216</v>
      </c>
      <c r="H12" s="63" t="s">
        <v>290</v>
      </c>
      <c r="I12" s="75" t="str">
        <f>IF(LEN(tbl_PCR[[#This Row],[Sample ID]])=0,"",CONCATENATE(exp_id,"_",tbl_PCR[[#This Row],[Well]]))</f>
        <v>PCTB142_A2</v>
      </c>
      <c r="J12" s="49">
        <v>65.599999999999994</v>
      </c>
      <c r="K12" s="49">
        <v>1</v>
      </c>
      <c r="L12" s="51">
        <f t="shared" si="0"/>
        <v>65.599999999999994</v>
      </c>
      <c r="M12" s="52" t="s">
        <v>332</v>
      </c>
    </row>
    <row r="13" spans="1:13" ht="15.75" customHeight="1">
      <c r="A13" s="53">
        <v>10</v>
      </c>
      <c r="B13" s="33" t="str">
        <f>RIGHT(tbl_PCR[[#This Row],[Well]],LEN(tbl_PCR[[#This Row],[Well]])-1)</f>
        <v>2</v>
      </c>
      <c r="C13" s="33" t="s">
        <v>48</v>
      </c>
      <c r="D13" s="42" t="str">
        <f>IF(Assay!$F$32=Reference!$E$120,IF(LEN(tbl_PCR[[#This Row],[Sample ID]])&gt;0,tbl_PCR[[#This Row],[Sample ID]],""),IF(LEN(tbl_PCR[[#This Row],[Extraction ID]])&gt;0,tbl_PCR[[#This Row],[Extraction ID]],""))</f>
        <v>MIS1020</v>
      </c>
      <c r="E13" s="23" t="s">
        <v>291</v>
      </c>
      <c r="F13" s="23" t="s">
        <v>292</v>
      </c>
      <c r="G13" s="23" t="s">
        <v>216</v>
      </c>
      <c r="H13" s="28" t="s">
        <v>293</v>
      </c>
      <c r="I13" s="73" t="str">
        <f>IF(LEN(tbl_PCR[[#This Row],[Sample ID]])=0,"",CONCATENATE(exp_id,"_",tbl_PCR[[#This Row],[Well]]))</f>
        <v>PCTB142_B2</v>
      </c>
      <c r="J13" s="29">
        <v>54.4</v>
      </c>
      <c r="K13" s="29">
        <v>1</v>
      </c>
      <c r="L13" s="3">
        <f t="shared" si="0"/>
        <v>54.4</v>
      </c>
      <c r="M13" s="54" t="s">
        <v>332</v>
      </c>
    </row>
    <row r="14" spans="1:13" ht="15.75" customHeight="1">
      <c r="A14" s="53">
        <v>11</v>
      </c>
      <c r="B14" s="33" t="str">
        <f>RIGHT(tbl_PCR[[#This Row],[Well]],LEN(tbl_PCR[[#This Row],[Well]])-1)</f>
        <v>2</v>
      </c>
      <c r="C14" s="33" t="s">
        <v>57</v>
      </c>
      <c r="D14" s="42" t="str">
        <f>IF(Assay!$F$32=Reference!$E$120,IF(LEN(tbl_PCR[[#This Row],[Sample ID]])&gt;0,tbl_PCR[[#This Row],[Sample ID]],""),IF(LEN(tbl_PCR[[#This Row],[Extraction ID]])&gt;0,tbl_PCR[[#This Row],[Extraction ID]],""))</f>
        <v>3D7</v>
      </c>
      <c r="E14" s="23" t="s">
        <v>294</v>
      </c>
      <c r="F14" s="23" t="s">
        <v>295</v>
      </c>
      <c r="G14" s="23" t="s">
        <v>217</v>
      </c>
      <c r="H14" s="28" t="s">
        <v>296</v>
      </c>
      <c r="I14" s="73" t="str">
        <f>IF(LEN(tbl_PCR[[#This Row],[Sample ID]])=0,"",CONCATENATE(exp_id,"_",tbl_PCR[[#This Row],[Well]]))</f>
        <v>PCTB142_C2</v>
      </c>
      <c r="J14" s="29">
        <v>121</v>
      </c>
      <c r="K14" s="29">
        <v>1</v>
      </c>
      <c r="L14" s="3">
        <f t="shared" si="0"/>
        <v>121</v>
      </c>
      <c r="M14" s="54" t="s">
        <v>332</v>
      </c>
    </row>
    <row r="15" spans="1:13" ht="15.75" customHeight="1">
      <c r="A15" s="53">
        <v>12</v>
      </c>
      <c r="B15" s="33" t="str">
        <f>RIGHT(tbl_PCR[[#This Row],[Well]],LEN(tbl_PCR[[#This Row],[Well]])-1)</f>
        <v>2</v>
      </c>
      <c r="C15" s="33" t="s">
        <v>59</v>
      </c>
      <c r="D15" s="42" t="str">
        <f>IF(Assay!$F$32=Reference!$E$120,IF(LEN(tbl_PCR[[#This Row],[Sample ID]])&gt;0,tbl_PCR[[#This Row],[Sample ID]],""),IF(LEN(tbl_PCR[[#This Row],[Extraction ID]])&gt;0,tbl_PCR[[#This Row],[Extraction ID]],""))</f>
        <v>Dd2</v>
      </c>
      <c r="E15" s="23" t="s">
        <v>297</v>
      </c>
      <c r="F15" s="23" t="s">
        <v>298</v>
      </c>
      <c r="G15" s="23" t="s">
        <v>217</v>
      </c>
      <c r="H15" s="28" t="s">
        <v>299</v>
      </c>
      <c r="I15" s="73" t="str">
        <f>IF(LEN(tbl_PCR[[#This Row],[Sample ID]])=0,"",CONCATENATE(exp_id,"_",tbl_PCR[[#This Row],[Well]]))</f>
        <v>PCTB142_D2</v>
      </c>
      <c r="J15" s="29">
        <v>94.6</v>
      </c>
      <c r="K15" s="29">
        <v>1</v>
      </c>
      <c r="L15" s="3">
        <f t="shared" si="0"/>
        <v>94.6</v>
      </c>
      <c r="M15" s="54" t="s">
        <v>332</v>
      </c>
    </row>
    <row r="16" spans="1:13" ht="15.75" customHeight="1">
      <c r="A16" s="53">
        <v>13</v>
      </c>
      <c r="B16" s="33" t="str">
        <f>RIGHT(tbl_PCR[[#This Row],[Well]],LEN(tbl_PCR[[#This Row],[Well]])-1)</f>
        <v>2</v>
      </c>
      <c r="C16" s="33" t="s">
        <v>64</v>
      </c>
      <c r="D16" s="42" t="str">
        <f>IF(Assay!$F$32=Reference!$E$120,IF(LEN(tbl_PCR[[#This Row],[Sample ID]])&gt;0,tbl_PCR[[#This Row],[Sample ID]],""),IF(LEN(tbl_PCR[[#This Row],[Extraction ID]])&gt;0,tbl_PCR[[#This Row],[Extraction ID]],""))</f>
        <v>NTC</v>
      </c>
      <c r="E16" s="23" t="s">
        <v>300</v>
      </c>
      <c r="F16" s="23" t="s">
        <v>301</v>
      </c>
      <c r="G16" s="23" t="s">
        <v>218</v>
      </c>
      <c r="H16" s="28" t="s">
        <v>302</v>
      </c>
      <c r="I16" s="73" t="str">
        <f>IF(LEN(tbl_PCR[[#This Row],[Sample ID]])=0,"",CONCATENATE(exp_id,"_",tbl_PCR[[#This Row],[Well]]))</f>
        <v>PCTB142_E2</v>
      </c>
      <c r="J16" s="29">
        <v>1.4</v>
      </c>
      <c r="K16" s="29">
        <v>1</v>
      </c>
      <c r="L16" s="3">
        <f t="shared" si="0"/>
        <v>1.4</v>
      </c>
      <c r="M16" s="54" t="s">
        <v>332</v>
      </c>
    </row>
    <row r="17" spans="1:13" ht="15.75" customHeight="1">
      <c r="A17" s="53">
        <v>14</v>
      </c>
      <c r="B17" s="33" t="str">
        <f>RIGHT(tbl_PCR[[#This Row],[Well]],LEN(tbl_PCR[[#This Row],[Well]])-1)</f>
        <v>2</v>
      </c>
      <c r="C17" s="33" t="s">
        <v>65</v>
      </c>
      <c r="D17" s="42" t="str">
        <f>IF(Assay!$F$32=Reference!$E$120,IF(LEN(tbl_PCR[[#This Row],[Sample ID]])&gt;0,tbl_PCR[[#This Row],[Sample ID]],""),IF(LEN(tbl_PCR[[#This Row],[Extraction ID]])&gt;0,tbl_PCR[[#This Row],[Extraction ID]],""))</f>
        <v>MIS1021</v>
      </c>
      <c r="E17" s="23" t="s">
        <v>303</v>
      </c>
      <c r="F17" s="23" t="s">
        <v>292</v>
      </c>
      <c r="G17" s="23" t="s">
        <v>216</v>
      </c>
      <c r="H17" s="28" t="s">
        <v>304</v>
      </c>
      <c r="I17" s="73" t="str">
        <f>IF(LEN(tbl_PCR[[#This Row],[Sample ID]])=0,"",CONCATENATE(exp_id,"_",tbl_PCR[[#This Row],[Well]]))</f>
        <v>PCTB142_F2</v>
      </c>
      <c r="J17" s="29">
        <v>2.66</v>
      </c>
      <c r="K17" s="29">
        <v>1</v>
      </c>
      <c r="L17" s="3">
        <f t="shared" si="0"/>
        <v>2.66</v>
      </c>
      <c r="M17" s="54" t="s">
        <v>333</v>
      </c>
    </row>
    <row r="18" spans="1:13" ht="15.75" customHeight="1">
      <c r="A18" s="53">
        <v>15</v>
      </c>
      <c r="B18" s="33" t="str">
        <f>RIGHT(tbl_PCR[[#This Row],[Well]],LEN(tbl_PCR[[#This Row],[Well]])-1)</f>
        <v>2</v>
      </c>
      <c r="C18" s="33" t="s">
        <v>66</v>
      </c>
      <c r="D18" s="42" t="str">
        <f>IF(Assay!$F$32=Reference!$E$120,IF(LEN(tbl_PCR[[#This Row],[Sample ID]])&gt;0,tbl_PCR[[#This Row],[Sample ID]],""),IF(LEN(tbl_PCR[[#This Row],[Extraction ID]])&gt;0,tbl_PCR[[#This Row],[Extraction ID]],""))</f>
        <v>MIS1022</v>
      </c>
      <c r="E18" s="23" t="s">
        <v>305</v>
      </c>
      <c r="F18" s="23" t="s">
        <v>306</v>
      </c>
      <c r="G18" s="23" t="s">
        <v>216</v>
      </c>
      <c r="H18" s="28" t="s">
        <v>307</v>
      </c>
      <c r="I18" s="73" t="str">
        <f>IF(LEN(tbl_PCR[[#This Row],[Sample ID]])=0,"",CONCATENATE(exp_id,"_",tbl_PCR[[#This Row],[Well]]))</f>
        <v>PCTB142_G2</v>
      </c>
      <c r="J18" s="29">
        <v>20.2</v>
      </c>
      <c r="K18" s="29">
        <v>1</v>
      </c>
      <c r="L18" s="3">
        <f t="shared" si="0"/>
        <v>20.2</v>
      </c>
      <c r="M18" s="54" t="s">
        <v>332</v>
      </c>
    </row>
    <row r="19" spans="1:13" ht="15.75" customHeight="1" thickBot="1">
      <c r="A19" s="55">
        <v>16</v>
      </c>
      <c r="B19" s="56" t="str">
        <f>RIGHT(tbl_PCR[[#This Row],[Well]],LEN(tbl_PCR[[#This Row],[Well]])-1)</f>
        <v>2</v>
      </c>
      <c r="C19" s="56" t="s">
        <v>67</v>
      </c>
      <c r="D19" s="58" t="str">
        <f>IF(Assay!$F$32=Reference!$E$120,IF(LEN(tbl_PCR[[#This Row],[Sample ID]])&gt;0,tbl_PCR[[#This Row],[Sample ID]],""),IF(LEN(tbl_PCR[[#This Row],[Extraction ID]])&gt;0,tbl_PCR[[#This Row],[Extraction ID]],""))</f>
        <v>MIS1023</v>
      </c>
      <c r="E19" s="57" t="s">
        <v>308</v>
      </c>
      <c r="F19" s="57" t="s">
        <v>309</v>
      </c>
      <c r="G19" s="57" t="s">
        <v>216</v>
      </c>
      <c r="H19" s="59" t="s">
        <v>310</v>
      </c>
      <c r="I19" s="74" t="str">
        <f>IF(LEN(tbl_PCR[[#This Row],[Sample ID]])=0,"",CONCATENATE(exp_id,"_",tbl_PCR[[#This Row],[Well]]))</f>
        <v>PCTB142_H2</v>
      </c>
      <c r="J19" s="60">
        <v>22.4</v>
      </c>
      <c r="K19" s="60">
        <v>1</v>
      </c>
      <c r="L19" s="61">
        <f t="shared" si="0"/>
        <v>22.4</v>
      </c>
      <c r="M19" s="62" t="s">
        <v>332</v>
      </c>
    </row>
    <row r="20" spans="1:13" ht="15.75" customHeight="1">
      <c r="A20" s="47">
        <v>17</v>
      </c>
      <c r="B20" s="48" t="str">
        <f>RIGHT(tbl_PCR[[#This Row],[Well]],LEN(tbl_PCR[[#This Row],[Well]])-1)</f>
        <v>3</v>
      </c>
      <c r="C20" s="48" t="s">
        <v>37</v>
      </c>
      <c r="D20" s="50" t="str">
        <f>IF(Assay!$F$32=Reference!$E$120,IF(LEN(tbl_PCR[[#This Row],[Sample ID]])&gt;0,tbl_PCR[[#This Row],[Sample ID]],""),IF(LEN(tbl_PCR[[#This Row],[Extraction ID]])&gt;0,tbl_PCR[[#This Row],[Extraction ID]],""))</f>
        <v>MIS1025</v>
      </c>
      <c r="E20" s="49" t="s">
        <v>311</v>
      </c>
      <c r="F20" s="49" t="s">
        <v>312</v>
      </c>
      <c r="G20" s="49" t="s">
        <v>216</v>
      </c>
      <c r="H20" s="63" t="s">
        <v>313</v>
      </c>
      <c r="I20" s="75" t="str">
        <f>IF(LEN(tbl_PCR[[#This Row],[Sample ID]])=0,"",CONCATENATE(exp_id,"_",tbl_PCR[[#This Row],[Well]]))</f>
        <v>PCTB142_A3</v>
      </c>
      <c r="J20" s="49">
        <v>51.4</v>
      </c>
      <c r="K20" s="49">
        <v>1</v>
      </c>
      <c r="L20" s="51">
        <f t="shared" si="0"/>
        <v>51.4</v>
      </c>
      <c r="M20" s="52" t="s">
        <v>332</v>
      </c>
    </row>
    <row r="21" spans="1:13" ht="15.75" customHeight="1">
      <c r="A21" s="53">
        <v>18</v>
      </c>
      <c r="B21" s="33" t="str">
        <f>RIGHT(tbl_PCR[[#This Row],[Well]],LEN(tbl_PCR[[#This Row],[Well]])-1)</f>
        <v>3</v>
      </c>
      <c r="C21" s="33" t="s">
        <v>49</v>
      </c>
      <c r="D21" s="42" t="str">
        <f>IF(Assay!$F$32=Reference!$E$120,IF(LEN(tbl_PCR[[#This Row],[Sample ID]])&gt;0,tbl_PCR[[#This Row],[Sample ID]],""),IF(LEN(tbl_PCR[[#This Row],[Extraction ID]])&gt;0,tbl_PCR[[#This Row],[Extraction ID]],""))</f>
        <v>MIS1026</v>
      </c>
      <c r="E21" s="23" t="s">
        <v>314</v>
      </c>
      <c r="F21" s="23" t="s">
        <v>315</v>
      </c>
      <c r="G21" s="23" t="s">
        <v>216</v>
      </c>
      <c r="H21" s="28" t="s">
        <v>316</v>
      </c>
      <c r="I21" s="73" t="str">
        <f>IF(LEN(tbl_PCR[[#This Row],[Sample ID]])=0,"",CONCATENATE(exp_id,"_",tbl_PCR[[#This Row],[Well]]))</f>
        <v>PCTB142_B3</v>
      </c>
      <c r="J21" s="29">
        <v>14.2</v>
      </c>
      <c r="K21" s="29">
        <v>1</v>
      </c>
      <c r="L21" s="3">
        <f t="shared" si="0"/>
        <v>14.2</v>
      </c>
      <c r="M21" s="54" t="s">
        <v>332</v>
      </c>
    </row>
    <row r="22" spans="1:13" ht="15.75" customHeight="1">
      <c r="A22" s="53">
        <v>19</v>
      </c>
      <c r="B22" s="33" t="str">
        <f>RIGHT(tbl_PCR[[#This Row],[Well]],LEN(tbl_PCR[[#This Row],[Well]])-1)</f>
        <v>3</v>
      </c>
      <c r="C22" s="33" t="s">
        <v>68</v>
      </c>
      <c r="D22" s="42" t="str">
        <f>IF(Assay!$F$32=Reference!$E$120,IF(LEN(tbl_PCR[[#This Row],[Sample ID]])&gt;0,tbl_PCR[[#This Row],[Sample ID]],""),IF(LEN(tbl_PCR[[#This Row],[Extraction ID]])&gt;0,tbl_PCR[[#This Row],[Extraction ID]],""))</f>
        <v>MIS1027</v>
      </c>
      <c r="E22" s="23" t="s">
        <v>317</v>
      </c>
      <c r="F22" s="23" t="s">
        <v>318</v>
      </c>
      <c r="G22" s="23" t="s">
        <v>216</v>
      </c>
      <c r="H22" s="28" t="s">
        <v>319</v>
      </c>
      <c r="I22" s="73" t="str">
        <f>IF(LEN(tbl_PCR[[#This Row],[Sample ID]])=0,"",CONCATENATE(exp_id,"_",tbl_PCR[[#This Row],[Well]]))</f>
        <v>PCTB142_C3</v>
      </c>
      <c r="J22" s="29">
        <v>21.6</v>
      </c>
      <c r="K22" s="29">
        <v>1</v>
      </c>
      <c r="L22" s="3">
        <f t="shared" si="0"/>
        <v>21.6</v>
      </c>
      <c r="M22" s="54" t="s">
        <v>332</v>
      </c>
    </row>
    <row r="23" spans="1:13" ht="15.75" customHeight="1">
      <c r="A23" s="53">
        <v>20</v>
      </c>
      <c r="B23" s="32" t="str">
        <f>RIGHT(tbl_PCR[[#This Row],[Well]],LEN(tbl_PCR[[#This Row],[Well]])-1)</f>
        <v>3</v>
      </c>
      <c r="C23" s="32" t="s">
        <v>69</v>
      </c>
      <c r="D23" s="42" t="str">
        <f>IF(Assay!$F$32=Reference!$E$120,IF(LEN(tbl_PCR[[#This Row],[Sample ID]])&gt;0,tbl_PCR[[#This Row],[Sample ID]],""),IF(LEN(tbl_PCR[[#This Row],[Extraction ID]])&gt;0,tbl_PCR[[#This Row],[Extraction ID]],""))</f>
        <v>MIS1028</v>
      </c>
      <c r="E23" s="23" t="s">
        <v>320</v>
      </c>
      <c r="F23" s="23" t="s">
        <v>321</v>
      </c>
      <c r="G23" s="23" t="s">
        <v>216</v>
      </c>
      <c r="H23" s="28" t="s">
        <v>322</v>
      </c>
      <c r="I23" s="73" t="str">
        <f>IF(LEN(tbl_PCR[[#This Row],[Sample ID]])=0,"",CONCATENATE(exp_id,"_",tbl_PCR[[#This Row],[Well]]))</f>
        <v>PCTB142_D3</v>
      </c>
      <c r="J23" s="29">
        <v>43.8</v>
      </c>
      <c r="K23" s="29">
        <v>1</v>
      </c>
      <c r="L23" s="3">
        <f t="shared" si="0"/>
        <v>43.8</v>
      </c>
      <c r="M23" s="54" t="s">
        <v>332</v>
      </c>
    </row>
    <row r="24" spans="1:13" ht="15.75" customHeight="1">
      <c r="A24" s="53">
        <v>21</v>
      </c>
      <c r="B24" s="32" t="str">
        <f>RIGHT(tbl_PCR[[#This Row],[Well]],LEN(tbl_PCR[[#This Row],[Well]])-1)</f>
        <v>3</v>
      </c>
      <c r="C24" s="32" t="s">
        <v>70</v>
      </c>
      <c r="D24" s="42" t="str">
        <f>IF(Assay!$F$32=Reference!$E$120,IF(LEN(tbl_PCR[[#This Row],[Sample ID]])&gt;0,tbl_PCR[[#This Row],[Sample ID]],""),IF(LEN(tbl_PCR[[#This Row],[Extraction ID]])&gt;0,tbl_PCR[[#This Row],[Extraction ID]],""))</f>
        <v>MIS1029</v>
      </c>
      <c r="E24" s="23" t="s">
        <v>323</v>
      </c>
      <c r="F24" s="23" t="s">
        <v>324</v>
      </c>
      <c r="G24" s="23" t="s">
        <v>216</v>
      </c>
      <c r="H24" s="28" t="s">
        <v>325</v>
      </c>
      <c r="I24" s="73" t="str">
        <f>IF(LEN(tbl_PCR[[#This Row],[Sample ID]])=0,"",CONCATENATE(exp_id,"_",tbl_PCR[[#This Row],[Well]]))</f>
        <v>PCTB142_E3</v>
      </c>
      <c r="J24" s="29">
        <v>28.8</v>
      </c>
      <c r="K24" s="29">
        <v>1</v>
      </c>
      <c r="L24" s="3">
        <f t="shared" si="0"/>
        <v>28.8</v>
      </c>
      <c r="M24" s="54" t="s">
        <v>332</v>
      </c>
    </row>
    <row r="25" spans="1:13" ht="15.75" customHeight="1">
      <c r="A25" s="53">
        <v>22</v>
      </c>
      <c r="B25" s="32" t="str">
        <f>RIGHT(tbl_PCR[[#This Row],[Well]],LEN(tbl_PCR[[#This Row],[Well]])-1)</f>
        <v>3</v>
      </c>
      <c r="C25" s="32" t="s">
        <v>71</v>
      </c>
      <c r="D25" s="42" t="str">
        <f>IF(Assay!$F$32=Reference!$E$120,IF(LEN(tbl_PCR[[#This Row],[Sample ID]])&gt;0,tbl_PCR[[#This Row],[Sample ID]],""),IF(LEN(tbl_PCR[[#This Row],[Extraction ID]])&gt;0,tbl_PCR[[#This Row],[Extraction ID]],""))</f>
        <v>3D7</v>
      </c>
      <c r="E25" s="23" t="s">
        <v>294</v>
      </c>
      <c r="F25" s="23" t="s">
        <v>295</v>
      </c>
      <c r="G25" s="23" t="s">
        <v>217</v>
      </c>
      <c r="H25" s="28" t="s">
        <v>326</v>
      </c>
      <c r="I25" s="73" t="str">
        <f>IF(LEN(tbl_PCR[[#This Row],[Sample ID]])=0,"",CONCATENATE(exp_id,"_",tbl_PCR[[#This Row],[Well]]))</f>
        <v>PCTB142_F3</v>
      </c>
      <c r="J25" s="29">
        <v>145.30000000000001</v>
      </c>
      <c r="K25" s="29">
        <v>1</v>
      </c>
      <c r="L25" s="3">
        <f t="shared" si="0"/>
        <v>145.30000000000001</v>
      </c>
      <c r="M25" s="54" t="s">
        <v>332</v>
      </c>
    </row>
    <row r="26" spans="1:13" ht="15.75" customHeight="1">
      <c r="A26" s="53">
        <v>23</v>
      </c>
      <c r="B26" s="32" t="str">
        <f>RIGHT(tbl_PCR[[#This Row],[Well]],LEN(tbl_PCR[[#This Row],[Well]])-1)</f>
        <v>3</v>
      </c>
      <c r="C26" s="32" t="s">
        <v>72</v>
      </c>
      <c r="D26" s="42" t="str">
        <f>IF(Assay!$F$32=Reference!$E$120,IF(LEN(tbl_PCR[[#This Row],[Sample ID]])&gt;0,tbl_PCR[[#This Row],[Sample ID]],""),IF(LEN(tbl_PCR[[#This Row],[Extraction ID]])&gt;0,tbl_PCR[[#This Row],[Extraction ID]],""))</f>
        <v>Dd2</v>
      </c>
      <c r="E26" s="23" t="s">
        <v>297</v>
      </c>
      <c r="F26" s="23" t="s">
        <v>298</v>
      </c>
      <c r="G26" s="23" t="s">
        <v>217</v>
      </c>
      <c r="H26" s="28" t="s">
        <v>327</v>
      </c>
      <c r="I26" s="73" t="str">
        <f>IF(LEN(tbl_PCR[[#This Row],[Sample ID]])=0,"",CONCATENATE(exp_id,"_",tbl_PCR[[#This Row],[Well]]))</f>
        <v>PCTB142_G3</v>
      </c>
      <c r="J26" s="29">
        <v>154.30000000000001</v>
      </c>
      <c r="K26" s="29">
        <v>1</v>
      </c>
      <c r="L26" s="3">
        <f t="shared" si="0"/>
        <v>154.30000000000001</v>
      </c>
      <c r="M26" s="54" t="s">
        <v>332</v>
      </c>
    </row>
    <row r="27" spans="1:13" ht="15.75" customHeight="1" thickBot="1">
      <c r="A27" s="55">
        <v>24</v>
      </c>
      <c r="B27" s="64" t="str">
        <f>RIGHT(tbl_PCR[[#This Row],[Well]],LEN(tbl_PCR[[#This Row],[Well]])-1)</f>
        <v>3</v>
      </c>
      <c r="C27" s="64" t="s">
        <v>73</v>
      </c>
      <c r="D27" s="58" t="str">
        <f>IF(Assay!$F$32=Reference!$E$120,IF(LEN(tbl_PCR[[#This Row],[Sample ID]])&gt;0,tbl_PCR[[#This Row],[Sample ID]],""),IF(LEN(tbl_PCR[[#This Row],[Extraction ID]])&gt;0,tbl_PCR[[#This Row],[Extraction ID]],""))</f>
        <v>NTC</v>
      </c>
      <c r="E27" s="57" t="s">
        <v>300</v>
      </c>
      <c r="F27" s="57" t="s">
        <v>328</v>
      </c>
      <c r="G27" s="57" t="s">
        <v>218</v>
      </c>
      <c r="H27" s="59" t="s">
        <v>329</v>
      </c>
      <c r="I27" s="74" t="str">
        <f>IF(LEN(tbl_PCR[[#This Row],[Sample ID]])=0,"",CONCATENATE(exp_id,"_",tbl_PCR[[#This Row],[Well]]))</f>
        <v>PCTB142_H3</v>
      </c>
      <c r="J27" s="60">
        <v>8.1999999999999993</v>
      </c>
      <c r="K27" s="60">
        <v>1</v>
      </c>
      <c r="L27" s="61">
        <f t="shared" si="0"/>
        <v>8.1999999999999993</v>
      </c>
      <c r="M27" s="62" t="s">
        <v>332</v>
      </c>
    </row>
    <row r="28" spans="1:13" ht="15.75" customHeight="1">
      <c r="A28" s="47">
        <v>25</v>
      </c>
      <c r="B28" s="48" t="str">
        <f>RIGHT(tbl_PCR[[#This Row],[Well]],LEN(tbl_PCR[[#This Row],[Well]])-1)</f>
        <v>4</v>
      </c>
      <c r="C28" s="48" t="s">
        <v>38</v>
      </c>
      <c r="D28" s="50" t="str">
        <f>IF(Assay!$F$32=Reference!$E$120,IF(LEN(tbl_PCR[[#This Row],[Sample ID]])&gt;0,tbl_PCR[[#This Row],[Sample ID]],""),IF(LEN(tbl_PCR[[#This Row],[Extraction ID]])&gt;0,tbl_PCR[[#This Row],[Extraction ID]],""))</f>
        <v>NTC</v>
      </c>
      <c r="E28" s="49" t="s">
        <v>300</v>
      </c>
      <c r="F28" s="49" t="s">
        <v>330</v>
      </c>
      <c r="G28" s="49" t="s">
        <v>218</v>
      </c>
      <c r="H28" s="63" t="s">
        <v>331</v>
      </c>
      <c r="I28" s="75" t="str">
        <f>IF(LEN(tbl_PCR[[#This Row],[Sample ID]])=0,"",CONCATENATE(exp_id,"_",tbl_PCR[[#This Row],[Well]]))</f>
        <v>PCTB142_A4</v>
      </c>
      <c r="J28" s="49">
        <v>1.2</v>
      </c>
      <c r="K28" s="49">
        <v>1</v>
      </c>
      <c r="L28" s="51">
        <f t="shared" si="0"/>
        <v>1.2</v>
      </c>
      <c r="M28" s="52" t="s">
        <v>332</v>
      </c>
    </row>
    <row r="29" spans="1:13" ht="15.75" customHeight="1">
      <c r="A29" s="53">
        <v>26</v>
      </c>
      <c r="B29" s="32" t="str">
        <f>RIGHT(tbl_PCR[[#This Row],[Well]],LEN(tbl_PCR[[#This Row],[Well]])-1)</f>
        <v>4</v>
      </c>
      <c r="C29" s="32" t="s">
        <v>50</v>
      </c>
      <c r="D29" s="42" t="str">
        <f>IF(Assay!$F$32=Reference!$E$120,IF(LEN(tbl_PCR[[#This Row],[Sample ID]])&gt;0,tbl_PCR[[#This Row],[Sample ID]],""),IF(LEN(tbl_PCR[[#This Row],[Extraction ID]])&gt;0,tbl_PCR[[#This Row],[Extraction ID]],""))</f>
        <v/>
      </c>
      <c r="E29" s="23"/>
      <c r="F29" s="23"/>
      <c r="G29" s="23"/>
      <c r="H29" s="28"/>
      <c r="I29" s="73" t="str">
        <f>IF(LEN(tbl_PCR[[#This Row],[Sample ID]])=0,"",CONCATENATE(exp_id,"_",tbl_PCR[[#This Row],[Well]]))</f>
        <v/>
      </c>
      <c r="J29" s="29"/>
      <c r="K29" s="29"/>
      <c r="L29" s="3" t="str">
        <f t="shared" si="0"/>
        <v/>
      </c>
      <c r="M29" s="54"/>
    </row>
    <row r="30" spans="1:13" ht="15.75" customHeight="1">
      <c r="A30" s="53">
        <v>27</v>
      </c>
      <c r="B30" s="32" t="str">
        <f>RIGHT(tbl_PCR[[#This Row],[Well]],LEN(tbl_PCR[[#This Row],[Well]])-1)</f>
        <v>4</v>
      </c>
      <c r="C30" s="32" t="s">
        <v>74</v>
      </c>
      <c r="D30" s="42" t="str">
        <f>IF(Assay!$F$32=Reference!$E$120,IF(LEN(tbl_PCR[[#This Row],[Sample ID]])&gt;0,tbl_PCR[[#This Row],[Sample ID]],""),IF(LEN(tbl_PCR[[#This Row],[Extraction ID]])&gt;0,tbl_PCR[[#This Row],[Extraction ID]],""))</f>
        <v/>
      </c>
      <c r="E30" s="23"/>
      <c r="F30" s="23"/>
      <c r="G30" s="23"/>
      <c r="H30" s="28"/>
      <c r="I30" s="73" t="str">
        <f>IF(LEN(tbl_PCR[[#This Row],[Sample ID]])=0,"",CONCATENATE(exp_id,"_",tbl_PCR[[#This Row],[Well]]))</f>
        <v/>
      </c>
      <c r="J30" s="29"/>
      <c r="K30" s="29"/>
      <c r="L30" s="3" t="str">
        <f t="shared" si="0"/>
        <v/>
      </c>
      <c r="M30" s="54"/>
    </row>
    <row r="31" spans="1:13" ht="15.75" customHeight="1">
      <c r="A31" s="53">
        <v>28</v>
      </c>
      <c r="B31" s="32" t="str">
        <f>RIGHT(tbl_PCR[[#This Row],[Well]],LEN(tbl_PCR[[#This Row],[Well]])-1)</f>
        <v>4</v>
      </c>
      <c r="C31" s="32" t="s">
        <v>75</v>
      </c>
      <c r="D31" s="42" t="str">
        <f>IF(Assay!$F$32=Reference!$E$120,IF(LEN(tbl_PCR[[#This Row],[Sample ID]])&gt;0,tbl_PCR[[#This Row],[Sample ID]],""),IF(LEN(tbl_PCR[[#This Row],[Extraction ID]])&gt;0,tbl_PCR[[#This Row],[Extraction ID]],""))</f>
        <v/>
      </c>
      <c r="E31" s="23"/>
      <c r="F31" s="23"/>
      <c r="G31" s="23"/>
      <c r="H31" s="28"/>
      <c r="I31" s="73" t="str">
        <f>IF(LEN(tbl_PCR[[#This Row],[Sample ID]])=0,"",CONCATENATE(exp_id,"_",tbl_PCR[[#This Row],[Well]]))</f>
        <v/>
      </c>
      <c r="J31" s="29"/>
      <c r="K31" s="29"/>
      <c r="L31" s="3" t="str">
        <f t="shared" si="0"/>
        <v/>
      </c>
      <c r="M31" s="54"/>
    </row>
    <row r="32" spans="1:13" ht="15.75" customHeight="1">
      <c r="A32" s="53">
        <v>29</v>
      </c>
      <c r="B32" s="32" t="str">
        <f>RIGHT(tbl_PCR[[#This Row],[Well]],LEN(tbl_PCR[[#This Row],[Well]])-1)</f>
        <v>4</v>
      </c>
      <c r="C32" s="32" t="s">
        <v>76</v>
      </c>
      <c r="D32" s="42" t="str">
        <f>IF(Assay!$F$32=Reference!$E$120,IF(LEN(tbl_PCR[[#This Row],[Sample ID]])&gt;0,tbl_PCR[[#This Row],[Sample ID]],""),IF(LEN(tbl_PCR[[#This Row],[Extraction ID]])&gt;0,tbl_PCR[[#This Row],[Extraction ID]],""))</f>
        <v/>
      </c>
      <c r="E32" s="23"/>
      <c r="F32" s="23"/>
      <c r="G32" s="23"/>
      <c r="H32" s="28"/>
      <c r="I32" s="73" t="str">
        <f>IF(LEN(tbl_PCR[[#This Row],[Sample ID]])=0,"",CONCATENATE(exp_id,"_",tbl_PCR[[#This Row],[Well]]))</f>
        <v/>
      </c>
      <c r="J32" s="29"/>
      <c r="K32" s="29"/>
      <c r="L32" s="3" t="str">
        <f t="shared" si="0"/>
        <v/>
      </c>
      <c r="M32" s="54"/>
    </row>
    <row r="33" spans="1:13" ht="15.75" customHeight="1">
      <c r="A33" s="53">
        <v>30</v>
      </c>
      <c r="B33" s="32" t="str">
        <f>RIGHT(tbl_PCR[[#This Row],[Well]],LEN(tbl_PCR[[#This Row],[Well]])-1)</f>
        <v>4</v>
      </c>
      <c r="C33" s="32" t="s">
        <v>77</v>
      </c>
      <c r="D33" s="42" t="str">
        <f>IF(Assay!$F$32=Reference!$E$120,IF(LEN(tbl_PCR[[#This Row],[Sample ID]])&gt;0,tbl_PCR[[#This Row],[Sample ID]],""),IF(LEN(tbl_PCR[[#This Row],[Extraction ID]])&gt;0,tbl_PCR[[#This Row],[Extraction ID]],""))</f>
        <v/>
      </c>
      <c r="E33" s="23"/>
      <c r="F33" s="23"/>
      <c r="G33" s="23"/>
      <c r="H33" s="28"/>
      <c r="I33" s="73" t="str">
        <f>IF(LEN(tbl_PCR[[#This Row],[Sample ID]])=0,"",CONCATENATE(exp_id,"_",tbl_PCR[[#This Row],[Well]]))</f>
        <v/>
      </c>
      <c r="J33" s="29"/>
      <c r="K33" s="29"/>
      <c r="L33" s="3" t="str">
        <f t="shared" si="0"/>
        <v/>
      </c>
      <c r="M33" s="54"/>
    </row>
    <row r="34" spans="1:13" ht="15.75" customHeight="1">
      <c r="A34" s="53">
        <v>31</v>
      </c>
      <c r="B34" s="32" t="str">
        <f>RIGHT(tbl_PCR[[#This Row],[Well]],LEN(tbl_PCR[[#This Row],[Well]])-1)</f>
        <v>4</v>
      </c>
      <c r="C34" s="32" t="s">
        <v>78</v>
      </c>
      <c r="D34" s="42" t="str">
        <f>IF(Assay!$F$32=Reference!$E$120,IF(LEN(tbl_PCR[[#This Row],[Sample ID]])&gt;0,tbl_PCR[[#This Row],[Sample ID]],""),IF(LEN(tbl_PCR[[#This Row],[Extraction ID]])&gt;0,tbl_PCR[[#This Row],[Extraction ID]],""))</f>
        <v/>
      </c>
      <c r="E34" s="23"/>
      <c r="F34" s="23"/>
      <c r="G34" s="23"/>
      <c r="H34" s="28"/>
      <c r="I34" s="73" t="str">
        <f>IF(LEN(tbl_PCR[[#This Row],[Sample ID]])=0,"",CONCATENATE(exp_id,"_",tbl_PCR[[#This Row],[Well]]))</f>
        <v/>
      </c>
      <c r="J34" s="29"/>
      <c r="K34" s="29"/>
      <c r="L34" s="3" t="str">
        <f t="shared" si="0"/>
        <v/>
      </c>
      <c r="M34" s="54"/>
    </row>
    <row r="35" spans="1:13" ht="15.75" customHeight="1" thickBot="1">
      <c r="A35" s="55">
        <v>32</v>
      </c>
      <c r="B35" s="64" t="str">
        <f>RIGHT(tbl_PCR[[#This Row],[Well]],LEN(tbl_PCR[[#This Row],[Well]])-1)</f>
        <v>4</v>
      </c>
      <c r="C35" s="64" t="s">
        <v>79</v>
      </c>
      <c r="D35" s="58" t="str">
        <f>IF(Assay!$F$32=Reference!$E$120,IF(LEN(tbl_PCR[[#This Row],[Sample ID]])&gt;0,tbl_PCR[[#This Row],[Sample ID]],""),IF(LEN(tbl_PCR[[#This Row],[Extraction ID]])&gt;0,tbl_PCR[[#This Row],[Extraction ID]],""))</f>
        <v/>
      </c>
      <c r="E35" s="57"/>
      <c r="F35" s="57"/>
      <c r="G35" s="57"/>
      <c r="H35" s="59"/>
      <c r="I35" s="74" t="str">
        <f>IF(LEN(tbl_PCR[[#This Row],[Sample ID]])=0,"",CONCATENATE(exp_id,"_",tbl_PCR[[#This Row],[Well]]))</f>
        <v/>
      </c>
      <c r="J35" s="60"/>
      <c r="K35" s="60"/>
      <c r="L35" s="61" t="str">
        <f t="shared" si="0"/>
        <v/>
      </c>
      <c r="M35" s="62"/>
    </row>
    <row r="36" spans="1:13" ht="15.75" customHeight="1">
      <c r="A36" s="47">
        <v>33</v>
      </c>
      <c r="B36" s="48" t="str">
        <f>RIGHT(tbl_PCR[[#This Row],[Well]],LEN(tbl_PCR[[#This Row],[Well]])-1)</f>
        <v>5</v>
      </c>
      <c r="C36" s="48" t="s">
        <v>39</v>
      </c>
      <c r="D36" s="50" t="str">
        <f>IF(Assay!$F$32=Reference!$E$120,IF(LEN(tbl_PCR[[#This Row],[Sample ID]])&gt;0,tbl_PCR[[#This Row],[Sample ID]],""),IF(LEN(tbl_PCR[[#This Row],[Extraction ID]])&gt;0,tbl_PCR[[#This Row],[Extraction ID]],""))</f>
        <v/>
      </c>
      <c r="E36" s="49"/>
      <c r="F36" s="49"/>
      <c r="G36" s="49"/>
      <c r="H36" s="63"/>
      <c r="I36" s="75" t="str">
        <f>IF(LEN(tbl_PCR[[#This Row],[Sample ID]])=0,"",CONCATENATE(exp_id,"_",tbl_PCR[[#This Row],[Well]]))</f>
        <v/>
      </c>
      <c r="J36" s="49"/>
      <c r="K36" s="49"/>
      <c r="L36" s="51" t="str">
        <f t="shared" si="0"/>
        <v/>
      </c>
      <c r="M36" s="52"/>
    </row>
    <row r="37" spans="1:13" ht="15.75" customHeight="1">
      <c r="A37" s="53">
        <v>34</v>
      </c>
      <c r="B37" s="32" t="str">
        <f>RIGHT(tbl_PCR[[#This Row],[Well]],LEN(tbl_PCR[[#This Row],[Well]])-1)</f>
        <v>5</v>
      </c>
      <c r="C37" s="32" t="s">
        <v>51</v>
      </c>
      <c r="D37" s="42" t="str">
        <f>IF(Assay!$F$32=Reference!$E$120,IF(LEN(tbl_PCR[[#This Row],[Sample ID]])&gt;0,tbl_PCR[[#This Row],[Sample ID]],""),IF(LEN(tbl_PCR[[#This Row],[Extraction ID]])&gt;0,tbl_PCR[[#This Row],[Extraction ID]],""))</f>
        <v/>
      </c>
      <c r="E37" s="23"/>
      <c r="F37" s="23"/>
      <c r="G37" s="23"/>
      <c r="H37" s="28"/>
      <c r="I37" s="73" t="str">
        <f>IF(LEN(tbl_PCR[[#This Row],[Sample ID]])=0,"",CONCATENATE(exp_id,"_",tbl_PCR[[#This Row],[Well]]))</f>
        <v/>
      </c>
      <c r="J37" s="29"/>
      <c r="K37" s="29"/>
      <c r="L37" s="3" t="str">
        <f t="shared" si="0"/>
        <v/>
      </c>
      <c r="M37" s="54"/>
    </row>
    <row r="38" spans="1:13" ht="15.75" customHeight="1">
      <c r="A38" s="53">
        <v>35</v>
      </c>
      <c r="B38" s="32" t="str">
        <f>RIGHT(tbl_PCR[[#This Row],[Well]],LEN(tbl_PCR[[#This Row],[Well]])-1)</f>
        <v>5</v>
      </c>
      <c r="C38" s="32" t="s">
        <v>80</v>
      </c>
      <c r="D38" s="42" t="str">
        <f>IF(Assay!$F$32=Reference!$E$120,IF(LEN(tbl_PCR[[#This Row],[Sample ID]])&gt;0,tbl_PCR[[#This Row],[Sample ID]],""),IF(LEN(tbl_PCR[[#This Row],[Extraction ID]])&gt;0,tbl_PCR[[#This Row],[Extraction ID]],""))</f>
        <v/>
      </c>
      <c r="E38" s="23"/>
      <c r="F38" s="23"/>
      <c r="G38" s="23"/>
      <c r="H38" s="28"/>
      <c r="I38" s="73" t="str">
        <f>IF(LEN(tbl_PCR[[#This Row],[Sample ID]])=0,"",CONCATENATE(exp_id,"_",tbl_PCR[[#This Row],[Well]]))</f>
        <v/>
      </c>
      <c r="J38" s="29"/>
      <c r="K38" s="29"/>
      <c r="L38" s="3" t="str">
        <f t="shared" si="0"/>
        <v/>
      </c>
      <c r="M38" s="54"/>
    </row>
    <row r="39" spans="1:13" ht="15.75" customHeight="1">
      <c r="A39" s="53">
        <v>36</v>
      </c>
      <c r="B39" s="32" t="str">
        <f>RIGHT(tbl_PCR[[#This Row],[Well]],LEN(tbl_PCR[[#This Row],[Well]])-1)</f>
        <v>5</v>
      </c>
      <c r="C39" s="32" t="s">
        <v>81</v>
      </c>
      <c r="D39" s="42" t="str">
        <f>IF(Assay!$F$32=Reference!$E$120,IF(LEN(tbl_PCR[[#This Row],[Sample ID]])&gt;0,tbl_PCR[[#This Row],[Sample ID]],""),IF(LEN(tbl_PCR[[#This Row],[Extraction ID]])&gt;0,tbl_PCR[[#This Row],[Extraction ID]],""))</f>
        <v/>
      </c>
      <c r="E39" s="23"/>
      <c r="F39" s="23"/>
      <c r="G39" s="23"/>
      <c r="H39" s="28"/>
      <c r="I39" s="73" t="str">
        <f>IF(LEN(tbl_PCR[[#This Row],[Sample ID]])=0,"",CONCATENATE(exp_id,"_",tbl_PCR[[#This Row],[Well]]))</f>
        <v/>
      </c>
      <c r="J39" s="29"/>
      <c r="K39" s="29"/>
      <c r="L39" s="3" t="str">
        <f t="shared" si="0"/>
        <v/>
      </c>
      <c r="M39" s="54"/>
    </row>
    <row r="40" spans="1:13" ht="15.75" customHeight="1">
      <c r="A40" s="53">
        <v>37</v>
      </c>
      <c r="B40" s="32" t="str">
        <f>RIGHT(tbl_PCR[[#This Row],[Well]],LEN(tbl_PCR[[#This Row],[Well]])-1)</f>
        <v>5</v>
      </c>
      <c r="C40" s="32" t="s">
        <v>82</v>
      </c>
      <c r="D40" s="42" t="str">
        <f>IF(Assay!$F$32=Reference!$E$120,IF(LEN(tbl_PCR[[#This Row],[Sample ID]])&gt;0,tbl_PCR[[#This Row],[Sample ID]],""),IF(LEN(tbl_PCR[[#This Row],[Extraction ID]])&gt;0,tbl_PCR[[#This Row],[Extraction ID]],""))</f>
        <v/>
      </c>
      <c r="E40" s="23"/>
      <c r="F40" s="23"/>
      <c r="G40" s="23"/>
      <c r="H40" s="28"/>
      <c r="I40" s="73" t="str">
        <f>IF(LEN(tbl_PCR[[#This Row],[Sample ID]])=0,"",CONCATENATE(exp_id,"_",tbl_PCR[[#This Row],[Well]]))</f>
        <v/>
      </c>
      <c r="J40" s="29"/>
      <c r="K40" s="29"/>
      <c r="L40" s="3" t="str">
        <f t="shared" si="0"/>
        <v/>
      </c>
      <c r="M40" s="54"/>
    </row>
    <row r="41" spans="1:13" ht="15.75" customHeight="1">
      <c r="A41" s="53">
        <v>38</v>
      </c>
      <c r="B41" s="32" t="str">
        <f>RIGHT(tbl_PCR[[#This Row],[Well]],LEN(tbl_PCR[[#This Row],[Well]])-1)</f>
        <v>5</v>
      </c>
      <c r="C41" s="32" t="s">
        <v>83</v>
      </c>
      <c r="D41" s="42" t="str">
        <f>IF(Assay!$F$32=Reference!$E$120,IF(LEN(tbl_PCR[[#This Row],[Sample ID]])&gt;0,tbl_PCR[[#This Row],[Sample ID]],""),IF(LEN(tbl_PCR[[#This Row],[Extraction ID]])&gt;0,tbl_PCR[[#This Row],[Extraction ID]],""))</f>
        <v/>
      </c>
      <c r="E41" s="23"/>
      <c r="F41" s="23"/>
      <c r="G41" s="23"/>
      <c r="H41" s="28"/>
      <c r="I41" s="73" t="str">
        <f>IF(LEN(tbl_PCR[[#This Row],[Sample ID]])=0,"",CONCATENATE(exp_id,"_",tbl_PCR[[#This Row],[Well]]))</f>
        <v/>
      </c>
      <c r="J41" s="29"/>
      <c r="K41" s="29"/>
      <c r="L41" s="3" t="str">
        <f t="shared" si="0"/>
        <v/>
      </c>
      <c r="M41" s="54"/>
    </row>
    <row r="42" spans="1:13" ht="15.75" customHeight="1">
      <c r="A42" s="53">
        <v>39</v>
      </c>
      <c r="B42" s="32" t="str">
        <f>RIGHT(tbl_PCR[[#This Row],[Well]],LEN(tbl_PCR[[#This Row],[Well]])-1)</f>
        <v>5</v>
      </c>
      <c r="C42" s="32" t="s">
        <v>84</v>
      </c>
      <c r="D42" s="42" t="str">
        <f>IF(Assay!$F$32=Reference!$E$120,IF(LEN(tbl_PCR[[#This Row],[Sample ID]])&gt;0,tbl_PCR[[#This Row],[Sample ID]],""),IF(LEN(tbl_PCR[[#This Row],[Extraction ID]])&gt;0,tbl_PCR[[#This Row],[Extraction ID]],""))</f>
        <v/>
      </c>
      <c r="E42" s="23"/>
      <c r="F42" s="23"/>
      <c r="G42" s="23"/>
      <c r="H42" s="28"/>
      <c r="I42" s="73" t="str">
        <f>IF(LEN(tbl_PCR[[#This Row],[Sample ID]])=0,"",CONCATENATE(exp_id,"_",tbl_PCR[[#This Row],[Well]]))</f>
        <v/>
      </c>
      <c r="J42" s="29"/>
      <c r="K42" s="29"/>
      <c r="L42" s="3" t="str">
        <f t="shared" si="0"/>
        <v/>
      </c>
      <c r="M42" s="54"/>
    </row>
    <row r="43" spans="1:13" ht="15.75" customHeight="1" thickBot="1">
      <c r="A43" s="55">
        <v>40</v>
      </c>
      <c r="B43" s="64" t="str">
        <f>RIGHT(tbl_PCR[[#This Row],[Well]],LEN(tbl_PCR[[#This Row],[Well]])-1)</f>
        <v>5</v>
      </c>
      <c r="C43" s="64" t="s">
        <v>85</v>
      </c>
      <c r="D43" s="58" t="str">
        <f>IF(Assay!$F$32=Reference!$E$120,IF(LEN(tbl_PCR[[#This Row],[Sample ID]])&gt;0,tbl_PCR[[#This Row],[Sample ID]],""),IF(LEN(tbl_PCR[[#This Row],[Extraction ID]])&gt;0,tbl_PCR[[#This Row],[Extraction ID]],""))</f>
        <v/>
      </c>
      <c r="E43" s="57"/>
      <c r="F43" s="57"/>
      <c r="G43" s="57"/>
      <c r="H43" s="59"/>
      <c r="I43" s="74" t="str">
        <f>IF(LEN(tbl_PCR[[#This Row],[Sample ID]])=0,"",CONCATENATE(exp_id,"_",tbl_PCR[[#This Row],[Well]]))</f>
        <v/>
      </c>
      <c r="J43" s="60"/>
      <c r="K43" s="60"/>
      <c r="L43" s="61" t="str">
        <f t="shared" si="0"/>
        <v/>
      </c>
      <c r="M43" s="62"/>
    </row>
    <row r="44" spans="1:13" ht="15.75" customHeight="1">
      <c r="A44" s="47">
        <v>41</v>
      </c>
      <c r="B44" s="48" t="str">
        <f>RIGHT(tbl_PCR[[#This Row],[Well]],LEN(tbl_PCR[[#This Row],[Well]])-1)</f>
        <v>6</v>
      </c>
      <c r="C44" s="48" t="s">
        <v>40</v>
      </c>
      <c r="D44" s="50" t="str">
        <f>IF(Assay!$F$32=Reference!$E$120,IF(LEN(tbl_PCR[[#This Row],[Sample ID]])&gt;0,tbl_PCR[[#This Row],[Sample ID]],""),IF(LEN(tbl_PCR[[#This Row],[Extraction ID]])&gt;0,tbl_PCR[[#This Row],[Extraction ID]],""))</f>
        <v/>
      </c>
      <c r="E44" s="49"/>
      <c r="F44" s="49"/>
      <c r="G44" s="49"/>
      <c r="H44" s="63"/>
      <c r="I44" s="75" t="str">
        <f>IF(LEN(tbl_PCR[[#This Row],[Sample ID]])=0,"",CONCATENATE(exp_id,"_",tbl_PCR[[#This Row],[Well]]))</f>
        <v/>
      </c>
      <c r="J44" s="49"/>
      <c r="K44" s="49"/>
      <c r="L44" s="51" t="str">
        <f t="shared" si="0"/>
        <v/>
      </c>
      <c r="M44" s="52"/>
    </row>
    <row r="45" spans="1:13" ht="15.75" customHeight="1">
      <c r="A45" s="53">
        <v>42</v>
      </c>
      <c r="B45" s="32" t="str">
        <f>RIGHT(tbl_PCR[[#This Row],[Well]],LEN(tbl_PCR[[#This Row],[Well]])-1)</f>
        <v>6</v>
      </c>
      <c r="C45" s="32" t="s">
        <v>52</v>
      </c>
      <c r="D45" s="42" t="str">
        <f>IF(Assay!$F$32=Reference!$E$120,IF(LEN(tbl_PCR[[#This Row],[Sample ID]])&gt;0,tbl_PCR[[#This Row],[Sample ID]],""),IF(LEN(tbl_PCR[[#This Row],[Extraction ID]])&gt;0,tbl_PCR[[#This Row],[Extraction ID]],""))</f>
        <v/>
      </c>
      <c r="E45" s="23"/>
      <c r="F45" s="23"/>
      <c r="G45" s="23"/>
      <c r="H45" s="28"/>
      <c r="I45" s="73" t="str">
        <f>IF(LEN(tbl_PCR[[#This Row],[Sample ID]])=0,"",CONCATENATE(exp_id,"_",tbl_PCR[[#This Row],[Well]]))</f>
        <v/>
      </c>
      <c r="J45" s="29"/>
      <c r="K45" s="29"/>
      <c r="L45" s="3" t="str">
        <f t="shared" si="0"/>
        <v/>
      </c>
      <c r="M45" s="54"/>
    </row>
    <row r="46" spans="1:13" ht="15.75" customHeight="1">
      <c r="A46" s="53">
        <v>43</v>
      </c>
      <c r="B46" s="32" t="str">
        <f>RIGHT(tbl_PCR[[#This Row],[Well]],LEN(tbl_PCR[[#This Row],[Well]])-1)</f>
        <v>6</v>
      </c>
      <c r="C46" s="32" t="s">
        <v>86</v>
      </c>
      <c r="D46" s="42" t="str">
        <f>IF(Assay!$F$32=Reference!$E$120,IF(LEN(tbl_PCR[[#This Row],[Sample ID]])&gt;0,tbl_PCR[[#This Row],[Sample ID]],""),IF(LEN(tbl_PCR[[#This Row],[Extraction ID]])&gt;0,tbl_PCR[[#This Row],[Extraction ID]],""))</f>
        <v/>
      </c>
      <c r="E46" s="23"/>
      <c r="F46" s="23"/>
      <c r="G46" s="23"/>
      <c r="H46" s="28"/>
      <c r="I46" s="73" t="str">
        <f>IF(LEN(tbl_PCR[[#This Row],[Sample ID]])=0,"",CONCATENATE(exp_id,"_",tbl_PCR[[#This Row],[Well]]))</f>
        <v/>
      </c>
      <c r="J46" s="29"/>
      <c r="K46" s="29"/>
      <c r="L46" s="3" t="str">
        <f t="shared" si="0"/>
        <v/>
      </c>
      <c r="M46" s="54"/>
    </row>
    <row r="47" spans="1:13" ht="15.75" customHeight="1">
      <c r="A47" s="53">
        <v>44</v>
      </c>
      <c r="B47" s="32" t="str">
        <f>RIGHT(tbl_PCR[[#This Row],[Well]],LEN(tbl_PCR[[#This Row],[Well]])-1)</f>
        <v>6</v>
      </c>
      <c r="C47" s="32" t="s">
        <v>87</v>
      </c>
      <c r="D47" s="42" t="str">
        <f>IF(Assay!$F$32=Reference!$E$120,IF(LEN(tbl_PCR[[#This Row],[Sample ID]])&gt;0,tbl_PCR[[#This Row],[Sample ID]],""),IF(LEN(tbl_PCR[[#This Row],[Extraction ID]])&gt;0,tbl_PCR[[#This Row],[Extraction ID]],""))</f>
        <v/>
      </c>
      <c r="E47" s="23"/>
      <c r="F47" s="23"/>
      <c r="G47" s="23"/>
      <c r="H47" s="28"/>
      <c r="I47" s="73" t="str">
        <f>IF(LEN(tbl_PCR[[#This Row],[Sample ID]])=0,"",CONCATENATE(exp_id,"_",tbl_PCR[[#This Row],[Well]]))</f>
        <v/>
      </c>
      <c r="J47" s="29"/>
      <c r="K47" s="29"/>
      <c r="L47" s="3" t="str">
        <f t="shared" si="0"/>
        <v/>
      </c>
      <c r="M47" s="54"/>
    </row>
    <row r="48" spans="1:13" ht="15.75" customHeight="1">
      <c r="A48" s="53">
        <v>45</v>
      </c>
      <c r="B48" s="32" t="str">
        <f>RIGHT(tbl_PCR[[#This Row],[Well]],LEN(tbl_PCR[[#This Row],[Well]])-1)</f>
        <v>6</v>
      </c>
      <c r="C48" s="32" t="s">
        <v>88</v>
      </c>
      <c r="D48" s="42" t="str">
        <f>IF(Assay!$F$32=Reference!$E$120,IF(LEN(tbl_PCR[[#This Row],[Sample ID]])&gt;0,tbl_PCR[[#This Row],[Sample ID]],""),IF(LEN(tbl_PCR[[#This Row],[Extraction ID]])&gt;0,tbl_PCR[[#This Row],[Extraction ID]],""))</f>
        <v/>
      </c>
      <c r="E48" s="23"/>
      <c r="F48" s="23"/>
      <c r="G48" s="23"/>
      <c r="H48" s="28"/>
      <c r="I48" s="73" t="str">
        <f>IF(LEN(tbl_PCR[[#This Row],[Sample ID]])=0,"",CONCATENATE(exp_id,"_",tbl_PCR[[#This Row],[Well]]))</f>
        <v/>
      </c>
      <c r="J48" s="29"/>
      <c r="K48" s="29"/>
      <c r="L48" s="3" t="str">
        <f t="shared" si="0"/>
        <v/>
      </c>
      <c r="M48" s="54"/>
    </row>
    <row r="49" spans="1:13" ht="15.75" customHeight="1">
      <c r="A49" s="53">
        <v>46</v>
      </c>
      <c r="B49" s="32" t="str">
        <f>RIGHT(tbl_PCR[[#This Row],[Well]],LEN(tbl_PCR[[#This Row],[Well]])-1)</f>
        <v>6</v>
      </c>
      <c r="C49" s="32" t="s">
        <v>89</v>
      </c>
      <c r="D49" s="42" t="str">
        <f>IF(Assay!$F$32=Reference!$E$120,IF(LEN(tbl_PCR[[#This Row],[Sample ID]])&gt;0,tbl_PCR[[#This Row],[Sample ID]],""),IF(LEN(tbl_PCR[[#This Row],[Extraction ID]])&gt;0,tbl_PCR[[#This Row],[Extraction ID]],""))</f>
        <v/>
      </c>
      <c r="E49" s="23"/>
      <c r="F49" s="23"/>
      <c r="G49" s="23"/>
      <c r="H49" s="28"/>
      <c r="I49" s="73" t="str">
        <f>IF(LEN(tbl_PCR[[#This Row],[Sample ID]])=0,"",CONCATENATE(exp_id,"_",tbl_PCR[[#This Row],[Well]]))</f>
        <v/>
      </c>
      <c r="J49" s="29"/>
      <c r="K49" s="29"/>
      <c r="L49" s="3" t="str">
        <f t="shared" si="0"/>
        <v/>
      </c>
      <c r="M49" s="54"/>
    </row>
    <row r="50" spans="1:13" ht="15.75" customHeight="1">
      <c r="A50" s="53">
        <v>47</v>
      </c>
      <c r="B50" s="32" t="str">
        <f>RIGHT(tbl_PCR[[#This Row],[Well]],LEN(tbl_PCR[[#This Row],[Well]])-1)</f>
        <v>6</v>
      </c>
      <c r="C50" s="32" t="s">
        <v>90</v>
      </c>
      <c r="D50" s="42" t="str">
        <f>IF(Assay!$F$32=Reference!$E$120,IF(LEN(tbl_PCR[[#This Row],[Sample ID]])&gt;0,tbl_PCR[[#This Row],[Sample ID]],""),IF(LEN(tbl_PCR[[#This Row],[Extraction ID]])&gt;0,tbl_PCR[[#This Row],[Extraction ID]],""))</f>
        <v/>
      </c>
      <c r="E50" s="23"/>
      <c r="F50" s="23"/>
      <c r="G50" s="23"/>
      <c r="H50" s="28"/>
      <c r="I50" s="73" t="str">
        <f>IF(LEN(tbl_PCR[[#This Row],[Sample ID]])=0,"",CONCATENATE(exp_id,"_",tbl_PCR[[#This Row],[Well]]))</f>
        <v/>
      </c>
      <c r="J50" s="29"/>
      <c r="K50" s="29"/>
      <c r="L50" s="3" t="str">
        <f t="shared" si="0"/>
        <v/>
      </c>
      <c r="M50" s="54"/>
    </row>
    <row r="51" spans="1:13" ht="15.75" customHeight="1" thickBot="1">
      <c r="A51" s="55">
        <v>48</v>
      </c>
      <c r="B51" s="64" t="str">
        <f>RIGHT(tbl_PCR[[#This Row],[Well]],LEN(tbl_PCR[[#This Row],[Well]])-1)</f>
        <v>6</v>
      </c>
      <c r="C51" s="64" t="s">
        <v>91</v>
      </c>
      <c r="D51" s="58" t="str">
        <f>IF(Assay!$F$32=Reference!$E$120,IF(LEN(tbl_PCR[[#This Row],[Sample ID]])&gt;0,tbl_PCR[[#This Row],[Sample ID]],""),IF(LEN(tbl_PCR[[#This Row],[Extraction ID]])&gt;0,tbl_PCR[[#This Row],[Extraction ID]],""))</f>
        <v/>
      </c>
      <c r="E51" s="57"/>
      <c r="F51" s="57"/>
      <c r="G51" s="57"/>
      <c r="H51" s="59"/>
      <c r="I51" s="74" t="str">
        <f>IF(LEN(tbl_PCR[[#This Row],[Sample ID]])=0,"",CONCATENATE(exp_id,"_",tbl_PCR[[#This Row],[Well]]))</f>
        <v/>
      </c>
      <c r="J51" s="60"/>
      <c r="K51" s="60"/>
      <c r="L51" s="61" t="str">
        <f t="shared" si="0"/>
        <v/>
      </c>
      <c r="M51" s="62"/>
    </row>
    <row r="52" spans="1:13" ht="15.75" customHeight="1">
      <c r="A52" s="47">
        <v>49</v>
      </c>
      <c r="B52" s="48" t="str">
        <f>RIGHT(tbl_PCR[[#This Row],[Well]],LEN(tbl_PCR[[#This Row],[Well]])-1)</f>
        <v>7</v>
      </c>
      <c r="C52" s="48" t="s">
        <v>41</v>
      </c>
      <c r="D52" s="50" t="str">
        <f>IF(Assay!$F$32=Reference!$E$120,IF(LEN(tbl_PCR[[#This Row],[Sample ID]])&gt;0,tbl_PCR[[#This Row],[Sample ID]],""),IF(LEN(tbl_PCR[[#This Row],[Extraction ID]])&gt;0,tbl_PCR[[#This Row],[Extraction ID]],""))</f>
        <v/>
      </c>
      <c r="E52" s="49"/>
      <c r="F52" s="49"/>
      <c r="G52" s="49"/>
      <c r="H52" s="63"/>
      <c r="I52" s="75" t="str">
        <f>IF(LEN(tbl_PCR[[#This Row],[Sample ID]])=0,"",CONCATENATE(exp_id,"_",tbl_PCR[[#This Row],[Well]]))</f>
        <v/>
      </c>
      <c r="J52" s="49"/>
      <c r="K52" s="49"/>
      <c r="L52" s="51" t="str">
        <f t="shared" si="0"/>
        <v/>
      </c>
      <c r="M52" s="52"/>
    </row>
    <row r="53" spans="1:13" ht="15.75" customHeight="1">
      <c r="A53" s="53">
        <v>50</v>
      </c>
      <c r="B53" s="32" t="str">
        <f>RIGHT(tbl_PCR[[#This Row],[Well]],LEN(tbl_PCR[[#This Row],[Well]])-1)</f>
        <v>7</v>
      </c>
      <c r="C53" s="32" t="s">
        <v>53</v>
      </c>
      <c r="D53" s="42" t="str">
        <f>IF(Assay!$F$32=Reference!$E$120,IF(LEN(tbl_PCR[[#This Row],[Sample ID]])&gt;0,tbl_PCR[[#This Row],[Sample ID]],""),IF(LEN(tbl_PCR[[#This Row],[Extraction ID]])&gt;0,tbl_PCR[[#This Row],[Extraction ID]],""))</f>
        <v/>
      </c>
      <c r="E53" s="23"/>
      <c r="F53" s="23"/>
      <c r="G53" s="23"/>
      <c r="H53" s="28"/>
      <c r="I53" s="73" t="str">
        <f>IF(LEN(tbl_PCR[[#This Row],[Sample ID]])=0,"",CONCATENATE(exp_id,"_",tbl_PCR[[#This Row],[Well]]))</f>
        <v/>
      </c>
      <c r="J53" s="29"/>
      <c r="K53" s="29"/>
      <c r="L53" s="3" t="str">
        <f t="shared" si="0"/>
        <v/>
      </c>
      <c r="M53" s="54"/>
    </row>
    <row r="54" spans="1:13" ht="15.75" customHeight="1">
      <c r="A54" s="53">
        <v>51</v>
      </c>
      <c r="B54" s="32" t="str">
        <f>RIGHT(tbl_PCR[[#This Row],[Well]],LEN(tbl_PCR[[#This Row],[Well]])-1)</f>
        <v>7</v>
      </c>
      <c r="C54" s="32" t="s">
        <v>92</v>
      </c>
      <c r="D54" s="42" t="str">
        <f>IF(Assay!$F$32=Reference!$E$120,IF(LEN(tbl_PCR[[#This Row],[Sample ID]])&gt;0,tbl_PCR[[#This Row],[Sample ID]],""),IF(LEN(tbl_PCR[[#This Row],[Extraction ID]])&gt;0,tbl_PCR[[#This Row],[Extraction ID]],""))</f>
        <v/>
      </c>
      <c r="E54" s="23"/>
      <c r="F54" s="23"/>
      <c r="G54" s="23"/>
      <c r="H54" s="28"/>
      <c r="I54" s="73" t="str">
        <f>IF(LEN(tbl_PCR[[#This Row],[Sample ID]])=0,"",CONCATENATE(exp_id,"_",tbl_PCR[[#This Row],[Well]]))</f>
        <v/>
      </c>
      <c r="J54" s="29"/>
      <c r="K54" s="29"/>
      <c r="L54" s="3" t="str">
        <f t="shared" si="0"/>
        <v/>
      </c>
      <c r="M54" s="54"/>
    </row>
    <row r="55" spans="1:13" ht="15.75" customHeight="1">
      <c r="A55" s="53">
        <v>52</v>
      </c>
      <c r="B55" s="32" t="str">
        <f>RIGHT(tbl_PCR[[#This Row],[Well]],LEN(tbl_PCR[[#This Row],[Well]])-1)</f>
        <v>7</v>
      </c>
      <c r="C55" s="32" t="s">
        <v>93</v>
      </c>
      <c r="D55" s="42" t="str">
        <f>IF(Assay!$F$32=Reference!$E$120,IF(LEN(tbl_PCR[[#This Row],[Sample ID]])&gt;0,tbl_PCR[[#This Row],[Sample ID]],""),IF(LEN(tbl_PCR[[#This Row],[Extraction ID]])&gt;0,tbl_PCR[[#This Row],[Extraction ID]],""))</f>
        <v/>
      </c>
      <c r="E55" s="23"/>
      <c r="F55" s="23"/>
      <c r="G55" s="23"/>
      <c r="H55" s="28"/>
      <c r="I55" s="73" t="str">
        <f>IF(LEN(tbl_PCR[[#This Row],[Sample ID]])=0,"",CONCATENATE(exp_id,"_",tbl_PCR[[#This Row],[Well]]))</f>
        <v/>
      </c>
      <c r="J55" s="29"/>
      <c r="K55" s="29"/>
      <c r="L55" s="3" t="str">
        <f t="shared" si="0"/>
        <v/>
      </c>
      <c r="M55" s="54"/>
    </row>
    <row r="56" spans="1:13" ht="15.75" customHeight="1">
      <c r="A56" s="53">
        <v>53</v>
      </c>
      <c r="B56" s="32" t="str">
        <f>RIGHT(tbl_PCR[[#This Row],[Well]],LEN(tbl_PCR[[#This Row],[Well]])-1)</f>
        <v>7</v>
      </c>
      <c r="C56" s="32" t="s">
        <v>94</v>
      </c>
      <c r="D56" s="42" t="str">
        <f>IF(Assay!$F$32=Reference!$E$120,IF(LEN(tbl_PCR[[#This Row],[Sample ID]])&gt;0,tbl_PCR[[#This Row],[Sample ID]],""),IF(LEN(tbl_PCR[[#This Row],[Extraction ID]])&gt;0,tbl_PCR[[#This Row],[Extraction ID]],""))</f>
        <v/>
      </c>
      <c r="E56" s="23"/>
      <c r="F56" s="23"/>
      <c r="G56" s="23"/>
      <c r="H56" s="28"/>
      <c r="I56" s="73" t="str">
        <f>IF(LEN(tbl_PCR[[#This Row],[Sample ID]])=0,"",CONCATENATE(exp_id,"_",tbl_PCR[[#This Row],[Well]]))</f>
        <v/>
      </c>
      <c r="J56" s="29"/>
      <c r="K56" s="29"/>
      <c r="L56" s="3" t="str">
        <f t="shared" si="0"/>
        <v/>
      </c>
      <c r="M56" s="54"/>
    </row>
    <row r="57" spans="1:13" ht="15.75" customHeight="1">
      <c r="A57" s="53">
        <v>54</v>
      </c>
      <c r="B57" s="32" t="str">
        <f>RIGHT(tbl_PCR[[#This Row],[Well]],LEN(tbl_PCR[[#This Row],[Well]])-1)</f>
        <v>7</v>
      </c>
      <c r="C57" s="32" t="s">
        <v>95</v>
      </c>
      <c r="D57" s="42" t="str">
        <f>IF(Assay!$F$32=Reference!$E$120,IF(LEN(tbl_PCR[[#This Row],[Sample ID]])&gt;0,tbl_PCR[[#This Row],[Sample ID]],""),IF(LEN(tbl_PCR[[#This Row],[Extraction ID]])&gt;0,tbl_PCR[[#This Row],[Extraction ID]],""))</f>
        <v/>
      </c>
      <c r="E57" s="23"/>
      <c r="F57" s="23"/>
      <c r="G57" s="23"/>
      <c r="H57" s="28"/>
      <c r="I57" s="73" t="str">
        <f>IF(LEN(tbl_PCR[[#This Row],[Sample ID]])=0,"",CONCATENATE(exp_id,"_",tbl_PCR[[#This Row],[Well]]))</f>
        <v/>
      </c>
      <c r="J57" s="29"/>
      <c r="K57" s="29"/>
      <c r="L57" s="3" t="str">
        <f t="shared" si="0"/>
        <v/>
      </c>
      <c r="M57" s="54"/>
    </row>
    <row r="58" spans="1:13" ht="15.75" customHeight="1">
      <c r="A58" s="53">
        <v>55</v>
      </c>
      <c r="B58" s="32" t="str">
        <f>RIGHT(tbl_PCR[[#This Row],[Well]],LEN(tbl_PCR[[#This Row],[Well]])-1)</f>
        <v>7</v>
      </c>
      <c r="C58" s="32" t="s">
        <v>96</v>
      </c>
      <c r="D58" s="42" t="str">
        <f>IF(Assay!$F$32=Reference!$E$120,IF(LEN(tbl_PCR[[#This Row],[Sample ID]])&gt;0,tbl_PCR[[#This Row],[Sample ID]],""),IF(LEN(tbl_PCR[[#This Row],[Extraction ID]])&gt;0,tbl_PCR[[#This Row],[Extraction ID]],""))</f>
        <v/>
      </c>
      <c r="E58" s="23"/>
      <c r="F58" s="23"/>
      <c r="G58" s="23"/>
      <c r="H58" s="28"/>
      <c r="I58" s="73" t="str">
        <f>IF(LEN(tbl_PCR[[#This Row],[Sample ID]])=0,"",CONCATENATE(exp_id,"_",tbl_PCR[[#This Row],[Well]]))</f>
        <v/>
      </c>
      <c r="J58" s="29"/>
      <c r="K58" s="29"/>
      <c r="L58" s="3" t="str">
        <f t="shared" si="0"/>
        <v/>
      </c>
      <c r="M58" s="54"/>
    </row>
    <row r="59" spans="1:13" ht="15.75" customHeight="1" thickBot="1">
      <c r="A59" s="55">
        <v>56</v>
      </c>
      <c r="B59" s="64" t="str">
        <f>RIGHT(tbl_PCR[[#This Row],[Well]],LEN(tbl_PCR[[#This Row],[Well]])-1)</f>
        <v>7</v>
      </c>
      <c r="C59" s="64" t="s">
        <v>97</v>
      </c>
      <c r="D59" s="58" t="str">
        <f>IF(Assay!$F$32=Reference!$E$120,IF(LEN(tbl_PCR[[#This Row],[Sample ID]])&gt;0,tbl_PCR[[#This Row],[Sample ID]],""),IF(LEN(tbl_PCR[[#This Row],[Extraction ID]])&gt;0,tbl_PCR[[#This Row],[Extraction ID]],""))</f>
        <v/>
      </c>
      <c r="E59" s="57"/>
      <c r="F59" s="57"/>
      <c r="G59" s="57"/>
      <c r="H59" s="59"/>
      <c r="I59" s="74" t="str">
        <f>IF(LEN(tbl_PCR[[#This Row],[Sample ID]])=0,"",CONCATENATE(exp_id,"_",tbl_PCR[[#This Row],[Well]]))</f>
        <v/>
      </c>
      <c r="J59" s="60"/>
      <c r="K59" s="60"/>
      <c r="L59" s="61" t="str">
        <f t="shared" si="0"/>
        <v/>
      </c>
      <c r="M59" s="62"/>
    </row>
    <row r="60" spans="1:13" ht="15.75" customHeight="1">
      <c r="A60" s="47">
        <v>57</v>
      </c>
      <c r="B60" s="48" t="str">
        <f>RIGHT(tbl_PCR[[#This Row],[Well]],LEN(tbl_PCR[[#This Row],[Well]])-1)</f>
        <v>8</v>
      </c>
      <c r="C60" s="48" t="s">
        <v>42</v>
      </c>
      <c r="D60" s="50" t="str">
        <f>IF(Assay!$F$32=Reference!$E$120,IF(LEN(tbl_PCR[[#This Row],[Sample ID]])&gt;0,tbl_PCR[[#This Row],[Sample ID]],""),IF(LEN(tbl_PCR[[#This Row],[Extraction ID]])&gt;0,tbl_PCR[[#This Row],[Extraction ID]],""))</f>
        <v/>
      </c>
      <c r="E60" s="49"/>
      <c r="F60" s="49"/>
      <c r="G60" s="49"/>
      <c r="H60" s="63"/>
      <c r="I60" s="75" t="str">
        <f>IF(LEN(tbl_PCR[[#This Row],[Sample ID]])=0,"",CONCATENATE(exp_id,"_",tbl_PCR[[#This Row],[Well]]))</f>
        <v/>
      </c>
      <c r="J60" s="49"/>
      <c r="K60" s="49"/>
      <c r="L60" s="51" t="str">
        <f t="shared" si="0"/>
        <v/>
      </c>
      <c r="M60" s="52"/>
    </row>
    <row r="61" spans="1:13" ht="15.75" customHeight="1">
      <c r="A61" s="53">
        <v>58</v>
      </c>
      <c r="B61" s="32" t="str">
        <f>RIGHT(tbl_PCR[[#This Row],[Well]],LEN(tbl_PCR[[#This Row],[Well]])-1)</f>
        <v>8</v>
      </c>
      <c r="C61" s="32" t="s">
        <v>54</v>
      </c>
      <c r="D61" s="42" t="str">
        <f>IF(Assay!$F$32=Reference!$E$120,IF(LEN(tbl_PCR[[#This Row],[Sample ID]])&gt;0,tbl_PCR[[#This Row],[Sample ID]],""),IF(LEN(tbl_PCR[[#This Row],[Extraction ID]])&gt;0,tbl_PCR[[#This Row],[Extraction ID]],""))</f>
        <v/>
      </c>
      <c r="E61" s="23"/>
      <c r="F61" s="23"/>
      <c r="G61" s="23"/>
      <c r="H61" s="28"/>
      <c r="I61" s="73" t="str">
        <f>IF(LEN(tbl_PCR[[#This Row],[Sample ID]])=0,"",CONCATENATE(exp_id,"_",tbl_PCR[[#This Row],[Well]]))</f>
        <v/>
      </c>
      <c r="J61" s="29"/>
      <c r="K61" s="29"/>
      <c r="L61" s="3" t="str">
        <f t="shared" si="0"/>
        <v/>
      </c>
      <c r="M61" s="54"/>
    </row>
    <row r="62" spans="1:13" ht="15.75" customHeight="1">
      <c r="A62" s="53">
        <v>59</v>
      </c>
      <c r="B62" s="32" t="str">
        <f>RIGHT(tbl_PCR[[#This Row],[Well]],LEN(tbl_PCR[[#This Row],[Well]])-1)</f>
        <v>8</v>
      </c>
      <c r="C62" s="32" t="s">
        <v>98</v>
      </c>
      <c r="D62" s="42" t="str">
        <f>IF(Assay!$F$32=Reference!$E$120,IF(LEN(tbl_PCR[[#This Row],[Sample ID]])&gt;0,tbl_PCR[[#This Row],[Sample ID]],""),IF(LEN(tbl_PCR[[#This Row],[Extraction ID]])&gt;0,tbl_PCR[[#This Row],[Extraction ID]],""))</f>
        <v/>
      </c>
      <c r="E62" s="23"/>
      <c r="F62" s="23"/>
      <c r="G62" s="23"/>
      <c r="H62" s="28"/>
      <c r="I62" s="73" t="str">
        <f>IF(LEN(tbl_PCR[[#This Row],[Sample ID]])=0,"",CONCATENATE(exp_id,"_",tbl_PCR[[#This Row],[Well]]))</f>
        <v/>
      </c>
      <c r="J62" s="29"/>
      <c r="K62" s="29"/>
      <c r="L62" s="3" t="str">
        <f t="shared" si="0"/>
        <v/>
      </c>
      <c r="M62" s="54"/>
    </row>
    <row r="63" spans="1:13" ht="15.75" customHeight="1">
      <c r="A63" s="53">
        <v>60</v>
      </c>
      <c r="B63" s="32" t="str">
        <f>RIGHT(tbl_PCR[[#This Row],[Well]],LEN(tbl_PCR[[#This Row],[Well]])-1)</f>
        <v>8</v>
      </c>
      <c r="C63" s="32" t="s">
        <v>99</v>
      </c>
      <c r="D63" s="42" t="str">
        <f>IF(Assay!$F$32=Reference!$E$120,IF(LEN(tbl_PCR[[#This Row],[Sample ID]])&gt;0,tbl_PCR[[#This Row],[Sample ID]],""),IF(LEN(tbl_PCR[[#This Row],[Extraction ID]])&gt;0,tbl_PCR[[#This Row],[Extraction ID]],""))</f>
        <v/>
      </c>
      <c r="E63" s="23"/>
      <c r="F63" s="23"/>
      <c r="G63" s="23"/>
      <c r="H63" s="28"/>
      <c r="I63" s="73" t="str">
        <f>IF(LEN(tbl_PCR[[#This Row],[Sample ID]])=0,"",CONCATENATE(exp_id,"_",tbl_PCR[[#This Row],[Well]]))</f>
        <v/>
      </c>
      <c r="J63" s="29"/>
      <c r="K63" s="29"/>
      <c r="L63" s="3" t="str">
        <f t="shared" si="0"/>
        <v/>
      </c>
      <c r="M63" s="54"/>
    </row>
    <row r="64" spans="1:13" ht="15.75" customHeight="1">
      <c r="A64" s="53">
        <v>61</v>
      </c>
      <c r="B64" s="32" t="str">
        <f>RIGHT(tbl_PCR[[#This Row],[Well]],LEN(tbl_PCR[[#This Row],[Well]])-1)</f>
        <v>8</v>
      </c>
      <c r="C64" s="32" t="s">
        <v>100</v>
      </c>
      <c r="D64" s="42" t="str">
        <f>IF(Assay!$F$32=Reference!$E$120,IF(LEN(tbl_PCR[[#This Row],[Sample ID]])&gt;0,tbl_PCR[[#This Row],[Sample ID]],""),IF(LEN(tbl_PCR[[#This Row],[Extraction ID]])&gt;0,tbl_PCR[[#This Row],[Extraction ID]],""))</f>
        <v/>
      </c>
      <c r="E64" s="23"/>
      <c r="F64" s="23"/>
      <c r="G64" s="23"/>
      <c r="H64" s="28"/>
      <c r="I64" s="73" t="str">
        <f>IF(LEN(tbl_PCR[[#This Row],[Sample ID]])=0,"",CONCATENATE(exp_id,"_",tbl_PCR[[#This Row],[Well]]))</f>
        <v/>
      </c>
      <c r="J64" s="29"/>
      <c r="K64" s="29"/>
      <c r="L64" s="3" t="str">
        <f t="shared" si="0"/>
        <v/>
      </c>
      <c r="M64" s="54"/>
    </row>
    <row r="65" spans="1:13" ht="15.75" customHeight="1">
      <c r="A65" s="53">
        <v>62</v>
      </c>
      <c r="B65" s="32" t="str">
        <f>RIGHT(tbl_PCR[[#This Row],[Well]],LEN(tbl_PCR[[#This Row],[Well]])-1)</f>
        <v>8</v>
      </c>
      <c r="C65" s="32" t="s">
        <v>101</v>
      </c>
      <c r="D65" s="42" t="str">
        <f>IF(Assay!$F$32=Reference!$E$120,IF(LEN(tbl_PCR[[#This Row],[Sample ID]])&gt;0,tbl_PCR[[#This Row],[Sample ID]],""),IF(LEN(tbl_PCR[[#This Row],[Extraction ID]])&gt;0,tbl_PCR[[#This Row],[Extraction ID]],""))</f>
        <v/>
      </c>
      <c r="E65" s="23"/>
      <c r="F65" s="23"/>
      <c r="G65" s="23"/>
      <c r="H65" s="28"/>
      <c r="I65" s="73" t="str">
        <f>IF(LEN(tbl_PCR[[#This Row],[Sample ID]])=0,"",CONCATENATE(exp_id,"_",tbl_PCR[[#This Row],[Well]]))</f>
        <v/>
      </c>
      <c r="J65" s="29"/>
      <c r="K65" s="29"/>
      <c r="L65" s="3" t="str">
        <f t="shared" si="0"/>
        <v/>
      </c>
      <c r="M65" s="54"/>
    </row>
    <row r="66" spans="1:13" ht="15.75" customHeight="1">
      <c r="A66" s="53">
        <v>63</v>
      </c>
      <c r="B66" s="32" t="str">
        <f>RIGHT(tbl_PCR[[#This Row],[Well]],LEN(tbl_PCR[[#This Row],[Well]])-1)</f>
        <v>8</v>
      </c>
      <c r="C66" s="32" t="s">
        <v>102</v>
      </c>
      <c r="D66" s="42" t="str">
        <f>IF(Assay!$F$32=Reference!$E$120,IF(LEN(tbl_PCR[[#This Row],[Sample ID]])&gt;0,tbl_PCR[[#This Row],[Sample ID]],""),IF(LEN(tbl_PCR[[#This Row],[Extraction ID]])&gt;0,tbl_PCR[[#This Row],[Extraction ID]],""))</f>
        <v/>
      </c>
      <c r="E66" s="23"/>
      <c r="F66" s="23"/>
      <c r="G66" s="23"/>
      <c r="H66" s="28"/>
      <c r="I66" s="73" t="str">
        <f>IF(LEN(tbl_PCR[[#This Row],[Sample ID]])=0,"",CONCATENATE(exp_id,"_",tbl_PCR[[#This Row],[Well]]))</f>
        <v/>
      </c>
      <c r="J66" s="29"/>
      <c r="K66" s="29"/>
      <c r="L66" s="3" t="str">
        <f t="shared" si="0"/>
        <v/>
      </c>
      <c r="M66" s="54"/>
    </row>
    <row r="67" spans="1:13" ht="15.75" customHeight="1" thickBot="1">
      <c r="A67" s="55">
        <v>64</v>
      </c>
      <c r="B67" s="64" t="str">
        <f>RIGHT(tbl_PCR[[#This Row],[Well]],LEN(tbl_PCR[[#This Row],[Well]])-1)</f>
        <v>8</v>
      </c>
      <c r="C67" s="64" t="s">
        <v>103</v>
      </c>
      <c r="D67" s="58" t="str">
        <f>IF(Assay!$F$32=Reference!$E$120,IF(LEN(tbl_PCR[[#This Row],[Sample ID]])&gt;0,tbl_PCR[[#This Row],[Sample ID]],""),IF(LEN(tbl_PCR[[#This Row],[Extraction ID]])&gt;0,tbl_PCR[[#This Row],[Extraction ID]],""))</f>
        <v/>
      </c>
      <c r="E67" s="57"/>
      <c r="F67" s="57"/>
      <c r="G67" s="57"/>
      <c r="H67" s="59"/>
      <c r="I67" s="74" t="str">
        <f>IF(LEN(tbl_PCR[[#This Row],[Sample ID]])=0,"",CONCATENATE(exp_id,"_",tbl_PCR[[#This Row],[Well]]))</f>
        <v/>
      </c>
      <c r="J67" s="60"/>
      <c r="K67" s="60"/>
      <c r="L67" s="61" t="str">
        <f t="shared" si="0"/>
        <v/>
      </c>
      <c r="M67" s="62"/>
    </row>
    <row r="68" spans="1:13" ht="15.75" customHeight="1">
      <c r="A68" s="47">
        <v>65</v>
      </c>
      <c r="B68" s="48" t="str">
        <f>RIGHT(tbl_PCR[[#This Row],[Well]],LEN(tbl_PCR[[#This Row],[Well]])-1)</f>
        <v>9</v>
      </c>
      <c r="C68" s="48" t="s">
        <v>43</v>
      </c>
      <c r="D68" s="50" t="str">
        <f>IF(Assay!$F$32=Reference!$E$120,IF(LEN(tbl_PCR[[#This Row],[Sample ID]])&gt;0,tbl_PCR[[#This Row],[Sample ID]],""),IF(LEN(tbl_PCR[[#This Row],[Extraction ID]])&gt;0,tbl_PCR[[#This Row],[Extraction ID]],""))</f>
        <v/>
      </c>
      <c r="E68" s="49"/>
      <c r="F68" s="49"/>
      <c r="G68" s="49"/>
      <c r="H68" s="63"/>
      <c r="I68" s="75" t="str">
        <f>IF(LEN(tbl_PCR[[#This Row],[Sample ID]])=0,"",CONCATENATE(exp_id,"_",tbl_PCR[[#This Row],[Well]]))</f>
        <v/>
      </c>
      <c r="J68" s="49"/>
      <c r="K68" s="49"/>
      <c r="L68" s="51" t="str">
        <f t="shared" si="0"/>
        <v/>
      </c>
      <c r="M68" s="52"/>
    </row>
    <row r="69" spans="1:13" ht="15.75" customHeight="1">
      <c r="A69" s="53">
        <v>66</v>
      </c>
      <c r="B69" s="32" t="str">
        <f>RIGHT(tbl_PCR[[#This Row],[Well]],LEN(tbl_PCR[[#This Row],[Well]])-1)</f>
        <v>9</v>
      </c>
      <c r="C69" s="32" t="s">
        <v>55</v>
      </c>
      <c r="D69" s="42" t="str">
        <f>IF(Assay!$F$32=Reference!$E$120,IF(LEN(tbl_PCR[[#This Row],[Sample ID]])&gt;0,tbl_PCR[[#This Row],[Sample ID]],""),IF(LEN(tbl_PCR[[#This Row],[Extraction ID]])&gt;0,tbl_PCR[[#This Row],[Extraction ID]],""))</f>
        <v/>
      </c>
      <c r="E69" s="23"/>
      <c r="F69" s="23"/>
      <c r="G69" s="23"/>
      <c r="H69" s="28"/>
      <c r="I69" s="73" t="str">
        <f>IF(LEN(tbl_PCR[[#This Row],[Sample ID]])=0,"",CONCATENATE(exp_id,"_",tbl_PCR[[#This Row],[Well]]))</f>
        <v/>
      </c>
      <c r="J69" s="29"/>
      <c r="K69" s="29"/>
      <c r="L69" s="3" t="str">
        <f t="shared" ref="L69:L99" si="1">IF(OR(J69="",K69=""),"",SUM(J69*K69))</f>
        <v/>
      </c>
      <c r="M69" s="54"/>
    </row>
    <row r="70" spans="1:13" ht="15.75" customHeight="1">
      <c r="A70" s="53">
        <v>67</v>
      </c>
      <c r="B70" s="32" t="str">
        <f>RIGHT(tbl_PCR[[#This Row],[Well]],LEN(tbl_PCR[[#This Row],[Well]])-1)</f>
        <v>9</v>
      </c>
      <c r="C70" s="32" t="s">
        <v>104</v>
      </c>
      <c r="D70" s="42" t="str">
        <f>IF(Assay!$F$32=Reference!$E$120,IF(LEN(tbl_PCR[[#This Row],[Sample ID]])&gt;0,tbl_PCR[[#This Row],[Sample ID]],""),IF(LEN(tbl_PCR[[#This Row],[Extraction ID]])&gt;0,tbl_PCR[[#This Row],[Extraction ID]],""))</f>
        <v/>
      </c>
      <c r="E70" s="23"/>
      <c r="F70" s="23"/>
      <c r="G70" s="23"/>
      <c r="H70" s="28"/>
      <c r="I70" s="73" t="str">
        <f>IF(LEN(tbl_PCR[[#This Row],[Sample ID]])=0,"",CONCATENATE(exp_id,"_",tbl_PCR[[#This Row],[Well]]))</f>
        <v/>
      </c>
      <c r="J70" s="29"/>
      <c r="K70" s="29"/>
      <c r="L70" s="3" t="str">
        <f t="shared" si="1"/>
        <v/>
      </c>
      <c r="M70" s="54"/>
    </row>
    <row r="71" spans="1:13" ht="15.75" customHeight="1">
      <c r="A71" s="53">
        <v>68</v>
      </c>
      <c r="B71" s="32" t="str">
        <f>RIGHT(tbl_PCR[[#This Row],[Well]],LEN(tbl_PCR[[#This Row],[Well]])-1)</f>
        <v>9</v>
      </c>
      <c r="C71" s="32" t="s">
        <v>105</v>
      </c>
      <c r="D71" s="42" t="str">
        <f>IF(Assay!$F$32=Reference!$E$120,IF(LEN(tbl_PCR[[#This Row],[Sample ID]])&gt;0,tbl_PCR[[#This Row],[Sample ID]],""),IF(LEN(tbl_PCR[[#This Row],[Extraction ID]])&gt;0,tbl_PCR[[#This Row],[Extraction ID]],""))</f>
        <v/>
      </c>
      <c r="E71" s="23"/>
      <c r="F71" s="23"/>
      <c r="G71" s="23"/>
      <c r="H71" s="28"/>
      <c r="I71" s="73" t="str">
        <f>IF(LEN(tbl_PCR[[#This Row],[Sample ID]])=0,"",CONCATENATE(exp_id,"_",tbl_PCR[[#This Row],[Well]]))</f>
        <v/>
      </c>
      <c r="J71" s="29"/>
      <c r="K71" s="29"/>
      <c r="L71" s="3" t="str">
        <f t="shared" si="1"/>
        <v/>
      </c>
      <c r="M71" s="54"/>
    </row>
    <row r="72" spans="1:13" ht="15.75" customHeight="1">
      <c r="A72" s="53">
        <v>69</v>
      </c>
      <c r="B72" s="32" t="str">
        <f>RIGHT(tbl_PCR[[#This Row],[Well]],LEN(tbl_PCR[[#This Row],[Well]])-1)</f>
        <v>9</v>
      </c>
      <c r="C72" s="32" t="s">
        <v>106</v>
      </c>
      <c r="D72" s="42" t="str">
        <f>IF(Assay!$F$32=Reference!$E$120,IF(LEN(tbl_PCR[[#This Row],[Sample ID]])&gt;0,tbl_PCR[[#This Row],[Sample ID]],""),IF(LEN(tbl_PCR[[#This Row],[Extraction ID]])&gt;0,tbl_PCR[[#This Row],[Extraction ID]],""))</f>
        <v/>
      </c>
      <c r="E72" s="23"/>
      <c r="F72" s="23"/>
      <c r="G72" s="23"/>
      <c r="H72" s="28"/>
      <c r="I72" s="73" t="str">
        <f>IF(LEN(tbl_PCR[[#This Row],[Sample ID]])=0,"",CONCATENATE(exp_id,"_",tbl_PCR[[#This Row],[Well]]))</f>
        <v/>
      </c>
      <c r="J72" s="29"/>
      <c r="K72" s="29"/>
      <c r="L72" s="3" t="str">
        <f t="shared" si="1"/>
        <v/>
      </c>
      <c r="M72" s="54"/>
    </row>
    <row r="73" spans="1:13" ht="15.75" customHeight="1">
      <c r="A73" s="53">
        <v>70</v>
      </c>
      <c r="B73" s="32" t="str">
        <f>RIGHT(tbl_PCR[[#This Row],[Well]],LEN(tbl_PCR[[#This Row],[Well]])-1)</f>
        <v>9</v>
      </c>
      <c r="C73" s="32" t="s">
        <v>107</v>
      </c>
      <c r="D73" s="42" t="str">
        <f>IF(Assay!$F$32=Reference!$E$120,IF(LEN(tbl_PCR[[#This Row],[Sample ID]])&gt;0,tbl_PCR[[#This Row],[Sample ID]],""),IF(LEN(tbl_PCR[[#This Row],[Extraction ID]])&gt;0,tbl_PCR[[#This Row],[Extraction ID]],""))</f>
        <v/>
      </c>
      <c r="E73" s="23"/>
      <c r="F73" s="23"/>
      <c r="G73" s="23"/>
      <c r="H73" s="28"/>
      <c r="I73" s="73" t="str">
        <f>IF(LEN(tbl_PCR[[#This Row],[Sample ID]])=0,"",CONCATENATE(exp_id,"_",tbl_PCR[[#This Row],[Well]]))</f>
        <v/>
      </c>
      <c r="J73" s="29"/>
      <c r="K73" s="29"/>
      <c r="L73" s="3" t="str">
        <f t="shared" si="1"/>
        <v/>
      </c>
      <c r="M73" s="54"/>
    </row>
    <row r="74" spans="1:13" ht="15.75" customHeight="1">
      <c r="A74" s="53">
        <v>71</v>
      </c>
      <c r="B74" s="32" t="str">
        <f>RIGHT(tbl_PCR[[#This Row],[Well]],LEN(tbl_PCR[[#This Row],[Well]])-1)</f>
        <v>9</v>
      </c>
      <c r="C74" s="32" t="s">
        <v>108</v>
      </c>
      <c r="D74" s="42" t="str">
        <f>IF(Assay!$F$32=Reference!$E$120,IF(LEN(tbl_PCR[[#This Row],[Sample ID]])&gt;0,tbl_PCR[[#This Row],[Sample ID]],""),IF(LEN(tbl_PCR[[#This Row],[Extraction ID]])&gt;0,tbl_PCR[[#This Row],[Extraction ID]],""))</f>
        <v/>
      </c>
      <c r="E74" s="23"/>
      <c r="F74" s="23"/>
      <c r="G74" s="23"/>
      <c r="H74" s="28"/>
      <c r="I74" s="73" t="str">
        <f>IF(LEN(tbl_PCR[[#This Row],[Sample ID]])=0,"",CONCATENATE(exp_id,"_",tbl_PCR[[#This Row],[Well]]))</f>
        <v/>
      </c>
      <c r="J74" s="29"/>
      <c r="K74" s="29"/>
      <c r="L74" s="3" t="str">
        <f t="shared" si="1"/>
        <v/>
      </c>
      <c r="M74" s="54"/>
    </row>
    <row r="75" spans="1:13" ht="15.75" customHeight="1" thickBot="1">
      <c r="A75" s="55">
        <v>72</v>
      </c>
      <c r="B75" s="64" t="str">
        <f>RIGHT(tbl_PCR[[#This Row],[Well]],LEN(tbl_PCR[[#This Row],[Well]])-1)</f>
        <v>9</v>
      </c>
      <c r="C75" s="64" t="s">
        <v>109</v>
      </c>
      <c r="D75" s="58" t="str">
        <f>IF(Assay!$F$32=Reference!$E$120,IF(LEN(tbl_PCR[[#This Row],[Sample ID]])&gt;0,tbl_PCR[[#This Row],[Sample ID]],""),IF(LEN(tbl_PCR[[#This Row],[Extraction ID]])&gt;0,tbl_PCR[[#This Row],[Extraction ID]],""))</f>
        <v/>
      </c>
      <c r="E75" s="57"/>
      <c r="F75" s="57"/>
      <c r="G75" s="57"/>
      <c r="H75" s="59"/>
      <c r="I75" s="74" t="str">
        <f>IF(LEN(tbl_PCR[[#This Row],[Sample ID]])=0,"",CONCATENATE(exp_id,"_",tbl_PCR[[#This Row],[Well]]))</f>
        <v/>
      </c>
      <c r="J75" s="60"/>
      <c r="K75" s="60"/>
      <c r="L75" s="61" t="str">
        <f t="shared" si="1"/>
        <v/>
      </c>
      <c r="M75" s="62"/>
    </row>
    <row r="76" spans="1:13" ht="15.75" customHeight="1">
      <c r="A76" s="47">
        <v>73</v>
      </c>
      <c r="B76" s="48" t="str">
        <f>RIGHT(tbl_PCR[[#This Row],[Well]],LEN(tbl_PCR[[#This Row],[Well]])-1)</f>
        <v>10</v>
      </c>
      <c r="C76" s="48" t="s">
        <v>44</v>
      </c>
      <c r="D76" s="50" t="str">
        <f>IF(Assay!$F$32=Reference!$E$120,IF(LEN(tbl_PCR[[#This Row],[Sample ID]])&gt;0,tbl_PCR[[#This Row],[Sample ID]],""),IF(LEN(tbl_PCR[[#This Row],[Extraction ID]])&gt;0,tbl_PCR[[#This Row],[Extraction ID]],""))</f>
        <v/>
      </c>
      <c r="E76" s="49"/>
      <c r="F76" s="49"/>
      <c r="G76" s="49"/>
      <c r="H76" s="63"/>
      <c r="I76" s="75" t="str">
        <f>IF(LEN(tbl_PCR[[#This Row],[Sample ID]])=0,"",CONCATENATE(exp_id,"_",tbl_PCR[[#This Row],[Well]]))</f>
        <v/>
      </c>
      <c r="J76" s="49"/>
      <c r="K76" s="49"/>
      <c r="L76" s="51" t="str">
        <f t="shared" si="1"/>
        <v/>
      </c>
      <c r="M76" s="52"/>
    </row>
    <row r="77" spans="1:13" ht="15.75" customHeight="1">
      <c r="A77" s="53">
        <v>74</v>
      </c>
      <c r="B77" s="32" t="str">
        <f>RIGHT(tbl_PCR[[#This Row],[Well]],LEN(tbl_PCR[[#This Row],[Well]])-1)</f>
        <v>10</v>
      </c>
      <c r="C77" s="32" t="s">
        <v>110</v>
      </c>
      <c r="D77" s="42" t="str">
        <f>IF(Assay!$F$32=Reference!$E$120,IF(LEN(tbl_PCR[[#This Row],[Sample ID]])&gt;0,tbl_PCR[[#This Row],[Sample ID]],""),IF(LEN(tbl_PCR[[#This Row],[Extraction ID]])&gt;0,tbl_PCR[[#This Row],[Extraction ID]],""))</f>
        <v/>
      </c>
      <c r="E77" s="23"/>
      <c r="F77" s="23"/>
      <c r="G77" s="23"/>
      <c r="H77" s="28"/>
      <c r="I77" s="73" t="str">
        <f>IF(LEN(tbl_PCR[[#This Row],[Sample ID]])=0,"",CONCATENATE(exp_id,"_",tbl_PCR[[#This Row],[Well]]))</f>
        <v/>
      </c>
      <c r="J77" s="29"/>
      <c r="K77" s="29"/>
      <c r="L77" s="3" t="str">
        <f t="shared" si="1"/>
        <v/>
      </c>
      <c r="M77" s="54"/>
    </row>
    <row r="78" spans="1:13" ht="15.75" customHeight="1">
      <c r="A78" s="53">
        <v>75</v>
      </c>
      <c r="B78" s="32" t="str">
        <f>RIGHT(tbl_PCR[[#This Row],[Well]],LEN(tbl_PCR[[#This Row],[Well]])-1)</f>
        <v>10</v>
      </c>
      <c r="C78" s="32" t="s">
        <v>111</v>
      </c>
      <c r="D78" s="42" t="str">
        <f>IF(Assay!$F$32=Reference!$E$120,IF(LEN(tbl_PCR[[#This Row],[Sample ID]])&gt;0,tbl_PCR[[#This Row],[Sample ID]],""),IF(LEN(tbl_PCR[[#This Row],[Extraction ID]])&gt;0,tbl_PCR[[#This Row],[Extraction ID]],""))</f>
        <v/>
      </c>
      <c r="E78" s="23"/>
      <c r="F78" s="23"/>
      <c r="G78" s="23"/>
      <c r="H78" s="28"/>
      <c r="I78" s="73" t="str">
        <f>IF(LEN(tbl_PCR[[#This Row],[Sample ID]])=0,"",CONCATENATE(exp_id,"_",tbl_PCR[[#This Row],[Well]]))</f>
        <v/>
      </c>
      <c r="J78" s="29"/>
      <c r="K78" s="29"/>
      <c r="L78" s="3" t="str">
        <f t="shared" si="1"/>
        <v/>
      </c>
      <c r="M78" s="54"/>
    </row>
    <row r="79" spans="1:13" ht="15.75" customHeight="1">
      <c r="A79" s="53">
        <v>76</v>
      </c>
      <c r="B79" s="32" t="str">
        <f>RIGHT(tbl_PCR[[#This Row],[Well]],LEN(tbl_PCR[[#This Row],[Well]])-1)</f>
        <v>10</v>
      </c>
      <c r="C79" s="32" t="s">
        <v>112</v>
      </c>
      <c r="D79" s="42" t="str">
        <f>IF(Assay!$F$32=Reference!$E$120,IF(LEN(tbl_PCR[[#This Row],[Sample ID]])&gt;0,tbl_PCR[[#This Row],[Sample ID]],""),IF(LEN(tbl_PCR[[#This Row],[Extraction ID]])&gt;0,tbl_PCR[[#This Row],[Extraction ID]],""))</f>
        <v/>
      </c>
      <c r="E79" s="23"/>
      <c r="F79" s="23"/>
      <c r="G79" s="23"/>
      <c r="H79" s="28"/>
      <c r="I79" s="73" t="str">
        <f>IF(LEN(tbl_PCR[[#This Row],[Sample ID]])=0,"",CONCATENATE(exp_id,"_",tbl_PCR[[#This Row],[Well]]))</f>
        <v/>
      </c>
      <c r="J79" s="29"/>
      <c r="K79" s="29"/>
      <c r="L79" s="3" t="str">
        <f t="shared" si="1"/>
        <v/>
      </c>
      <c r="M79" s="54"/>
    </row>
    <row r="80" spans="1:13" ht="15.75" customHeight="1">
      <c r="A80" s="53">
        <v>77</v>
      </c>
      <c r="B80" s="32" t="str">
        <f>RIGHT(tbl_PCR[[#This Row],[Well]],LEN(tbl_PCR[[#This Row],[Well]])-1)</f>
        <v>10</v>
      </c>
      <c r="C80" s="32" t="s">
        <v>113</v>
      </c>
      <c r="D80" s="42" t="str">
        <f>IF(Assay!$F$32=Reference!$E$120,IF(LEN(tbl_PCR[[#This Row],[Sample ID]])&gt;0,tbl_PCR[[#This Row],[Sample ID]],""),IF(LEN(tbl_PCR[[#This Row],[Extraction ID]])&gt;0,tbl_PCR[[#This Row],[Extraction ID]],""))</f>
        <v/>
      </c>
      <c r="E80" s="23"/>
      <c r="F80" s="23"/>
      <c r="G80" s="23"/>
      <c r="H80" s="28"/>
      <c r="I80" s="73" t="str">
        <f>IF(LEN(tbl_PCR[[#This Row],[Sample ID]])=0,"",CONCATENATE(exp_id,"_",tbl_PCR[[#This Row],[Well]]))</f>
        <v/>
      </c>
      <c r="J80" s="29"/>
      <c r="K80" s="29"/>
      <c r="L80" s="3" t="str">
        <f t="shared" si="1"/>
        <v/>
      </c>
      <c r="M80" s="54"/>
    </row>
    <row r="81" spans="1:13" ht="15.75" customHeight="1">
      <c r="A81" s="53">
        <v>78</v>
      </c>
      <c r="B81" s="32" t="str">
        <f>RIGHT(tbl_PCR[[#This Row],[Well]],LEN(tbl_PCR[[#This Row],[Well]])-1)</f>
        <v>10</v>
      </c>
      <c r="C81" s="32" t="s">
        <v>114</v>
      </c>
      <c r="D81" s="42" t="str">
        <f>IF(Assay!$F$32=Reference!$E$120,IF(LEN(tbl_PCR[[#This Row],[Sample ID]])&gt;0,tbl_PCR[[#This Row],[Sample ID]],""),IF(LEN(tbl_PCR[[#This Row],[Extraction ID]])&gt;0,tbl_PCR[[#This Row],[Extraction ID]],""))</f>
        <v/>
      </c>
      <c r="E81" s="23"/>
      <c r="F81" s="23"/>
      <c r="G81" s="23"/>
      <c r="H81" s="28"/>
      <c r="I81" s="73" t="str">
        <f>IF(LEN(tbl_PCR[[#This Row],[Sample ID]])=0,"",CONCATENATE(exp_id,"_",tbl_PCR[[#This Row],[Well]]))</f>
        <v/>
      </c>
      <c r="J81" s="29"/>
      <c r="K81" s="29"/>
      <c r="L81" s="3" t="str">
        <f t="shared" si="1"/>
        <v/>
      </c>
      <c r="M81" s="54"/>
    </row>
    <row r="82" spans="1:13" ht="15.75" customHeight="1">
      <c r="A82" s="53">
        <v>79</v>
      </c>
      <c r="B82" s="32" t="str">
        <f>RIGHT(tbl_PCR[[#This Row],[Well]],LEN(tbl_PCR[[#This Row],[Well]])-1)</f>
        <v>10</v>
      </c>
      <c r="C82" s="32" t="s">
        <v>115</v>
      </c>
      <c r="D82" s="42" t="str">
        <f>IF(Assay!$F$32=Reference!$E$120,IF(LEN(tbl_PCR[[#This Row],[Sample ID]])&gt;0,tbl_PCR[[#This Row],[Sample ID]],""),IF(LEN(tbl_PCR[[#This Row],[Extraction ID]])&gt;0,tbl_PCR[[#This Row],[Extraction ID]],""))</f>
        <v/>
      </c>
      <c r="E82" s="23"/>
      <c r="F82" s="23"/>
      <c r="G82" s="23"/>
      <c r="H82" s="28"/>
      <c r="I82" s="73" t="str">
        <f>IF(LEN(tbl_PCR[[#This Row],[Sample ID]])=0,"",CONCATENATE(exp_id,"_",tbl_PCR[[#This Row],[Well]]))</f>
        <v/>
      </c>
      <c r="J82" s="29"/>
      <c r="K82" s="29"/>
      <c r="L82" s="3" t="str">
        <f t="shared" si="1"/>
        <v/>
      </c>
      <c r="M82" s="54"/>
    </row>
    <row r="83" spans="1:13" ht="15.75" customHeight="1" thickBot="1">
      <c r="A83" s="55">
        <v>80</v>
      </c>
      <c r="B83" s="64" t="str">
        <f>RIGHT(tbl_PCR[[#This Row],[Well]],LEN(tbl_PCR[[#This Row],[Well]])-1)</f>
        <v>10</v>
      </c>
      <c r="C83" s="64" t="s">
        <v>116</v>
      </c>
      <c r="D83" s="58" t="str">
        <f>IF(Assay!$F$32=Reference!$E$120,IF(LEN(tbl_PCR[[#This Row],[Sample ID]])&gt;0,tbl_PCR[[#This Row],[Sample ID]],""),IF(LEN(tbl_PCR[[#This Row],[Extraction ID]])&gt;0,tbl_PCR[[#This Row],[Extraction ID]],""))</f>
        <v/>
      </c>
      <c r="E83" s="57"/>
      <c r="F83" s="57"/>
      <c r="G83" s="57"/>
      <c r="H83" s="59"/>
      <c r="I83" s="74" t="str">
        <f>IF(LEN(tbl_PCR[[#This Row],[Sample ID]])=0,"",CONCATENATE(exp_id,"_",tbl_PCR[[#This Row],[Well]]))</f>
        <v/>
      </c>
      <c r="J83" s="60"/>
      <c r="K83" s="60"/>
      <c r="L83" s="61" t="str">
        <f t="shared" si="1"/>
        <v/>
      </c>
      <c r="M83" s="62"/>
    </row>
    <row r="84" spans="1:13" ht="15.75" customHeight="1">
      <c r="A84" s="47">
        <v>81</v>
      </c>
      <c r="B84" s="48" t="str">
        <f>RIGHT(tbl_PCR[[#This Row],[Well]],LEN(tbl_PCR[[#This Row],[Well]])-1)</f>
        <v>11</v>
      </c>
      <c r="C84" s="48" t="s">
        <v>45</v>
      </c>
      <c r="D84" s="50" t="str">
        <f>IF(Assay!$F$32=Reference!$E$120,IF(LEN(tbl_PCR[[#This Row],[Sample ID]])&gt;0,tbl_PCR[[#This Row],[Sample ID]],""),IF(LEN(tbl_PCR[[#This Row],[Extraction ID]])&gt;0,tbl_PCR[[#This Row],[Extraction ID]],""))</f>
        <v/>
      </c>
      <c r="E84" s="49"/>
      <c r="F84" s="49"/>
      <c r="G84" s="49"/>
      <c r="H84" s="63"/>
      <c r="I84" s="75" t="str">
        <f>IF(LEN(tbl_PCR[[#This Row],[Sample ID]])=0,"",CONCATENATE(exp_id,"_",tbl_PCR[[#This Row],[Well]]))</f>
        <v/>
      </c>
      <c r="J84" s="49"/>
      <c r="K84" s="49"/>
      <c r="L84" s="51" t="str">
        <f t="shared" si="1"/>
        <v/>
      </c>
      <c r="M84" s="52"/>
    </row>
    <row r="85" spans="1:13" ht="15.75" customHeight="1">
      <c r="A85" s="53">
        <v>82</v>
      </c>
      <c r="B85" s="32" t="str">
        <f>RIGHT(tbl_PCR[[#This Row],[Well]],LEN(tbl_PCR[[#This Row],[Well]])-1)</f>
        <v>11</v>
      </c>
      <c r="C85" s="32" t="s">
        <v>117</v>
      </c>
      <c r="D85" s="42" t="str">
        <f>IF(Assay!$F$32=Reference!$E$120,IF(LEN(tbl_PCR[[#This Row],[Sample ID]])&gt;0,tbl_PCR[[#This Row],[Sample ID]],""),IF(LEN(tbl_PCR[[#This Row],[Extraction ID]])&gt;0,tbl_PCR[[#This Row],[Extraction ID]],""))</f>
        <v/>
      </c>
      <c r="E85" s="23"/>
      <c r="F85" s="23"/>
      <c r="G85" s="23"/>
      <c r="H85" s="28"/>
      <c r="I85" s="73" t="str">
        <f>IF(LEN(tbl_PCR[[#This Row],[Sample ID]])=0,"",CONCATENATE(exp_id,"_",tbl_PCR[[#This Row],[Well]]))</f>
        <v/>
      </c>
      <c r="J85" s="29"/>
      <c r="K85" s="29"/>
      <c r="L85" s="3" t="str">
        <f t="shared" si="1"/>
        <v/>
      </c>
      <c r="M85" s="54"/>
    </row>
    <row r="86" spans="1:13" ht="15.75" customHeight="1">
      <c r="A86" s="53">
        <v>83</v>
      </c>
      <c r="B86" s="32" t="str">
        <f>RIGHT(tbl_PCR[[#This Row],[Well]],LEN(tbl_PCR[[#This Row],[Well]])-1)</f>
        <v>11</v>
      </c>
      <c r="C86" s="32" t="s">
        <v>118</v>
      </c>
      <c r="D86" s="42" t="str">
        <f>IF(Assay!$F$32=Reference!$E$120,IF(LEN(tbl_PCR[[#This Row],[Sample ID]])&gt;0,tbl_PCR[[#This Row],[Sample ID]],""),IF(LEN(tbl_PCR[[#This Row],[Extraction ID]])&gt;0,tbl_PCR[[#This Row],[Extraction ID]],""))</f>
        <v/>
      </c>
      <c r="E86" s="23"/>
      <c r="F86" s="23"/>
      <c r="G86" s="23"/>
      <c r="H86" s="28"/>
      <c r="I86" s="73" t="str">
        <f>IF(LEN(tbl_PCR[[#This Row],[Sample ID]])=0,"",CONCATENATE(exp_id,"_",tbl_PCR[[#This Row],[Well]]))</f>
        <v/>
      </c>
      <c r="J86" s="29"/>
      <c r="K86" s="29"/>
      <c r="L86" s="3" t="str">
        <f t="shared" si="1"/>
        <v/>
      </c>
      <c r="M86" s="54"/>
    </row>
    <row r="87" spans="1:13" ht="15.75" customHeight="1">
      <c r="A87" s="53">
        <v>84</v>
      </c>
      <c r="B87" s="32" t="str">
        <f>RIGHT(tbl_PCR[[#This Row],[Well]],LEN(tbl_PCR[[#This Row],[Well]])-1)</f>
        <v>11</v>
      </c>
      <c r="C87" s="32" t="s">
        <v>119</v>
      </c>
      <c r="D87" s="42" t="str">
        <f>IF(Assay!$F$32=Reference!$E$120,IF(LEN(tbl_PCR[[#This Row],[Sample ID]])&gt;0,tbl_PCR[[#This Row],[Sample ID]],""),IF(LEN(tbl_PCR[[#This Row],[Extraction ID]])&gt;0,tbl_PCR[[#This Row],[Extraction ID]],""))</f>
        <v/>
      </c>
      <c r="E87" s="23"/>
      <c r="F87" s="23"/>
      <c r="G87" s="23"/>
      <c r="H87" s="28"/>
      <c r="I87" s="73" t="str">
        <f>IF(LEN(tbl_PCR[[#This Row],[Sample ID]])=0,"",CONCATENATE(exp_id,"_",tbl_PCR[[#This Row],[Well]]))</f>
        <v/>
      </c>
      <c r="J87" s="29"/>
      <c r="K87" s="29"/>
      <c r="L87" s="3" t="str">
        <f t="shared" si="1"/>
        <v/>
      </c>
      <c r="M87" s="54"/>
    </row>
    <row r="88" spans="1:13" ht="15.75" customHeight="1">
      <c r="A88" s="53">
        <v>85</v>
      </c>
      <c r="B88" s="32" t="str">
        <f>RIGHT(tbl_PCR[[#This Row],[Well]],LEN(tbl_PCR[[#This Row],[Well]])-1)</f>
        <v>11</v>
      </c>
      <c r="C88" s="32" t="s">
        <v>120</v>
      </c>
      <c r="D88" s="42" t="str">
        <f>IF(Assay!$F$32=Reference!$E$120,IF(LEN(tbl_PCR[[#This Row],[Sample ID]])&gt;0,tbl_PCR[[#This Row],[Sample ID]],""),IF(LEN(tbl_PCR[[#This Row],[Extraction ID]])&gt;0,tbl_PCR[[#This Row],[Extraction ID]],""))</f>
        <v/>
      </c>
      <c r="E88" s="23"/>
      <c r="F88" s="23"/>
      <c r="G88" s="23"/>
      <c r="H88" s="28"/>
      <c r="I88" s="73" t="str">
        <f>IF(LEN(tbl_PCR[[#This Row],[Sample ID]])=0,"",CONCATENATE(exp_id,"_",tbl_PCR[[#This Row],[Well]]))</f>
        <v/>
      </c>
      <c r="J88" s="29"/>
      <c r="K88" s="29"/>
      <c r="L88" s="3" t="str">
        <f t="shared" si="1"/>
        <v/>
      </c>
      <c r="M88" s="54"/>
    </row>
    <row r="89" spans="1:13" ht="15.75" customHeight="1">
      <c r="A89" s="53">
        <v>86</v>
      </c>
      <c r="B89" s="32" t="str">
        <f>RIGHT(tbl_PCR[[#This Row],[Well]],LEN(tbl_PCR[[#This Row],[Well]])-1)</f>
        <v>11</v>
      </c>
      <c r="C89" s="32" t="s">
        <v>121</v>
      </c>
      <c r="D89" s="42" t="str">
        <f>IF(Assay!$F$32=Reference!$E$120,IF(LEN(tbl_PCR[[#This Row],[Sample ID]])&gt;0,tbl_PCR[[#This Row],[Sample ID]],""),IF(LEN(tbl_PCR[[#This Row],[Extraction ID]])&gt;0,tbl_PCR[[#This Row],[Extraction ID]],""))</f>
        <v/>
      </c>
      <c r="E89" s="23"/>
      <c r="F89" s="23"/>
      <c r="G89" s="23"/>
      <c r="H89" s="28"/>
      <c r="I89" s="73" t="str">
        <f>IF(LEN(tbl_PCR[[#This Row],[Sample ID]])=0,"",CONCATENATE(exp_id,"_",tbl_PCR[[#This Row],[Well]]))</f>
        <v/>
      </c>
      <c r="J89" s="29"/>
      <c r="K89" s="29"/>
      <c r="L89" s="3" t="str">
        <f t="shared" si="1"/>
        <v/>
      </c>
      <c r="M89" s="54"/>
    </row>
    <row r="90" spans="1:13" ht="15.75" customHeight="1">
      <c r="A90" s="53">
        <v>87</v>
      </c>
      <c r="B90" s="32" t="str">
        <f>RIGHT(tbl_PCR[[#This Row],[Well]],LEN(tbl_PCR[[#This Row],[Well]])-1)</f>
        <v>11</v>
      </c>
      <c r="C90" s="32" t="s">
        <v>122</v>
      </c>
      <c r="D90" s="42" t="str">
        <f>IF(Assay!$F$32=Reference!$E$120,IF(LEN(tbl_PCR[[#This Row],[Sample ID]])&gt;0,tbl_PCR[[#This Row],[Sample ID]],""),IF(LEN(tbl_PCR[[#This Row],[Extraction ID]])&gt;0,tbl_PCR[[#This Row],[Extraction ID]],""))</f>
        <v/>
      </c>
      <c r="E90" s="23"/>
      <c r="F90" s="23"/>
      <c r="G90" s="23"/>
      <c r="H90" s="28"/>
      <c r="I90" s="73" t="str">
        <f>IF(LEN(tbl_PCR[[#This Row],[Sample ID]])=0,"",CONCATENATE(exp_id,"_",tbl_PCR[[#This Row],[Well]]))</f>
        <v/>
      </c>
      <c r="J90" s="29"/>
      <c r="K90" s="29"/>
      <c r="L90" s="3" t="str">
        <f t="shared" si="1"/>
        <v/>
      </c>
      <c r="M90" s="54"/>
    </row>
    <row r="91" spans="1:13" ht="15.75" customHeight="1" thickBot="1">
      <c r="A91" s="55">
        <v>88</v>
      </c>
      <c r="B91" s="64" t="str">
        <f>RIGHT(tbl_PCR[[#This Row],[Well]],LEN(tbl_PCR[[#This Row],[Well]])-1)</f>
        <v>11</v>
      </c>
      <c r="C91" s="64" t="s">
        <v>123</v>
      </c>
      <c r="D91" s="58" t="str">
        <f>IF(Assay!$F$32=Reference!$E$120,IF(LEN(tbl_PCR[[#This Row],[Sample ID]])&gt;0,tbl_PCR[[#This Row],[Sample ID]],""),IF(LEN(tbl_PCR[[#This Row],[Extraction ID]])&gt;0,tbl_PCR[[#This Row],[Extraction ID]],""))</f>
        <v/>
      </c>
      <c r="E91" s="57"/>
      <c r="F91" s="57"/>
      <c r="G91" s="57"/>
      <c r="H91" s="59"/>
      <c r="I91" s="74" t="str">
        <f>IF(LEN(tbl_PCR[[#This Row],[Sample ID]])=0,"",CONCATENATE(exp_id,"_",tbl_PCR[[#This Row],[Well]]))</f>
        <v/>
      </c>
      <c r="J91" s="60"/>
      <c r="K91" s="60"/>
      <c r="L91" s="61" t="str">
        <f t="shared" si="1"/>
        <v/>
      </c>
      <c r="M91" s="62"/>
    </row>
    <row r="92" spans="1:13" ht="15.75" customHeight="1">
      <c r="A92" s="47">
        <v>89</v>
      </c>
      <c r="B92" s="48" t="str">
        <f>RIGHT(tbl_PCR[[#This Row],[Well]],LEN(tbl_PCR[[#This Row],[Well]])-1)</f>
        <v>12</v>
      </c>
      <c r="C92" s="48" t="s">
        <v>46</v>
      </c>
      <c r="D92" s="50" t="str">
        <f>IF(Assay!$F$32=Reference!$E$120,IF(LEN(tbl_PCR[[#This Row],[Sample ID]])&gt;0,tbl_PCR[[#This Row],[Sample ID]],""),IF(LEN(tbl_PCR[[#This Row],[Extraction ID]])&gt;0,tbl_PCR[[#This Row],[Extraction ID]],""))</f>
        <v/>
      </c>
      <c r="E92" s="49"/>
      <c r="F92" s="49"/>
      <c r="G92" s="49"/>
      <c r="H92" s="63"/>
      <c r="I92" s="75" t="str">
        <f>IF(LEN(tbl_PCR[[#This Row],[Sample ID]])=0,"",CONCATENATE(exp_id,"_",tbl_PCR[[#This Row],[Well]]))</f>
        <v/>
      </c>
      <c r="J92" s="49"/>
      <c r="K92" s="49"/>
      <c r="L92" s="51" t="str">
        <f t="shared" si="1"/>
        <v/>
      </c>
      <c r="M92" s="52"/>
    </row>
    <row r="93" spans="1:13" ht="15.75" customHeight="1">
      <c r="A93" s="53">
        <v>90</v>
      </c>
      <c r="B93" s="32" t="str">
        <f>RIGHT(tbl_PCR[[#This Row],[Well]],LEN(tbl_PCR[[#This Row],[Well]])-1)</f>
        <v>12</v>
      </c>
      <c r="C93" s="32" t="s">
        <v>124</v>
      </c>
      <c r="D93" s="42" t="str">
        <f>IF(Assay!$F$32=Reference!$E$120,IF(LEN(tbl_PCR[[#This Row],[Sample ID]])&gt;0,tbl_PCR[[#This Row],[Sample ID]],""),IF(LEN(tbl_PCR[[#This Row],[Extraction ID]])&gt;0,tbl_PCR[[#This Row],[Extraction ID]],""))</f>
        <v/>
      </c>
      <c r="E93" s="23"/>
      <c r="F93" s="23"/>
      <c r="G93" s="23"/>
      <c r="H93" s="28"/>
      <c r="I93" s="73" t="str">
        <f>IF(LEN(tbl_PCR[[#This Row],[Sample ID]])=0,"",CONCATENATE(exp_id,"_",tbl_PCR[[#This Row],[Well]]))</f>
        <v/>
      </c>
      <c r="J93" s="29"/>
      <c r="K93" s="29"/>
      <c r="L93" s="3" t="str">
        <f t="shared" si="1"/>
        <v/>
      </c>
      <c r="M93" s="54"/>
    </row>
    <row r="94" spans="1:13" ht="15.75" customHeight="1">
      <c r="A94" s="53">
        <v>91</v>
      </c>
      <c r="B94" s="32" t="str">
        <f>RIGHT(tbl_PCR[[#This Row],[Well]],LEN(tbl_PCR[[#This Row],[Well]])-1)</f>
        <v>12</v>
      </c>
      <c r="C94" s="32" t="s">
        <v>125</v>
      </c>
      <c r="D94" s="42" t="str">
        <f>IF(Assay!$F$32=Reference!$E$120,IF(LEN(tbl_PCR[[#This Row],[Sample ID]])&gt;0,tbl_PCR[[#This Row],[Sample ID]],""),IF(LEN(tbl_PCR[[#This Row],[Extraction ID]])&gt;0,tbl_PCR[[#This Row],[Extraction ID]],""))</f>
        <v/>
      </c>
      <c r="E94" s="23"/>
      <c r="F94" s="23"/>
      <c r="G94" s="23"/>
      <c r="H94" s="28"/>
      <c r="I94" s="73" t="str">
        <f>IF(LEN(tbl_PCR[[#This Row],[Sample ID]])=0,"",CONCATENATE(exp_id,"_",tbl_PCR[[#This Row],[Well]]))</f>
        <v/>
      </c>
      <c r="J94" s="29"/>
      <c r="K94" s="29"/>
      <c r="L94" s="3" t="str">
        <f t="shared" si="1"/>
        <v/>
      </c>
      <c r="M94" s="54"/>
    </row>
    <row r="95" spans="1:13" ht="15.75" customHeight="1">
      <c r="A95" s="53">
        <v>92</v>
      </c>
      <c r="B95" s="32" t="str">
        <f>RIGHT(tbl_PCR[[#This Row],[Well]],LEN(tbl_PCR[[#This Row],[Well]])-1)</f>
        <v>12</v>
      </c>
      <c r="C95" s="32" t="s">
        <v>126</v>
      </c>
      <c r="D95" s="42" t="str">
        <f>IF(Assay!$F$32=Reference!$E$120,IF(LEN(tbl_PCR[[#This Row],[Sample ID]])&gt;0,tbl_PCR[[#This Row],[Sample ID]],""),IF(LEN(tbl_PCR[[#This Row],[Extraction ID]])&gt;0,tbl_PCR[[#This Row],[Extraction ID]],""))</f>
        <v/>
      </c>
      <c r="E95" s="23"/>
      <c r="F95" s="23"/>
      <c r="G95" s="23"/>
      <c r="H95" s="28"/>
      <c r="I95" s="73" t="str">
        <f>IF(LEN(tbl_PCR[[#This Row],[Sample ID]])=0,"",CONCATENATE(exp_id,"_",tbl_PCR[[#This Row],[Well]]))</f>
        <v/>
      </c>
      <c r="J95" s="29"/>
      <c r="K95" s="29"/>
      <c r="L95" s="3" t="str">
        <f t="shared" si="1"/>
        <v/>
      </c>
      <c r="M95" s="54"/>
    </row>
    <row r="96" spans="1:13" ht="15.75" customHeight="1">
      <c r="A96" s="53">
        <v>93</v>
      </c>
      <c r="B96" s="32" t="str">
        <f>RIGHT(tbl_PCR[[#This Row],[Well]],LEN(tbl_PCR[[#This Row],[Well]])-1)</f>
        <v>12</v>
      </c>
      <c r="C96" s="32" t="s">
        <v>127</v>
      </c>
      <c r="D96" s="42" t="str">
        <f>IF(Assay!$F$32=Reference!$E$120,IF(LEN(tbl_PCR[[#This Row],[Sample ID]])&gt;0,tbl_PCR[[#This Row],[Sample ID]],""),IF(LEN(tbl_PCR[[#This Row],[Extraction ID]])&gt;0,tbl_PCR[[#This Row],[Extraction ID]],""))</f>
        <v/>
      </c>
      <c r="E96" s="23"/>
      <c r="F96" s="23"/>
      <c r="G96" s="23"/>
      <c r="H96" s="28"/>
      <c r="I96" s="73" t="str">
        <f>IF(LEN(tbl_PCR[[#This Row],[Sample ID]])=0,"",CONCATENATE(exp_id,"_",tbl_PCR[[#This Row],[Well]]))</f>
        <v/>
      </c>
      <c r="J96" s="29"/>
      <c r="K96" s="29"/>
      <c r="L96" s="3" t="str">
        <f t="shared" si="1"/>
        <v/>
      </c>
      <c r="M96" s="54"/>
    </row>
    <row r="97" spans="1:13" ht="15.75" customHeight="1">
      <c r="A97" s="53">
        <v>94</v>
      </c>
      <c r="B97" s="32" t="str">
        <f>RIGHT(tbl_PCR[[#This Row],[Well]],LEN(tbl_PCR[[#This Row],[Well]])-1)</f>
        <v>12</v>
      </c>
      <c r="C97" s="32" t="s">
        <v>128</v>
      </c>
      <c r="D97" s="42" t="str">
        <f>IF(Assay!$F$32=Reference!$E$120,IF(LEN(tbl_PCR[[#This Row],[Sample ID]])&gt;0,tbl_PCR[[#This Row],[Sample ID]],""),IF(LEN(tbl_PCR[[#This Row],[Extraction ID]])&gt;0,tbl_PCR[[#This Row],[Extraction ID]],""))</f>
        <v/>
      </c>
      <c r="E97" s="23"/>
      <c r="F97" s="23"/>
      <c r="G97" s="23"/>
      <c r="H97" s="28"/>
      <c r="I97" s="73" t="str">
        <f>IF(LEN(tbl_PCR[[#This Row],[Sample ID]])=0,"",CONCATENATE(exp_id,"_",tbl_PCR[[#This Row],[Well]]))</f>
        <v/>
      </c>
      <c r="J97" s="29"/>
      <c r="K97" s="29"/>
      <c r="L97" s="3" t="str">
        <f t="shared" si="1"/>
        <v/>
      </c>
      <c r="M97" s="54"/>
    </row>
    <row r="98" spans="1:13" ht="15.75" customHeight="1">
      <c r="A98" s="53">
        <v>95</v>
      </c>
      <c r="B98" s="32" t="str">
        <f>RIGHT(tbl_PCR[[#This Row],[Well]],LEN(tbl_PCR[[#This Row],[Well]])-1)</f>
        <v>12</v>
      </c>
      <c r="C98" s="32" t="s">
        <v>129</v>
      </c>
      <c r="D98" s="42" t="str">
        <f>IF(Assay!$F$32=Reference!$E$120,IF(LEN(tbl_PCR[[#This Row],[Sample ID]])&gt;0,tbl_PCR[[#This Row],[Sample ID]],""),IF(LEN(tbl_PCR[[#This Row],[Extraction ID]])&gt;0,tbl_PCR[[#This Row],[Extraction ID]],""))</f>
        <v/>
      </c>
      <c r="E98" s="23"/>
      <c r="F98" s="23"/>
      <c r="G98" s="23"/>
      <c r="H98" s="28"/>
      <c r="I98" s="73" t="str">
        <f>IF(LEN(tbl_PCR[[#This Row],[Sample ID]])=0,"",CONCATENATE(exp_id,"_",tbl_PCR[[#This Row],[Well]]))</f>
        <v/>
      </c>
      <c r="J98" s="29"/>
      <c r="K98" s="29"/>
      <c r="L98" s="3" t="str">
        <f t="shared" si="1"/>
        <v/>
      </c>
      <c r="M98" s="54"/>
    </row>
    <row r="99" spans="1:13" ht="15.75" customHeight="1" thickBot="1">
      <c r="A99" s="55">
        <v>96</v>
      </c>
      <c r="B99" s="64" t="str">
        <f>RIGHT(tbl_PCR[[#This Row],[Well]],LEN(tbl_PCR[[#This Row],[Well]])-1)</f>
        <v>12</v>
      </c>
      <c r="C99" s="64" t="s">
        <v>130</v>
      </c>
      <c r="D99" s="58" t="str">
        <f>IF(Assay!$F$32=Reference!$E$120,IF(LEN(tbl_PCR[[#This Row],[Sample ID]])&gt;0,tbl_PCR[[#This Row],[Sample ID]],""),IF(LEN(tbl_PCR[[#This Row],[Extraction ID]])&gt;0,tbl_PCR[[#This Row],[Extraction ID]],""))</f>
        <v/>
      </c>
      <c r="E99" s="57"/>
      <c r="F99" s="57"/>
      <c r="G99" s="57"/>
      <c r="H99" s="59"/>
      <c r="I99" s="74" t="str">
        <f>IF(LEN(tbl_PCR[[#This Row],[Sample ID]])=0,"",CONCATENATE(exp_id,"_",tbl_PCR[[#This Row],[Well]]))</f>
        <v/>
      </c>
      <c r="J99" s="60"/>
      <c r="K99" s="60"/>
      <c r="L99" s="61" t="str">
        <f t="shared" si="1"/>
        <v/>
      </c>
      <c r="M99" s="62"/>
    </row>
    <row r="100" spans="1:13" s="13" customFormat="1">
      <c r="A100" s="12"/>
      <c r="B100" s="12"/>
      <c r="C100" s="12"/>
      <c r="D100" s="12">
        <v>1</v>
      </c>
      <c r="E100" s="117" t="s">
        <v>243</v>
      </c>
      <c r="F100" s="117"/>
      <c r="G100" s="117"/>
      <c r="H100" s="117"/>
      <c r="I100" s="117"/>
      <c r="J100" s="117"/>
      <c r="K100" s="117"/>
    </row>
    <row r="101" spans="1:13">
      <c r="A101" s="1"/>
      <c r="B101" s="1"/>
      <c r="C101" s="1"/>
      <c r="D101" s="1"/>
      <c r="E101" s="1"/>
      <c r="H101" s="1"/>
      <c r="I101" s="1"/>
    </row>
    <row r="102" spans="1:13">
      <c r="A102" s="1"/>
      <c r="B102" s="1"/>
      <c r="C102" s="1"/>
      <c r="D102" s="1"/>
      <c r="E102" s="1"/>
      <c r="H102" s="1"/>
      <c r="I102" s="1"/>
    </row>
    <row r="103" spans="1:13">
      <c r="A103" s="1"/>
      <c r="B103" s="1"/>
      <c r="C103" s="1"/>
      <c r="D103" s="1"/>
      <c r="E103" s="1"/>
      <c r="H103" s="1"/>
      <c r="I103" s="1"/>
    </row>
    <row r="104" spans="1:13">
      <c r="A104" s="1"/>
      <c r="B104" s="1"/>
      <c r="C104" s="1"/>
      <c r="D104" s="1"/>
      <c r="E104" s="1"/>
      <c r="H104" s="1"/>
      <c r="I104" s="1"/>
    </row>
    <row r="105" spans="1:13">
      <c r="A105" s="1"/>
      <c r="B105" s="1"/>
      <c r="C105" s="1"/>
      <c r="D105" s="1"/>
      <c r="E105" s="1"/>
      <c r="H105" s="1"/>
      <c r="I105" s="1"/>
    </row>
    <row r="106" spans="1:13">
      <c r="A106" s="1"/>
      <c r="B106" s="1"/>
      <c r="C106" s="1"/>
      <c r="D106" s="1"/>
      <c r="E106" s="1"/>
      <c r="H106" s="1"/>
      <c r="I106" s="1"/>
    </row>
    <row r="107" spans="1:13">
      <c r="A107" s="1"/>
      <c r="B107" s="1"/>
      <c r="C107" s="1"/>
      <c r="D107" s="1"/>
      <c r="E107" s="1"/>
      <c r="H107" s="1"/>
      <c r="I107" s="1"/>
    </row>
    <row r="108" spans="1:13">
      <c r="A108" s="1"/>
      <c r="B108" s="1"/>
      <c r="C108" s="1"/>
      <c r="D108" s="1"/>
      <c r="E108" s="1"/>
      <c r="H108" s="1"/>
      <c r="I108" s="1"/>
    </row>
    <row r="109" spans="1:13">
      <c r="A109" s="1"/>
      <c r="B109" s="1"/>
      <c r="C109" s="1"/>
      <c r="D109" s="1"/>
      <c r="E109" s="1"/>
      <c r="H109" s="1"/>
      <c r="I109" s="1"/>
    </row>
    <row r="110" spans="1:13">
      <c r="A110" s="1"/>
      <c r="B110" s="1"/>
      <c r="C110" s="1"/>
      <c r="D110" s="1"/>
      <c r="E110" s="1"/>
      <c r="H110" s="1"/>
      <c r="I110" s="1"/>
    </row>
    <row r="111" spans="1:13">
      <c r="A111" s="1"/>
      <c r="B111" s="1"/>
      <c r="C111" s="1"/>
      <c r="D111" s="1"/>
      <c r="E111" s="1"/>
      <c r="H111" s="1"/>
      <c r="I111" s="1"/>
    </row>
    <row r="112" spans="1:13">
      <c r="A112" s="1"/>
      <c r="B112" s="1"/>
      <c r="C112" s="1"/>
      <c r="D112" s="1"/>
      <c r="E112" s="1"/>
      <c r="H112" s="1"/>
      <c r="I112" s="1"/>
    </row>
  </sheetData>
  <sheetProtection formatColumns="0" selectLockedCells="1" sort="0" autoFilter="0"/>
  <protectedRanges>
    <protectedRange sqref="A3:C99 D3:F3 D4:D9 D12:M99 D10:G11 H3:M11" name="AllowSortFilter"/>
    <protectedRange sqref="G3" name="FilterTbl"/>
    <protectedRange sqref="E4:G9" name="FilterTbl_1"/>
  </protectedRanges>
  <mergeCells count="4">
    <mergeCell ref="I2:M2"/>
    <mergeCell ref="E2:G2"/>
    <mergeCell ref="E1:K1"/>
    <mergeCell ref="E100:K100"/>
  </mergeCells>
  <phoneticPr fontId="6" type="noConversion"/>
  <conditionalFormatting sqref="E4:G99 J4:K99">
    <cfRule type="expression" dxfId="3" priority="4">
      <formula>COUNTIF(E4,"")</formula>
    </cfRule>
  </conditionalFormatting>
  <conditionalFormatting sqref="L4:L99">
    <cfRule type="expression" dxfId="2" priority="3" stopIfTrue="1">
      <formula>COUNTIF(L4,"")</formula>
    </cfRule>
    <cfRule type="cellIs" dxfId="1" priority="8" operator="between">
      <formula>0</formula>
      <formula>Post_PCR_target_DNA_conc</formula>
    </cfRule>
    <cfRule type="cellIs" dxfId="0" priority="20" operator="greaterThanOrEqual">
      <formula>Post_PCR_target_DNA_conc</formula>
    </cfRule>
  </conditionalFormatting>
  <dataValidations count="2">
    <dataValidation type="list" allowBlank="1" showInputMessage="1" showErrorMessage="1" sqref="M4:M99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E4:F99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Reference!$E$26:$E$28</xm:f>
          </x14:formula1>
          <xm:sqref>G10:G99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A35"/>
  <sheetViews>
    <sheetView workbookViewId="0">
      <selection activeCell="A36" sqref="A36"/>
    </sheetView>
  </sheetViews>
  <sheetFormatPr defaultRowHeight="15.6"/>
  <sheetData>
    <row r="1" spans="1:1">
      <c r="A1" t="s">
        <v>251</v>
      </c>
    </row>
    <row r="2" spans="1:1">
      <c r="A2" t="s">
        <v>247</v>
      </c>
    </row>
    <row r="3" spans="1:1">
      <c r="A3" t="s">
        <v>248</v>
      </c>
    </row>
    <row r="4" spans="1:1">
      <c r="A4" t="s">
        <v>249</v>
      </c>
    </row>
    <row r="5" spans="1:1">
      <c r="A5" t="s">
        <v>250</v>
      </c>
    </row>
    <row r="20" spans="1:1">
      <c r="A20" t="s">
        <v>252</v>
      </c>
    </row>
    <row r="35" spans="1:1">
      <c r="A35" t="s">
        <v>253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21"/>
  <sheetViews>
    <sheetView workbookViewId="0">
      <selection activeCell="L18" sqref="L18"/>
    </sheetView>
  </sheetViews>
  <sheetFormatPr defaultRowHeight="15.6"/>
  <cols>
    <col min="1" max="1" width="34.19921875" customWidth="1"/>
    <col min="5" max="5" width="20" bestFit="1" customWidth="1"/>
    <col min="6" max="6" width="12.69921875" bestFit="1" customWidth="1"/>
    <col min="7" max="7" width="13" bestFit="1" customWidth="1"/>
    <col min="9" max="9" width="32.8984375" customWidth="1"/>
    <col min="10" max="10" width="10.8984375" customWidth="1"/>
  </cols>
  <sheetData>
    <row r="1" spans="1:12" ht="46.2">
      <c r="A1" s="26" t="s">
        <v>196</v>
      </c>
    </row>
    <row r="2" spans="1:12" ht="33.6">
      <c r="A2" s="69" t="s">
        <v>246</v>
      </c>
    </row>
    <row r="3" spans="1:12" ht="33.6">
      <c r="A3" s="69" t="s">
        <v>245</v>
      </c>
    </row>
    <row r="4" spans="1:12" ht="33.6">
      <c r="A4" s="69"/>
    </row>
    <row r="5" spans="1:12" ht="33.6">
      <c r="A5" s="70" t="s">
        <v>197</v>
      </c>
    </row>
    <row r="6" spans="1:12" ht="31.2">
      <c r="A6" s="27" t="s">
        <v>242</v>
      </c>
    </row>
    <row r="7" spans="1:12" ht="33.6">
      <c r="A7" s="71" t="s">
        <v>237</v>
      </c>
    </row>
    <row r="8" spans="1:12" ht="33.6">
      <c r="A8" s="69" t="s">
        <v>244</v>
      </c>
    </row>
    <row r="9" spans="1:12" ht="33.6">
      <c r="A9" s="69" t="s">
        <v>254</v>
      </c>
    </row>
    <row r="14" spans="1:12" ht="46.2">
      <c r="A14" s="26" t="s">
        <v>238</v>
      </c>
    </row>
    <row r="15" spans="1:12" ht="18">
      <c r="A15" s="5" t="s">
        <v>0</v>
      </c>
      <c r="C15" s="4"/>
      <c r="D15" s="4"/>
      <c r="E15" s="5" t="s">
        <v>24</v>
      </c>
      <c r="F15" s="4"/>
      <c r="I15" s="5" t="s">
        <v>186</v>
      </c>
    </row>
    <row r="16" spans="1:12" ht="16.2" thickBot="1">
      <c r="A16" s="17" t="s">
        <v>21</v>
      </c>
      <c r="B16" s="18"/>
      <c r="C16" s="18"/>
      <c r="E16" s="17" t="s">
        <v>203</v>
      </c>
      <c r="G16" s="17" t="s">
        <v>255</v>
      </c>
      <c r="I16" s="72" t="s">
        <v>143</v>
      </c>
      <c r="J16" s="72" t="s">
        <v>144</v>
      </c>
      <c r="L16" s="72" t="s">
        <v>187</v>
      </c>
    </row>
    <row r="17" spans="1:18">
      <c r="A17" t="s">
        <v>234</v>
      </c>
      <c r="B17" s="30">
        <v>30</v>
      </c>
      <c r="C17" s="67" t="s">
        <v>233</v>
      </c>
      <c r="E17" t="s">
        <v>205</v>
      </c>
      <c r="G17" t="str">
        <f>E77</f>
        <v>NOMADS8</v>
      </c>
      <c r="I17" s="30" t="s">
        <v>256</v>
      </c>
      <c r="J17" s="30" t="s">
        <v>257</v>
      </c>
      <c r="L17" s="30" t="s">
        <v>258</v>
      </c>
    </row>
    <row r="18" spans="1:18">
      <c r="D18" s="6"/>
      <c r="E18" t="s">
        <v>206</v>
      </c>
      <c r="G18" t="str">
        <f>E85</f>
        <v>NOMADS16</v>
      </c>
      <c r="I18" s="30" t="s">
        <v>200</v>
      </c>
      <c r="J18" s="30" t="s">
        <v>198</v>
      </c>
      <c r="L18" s="30" t="s">
        <v>194</v>
      </c>
    </row>
    <row r="19" spans="1:18" ht="16.2" thickBot="1">
      <c r="A19" s="17" t="s">
        <v>159</v>
      </c>
      <c r="B19" s="18"/>
      <c r="C19" s="18"/>
      <c r="D19" s="6"/>
      <c r="G19" t="str">
        <f>E94</f>
        <v>NOMADS_MVP</v>
      </c>
      <c r="I19" s="30" t="s">
        <v>201</v>
      </c>
      <c r="J19" s="30" t="s">
        <v>199</v>
      </c>
      <c r="L19" s="30" t="s">
        <v>195</v>
      </c>
    </row>
    <row r="20" spans="1:18" ht="16.2" thickBot="1">
      <c r="A20" s="2" t="s">
        <v>161</v>
      </c>
      <c r="B20" t="s">
        <v>22</v>
      </c>
      <c r="E20" s="17" t="s">
        <v>204</v>
      </c>
      <c r="G20" t="str">
        <f>E102</f>
        <v>Anoph IR</v>
      </c>
      <c r="I20" s="30"/>
      <c r="J20" s="30"/>
      <c r="L20" s="30"/>
    </row>
    <row r="21" spans="1:18">
      <c r="A21" s="2" t="s">
        <v>160</v>
      </c>
      <c r="B21">
        <v>10</v>
      </c>
      <c r="E21" t="s">
        <v>207</v>
      </c>
      <c r="G21" t="str">
        <f>E110</f>
        <v>Anoph Speciation</v>
      </c>
      <c r="I21" s="30"/>
      <c r="J21" s="30"/>
      <c r="L21" s="30"/>
    </row>
    <row r="22" spans="1:18">
      <c r="E22" t="s">
        <v>209</v>
      </c>
      <c r="I22" s="30"/>
      <c r="J22" s="30"/>
      <c r="L22" s="30"/>
    </row>
    <row r="23" spans="1:18" ht="16.2" thickBot="1">
      <c r="A23" s="17" t="s">
        <v>190</v>
      </c>
      <c r="E23" t="s">
        <v>208</v>
      </c>
      <c r="I23" s="30"/>
      <c r="J23" s="30"/>
      <c r="L23" s="30"/>
    </row>
    <row r="24" spans="1:18">
      <c r="A24" s="2" t="s">
        <v>239</v>
      </c>
      <c r="I24" s="30"/>
      <c r="J24" s="30"/>
      <c r="L24" s="30"/>
    </row>
    <row r="25" spans="1:18" ht="16.2" thickBot="1">
      <c r="A25" s="2" t="s">
        <v>240</v>
      </c>
      <c r="E25" s="17" t="s">
        <v>214</v>
      </c>
      <c r="I25" s="30"/>
      <c r="J25" s="30"/>
      <c r="L25" s="30"/>
    </row>
    <row r="26" spans="1:18" ht="31.2">
      <c r="A26" s="2" t="s">
        <v>241</v>
      </c>
      <c r="E26" t="s">
        <v>216</v>
      </c>
      <c r="I26" s="30"/>
      <c r="J26" s="30"/>
      <c r="L26" s="30"/>
      <c r="Q26" s="4"/>
      <c r="R26" s="4"/>
    </row>
    <row r="27" spans="1:18">
      <c r="E27" t="s">
        <v>217</v>
      </c>
      <c r="I27" s="25"/>
      <c r="O27" s="4"/>
      <c r="P27" s="4"/>
    </row>
    <row r="28" spans="1:18">
      <c r="E28" t="s">
        <v>218</v>
      </c>
      <c r="I28" s="25"/>
    </row>
    <row r="29" spans="1:18">
      <c r="I29" s="25"/>
    </row>
    <row r="30" spans="1:18" ht="16.2" thickBot="1">
      <c r="E30" s="17" t="s">
        <v>221</v>
      </c>
      <c r="F30" s="17"/>
      <c r="I30" s="25"/>
    </row>
    <row r="31" spans="1:18">
      <c r="E31" s="40" t="s">
        <v>228</v>
      </c>
      <c r="F31" s="40">
        <f>IF(pcr_enzyme=$E$21,F39,IF(pcr_enzyme=$E$22,F49,IF(pcr_enzyme=$E$23,F59,"")))</f>
        <v>8</v>
      </c>
      <c r="I31" s="25"/>
    </row>
    <row r="32" spans="1:18">
      <c r="E32" s="40" t="str">
        <f t="shared" ref="E32:F36" si="0">IF(pcr_enzyme=$E$21,E42,IF(pcr_enzyme=$E$22,E52,IF(pcr_enzyme=$E$23,E62,"")))</f>
        <v>KAPA HiFi</v>
      </c>
      <c r="F32" s="40">
        <f t="shared" si="0"/>
        <v>0.3</v>
      </c>
    </row>
    <row r="33" spans="5:7">
      <c r="E33" s="40" t="str">
        <f t="shared" si="0"/>
        <v>10mM dNTPs</v>
      </c>
      <c r="F33" s="40">
        <f t="shared" si="0"/>
        <v>0.75</v>
      </c>
    </row>
    <row r="34" spans="5:7">
      <c r="E34" s="40" t="str">
        <f t="shared" si="0"/>
        <v>Buffer</v>
      </c>
      <c r="F34" s="40">
        <f t="shared" si="0"/>
        <v>5</v>
      </c>
    </row>
    <row r="35" spans="5:7">
      <c r="E35" s="40" t="str">
        <f t="shared" si="0"/>
        <v>Primer pool (10 μM)</v>
      </c>
      <c r="F35" s="40">
        <f t="shared" si="0"/>
        <v>1.5</v>
      </c>
    </row>
    <row r="36" spans="5:7">
      <c r="E36" s="40" t="str">
        <f t="shared" si="0"/>
        <v>Water</v>
      </c>
      <c r="F36" s="40">
        <f t="shared" si="0"/>
        <v>16.45</v>
      </c>
    </row>
    <row r="38" spans="5:7" ht="16.2" thickBot="1">
      <c r="E38" s="17" t="s">
        <v>207</v>
      </c>
      <c r="F38" s="17"/>
    </row>
    <row r="39" spans="5:7">
      <c r="E39" t="s">
        <v>228</v>
      </c>
      <c r="F39">
        <v>8</v>
      </c>
    </row>
    <row r="40" spans="5:7">
      <c r="E40" t="s">
        <v>229</v>
      </c>
      <c r="F40">
        <f>SUM(F42:F45)</f>
        <v>7.55</v>
      </c>
    </row>
    <row r="41" spans="5:7">
      <c r="E41" t="s">
        <v>230</v>
      </c>
      <c r="F41">
        <v>25</v>
      </c>
    </row>
    <row r="42" spans="5:7">
      <c r="E42" t="s">
        <v>207</v>
      </c>
      <c r="F42">
        <v>0.3</v>
      </c>
    </row>
    <row r="43" spans="5:7">
      <c r="E43" t="s">
        <v>202</v>
      </c>
      <c r="F43">
        <v>0.75</v>
      </c>
    </row>
    <row r="44" spans="5:7">
      <c r="E44" t="s">
        <v>193</v>
      </c>
      <c r="F44">
        <v>5</v>
      </c>
    </row>
    <row r="45" spans="5:7">
      <c r="E45" t="s">
        <v>11</v>
      </c>
      <c r="F45">
        <v>1.5</v>
      </c>
    </row>
    <row r="46" spans="5:7">
      <c r="E46" t="s">
        <v>12</v>
      </c>
      <c r="F46" s="66">
        <f>SUM(F41-F40-template_vol)</f>
        <v>16.45</v>
      </c>
      <c r="G46" s="66"/>
    </row>
    <row r="48" spans="5:7" ht="16.2" thickBot="1">
      <c r="E48" s="17" t="s">
        <v>210</v>
      </c>
      <c r="F48" s="17"/>
    </row>
    <row r="49" spans="5:6">
      <c r="E49" t="s">
        <v>228</v>
      </c>
      <c r="F49">
        <v>8</v>
      </c>
    </row>
    <row r="50" spans="5:6">
      <c r="E50" t="s">
        <v>229</v>
      </c>
      <c r="F50">
        <f>SUM(F52:F53)</f>
        <v>17</v>
      </c>
    </row>
    <row r="51" spans="5:6">
      <c r="E51" t="s">
        <v>230</v>
      </c>
      <c r="F51">
        <v>25</v>
      </c>
    </row>
    <row r="52" spans="5:6">
      <c r="E52" t="s">
        <v>222</v>
      </c>
      <c r="F52">
        <v>15.5</v>
      </c>
    </row>
    <row r="53" spans="5:6">
      <c r="E53" t="s">
        <v>11</v>
      </c>
      <c r="F53">
        <v>1.5</v>
      </c>
    </row>
    <row r="54" spans="5:6">
      <c r="E54" t="s">
        <v>12</v>
      </c>
      <c r="F54" s="66">
        <f>SUM(F51-F50-template_vol)</f>
        <v>7</v>
      </c>
    </row>
    <row r="55" spans="5:6">
      <c r="E55" t="s">
        <v>8</v>
      </c>
    </row>
    <row r="56" spans="5:6">
      <c r="E56" t="s">
        <v>8</v>
      </c>
    </row>
    <row r="58" spans="5:6" ht="16.2" thickBot="1">
      <c r="E58" s="17" t="s">
        <v>208</v>
      </c>
      <c r="F58" s="17"/>
    </row>
    <row r="59" spans="5:6">
      <c r="E59" t="s">
        <v>228</v>
      </c>
      <c r="F59">
        <v>5</v>
      </c>
    </row>
    <row r="60" spans="5:6">
      <c r="E60" t="s">
        <v>229</v>
      </c>
      <c r="F60">
        <f>SUM(F62:F63)</f>
        <v>17</v>
      </c>
    </row>
    <row r="61" spans="5:6">
      <c r="E61" t="s">
        <v>230</v>
      </c>
      <c r="F61">
        <v>25</v>
      </c>
    </row>
    <row r="62" spans="5:6">
      <c r="E62" t="s">
        <v>192</v>
      </c>
      <c r="F62">
        <v>14.5</v>
      </c>
    </row>
    <row r="63" spans="5:6">
      <c r="E63" t="s">
        <v>11</v>
      </c>
      <c r="F63">
        <v>2.5</v>
      </c>
    </row>
    <row r="64" spans="5:6">
      <c r="E64" t="s">
        <v>12</v>
      </c>
      <c r="F64">
        <f>SUM(F61-F60-template_vol)</f>
        <v>7</v>
      </c>
    </row>
    <row r="65" spans="5:7">
      <c r="E65" t="s">
        <v>8</v>
      </c>
    </row>
    <row r="66" spans="5:7">
      <c r="E66" t="s">
        <v>8</v>
      </c>
    </row>
    <row r="68" spans="5:7" ht="16.2" thickBot="1">
      <c r="E68" s="17" t="s">
        <v>220</v>
      </c>
      <c r="F68" s="17"/>
      <c r="G68" s="17"/>
    </row>
    <row r="69" spans="5:7">
      <c r="E69" s="40">
        <f t="shared" ref="E69:G75" si="1">IF(exp_assay=$E$77,E78,IF(exp_assay=$E$85,E86,IF(exp_assay=$E$94,E95,IF(exp_assay=$E$102,E103,IF(exp_assay=$E$110,E111,"")))))</f>
        <v>93</v>
      </c>
      <c r="F69" s="40" t="str">
        <f t="shared" si="1"/>
        <v>∞</v>
      </c>
      <c r="G69" s="40">
        <f t="shared" si="1"/>
        <v>0</v>
      </c>
    </row>
    <row r="70" spans="5:7">
      <c r="E70" s="40">
        <f t="shared" si="1"/>
        <v>93</v>
      </c>
      <c r="F70" s="40" t="str">
        <f t="shared" si="1"/>
        <v>3 min</v>
      </c>
      <c r="G70" s="40">
        <f t="shared" si="1"/>
        <v>0</v>
      </c>
    </row>
    <row r="71" spans="5:7">
      <c r="E71" s="40">
        <f t="shared" si="1"/>
        <v>98</v>
      </c>
      <c r="F71" s="40" t="str">
        <f t="shared" si="1"/>
        <v>20 sec</v>
      </c>
      <c r="G71" s="40" t="str">
        <f t="shared" si="1"/>
        <v>x30</v>
      </c>
    </row>
    <row r="72" spans="5:7">
      <c r="E72" s="40">
        <f t="shared" si="1"/>
        <v>50</v>
      </c>
      <c r="F72" s="40" t="str">
        <f t="shared" si="1"/>
        <v>15 sec</v>
      </c>
      <c r="G72" s="40" t="str">
        <f t="shared" si="1"/>
        <v>x30</v>
      </c>
    </row>
    <row r="73" spans="5:7">
      <c r="E73" s="40">
        <f t="shared" si="1"/>
        <v>60</v>
      </c>
      <c r="F73" s="40" t="str">
        <f t="shared" si="1"/>
        <v>6 min</v>
      </c>
      <c r="G73" s="40" t="str">
        <f t="shared" si="1"/>
        <v>x30</v>
      </c>
    </row>
    <row r="74" spans="5:7">
      <c r="E74" s="40">
        <f t="shared" si="1"/>
        <v>60</v>
      </c>
      <c r="F74" s="40" t="str">
        <f t="shared" si="1"/>
        <v>10 min</v>
      </c>
      <c r="G74" s="40">
        <f t="shared" si="1"/>
        <v>0</v>
      </c>
    </row>
    <row r="75" spans="5:7">
      <c r="E75" s="40">
        <f t="shared" si="1"/>
        <v>8</v>
      </c>
      <c r="F75" s="40" t="str">
        <f t="shared" si="1"/>
        <v>∞</v>
      </c>
      <c r="G75" s="40">
        <f t="shared" si="1"/>
        <v>0</v>
      </c>
    </row>
    <row r="77" spans="5:7" ht="16.2" thickBot="1">
      <c r="E77" s="17" t="s">
        <v>139</v>
      </c>
      <c r="F77" s="17"/>
      <c r="G77" s="17"/>
    </row>
    <row r="78" spans="5:7">
      <c r="E78">
        <v>93</v>
      </c>
      <c r="F78" s="41" t="s">
        <v>223</v>
      </c>
      <c r="G78" s="41"/>
    </row>
    <row r="79" spans="5:7">
      <c r="E79">
        <v>93</v>
      </c>
      <c r="F79" t="s">
        <v>14</v>
      </c>
    </row>
    <row r="80" spans="5:7">
      <c r="E80">
        <v>98</v>
      </c>
      <c r="F80" t="s">
        <v>15</v>
      </c>
      <c r="G80" t="s">
        <v>10</v>
      </c>
    </row>
    <row r="81" spans="5:7">
      <c r="E81">
        <v>50</v>
      </c>
      <c r="F81" t="s">
        <v>16</v>
      </c>
      <c r="G81" t="s">
        <v>10</v>
      </c>
    </row>
    <row r="82" spans="5:7">
      <c r="E82">
        <v>60</v>
      </c>
      <c r="F82" t="s">
        <v>17</v>
      </c>
      <c r="G82" t="s">
        <v>10</v>
      </c>
    </row>
    <row r="83" spans="5:7">
      <c r="E83">
        <v>60</v>
      </c>
      <c r="F83" t="s">
        <v>18</v>
      </c>
    </row>
    <row r="84" spans="5:7">
      <c r="E84">
        <v>8</v>
      </c>
      <c r="F84" s="41" t="s">
        <v>223</v>
      </c>
    </row>
    <row r="85" spans="5:7" ht="16.2" thickBot="1">
      <c r="E85" s="17" t="s">
        <v>140</v>
      </c>
      <c r="F85" s="17"/>
      <c r="G85" s="17"/>
    </row>
    <row r="86" spans="5:7">
      <c r="E86">
        <v>93</v>
      </c>
      <c r="F86" s="41" t="s">
        <v>223</v>
      </c>
      <c r="G86" s="41"/>
    </row>
    <row r="87" spans="5:7">
      <c r="E87">
        <v>93</v>
      </c>
      <c r="F87" t="s">
        <v>14</v>
      </c>
    </row>
    <row r="88" spans="5:7">
      <c r="E88">
        <v>98</v>
      </c>
      <c r="F88" t="s">
        <v>15</v>
      </c>
      <c r="G88" t="s">
        <v>10</v>
      </c>
    </row>
    <row r="89" spans="5:7">
      <c r="E89">
        <v>50</v>
      </c>
      <c r="F89" t="s">
        <v>16</v>
      </c>
      <c r="G89" t="s">
        <v>10</v>
      </c>
    </row>
    <row r="90" spans="5:7">
      <c r="E90">
        <v>60</v>
      </c>
      <c r="F90" t="s">
        <v>17</v>
      </c>
      <c r="G90" t="s">
        <v>10</v>
      </c>
    </row>
    <row r="91" spans="5:7">
      <c r="E91">
        <v>60</v>
      </c>
      <c r="F91" t="s">
        <v>18</v>
      </c>
    </row>
    <row r="92" spans="5:7">
      <c r="E92">
        <v>8</v>
      </c>
      <c r="F92" s="41" t="s">
        <v>223</v>
      </c>
    </row>
    <row r="93" spans="5:7">
      <c r="F93" s="41"/>
    </row>
    <row r="94" spans="5:7" ht="16.2" thickBot="1">
      <c r="E94" s="17" t="s">
        <v>188</v>
      </c>
      <c r="F94" s="17"/>
      <c r="G94" s="17"/>
    </row>
    <row r="95" spans="5:7">
      <c r="E95">
        <v>95</v>
      </c>
      <c r="F95" s="41" t="s">
        <v>223</v>
      </c>
    </row>
    <row r="96" spans="5:7">
      <c r="E96">
        <v>95</v>
      </c>
      <c r="F96" t="s">
        <v>14</v>
      </c>
    </row>
    <row r="97" spans="5:7">
      <c r="E97">
        <v>98</v>
      </c>
      <c r="F97" t="s">
        <v>15</v>
      </c>
      <c r="G97" t="s">
        <v>219</v>
      </c>
    </row>
    <row r="98" spans="5:7">
      <c r="E98">
        <v>60</v>
      </c>
      <c r="F98" t="s">
        <v>14</v>
      </c>
      <c r="G98" t="s">
        <v>219</v>
      </c>
    </row>
    <row r="99" spans="5:7">
      <c r="E99">
        <v>60</v>
      </c>
      <c r="F99" t="s">
        <v>18</v>
      </c>
    </row>
    <row r="100" spans="5:7">
      <c r="E100">
        <v>8</v>
      </c>
      <c r="F100" s="41" t="s">
        <v>223</v>
      </c>
    </row>
    <row r="101" spans="5:7">
      <c r="F101" s="41"/>
    </row>
    <row r="102" spans="5:7" ht="16.2" thickBot="1">
      <c r="E102" s="17" t="s">
        <v>212</v>
      </c>
      <c r="F102" s="17"/>
      <c r="G102" s="17"/>
    </row>
    <row r="103" spans="5:7">
      <c r="E103">
        <v>93</v>
      </c>
      <c r="F103" s="41" t="s">
        <v>223</v>
      </c>
      <c r="G103" s="41"/>
    </row>
    <row r="104" spans="5:7">
      <c r="E104">
        <v>93</v>
      </c>
      <c r="F104" t="s">
        <v>14</v>
      </c>
    </row>
    <row r="105" spans="5:7">
      <c r="E105">
        <v>98</v>
      </c>
      <c r="F105" t="s">
        <v>15</v>
      </c>
      <c r="G105" t="s">
        <v>10</v>
      </c>
    </row>
    <row r="106" spans="5:7">
      <c r="E106">
        <v>50</v>
      </c>
      <c r="F106" t="s">
        <v>16</v>
      </c>
      <c r="G106" t="s">
        <v>10</v>
      </c>
    </row>
    <row r="107" spans="5:7">
      <c r="E107">
        <v>60</v>
      </c>
      <c r="F107" t="s">
        <v>17</v>
      </c>
      <c r="G107" t="s">
        <v>10</v>
      </c>
    </row>
    <row r="108" spans="5:7">
      <c r="E108">
        <v>60</v>
      </c>
      <c r="F108" t="s">
        <v>18</v>
      </c>
    </row>
    <row r="109" spans="5:7">
      <c r="E109">
        <v>8</v>
      </c>
      <c r="F109" s="41" t="s">
        <v>223</v>
      </c>
    </row>
    <row r="110" spans="5:7" ht="16.2" thickBot="1">
      <c r="E110" s="17" t="s">
        <v>213</v>
      </c>
      <c r="F110" s="17"/>
      <c r="G110" s="17"/>
    </row>
    <row r="111" spans="5:7">
      <c r="E111">
        <v>93</v>
      </c>
      <c r="F111" s="41" t="s">
        <v>223</v>
      </c>
      <c r="G111" s="41"/>
    </row>
    <row r="112" spans="5:7">
      <c r="E112">
        <v>93</v>
      </c>
      <c r="F112" t="s">
        <v>14</v>
      </c>
    </row>
    <row r="113" spans="5:7">
      <c r="E113">
        <v>98</v>
      </c>
      <c r="F113" t="s">
        <v>15</v>
      </c>
      <c r="G113" t="s">
        <v>10</v>
      </c>
    </row>
    <row r="114" spans="5:7">
      <c r="E114">
        <v>50</v>
      </c>
      <c r="F114" t="s">
        <v>16</v>
      </c>
      <c r="G114" t="s">
        <v>10</v>
      </c>
    </row>
    <row r="115" spans="5:7">
      <c r="E115">
        <v>60</v>
      </c>
      <c r="F115" t="s">
        <v>17</v>
      </c>
      <c r="G115" t="s">
        <v>10</v>
      </c>
    </row>
    <row r="116" spans="5:7">
      <c r="E116">
        <v>60</v>
      </c>
      <c r="F116" t="s">
        <v>18</v>
      </c>
    </row>
    <row r="117" spans="5:7">
      <c r="E117">
        <v>8</v>
      </c>
      <c r="F117" s="41" t="s">
        <v>223</v>
      </c>
    </row>
    <row r="119" spans="5:7" ht="16.2" thickBot="1">
      <c r="E119" s="17" t="s">
        <v>225</v>
      </c>
    </row>
    <row r="120" spans="5:7">
      <c r="E120" t="s">
        <v>4</v>
      </c>
    </row>
    <row r="121" spans="5:7">
      <c r="E121" t="s">
        <v>20</v>
      </c>
    </row>
  </sheetData>
  <sheetProtection sheet="1" objects="1" scenarios="1" selectLockedCells="1"/>
  <phoneticPr fontId="6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L2"/>
  <sheetViews>
    <sheetView workbookViewId="0">
      <selection activeCell="L8" sqref="L8"/>
    </sheetView>
  </sheetViews>
  <sheetFormatPr defaultRowHeight="15.6"/>
  <cols>
    <col min="1" max="1" width="9.09765625" customWidth="1"/>
    <col min="2" max="2" width="11.3984375" customWidth="1"/>
    <col min="3" max="7" width="12.09765625" customWidth="1"/>
    <col min="8" max="8" width="31.59765625" customWidth="1"/>
    <col min="9" max="11" width="12.09765625" customWidth="1"/>
    <col min="12" max="12" width="16.69921875" bestFit="1" customWidth="1"/>
  </cols>
  <sheetData>
    <row r="1" spans="1:12">
      <c r="A1" t="s">
        <v>156</v>
      </c>
      <c r="B1" t="s">
        <v>157</v>
      </c>
      <c r="C1" t="s">
        <v>158</v>
      </c>
      <c r="D1" t="s">
        <v>163</v>
      </c>
      <c r="E1" t="s">
        <v>162</v>
      </c>
      <c r="F1" t="s">
        <v>166</v>
      </c>
      <c r="G1" t="s">
        <v>173</v>
      </c>
      <c r="H1" t="s">
        <v>178</v>
      </c>
      <c r="I1" t="s">
        <v>179</v>
      </c>
      <c r="J1" t="s">
        <v>176</v>
      </c>
      <c r="K1" t="s">
        <v>235</v>
      </c>
      <c r="L1" t="s">
        <v>189</v>
      </c>
    </row>
    <row r="2" spans="1:12">
      <c r="A2" t="str">
        <f>IF(LEN(exp_id)=0,"",exp_id)</f>
        <v>PCTB142</v>
      </c>
      <c r="B2" t="str">
        <f>IF(LEN(exp_date)=0,"",exp_date)</f>
        <v>2024-01-10</v>
      </c>
      <c r="C2" t="str">
        <f>IF(LEN(exp_user)=0,"",exp_user)</f>
        <v>Terence Broad</v>
      </c>
      <c r="D2" t="str">
        <f>IF(LEN(exp_type)=0,"",exp_type)</f>
        <v>PCR</v>
      </c>
      <c r="E2">
        <f>IF(LEN(exp_version)=0,"",exp_version)</f>
        <v>10</v>
      </c>
      <c r="F2" t="str">
        <f>IF(LEN(exp_assay)=0,"",exp_assay)</f>
        <v>NOMADS16</v>
      </c>
      <c r="G2" t="str">
        <f>IF(LEN(exp_notes)=0,"",exp_notes)</f>
        <v>2nd and 3rd batched samples</v>
      </c>
      <c r="H2" t="str">
        <f>IF(LEN(exp_summary)=0,"",exp_summary)</f>
        <v>NOMADS_BatchAB</v>
      </c>
      <c r="I2">
        <f>IF(LEN(exp_rxns)=0,"",exp_rxns)</f>
        <v>25</v>
      </c>
      <c r="J2" t="str">
        <f>IF(LEN(pcr_primersource)=0,"",pcr_primersource)</f>
        <v>TB001a</v>
      </c>
      <c r="K2">
        <f>IF(LEN(template_vol)=0,"",template_vol)</f>
        <v>1</v>
      </c>
      <c r="L2" t="str">
        <f>IF(pcr_enzyme=0,"",pcr_enzyme)</f>
        <v>KAPA HiFi</v>
      </c>
    </row>
  </sheetData>
  <sheetProtection algorithmName="SHA-512" hashValue="HtaEnPwRJTIBhgDhhSvmubYj+TeoW3FdVYALEWOGMbqJQKddfFkskJBSiGk38jCu9eVnVzhmgEaHnu8B35TBOA==" saltValue="wHjdeSBi2YwteX+zjuJ5ig==" spinCount="100000" sheet="1" objects="1" scenarios="1" selectLockedCells="1" selectUnlockedCells="1"/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H22" sqref="H22"/>
    </sheetView>
  </sheetViews>
  <sheetFormatPr defaultRowHeight="15.6"/>
  <cols>
    <col min="1" max="1" width="11.19921875" customWidth="1"/>
    <col min="2" max="4" width="13.69921875" customWidth="1"/>
    <col min="5" max="6" width="26.3984375" customWidth="1"/>
    <col min="7" max="7" width="33.8984375" customWidth="1"/>
  </cols>
  <sheetData>
    <row r="1" spans="1:7">
      <c r="A1" t="s">
        <v>164</v>
      </c>
      <c r="B1" t="s">
        <v>165</v>
      </c>
      <c r="C1" t="s">
        <v>215</v>
      </c>
      <c r="D1" t="s">
        <v>156</v>
      </c>
      <c r="E1" t="s">
        <v>170</v>
      </c>
      <c r="F1" t="s">
        <v>171</v>
      </c>
      <c r="G1" t="s">
        <v>167</v>
      </c>
    </row>
    <row r="2" spans="1:7">
      <c r="A2" t="str">
        <f>IF(LEN(PCR!E4),PCR!E4,"")</f>
        <v>MIS1011</v>
      </c>
      <c r="B2" t="str">
        <f>IF(LEN(PCR!F4),PCR!F4,"")</f>
        <v>MJ001</v>
      </c>
      <c r="C2" t="str">
        <f>IF(LEN(PCR!G4),PCR!G4,"")</f>
        <v>Field</v>
      </c>
      <c r="D2" t="str">
        <f>IF(LEN(PCR!H4)=0,"",exp_id)</f>
        <v>PCTB142</v>
      </c>
      <c r="E2" t="str">
        <f>IF(LEN(PCR!H4),PCR!H4,"")</f>
        <v>SWJS032_A1</v>
      </c>
      <c r="F2" t="str">
        <f>IF(LEN(PCR!I4),PCR!I4,"")</f>
        <v>PCTB142_A1</v>
      </c>
      <c r="G2">
        <f>PCR!L4</f>
        <v>70</v>
      </c>
    </row>
    <row r="3" spans="1:7">
      <c r="A3" t="str">
        <f>IF(LEN(PCR!E5),PCR!E5,"")</f>
        <v>MIS1012</v>
      </c>
      <c r="B3" t="str">
        <f>IF(LEN(PCR!F5),PCR!F5,"")</f>
        <v>MJ002</v>
      </c>
      <c r="C3" t="str">
        <f>IF(LEN(PCR!G5),PCR!G5,"")</f>
        <v>Field</v>
      </c>
      <c r="D3" t="str">
        <f>IF(LEN(PCR!H5)=0,"",exp_id)</f>
        <v>PCTB142</v>
      </c>
      <c r="E3" t="str">
        <f>IF(LEN(PCR!H5),PCR!H5,"")</f>
        <v>SWJS032_B1</v>
      </c>
      <c r="F3" t="str">
        <f>IF(LEN(PCR!I5),PCR!I5,"")</f>
        <v>PCTB142_B1</v>
      </c>
      <c r="G3">
        <f>PCR!L5</f>
        <v>48.6</v>
      </c>
    </row>
    <row r="4" spans="1:7">
      <c r="A4" t="str">
        <f>IF(LEN(PCR!E6),PCR!E6,"")</f>
        <v>MIS1013</v>
      </c>
      <c r="B4" t="str">
        <f>IF(LEN(PCR!F6),PCR!F6,"")</f>
        <v>MJ003</v>
      </c>
      <c r="C4" t="str">
        <f>IF(LEN(PCR!G6),PCR!G6,"")</f>
        <v>Field</v>
      </c>
      <c r="D4" t="str">
        <f>IF(LEN(PCR!H6)=0,"",exp_id)</f>
        <v>PCTB142</v>
      </c>
      <c r="E4" t="str">
        <f>IF(LEN(PCR!H6),PCR!H6,"")</f>
        <v>SWJS032_C1</v>
      </c>
      <c r="F4" t="str">
        <f>IF(LEN(PCR!I6),PCR!I6,"")</f>
        <v>PCTB142_C1</v>
      </c>
      <c r="G4">
        <f>PCR!L6</f>
        <v>40.200000000000003</v>
      </c>
    </row>
    <row r="5" spans="1:7">
      <c r="A5" t="str">
        <f>IF(LEN(PCR!E7),PCR!E7,"")</f>
        <v>MIS1014</v>
      </c>
      <c r="B5" t="str">
        <f>IF(LEN(PCR!F7),PCR!F7,"")</f>
        <v>MJ004</v>
      </c>
      <c r="C5" t="str">
        <f>IF(LEN(PCR!G7),PCR!G7,"")</f>
        <v>Field</v>
      </c>
      <c r="D5" t="str">
        <f>IF(LEN(PCR!H7)=0,"",exp_id)</f>
        <v>PCTB142</v>
      </c>
      <c r="E5" t="str">
        <f>IF(LEN(PCR!H7),PCR!H7,"")</f>
        <v>SWJS032_D1</v>
      </c>
      <c r="F5" t="str">
        <f>IF(LEN(PCR!I7),PCR!I7,"")</f>
        <v>PCTB142_D1</v>
      </c>
      <c r="G5">
        <f>PCR!L7</f>
        <v>42.2</v>
      </c>
    </row>
    <row r="6" spans="1:7">
      <c r="A6" t="str">
        <f>IF(LEN(PCR!E8),PCR!E8,"")</f>
        <v>MIS1015</v>
      </c>
      <c r="B6" t="str">
        <f>IF(LEN(PCR!F8),PCR!F8,"")</f>
        <v>MJ005</v>
      </c>
      <c r="C6" t="str">
        <f>IF(LEN(PCR!G8),PCR!G8,"")</f>
        <v>Field</v>
      </c>
      <c r="D6" t="str">
        <f>IF(LEN(PCR!H8)=0,"",exp_id)</f>
        <v>PCTB142</v>
      </c>
      <c r="E6" t="str">
        <f>IF(LEN(PCR!H8),PCR!H8,"")</f>
        <v>SWJS032_E1</v>
      </c>
      <c r="F6" t="str">
        <f>IF(LEN(PCR!I8),PCR!I8,"")</f>
        <v>PCTB142_E1</v>
      </c>
      <c r="G6">
        <f>PCR!L8</f>
        <v>41.2</v>
      </c>
    </row>
    <row r="7" spans="1:7">
      <c r="A7" t="str">
        <f>IF(LEN(PCR!E9),PCR!E9,"")</f>
        <v>MIS1016</v>
      </c>
      <c r="B7" t="str">
        <f>IF(LEN(PCR!F9),PCR!F9,"")</f>
        <v>MJ006</v>
      </c>
      <c r="C7" t="str">
        <f>IF(LEN(PCR!G9),PCR!G9,"")</f>
        <v>Field</v>
      </c>
      <c r="D7" t="str">
        <f>IF(LEN(PCR!H9)=0,"",exp_id)</f>
        <v>PCTB142</v>
      </c>
      <c r="E7" t="str">
        <f>IF(LEN(PCR!H9),PCR!H9,"")</f>
        <v>SWJS032_F1</v>
      </c>
      <c r="F7" t="str">
        <f>IF(LEN(PCR!I9),PCR!I9,"")</f>
        <v>PCTB142_F1</v>
      </c>
      <c r="G7">
        <f>PCR!L9</f>
        <v>7.3</v>
      </c>
    </row>
    <row r="8" spans="1:7">
      <c r="A8" t="str">
        <f>IF(LEN(PCR!E10),PCR!E10,"")</f>
        <v>MIS1017</v>
      </c>
      <c r="B8" t="str">
        <f>IF(LEN(PCR!F10),PCR!F10,"")</f>
        <v>MJ007</v>
      </c>
      <c r="C8" t="str">
        <f>IF(LEN(PCR!G10),PCR!G10,"")</f>
        <v>Field</v>
      </c>
      <c r="D8" t="str">
        <f>IF(LEN(PCR!H10)=0,"",exp_id)</f>
        <v>PCTB142</v>
      </c>
      <c r="E8" t="str">
        <f>IF(LEN(PCR!H10),PCR!H10,"")</f>
        <v>SWJS032_G1</v>
      </c>
      <c r="F8" t="str">
        <f>IF(LEN(PCR!I10),PCR!I10,"")</f>
        <v>PCTB142_G1</v>
      </c>
      <c r="G8">
        <f>PCR!L10</f>
        <v>37.799999999999997</v>
      </c>
    </row>
    <row r="9" spans="1:7">
      <c r="A9" t="str">
        <f>IF(LEN(PCR!E11),PCR!E11,"")</f>
        <v>MIS1018</v>
      </c>
      <c r="B9" t="str">
        <f>IF(LEN(PCR!F11),PCR!F11,"")</f>
        <v>MJ008</v>
      </c>
      <c r="C9" t="str">
        <f>IF(LEN(PCR!G11),PCR!G11,"")</f>
        <v>Field</v>
      </c>
      <c r="D9" t="str">
        <f>IF(LEN(PCR!H11)=0,"",exp_id)</f>
        <v>PCTB142</v>
      </c>
      <c r="E9" t="str">
        <f>IF(LEN(PCR!H11),PCR!H11,"")</f>
        <v>SWJS032_H1</v>
      </c>
      <c r="F9" t="str">
        <f>IF(LEN(PCR!I11),PCR!I11,"")</f>
        <v>PCTB142_H1</v>
      </c>
      <c r="G9">
        <f>PCR!L11</f>
        <v>22.2</v>
      </c>
    </row>
    <row r="10" spans="1:7">
      <c r="A10" t="str">
        <f>IF(LEN(PCR!E12),PCR!E12,"")</f>
        <v>MIS1019</v>
      </c>
      <c r="B10" t="str">
        <f>IF(LEN(PCR!F12),PCR!F12,"")</f>
        <v>MJ009</v>
      </c>
      <c r="C10" t="str">
        <f>IF(LEN(PCR!G12),PCR!G12,"")</f>
        <v>Field</v>
      </c>
      <c r="D10" t="str">
        <f>IF(LEN(PCR!H12)=0,"",exp_id)</f>
        <v>PCTB142</v>
      </c>
      <c r="E10" t="str">
        <f>IF(LEN(PCR!H12),PCR!H12,"")</f>
        <v>SWJS032_A2</v>
      </c>
      <c r="F10" t="str">
        <f>IF(LEN(PCR!I12),PCR!I12,"")</f>
        <v>PCTB142_A2</v>
      </c>
      <c r="G10">
        <f>PCR!L12</f>
        <v>65.599999999999994</v>
      </c>
    </row>
    <row r="11" spans="1:7">
      <c r="A11" t="str">
        <f>IF(LEN(PCR!E13),PCR!E13,"")</f>
        <v>MIS1020</v>
      </c>
      <c r="B11" t="str">
        <f>IF(LEN(PCR!F13),PCR!F13,"")</f>
        <v>MJ010</v>
      </c>
      <c r="C11" t="str">
        <f>IF(LEN(PCR!G13),PCR!G13,"")</f>
        <v>Field</v>
      </c>
      <c r="D11" t="str">
        <f>IF(LEN(PCR!H13)=0,"",exp_id)</f>
        <v>PCTB142</v>
      </c>
      <c r="E11" t="str">
        <f>IF(LEN(PCR!H13),PCR!H13,"")</f>
        <v>SWJS032_B2</v>
      </c>
      <c r="F11" t="str">
        <f>IF(LEN(PCR!I13),PCR!I13,"")</f>
        <v>PCTB142_B2</v>
      </c>
      <c r="G11">
        <f>PCR!L13</f>
        <v>54.4</v>
      </c>
    </row>
    <row r="12" spans="1:7">
      <c r="A12" t="str">
        <f>IF(LEN(PCR!E14),PCR!E14,"")</f>
        <v>3D7</v>
      </c>
      <c r="B12" t="str">
        <f>IF(LEN(PCR!F14),PCR!F14,"")</f>
        <v>3D7_01a</v>
      </c>
      <c r="C12" t="str">
        <f>IF(LEN(PCR!G14),PCR!G14,"")</f>
        <v>Positive</v>
      </c>
      <c r="D12" t="str">
        <f>IF(LEN(PCR!H14)=0,"",exp_id)</f>
        <v>PCTB142</v>
      </c>
      <c r="E12" t="str">
        <f>IF(LEN(PCR!H14),PCR!H14,"")</f>
        <v>SWJS032_C2</v>
      </c>
      <c r="F12" t="str">
        <f>IF(LEN(PCR!I14),PCR!I14,"")</f>
        <v>PCTB142_C2</v>
      </c>
      <c r="G12">
        <f>PCR!L14</f>
        <v>121</v>
      </c>
    </row>
    <row r="13" spans="1:7">
      <c r="A13" t="str">
        <f>IF(LEN(PCR!E15),PCR!E15,"")</f>
        <v>Dd2</v>
      </c>
      <c r="B13" t="str">
        <f>IF(LEN(PCR!F15),PCR!F15,"")</f>
        <v>Dd2_01a</v>
      </c>
      <c r="C13" t="str">
        <f>IF(LEN(PCR!G15),PCR!G15,"")</f>
        <v>Positive</v>
      </c>
      <c r="D13" t="str">
        <f>IF(LEN(PCR!H15)=0,"",exp_id)</f>
        <v>PCTB142</v>
      </c>
      <c r="E13" t="str">
        <f>IF(LEN(PCR!H15),PCR!H15,"")</f>
        <v>SWJS032_D2</v>
      </c>
      <c r="F13" t="str">
        <f>IF(LEN(PCR!I15),PCR!I15,"")</f>
        <v>PCTB142_D2</v>
      </c>
      <c r="G13">
        <f>PCR!L15</f>
        <v>94.6</v>
      </c>
    </row>
    <row r="14" spans="1:7">
      <c r="A14" t="str">
        <f>IF(LEN(PCR!E16),PCR!E16,"")</f>
        <v>NTC</v>
      </c>
      <c r="B14" t="str">
        <f>IF(LEN(PCR!F16),PCR!F16,"")</f>
        <v>NTC_SWJS032</v>
      </c>
      <c r="C14" t="str">
        <f>IF(LEN(PCR!G16),PCR!G16,"")</f>
        <v>Negative</v>
      </c>
      <c r="D14" t="str">
        <f>IF(LEN(PCR!H16)=0,"",exp_id)</f>
        <v>PCTB142</v>
      </c>
      <c r="E14" t="str">
        <f>IF(LEN(PCR!H16),PCR!H16,"")</f>
        <v>SWJS032_E2</v>
      </c>
      <c r="F14" t="str">
        <f>IF(LEN(PCR!I16),PCR!I16,"")</f>
        <v>PCTB142_E2</v>
      </c>
      <c r="G14">
        <f>PCR!L16</f>
        <v>1.4</v>
      </c>
    </row>
    <row r="15" spans="1:7">
      <c r="A15" t="str">
        <f>IF(LEN(PCR!E17),PCR!E17,"")</f>
        <v>MIS1021</v>
      </c>
      <c r="B15" t="str">
        <f>IF(LEN(PCR!F17),PCR!F17,"")</f>
        <v>MJ010</v>
      </c>
      <c r="C15" t="str">
        <f>IF(LEN(PCR!G17),PCR!G17,"")</f>
        <v>Field</v>
      </c>
      <c r="D15" t="str">
        <f>IF(LEN(PCR!H17)=0,"",exp_id)</f>
        <v>PCTB142</v>
      </c>
      <c r="E15" t="str">
        <f>IF(LEN(PCR!H17),PCR!H17,"")</f>
        <v>SWFW094_A1</v>
      </c>
      <c r="F15" t="str">
        <f>IF(LEN(PCR!I17),PCR!I17,"")</f>
        <v>PCTB142_F2</v>
      </c>
      <c r="G15">
        <f>PCR!L17</f>
        <v>2.66</v>
      </c>
    </row>
    <row r="16" spans="1:7">
      <c r="A16" t="str">
        <f>IF(LEN(PCR!E18),PCR!E18,"")</f>
        <v>MIS1022</v>
      </c>
      <c r="B16" t="str">
        <f>IF(LEN(PCR!F18),PCR!F18,"")</f>
        <v>MJ011</v>
      </c>
      <c r="C16" t="str">
        <f>IF(LEN(PCR!G18),PCR!G18,"")</f>
        <v>Field</v>
      </c>
      <c r="D16" t="str">
        <f>IF(LEN(PCR!H18)=0,"",exp_id)</f>
        <v>PCTB142</v>
      </c>
      <c r="E16" t="str">
        <f>IF(LEN(PCR!H18),PCR!H18,"")</f>
        <v>SWFW094_B1</v>
      </c>
      <c r="F16" t="str">
        <f>IF(LEN(PCR!I18),PCR!I18,"")</f>
        <v>PCTB142_G2</v>
      </c>
      <c r="G16">
        <f>PCR!L18</f>
        <v>20.2</v>
      </c>
    </row>
    <row r="17" spans="1:7">
      <c r="A17" t="str">
        <f>IF(LEN(PCR!E19),PCR!E19,"")</f>
        <v>MIS1023</v>
      </c>
      <c r="B17" t="str">
        <f>IF(LEN(PCR!F19),PCR!F19,"")</f>
        <v>MJ012</v>
      </c>
      <c r="C17" t="str">
        <f>IF(LEN(PCR!G19),PCR!G19,"")</f>
        <v>Field</v>
      </c>
      <c r="D17" t="str">
        <f>IF(LEN(PCR!H19)=0,"",exp_id)</f>
        <v>PCTB142</v>
      </c>
      <c r="E17" t="str">
        <f>IF(LEN(PCR!H19),PCR!H19,"")</f>
        <v>SWFW094_C1</v>
      </c>
      <c r="F17" t="str">
        <f>IF(LEN(PCR!I19),PCR!I19,"")</f>
        <v>PCTB142_H2</v>
      </c>
      <c r="G17">
        <f>PCR!L19</f>
        <v>22.4</v>
      </c>
    </row>
    <row r="18" spans="1:7">
      <c r="A18" t="str">
        <f>IF(LEN(PCR!E20),PCR!E20,"")</f>
        <v>MIS1025</v>
      </c>
      <c r="B18" t="str">
        <f>IF(LEN(PCR!F20),PCR!F20,"")</f>
        <v>MJ014</v>
      </c>
      <c r="C18" t="str">
        <f>IF(LEN(PCR!G20),PCR!G20,"")</f>
        <v>Field</v>
      </c>
      <c r="D18" t="str">
        <f>IF(LEN(PCR!H20)=0,"",exp_id)</f>
        <v>PCTB142</v>
      </c>
      <c r="E18" t="str">
        <f>IF(LEN(PCR!H20),PCR!H20,"")</f>
        <v>SWFW094_E1</v>
      </c>
      <c r="F18" t="str">
        <f>IF(LEN(PCR!I20),PCR!I20,"")</f>
        <v>PCTB142_A3</v>
      </c>
      <c r="G18">
        <f>PCR!L20</f>
        <v>51.4</v>
      </c>
    </row>
    <row r="19" spans="1:7">
      <c r="A19" t="str">
        <f>IF(LEN(PCR!E21),PCR!E21,"")</f>
        <v>MIS1026</v>
      </c>
      <c r="B19" t="str">
        <f>IF(LEN(PCR!F21),PCR!F21,"")</f>
        <v>MJ015</v>
      </c>
      <c r="C19" t="str">
        <f>IF(LEN(PCR!G21),PCR!G21,"")</f>
        <v>Field</v>
      </c>
      <c r="D19" t="str">
        <f>IF(LEN(PCR!H21)=0,"",exp_id)</f>
        <v>PCTB142</v>
      </c>
      <c r="E19" t="str">
        <f>IF(LEN(PCR!H21),PCR!H21,"")</f>
        <v>SWFW094_F1</v>
      </c>
      <c r="F19" t="str">
        <f>IF(LEN(PCR!I21),PCR!I21,"")</f>
        <v>PCTB142_B3</v>
      </c>
      <c r="G19">
        <f>PCR!L21</f>
        <v>14.2</v>
      </c>
    </row>
    <row r="20" spans="1:7">
      <c r="A20" t="str">
        <f>IF(LEN(PCR!E22),PCR!E22,"")</f>
        <v>MIS1027</v>
      </c>
      <c r="B20" t="str">
        <f>IF(LEN(PCR!F22),PCR!F22,"")</f>
        <v>MJ016</v>
      </c>
      <c r="C20" t="str">
        <f>IF(LEN(PCR!G22),PCR!G22,"")</f>
        <v>Field</v>
      </c>
      <c r="D20" t="str">
        <f>IF(LEN(PCR!H22)=0,"",exp_id)</f>
        <v>PCTB142</v>
      </c>
      <c r="E20" t="str">
        <f>IF(LEN(PCR!H22),PCR!H22,"")</f>
        <v>SWFW094_G1</v>
      </c>
      <c r="F20" t="str">
        <f>IF(LEN(PCR!I22),PCR!I22,"")</f>
        <v>PCTB142_C3</v>
      </c>
      <c r="G20">
        <f>PCR!L22</f>
        <v>21.6</v>
      </c>
    </row>
    <row r="21" spans="1:7">
      <c r="A21" t="str">
        <f>IF(LEN(PCR!E23),PCR!E23,"")</f>
        <v>MIS1028</v>
      </c>
      <c r="B21" t="str">
        <f>IF(LEN(PCR!F23),PCR!F23,"")</f>
        <v>MJ017</v>
      </c>
      <c r="C21" t="str">
        <f>IF(LEN(PCR!G23),PCR!G23,"")</f>
        <v>Field</v>
      </c>
      <c r="D21" t="str">
        <f>IF(LEN(PCR!H23)=0,"",exp_id)</f>
        <v>PCTB142</v>
      </c>
      <c r="E21" t="str">
        <f>IF(LEN(PCR!H23),PCR!H23,"")</f>
        <v>SWFW094_H1</v>
      </c>
      <c r="F21" t="str">
        <f>IF(LEN(PCR!I23),PCR!I23,"")</f>
        <v>PCTB142_D3</v>
      </c>
      <c r="G21">
        <f>PCR!L23</f>
        <v>43.8</v>
      </c>
    </row>
    <row r="22" spans="1:7">
      <c r="A22" t="str">
        <f>IF(LEN(PCR!E24),PCR!E24,"")</f>
        <v>MIS1029</v>
      </c>
      <c r="B22" t="str">
        <f>IF(LEN(PCR!F24),PCR!F24,"")</f>
        <v>MJ018</v>
      </c>
      <c r="C22" t="str">
        <f>IF(LEN(PCR!G24),PCR!G24,"")</f>
        <v>Field</v>
      </c>
      <c r="D22" t="str">
        <f>IF(LEN(PCR!H24)=0,"",exp_id)</f>
        <v>PCTB142</v>
      </c>
      <c r="E22" t="str">
        <f>IF(LEN(PCR!H24),PCR!H24,"")</f>
        <v>SWFW094_A2</v>
      </c>
      <c r="F22" t="str">
        <f>IF(LEN(PCR!I24),PCR!I24,"")</f>
        <v>PCTB142_E3</v>
      </c>
      <c r="G22">
        <f>PCR!L24</f>
        <v>28.8</v>
      </c>
    </row>
    <row r="23" spans="1:7">
      <c r="A23" t="str">
        <f>IF(LEN(PCR!E25),PCR!E25,"")</f>
        <v>3D7</v>
      </c>
      <c r="B23" t="str">
        <f>IF(LEN(PCR!F25),PCR!F25,"")</f>
        <v>3D7_01a</v>
      </c>
      <c r="C23" t="str">
        <f>IF(LEN(PCR!G25),PCR!G25,"")</f>
        <v>Positive</v>
      </c>
      <c r="D23" t="str">
        <f>IF(LEN(PCR!H25)=0,"",exp_id)</f>
        <v>PCTB142</v>
      </c>
      <c r="E23" t="str">
        <f>IF(LEN(PCR!H25),PCR!H25,"")</f>
        <v>SWFW094_C2</v>
      </c>
      <c r="F23" t="str">
        <f>IF(LEN(PCR!I25),PCR!I25,"")</f>
        <v>PCTB142_F3</v>
      </c>
      <c r="G23">
        <f>PCR!L25</f>
        <v>145.30000000000001</v>
      </c>
    </row>
    <row r="24" spans="1:7">
      <c r="A24" t="str">
        <f>IF(LEN(PCR!E26),PCR!E26,"")</f>
        <v>Dd2</v>
      </c>
      <c r="B24" t="str">
        <f>IF(LEN(PCR!F26),PCR!F26,"")</f>
        <v>Dd2_01a</v>
      </c>
      <c r="C24" t="str">
        <f>IF(LEN(PCR!G26),PCR!G26,"")</f>
        <v>Positive</v>
      </c>
      <c r="D24" t="str">
        <f>IF(LEN(PCR!H26)=0,"",exp_id)</f>
        <v>PCTB142</v>
      </c>
      <c r="E24" t="str">
        <f>IF(LEN(PCR!H26),PCR!H26,"")</f>
        <v>SWFW094_D2</v>
      </c>
      <c r="F24" t="str">
        <f>IF(LEN(PCR!I26),PCR!I26,"")</f>
        <v>PCTB142_G3</v>
      </c>
      <c r="G24">
        <f>PCR!L26</f>
        <v>154.30000000000001</v>
      </c>
    </row>
    <row r="25" spans="1:7">
      <c r="A25" t="str">
        <f>IF(LEN(PCR!E27),PCR!E27,"")</f>
        <v>NTC</v>
      </c>
      <c r="B25" t="str">
        <f>IF(LEN(PCR!F27),PCR!F27,"")</f>
        <v>NTC_SWFW094</v>
      </c>
      <c r="C25" t="str">
        <f>IF(LEN(PCR!G27),PCR!G27,"")</f>
        <v>Negative</v>
      </c>
      <c r="D25" t="str">
        <f>IF(LEN(PCR!H27)=0,"",exp_id)</f>
        <v>PCTB142</v>
      </c>
      <c r="E25" t="str">
        <f>IF(LEN(PCR!H27),PCR!H27,"")</f>
        <v>SWFW094_E2</v>
      </c>
      <c r="F25" t="str">
        <f>IF(LEN(PCR!I27),PCR!I27,"")</f>
        <v>PCTB142_H3</v>
      </c>
      <c r="G25">
        <f>PCR!L27</f>
        <v>8.1999999999999993</v>
      </c>
    </row>
    <row r="26" spans="1:7">
      <c r="A26" t="str">
        <f>IF(LEN(PCR!E28),PCR!E28,"")</f>
        <v>NTC</v>
      </c>
      <c r="B26" t="str">
        <f>IF(LEN(PCR!F28),PCR!F28,"")</f>
        <v>NTC_PCTB142</v>
      </c>
      <c r="C26" t="str">
        <f>IF(LEN(PCR!G28),PCR!G28,"")</f>
        <v>Negative</v>
      </c>
      <c r="D26" t="str">
        <f>IF(LEN(PCR!H28)=0,"",exp_id)</f>
        <v>PCTB142</v>
      </c>
      <c r="E26" t="str">
        <f>IF(LEN(PCR!H28),PCR!H28,"")</f>
        <v>No sWGA</v>
      </c>
      <c r="F26" t="str">
        <f>IF(LEN(PCR!I28),PCR!I28,"")</f>
        <v>PCTB142_A4</v>
      </c>
      <c r="G26">
        <f>PCR!L28</f>
        <v>1.2</v>
      </c>
    </row>
    <row r="27" spans="1:7">
      <c r="A27" t="str">
        <f>IF(LEN(PCR!E29),PCR!E29,"")</f>
        <v/>
      </c>
      <c r="B27" t="str">
        <f>IF(LEN(PCR!F29),PCR!F29,"")</f>
        <v/>
      </c>
      <c r="C27" t="str">
        <f>IF(LEN(PCR!G29),PCR!G29,"")</f>
        <v/>
      </c>
      <c r="D27" t="str">
        <f>IF(LEN(PCR!H29)=0,"",exp_id)</f>
        <v/>
      </c>
      <c r="E27" t="str">
        <f>IF(LEN(PCR!H29),PCR!H29,"")</f>
        <v/>
      </c>
      <c r="F27" t="str">
        <f>IF(LEN(PCR!I29),PCR!I29,"")</f>
        <v/>
      </c>
      <c r="G27" t="str">
        <f>PCR!L29</f>
        <v/>
      </c>
    </row>
    <row r="28" spans="1:7">
      <c r="A28" t="str">
        <f>IF(LEN(PCR!E30),PCR!E30,"")</f>
        <v/>
      </c>
      <c r="B28" t="str">
        <f>IF(LEN(PCR!F30),PCR!F30,"")</f>
        <v/>
      </c>
      <c r="C28" t="str">
        <f>IF(LEN(PCR!G30),PCR!G30,"")</f>
        <v/>
      </c>
      <c r="D28" t="str">
        <f>IF(LEN(PCR!H30)=0,"",exp_id)</f>
        <v/>
      </c>
      <c r="E28" t="str">
        <f>IF(LEN(PCR!H30),PCR!H30,"")</f>
        <v/>
      </c>
      <c r="F28" t="str">
        <f>IF(LEN(PCR!I30),PCR!I30,"")</f>
        <v/>
      </c>
      <c r="G28" t="str">
        <f>PCR!L30</f>
        <v/>
      </c>
    </row>
    <row r="29" spans="1:7">
      <c r="A29" t="str">
        <f>IF(LEN(PCR!E31),PCR!E31,"")</f>
        <v/>
      </c>
      <c r="B29" t="str">
        <f>IF(LEN(PCR!F31),PCR!F31,"")</f>
        <v/>
      </c>
      <c r="C29" t="str">
        <f>IF(LEN(PCR!G31),PCR!G31,"")</f>
        <v/>
      </c>
      <c r="D29" t="str">
        <f>IF(LEN(PCR!H31)=0,"",exp_id)</f>
        <v/>
      </c>
      <c r="E29" t="str">
        <f>IF(LEN(PCR!H31),PCR!H31,"")</f>
        <v/>
      </c>
      <c r="F29" t="str">
        <f>IF(LEN(PCR!I31),PCR!I31,"")</f>
        <v/>
      </c>
      <c r="G29" t="str">
        <f>PCR!L31</f>
        <v/>
      </c>
    </row>
    <row r="30" spans="1:7">
      <c r="A30" t="str">
        <f>IF(LEN(PCR!E32),PCR!E32,"")</f>
        <v/>
      </c>
      <c r="B30" t="str">
        <f>IF(LEN(PCR!F32),PCR!F32,"")</f>
        <v/>
      </c>
      <c r="C30" t="str">
        <f>IF(LEN(PCR!G32),PCR!G32,"")</f>
        <v/>
      </c>
      <c r="D30" t="str">
        <f>IF(LEN(PCR!H32)=0,"",exp_id)</f>
        <v/>
      </c>
      <c r="E30" t="str">
        <f>IF(LEN(PCR!H32),PCR!H32,"")</f>
        <v/>
      </c>
      <c r="F30" t="str">
        <f>IF(LEN(PCR!I32),PCR!I32,"")</f>
        <v/>
      </c>
      <c r="G30" t="str">
        <f>PCR!L32</f>
        <v/>
      </c>
    </row>
    <row r="31" spans="1:7">
      <c r="A31" t="str">
        <f>IF(LEN(PCR!E33),PCR!E33,"")</f>
        <v/>
      </c>
      <c r="B31" t="str">
        <f>IF(LEN(PCR!F33),PCR!F33,"")</f>
        <v/>
      </c>
      <c r="C31" t="str">
        <f>IF(LEN(PCR!G33),PCR!G33,"")</f>
        <v/>
      </c>
      <c r="D31" t="str">
        <f>IF(LEN(PCR!H33)=0,"",exp_id)</f>
        <v/>
      </c>
      <c r="E31" t="str">
        <f>IF(LEN(PCR!H33),PCR!H33,"")</f>
        <v/>
      </c>
      <c r="F31" t="str">
        <f>IF(LEN(PCR!I33),PCR!I33,"")</f>
        <v/>
      </c>
      <c r="G31" t="str">
        <f>PCR!L33</f>
        <v/>
      </c>
    </row>
    <row r="32" spans="1:7">
      <c r="A32" t="str">
        <f>IF(LEN(PCR!E34),PCR!E34,"")</f>
        <v/>
      </c>
      <c r="B32" t="str">
        <f>IF(LEN(PCR!F34),PCR!F34,"")</f>
        <v/>
      </c>
      <c r="C32" t="str">
        <f>IF(LEN(PCR!G34),PCR!G34,"")</f>
        <v/>
      </c>
      <c r="D32" t="str">
        <f>IF(LEN(PCR!H34)=0,"",exp_id)</f>
        <v/>
      </c>
      <c r="E32" t="str">
        <f>IF(LEN(PCR!H34),PCR!H34,"")</f>
        <v/>
      </c>
      <c r="F32" t="str">
        <f>IF(LEN(PCR!I34),PCR!I34,"")</f>
        <v/>
      </c>
      <c r="G32" t="str">
        <f>PCR!L34</f>
        <v/>
      </c>
    </row>
    <row r="33" spans="1:7">
      <c r="A33" t="str">
        <f>IF(LEN(PCR!E35),PCR!E35,"")</f>
        <v/>
      </c>
      <c r="B33" t="str">
        <f>IF(LEN(PCR!F35),PCR!F35,"")</f>
        <v/>
      </c>
      <c r="C33" t="str">
        <f>IF(LEN(PCR!G35),PCR!G35,"")</f>
        <v/>
      </c>
      <c r="D33" t="str">
        <f>IF(LEN(PCR!H35)=0,"",exp_id)</f>
        <v/>
      </c>
      <c r="E33" t="str">
        <f>IF(LEN(PCR!H35),PCR!H35,"")</f>
        <v/>
      </c>
      <c r="F33" t="str">
        <f>IF(LEN(PCR!I35),PCR!I35,"")</f>
        <v/>
      </c>
      <c r="G33" t="str">
        <f>PCR!L35</f>
        <v/>
      </c>
    </row>
    <row r="34" spans="1:7">
      <c r="A34" t="str">
        <f>IF(LEN(PCR!E36),PCR!E36,"")</f>
        <v/>
      </c>
      <c r="B34" t="str">
        <f>IF(LEN(PCR!F36),PCR!F36,"")</f>
        <v/>
      </c>
      <c r="C34" t="str">
        <f>IF(LEN(PCR!G36),PCR!G36,"")</f>
        <v/>
      </c>
      <c r="D34" t="str">
        <f>IF(LEN(PCR!H36)=0,"",exp_id)</f>
        <v/>
      </c>
      <c r="E34" t="str">
        <f>IF(LEN(PCR!H36),PCR!H36,"")</f>
        <v/>
      </c>
      <c r="F34" t="str">
        <f>IF(LEN(PCR!I36),PCR!I36,"")</f>
        <v/>
      </c>
      <c r="G34" t="str">
        <f>PCR!L36</f>
        <v/>
      </c>
    </row>
    <row r="35" spans="1:7">
      <c r="A35" t="str">
        <f>IF(LEN(PCR!E37),PCR!E37,"")</f>
        <v/>
      </c>
      <c r="B35" t="str">
        <f>IF(LEN(PCR!F37),PCR!F37,"")</f>
        <v/>
      </c>
      <c r="C35" t="str">
        <f>IF(LEN(PCR!G37),PCR!G37,"")</f>
        <v/>
      </c>
      <c r="D35" t="str">
        <f>IF(LEN(PCR!H37)=0,"",exp_id)</f>
        <v/>
      </c>
      <c r="E35" t="str">
        <f>IF(LEN(PCR!H37),PCR!H37,"")</f>
        <v/>
      </c>
      <c r="F35" t="str">
        <f>IF(LEN(PCR!I37),PCR!I37,"")</f>
        <v/>
      </c>
      <c r="G35" t="str">
        <f>PCR!L37</f>
        <v/>
      </c>
    </row>
    <row r="36" spans="1:7">
      <c r="A36" t="str">
        <f>IF(LEN(PCR!E38),PCR!E38,"")</f>
        <v/>
      </c>
      <c r="B36" t="str">
        <f>IF(LEN(PCR!F38),PCR!F38,"")</f>
        <v/>
      </c>
      <c r="C36" t="str">
        <f>IF(LEN(PCR!G38),PCR!G38,"")</f>
        <v/>
      </c>
      <c r="D36" t="str">
        <f>IF(LEN(PCR!H38)=0,"",exp_id)</f>
        <v/>
      </c>
      <c r="E36" t="str">
        <f>IF(LEN(PCR!H38),PCR!H38,"")</f>
        <v/>
      </c>
      <c r="F36" t="str">
        <f>IF(LEN(PCR!I38),PCR!I38,"")</f>
        <v/>
      </c>
      <c r="G36" t="str">
        <f>PCR!L38</f>
        <v/>
      </c>
    </row>
    <row r="37" spans="1:7">
      <c r="A37" t="str">
        <f>IF(LEN(PCR!E39),PCR!E39,"")</f>
        <v/>
      </c>
      <c r="B37" t="str">
        <f>IF(LEN(PCR!F39),PCR!F39,"")</f>
        <v/>
      </c>
      <c r="C37" t="str">
        <f>IF(LEN(PCR!G39),PCR!G39,"")</f>
        <v/>
      </c>
      <c r="D37" t="str">
        <f>IF(LEN(PCR!H39)=0,"",exp_id)</f>
        <v/>
      </c>
      <c r="E37" t="str">
        <f>IF(LEN(PCR!H39),PCR!H39,"")</f>
        <v/>
      </c>
      <c r="F37" t="str">
        <f>IF(LEN(PCR!I39),PCR!I39,"")</f>
        <v/>
      </c>
      <c r="G37" t="str">
        <f>PCR!L39</f>
        <v/>
      </c>
    </row>
    <row r="38" spans="1:7">
      <c r="A38" t="str">
        <f>IF(LEN(PCR!E40),PCR!E40,"")</f>
        <v/>
      </c>
      <c r="B38" t="str">
        <f>IF(LEN(PCR!F40),PCR!F40,"")</f>
        <v/>
      </c>
      <c r="C38" t="str">
        <f>IF(LEN(PCR!G40),PCR!G40,"")</f>
        <v/>
      </c>
      <c r="D38" t="str">
        <f>IF(LEN(PCR!H40)=0,"",exp_id)</f>
        <v/>
      </c>
      <c r="E38" t="str">
        <f>IF(LEN(PCR!H40),PCR!H40,"")</f>
        <v/>
      </c>
      <c r="F38" t="str">
        <f>IF(LEN(PCR!I40),PCR!I40,"")</f>
        <v/>
      </c>
      <c r="G38" t="str">
        <f>PCR!L40</f>
        <v/>
      </c>
    </row>
    <row r="39" spans="1:7">
      <c r="A39" t="str">
        <f>IF(LEN(PCR!E41),PCR!E41,"")</f>
        <v/>
      </c>
      <c r="B39" t="str">
        <f>IF(LEN(PCR!F41),PCR!F41,"")</f>
        <v/>
      </c>
      <c r="C39" t="str">
        <f>IF(LEN(PCR!G41),PCR!G41,"")</f>
        <v/>
      </c>
      <c r="D39" t="str">
        <f>IF(LEN(PCR!H41)=0,"",exp_id)</f>
        <v/>
      </c>
      <c r="E39" t="str">
        <f>IF(LEN(PCR!H41),PCR!H41,"")</f>
        <v/>
      </c>
      <c r="F39" t="str">
        <f>IF(LEN(PCR!I41),PCR!I41,"")</f>
        <v/>
      </c>
      <c r="G39" t="str">
        <f>PCR!L41</f>
        <v/>
      </c>
    </row>
    <row r="40" spans="1:7">
      <c r="A40" t="str">
        <f>IF(LEN(PCR!E42),PCR!E42,"")</f>
        <v/>
      </c>
      <c r="B40" t="str">
        <f>IF(LEN(PCR!F42),PCR!F42,"")</f>
        <v/>
      </c>
      <c r="C40" t="str">
        <f>IF(LEN(PCR!G42),PCR!G42,"")</f>
        <v/>
      </c>
      <c r="D40" t="str">
        <f>IF(LEN(PCR!H42)=0,"",exp_id)</f>
        <v/>
      </c>
      <c r="E40" t="str">
        <f>IF(LEN(PCR!H42),PCR!H42,"")</f>
        <v/>
      </c>
      <c r="F40" t="str">
        <f>IF(LEN(PCR!I42),PCR!I42,"")</f>
        <v/>
      </c>
      <c r="G40" t="str">
        <f>PCR!L42</f>
        <v/>
      </c>
    </row>
    <row r="41" spans="1:7">
      <c r="A41" t="str">
        <f>IF(LEN(PCR!E43),PCR!E43,"")</f>
        <v/>
      </c>
      <c r="B41" t="str">
        <f>IF(LEN(PCR!F43),PCR!F43,"")</f>
        <v/>
      </c>
      <c r="C41" t="str">
        <f>IF(LEN(PCR!G43),PCR!G43,"")</f>
        <v/>
      </c>
      <c r="D41" t="str">
        <f>IF(LEN(PCR!H43)=0,"",exp_id)</f>
        <v/>
      </c>
      <c r="E41" t="str">
        <f>IF(LEN(PCR!H43),PCR!H43,"")</f>
        <v/>
      </c>
      <c r="F41" t="str">
        <f>IF(LEN(PCR!I43),PCR!I43,"")</f>
        <v/>
      </c>
      <c r="G41" t="str">
        <f>PCR!L43</f>
        <v/>
      </c>
    </row>
    <row r="42" spans="1:7">
      <c r="A42" t="str">
        <f>IF(LEN(PCR!E44),PCR!E44,"")</f>
        <v/>
      </c>
      <c r="B42" t="str">
        <f>IF(LEN(PCR!F44),PCR!F44,"")</f>
        <v/>
      </c>
      <c r="C42" t="str">
        <f>IF(LEN(PCR!G44),PCR!G44,"")</f>
        <v/>
      </c>
      <c r="D42" t="str">
        <f>IF(LEN(PCR!H44)=0,"",exp_id)</f>
        <v/>
      </c>
      <c r="E42" t="str">
        <f>IF(LEN(PCR!H44),PCR!H44,"")</f>
        <v/>
      </c>
      <c r="F42" t="str">
        <f>IF(LEN(PCR!I44),PCR!I44,"")</f>
        <v/>
      </c>
      <c r="G42" t="str">
        <f>PCR!L44</f>
        <v/>
      </c>
    </row>
    <row r="43" spans="1:7">
      <c r="A43" t="str">
        <f>IF(LEN(PCR!E45),PCR!E45,"")</f>
        <v/>
      </c>
      <c r="B43" t="str">
        <f>IF(LEN(PCR!F45),PCR!F45,"")</f>
        <v/>
      </c>
      <c r="C43" t="str">
        <f>IF(LEN(PCR!G45),PCR!G45,"")</f>
        <v/>
      </c>
      <c r="D43" t="str">
        <f>IF(LEN(PCR!H45)=0,"",exp_id)</f>
        <v/>
      </c>
      <c r="E43" t="str">
        <f>IF(LEN(PCR!H45),PCR!H45,"")</f>
        <v/>
      </c>
      <c r="F43" t="str">
        <f>IF(LEN(PCR!I45),PCR!I45,"")</f>
        <v/>
      </c>
      <c r="G43" t="str">
        <f>PCR!L45</f>
        <v/>
      </c>
    </row>
    <row r="44" spans="1:7">
      <c r="A44" t="str">
        <f>IF(LEN(PCR!E46),PCR!E46,"")</f>
        <v/>
      </c>
      <c r="B44" t="str">
        <f>IF(LEN(PCR!F46),PCR!F46,"")</f>
        <v/>
      </c>
      <c r="C44" t="str">
        <f>IF(LEN(PCR!G46),PCR!G46,"")</f>
        <v/>
      </c>
      <c r="D44" t="str">
        <f>IF(LEN(PCR!H46)=0,"",exp_id)</f>
        <v/>
      </c>
      <c r="E44" t="str">
        <f>IF(LEN(PCR!H46),PCR!H46,"")</f>
        <v/>
      </c>
      <c r="F44" t="str">
        <f>IF(LEN(PCR!I46),PCR!I46,"")</f>
        <v/>
      </c>
      <c r="G44" t="str">
        <f>PCR!L46</f>
        <v/>
      </c>
    </row>
    <row r="45" spans="1:7">
      <c r="A45" t="str">
        <f>IF(LEN(PCR!E47),PCR!E47,"")</f>
        <v/>
      </c>
      <c r="B45" t="str">
        <f>IF(LEN(PCR!F47),PCR!F47,"")</f>
        <v/>
      </c>
      <c r="C45" t="str">
        <f>IF(LEN(PCR!G47),PCR!G47,"")</f>
        <v/>
      </c>
      <c r="D45" t="str">
        <f>IF(LEN(PCR!H47)=0,"",exp_id)</f>
        <v/>
      </c>
      <c r="E45" t="str">
        <f>IF(LEN(PCR!H47),PCR!H47,"")</f>
        <v/>
      </c>
      <c r="F45" t="str">
        <f>IF(LEN(PCR!I47),PCR!I47,"")</f>
        <v/>
      </c>
      <c r="G45" t="str">
        <f>PCR!L47</f>
        <v/>
      </c>
    </row>
    <row r="46" spans="1:7">
      <c r="A46" t="str">
        <f>IF(LEN(PCR!E48),PCR!E48,"")</f>
        <v/>
      </c>
      <c r="B46" t="str">
        <f>IF(LEN(PCR!F48),PCR!F48,"")</f>
        <v/>
      </c>
      <c r="C46" t="str">
        <f>IF(LEN(PCR!G48),PCR!G48,"")</f>
        <v/>
      </c>
      <c r="D46" t="str">
        <f>IF(LEN(PCR!H48)=0,"",exp_id)</f>
        <v/>
      </c>
      <c r="E46" t="str">
        <f>IF(LEN(PCR!H48),PCR!H48,"")</f>
        <v/>
      </c>
      <c r="F46" t="str">
        <f>IF(LEN(PCR!I48),PCR!I48,"")</f>
        <v/>
      </c>
      <c r="G46" t="str">
        <f>PCR!L48</f>
        <v/>
      </c>
    </row>
    <row r="47" spans="1:7">
      <c r="A47" t="str">
        <f>IF(LEN(PCR!E49),PCR!E49,"")</f>
        <v/>
      </c>
      <c r="B47" t="str">
        <f>IF(LEN(PCR!F49),PCR!F49,"")</f>
        <v/>
      </c>
      <c r="C47" t="str">
        <f>IF(LEN(PCR!G49),PCR!G49,"")</f>
        <v/>
      </c>
      <c r="D47" t="str">
        <f>IF(LEN(PCR!H49)=0,"",exp_id)</f>
        <v/>
      </c>
      <c r="E47" t="str">
        <f>IF(LEN(PCR!H49),PCR!H49,"")</f>
        <v/>
      </c>
      <c r="F47" t="str">
        <f>IF(LEN(PCR!I49),PCR!I49,"")</f>
        <v/>
      </c>
      <c r="G47" t="str">
        <f>PCR!L49</f>
        <v/>
      </c>
    </row>
    <row r="48" spans="1:7">
      <c r="A48" t="str">
        <f>IF(LEN(PCR!E50),PCR!E50,"")</f>
        <v/>
      </c>
      <c r="B48" t="str">
        <f>IF(LEN(PCR!F50),PCR!F50,"")</f>
        <v/>
      </c>
      <c r="C48" t="str">
        <f>IF(LEN(PCR!G50),PCR!G50,"")</f>
        <v/>
      </c>
      <c r="D48" t="str">
        <f>IF(LEN(PCR!H50)=0,"",exp_id)</f>
        <v/>
      </c>
      <c r="E48" t="str">
        <f>IF(LEN(PCR!H50),PCR!H50,"")</f>
        <v/>
      </c>
      <c r="F48" t="str">
        <f>IF(LEN(PCR!I50),PCR!I50,"")</f>
        <v/>
      </c>
      <c r="G48" t="str">
        <f>PCR!L50</f>
        <v/>
      </c>
    </row>
    <row r="49" spans="1:7">
      <c r="A49" t="str">
        <f>IF(LEN(PCR!E51),PCR!E51,"")</f>
        <v/>
      </c>
      <c r="B49" t="str">
        <f>IF(LEN(PCR!F51),PCR!F51,"")</f>
        <v/>
      </c>
      <c r="C49" t="str">
        <f>IF(LEN(PCR!G51),PCR!G51,"")</f>
        <v/>
      </c>
      <c r="D49" t="str">
        <f>IF(LEN(PCR!H51)=0,"",exp_id)</f>
        <v/>
      </c>
      <c r="E49" t="str">
        <f>IF(LEN(PCR!H51),PCR!H51,"")</f>
        <v/>
      </c>
      <c r="F49" t="str">
        <f>IF(LEN(PCR!I51),PCR!I51,"")</f>
        <v/>
      </c>
      <c r="G49" t="str">
        <f>PCR!L51</f>
        <v/>
      </c>
    </row>
    <row r="50" spans="1:7">
      <c r="A50" t="str">
        <f>IF(LEN(PCR!E52),PCR!E52,"")</f>
        <v/>
      </c>
      <c r="B50" t="str">
        <f>IF(LEN(PCR!F52),PCR!F52,"")</f>
        <v/>
      </c>
      <c r="C50" t="str">
        <f>IF(LEN(PCR!G52),PCR!G52,"")</f>
        <v/>
      </c>
      <c r="D50" t="str">
        <f>IF(LEN(PCR!H52)=0,"",exp_id)</f>
        <v/>
      </c>
      <c r="E50" t="str">
        <f>IF(LEN(PCR!H52),PCR!H52,"")</f>
        <v/>
      </c>
      <c r="F50" t="str">
        <f>IF(LEN(PCR!I52),PCR!I52,"")</f>
        <v/>
      </c>
      <c r="G50" t="str">
        <f>PCR!L52</f>
        <v/>
      </c>
    </row>
    <row r="51" spans="1:7">
      <c r="A51" t="str">
        <f>IF(LEN(PCR!E53),PCR!E53,"")</f>
        <v/>
      </c>
      <c r="B51" t="str">
        <f>IF(LEN(PCR!F53),PCR!F53,"")</f>
        <v/>
      </c>
      <c r="C51" t="str">
        <f>IF(LEN(PCR!G53),PCR!G53,"")</f>
        <v/>
      </c>
      <c r="D51" t="str">
        <f>IF(LEN(PCR!H53)=0,"",exp_id)</f>
        <v/>
      </c>
      <c r="E51" t="str">
        <f>IF(LEN(PCR!H53),PCR!H53,"")</f>
        <v/>
      </c>
      <c r="F51" t="str">
        <f>IF(LEN(PCR!I53),PCR!I53,"")</f>
        <v/>
      </c>
      <c r="G51" t="str">
        <f>PCR!L53</f>
        <v/>
      </c>
    </row>
    <row r="52" spans="1:7">
      <c r="A52" t="str">
        <f>IF(LEN(PCR!E54),PCR!E54,"")</f>
        <v/>
      </c>
      <c r="B52" t="str">
        <f>IF(LEN(PCR!F54),PCR!F54,"")</f>
        <v/>
      </c>
      <c r="C52" t="str">
        <f>IF(LEN(PCR!G54),PCR!G54,"")</f>
        <v/>
      </c>
      <c r="D52" t="str">
        <f>IF(LEN(PCR!H54)=0,"",exp_id)</f>
        <v/>
      </c>
      <c r="E52" t="str">
        <f>IF(LEN(PCR!H54),PCR!H54,"")</f>
        <v/>
      </c>
      <c r="F52" t="str">
        <f>IF(LEN(PCR!I54),PCR!I54,"")</f>
        <v/>
      </c>
      <c r="G52" t="str">
        <f>PCR!L54</f>
        <v/>
      </c>
    </row>
    <row r="53" spans="1:7">
      <c r="A53" t="str">
        <f>IF(LEN(PCR!E55),PCR!E55,"")</f>
        <v/>
      </c>
      <c r="B53" t="str">
        <f>IF(LEN(PCR!F55),PCR!F55,"")</f>
        <v/>
      </c>
      <c r="C53" t="str">
        <f>IF(LEN(PCR!G55),PCR!G55,"")</f>
        <v/>
      </c>
      <c r="D53" t="str">
        <f>IF(LEN(PCR!H55)=0,"",exp_id)</f>
        <v/>
      </c>
      <c r="E53" t="str">
        <f>IF(LEN(PCR!H55),PCR!H55,"")</f>
        <v/>
      </c>
      <c r="F53" t="str">
        <f>IF(LEN(PCR!I55),PCR!I55,"")</f>
        <v/>
      </c>
      <c r="G53" t="str">
        <f>PCR!L55</f>
        <v/>
      </c>
    </row>
    <row r="54" spans="1:7">
      <c r="A54" t="str">
        <f>IF(LEN(PCR!E56),PCR!E56,"")</f>
        <v/>
      </c>
      <c r="B54" t="str">
        <f>IF(LEN(PCR!F56),PCR!F56,"")</f>
        <v/>
      </c>
      <c r="C54" t="str">
        <f>IF(LEN(PCR!G56),PCR!G56,"")</f>
        <v/>
      </c>
      <c r="D54" t="str">
        <f>IF(LEN(PCR!H56)=0,"",exp_id)</f>
        <v/>
      </c>
      <c r="E54" t="str">
        <f>IF(LEN(PCR!H56),PCR!H56,"")</f>
        <v/>
      </c>
      <c r="F54" t="str">
        <f>IF(LEN(PCR!I56),PCR!I56,"")</f>
        <v/>
      </c>
      <c r="G54" t="str">
        <f>PCR!L56</f>
        <v/>
      </c>
    </row>
    <row r="55" spans="1:7">
      <c r="A55" t="str">
        <f>IF(LEN(PCR!E57),PCR!E57,"")</f>
        <v/>
      </c>
      <c r="B55" t="str">
        <f>IF(LEN(PCR!F57),PCR!F57,"")</f>
        <v/>
      </c>
      <c r="C55" t="str">
        <f>IF(LEN(PCR!G57),PCR!G57,"")</f>
        <v/>
      </c>
      <c r="D55" t="str">
        <f>IF(LEN(PCR!H57)=0,"",exp_id)</f>
        <v/>
      </c>
      <c r="E55" t="str">
        <f>IF(LEN(PCR!H57),PCR!H57,"")</f>
        <v/>
      </c>
      <c r="F55" t="str">
        <f>IF(LEN(PCR!I57),PCR!I57,"")</f>
        <v/>
      </c>
      <c r="G55" t="str">
        <f>PCR!L57</f>
        <v/>
      </c>
    </row>
    <row r="56" spans="1:7">
      <c r="A56" t="str">
        <f>IF(LEN(PCR!E58),PCR!E58,"")</f>
        <v/>
      </c>
      <c r="B56" t="str">
        <f>IF(LEN(PCR!F58),PCR!F58,"")</f>
        <v/>
      </c>
      <c r="C56" t="str">
        <f>IF(LEN(PCR!G58),PCR!G58,"")</f>
        <v/>
      </c>
      <c r="D56" t="str">
        <f>IF(LEN(PCR!H58)=0,"",exp_id)</f>
        <v/>
      </c>
      <c r="E56" t="str">
        <f>IF(LEN(PCR!H58),PCR!H58,"")</f>
        <v/>
      </c>
      <c r="F56" t="str">
        <f>IF(LEN(PCR!I58),PCR!I58,"")</f>
        <v/>
      </c>
      <c r="G56" t="str">
        <f>PCR!L58</f>
        <v/>
      </c>
    </row>
    <row r="57" spans="1:7">
      <c r="A57" t="str">
        <f>IF(LEN(PCR!E59),PCR!E59,"")</f>
        <v/>
      </c>
      <c r="B57" t="str">
        <f>IF(LEN(PCR!F59),PCR!F59,"")</f>
        <v/>
      </c>
      <c r="C57" t="str">
        <f>IF(LEN(PCR!G59),PCR!G59,"")</f>
        <v/>
      </c>
      <c r="D57" t="str">
        <f>IF(LEN(PCR!H59)=0,"",exp_id)</f>
        <v/>
      </c>
      <c r="E57" t="str">
        <f>IF(LEN(PCR!H59),PCR!H59,"")</f>
        <v/>
      </c>
      <c r="F57" t="str">
        <f>IF(LEN(PCR!I59),PCR!I59,"")</f>
        <v/>
      </c>
      <c r="G57" t="str">
        <f>PCR!L59</f>
        <v/>
      </c>
    </row>
    <row r="58" spans="1:7">
      <c r="A58" t="str">
        <f>IF(LEN(PCR!E60),PCR!E60,"")</f>
        <v/>
      </c>
      <c r="B58" t="str">
        <f>IF(LEN(PCR!F60),PCR!F60,"")</f>
        <v/>
      </c>
      <c r="C58" t="str">
        <f>IF(LEN(PCR!G60),PCR!G60,"")</f>
        <v/>
      </c>
      <c r="D58" t="str">
        <f>IF(LEN(PCR!H60)=0,"",exp_id)</f>
        <v/>
      </c>
      <c r="E58" t="str">
        <f>IF(LEN(PCR!H60),PCR!H60,"")</f>
        <v/>
      </c>
      <c r="F58" t="str">
        <f>IF(LEN(PCR!I60),PCR!I60,"")</f>
        <v/>
      </c>
      <c r="G58" t="str">
        <f>PCR!L60</f>
        <v/>
      </c>
    </row>
    <row r="59" spans="1:7">
      <c r="A59" t="str">
        <f>IF(LEN(PCR!E61),PCR!E61,"")</f>
        <v/>
      </c>
      <c r="B59" t="str">
        <f>IF(LEN(PCR!F61),PCR!F61,"")</f>
        <v/>
      </c>
      <c r="C59" t="str">
        <f>IF(LEN(PCR!G61),PCR!G61,"")</f>
        <v/>
      </c>
      <c r="D59" t="str">
        <f>IF(LEN(PCR!H61)=0,"",exp_id)</f>
        <v/>
      </c>
      <c r="E59" t="str">
        <f>IF(LEN(PCR!H61),PCR!H61,"")</f>
        <v/>
      </c>
      <c r="F59" t="str">
        <f>IF(LEN(PCR!I61),PCR!I61,"")</f>
        <v/>
      </c>
      <c r="G59" t="str">
        <f>PCR!L61</f>
        <v/>
      </c>
    </row>
    <row r="60" spans="1:7">
      <c r="A60" t="str">
        <f>IF(LEN(PCR!E62),PCR!E62,"")</f>
        <v/>
      </c>
      <c r="B60" t="str">
        <f>IF(LEN(PCR!F62),PCR!F62,"")</f>
        <v/>
      </c>
      <c r="C60" t="str">
        <f>IF(LEN(PCR!G62),PCR!G62,"")</f>
        <v/>
      </c>
      <c r="D60" t="str">
        <f>IF(LEN(PCR!H62)=0,"",exp_id)</f>
        <v/>
      </c>
      <c r="E60" t="str">
        <f>IF(LEN(PCR!H62),PCR!H62,"")</f>
        <v/>
      </c>
      <c r="F60" t="str">
        <f>IF(LEN(PCR!I62),PCR!I62,"")</f>
        <v/>
      </c>
      <c r="G60" t="str">
        <f>PCR!L62</f>
        <v/>
      </c>
    </row>
    <row r="61" spans="1:7">
      <c r="A61" t="str">
        <f>IF(LEN(PCR!E63),PCR!E63,"")</f>
        <v/>
      </c>
      <c r="B61" t="str">
        <f>IF(LEN(PCR!F63),PCR!F63,"")</f>
        <v/>
      </c>
      <c r="C61" t="str">
        <f>IF(LEN(PCR!G63),PCR!G63,"")</f>
        <v/>
      </c>
      <c r="D61" t="str">
        <f>IF(LEN(PCR!H63)=0,"",exp_id)</f>
        <v/>
      </c>
      <c r="E61" t="str">
        <f>IF(LEN(PCR!H63),PCR!H63,"")</f>
        <v/>
      </c>
      <c r="F61" t="str">
        <f>IF(LEN(PCR!I63),PCR!I63,"")</f>
        <v/>
      </c>
      <c r="G61" t="str">
        <f>PCR!L63</f>
        <v/>
      </c>
    </row>
    <row r="62" spans="1:7">
      <c r="A62" t="str">
        <f>IF(LEN(PCR!E64),PCR!E64,"")</f>
        <v/>
      </c>
      <c r="B62" t="str">
        <f>IF(LEN(PCR!F64),PCR!F64,"")</f>
        <v/>
      </c>
      <c r="C62" t="str">
        <f>IF(LEN(PCR!G64),PCR!G64,"")</f>
        <v/>
      </c>
      <c r="D62" t="str">
        <f>IF(LEN(PCR!H64)=0,"",exp_id)</f>
        <v/>
      </c>
      <c r="E62" t="str">
        <f>IF(LEN(PCR!H64),PCR!H64,"")</f>
        <v/>
      </c>
      <c r="F62" t="str">
        <f>IF(LEN(PCR!I64),PCR!I64,"")</f>
        <v/>
      </c>
      <c r="G62" t="str">
        <f>PCR!L64</f>
        <v/>
      </c>
    </row>
    <row r="63" spans="1:7">
      <c r="A63" t="str">
        <f>IF(LEN(PCR!E65),PCR!E65,"")</f>
        <v/>
      </c>
      <c r="B63" t="str">
        <f>IF(LEN(PCR!F65),PCR!F65,"")</f>
        <v/>
      </c>
      <c r="C63" t="str">
        <f>IF(LEN(PCR!G65),PCR!G65,"")</f>
        <v/>
      </c>
      <c r="D63" t="str">
        <f>IF(LEN(PCR!H65)=0,"",exp_id)</f>
        <v/>
      </c>
      <c r="E63" t="str">
        <f>IF(LEN(PCR!H65),PCR!H65,"")</f>
        <v/>
      </c>
      <c r="F63" t="str">
        <f>IF(LEN(PCR!I65),PCR!I65,"")</f>
        <v/>
      </c>
      <c r="G63" t="str">
        <f>PCR!L65</f>
        <v/>
      </c>
    </row>
    <row r="64" spans="1:7">
      <c r="A64" t="str">
        <f>IF(LEN(PCR!E66),PCR!E66,"")</f>
        <v/>
      </c>
      <c r="B64" t="str">
        <f>IF(LEN(PCR!F66),PCR!F66,"")</f>
        <v/>
      </c>
      <c r="C64" t="str">
        <f>IF(LEN(PCR!G66),PCR!G66,"")</f>
        <v/>
      </c>
      <c r="D64" t="str">
        <f>IF(LEN(PCR!H66)=0,"",exp_id)</f>
        <v/>
      </c>
      <c r="E64" t="str">
        <f>IF(LEN(PCR!H66),PCR!H66,"")</f>
        <v/>
      </c>
      <c r="F64" t="str">
        <f>IF(LEN(PCR!I66),PCR!I66,"")</f>
        <v/>
      </c>
      <c r="G64" t="str">
        <f>PCR!L66</f>
        <v/>
      </c>
    </row>
    <row r="65" spans="1:7">
      <c r="A65" t="str">
        <f>IF(LEN(PCR!E67),PCR!E67,"")</f>
        <v/>
      </c>
      <c r="B65" t="str">
        <f>IF(LEN(PCR!F67),PCR!F67,"")</f>
        <v/>
      </c>
      <c r="C65" t="str">
        <f>IF(LEN(PCR!G67),PCR!G67,"")</f>
        <v/>
      </c>
      <c r="D65" t="str">
        <f>IF(LEN(PCR!H67)=0,"",exp_id)</f>
        <v/>
      </c>
      <c r="E65" t="str">
        <f>IF(LEN(PCR!H67),PCR!H67,"")</f>
        <v/>
      </c>
      <c r="F65" t="str">
        <f>IF(LEN(PCR!I67),PCR!I67,"")</f>
        <v/>
      </c>
      <c r="G65" t="str">
        <f>PCR!L67</f>
        <v/>
      </c>
    </row>
    <row r="66" spans="1:7">
      <c r="A66" t="str">
        <f>IF(LEN(PCR!E68),PCR!E68,"")</f>
        <v/>
      </c>
      <c r="B66" t="str">
        <f>IF(LEN(PCR!F68),PCR!F68,"")</f>
        <v/>
      </c>
      <c r="C66" t="str">
        <f>IF(LEN(PCR!G68),PCR!G68,"")</f>
        <v/>
      </c>
      <c r="D66" t="str">
        <f>IF(LEN(PCR!H68)=0,"",exp_id)</f>
        <v/>
      </c>
      <c r="E66" t="str">
        <f>IF(LEN(PCR!H68),PCR!H68,"")</f>
        <v/>
      </c>
      <c r="F66" t="str">
        <f>IF(LEN(PCR!I68),PCR!I68,"")</f>
        <v/>
      </c>
      <c r="G66" t="str">
        <f>PCR!L68</f>
        <v/>
      </c>
    </row>
    <row r="67" spans="1:7">
      <c r="A67" t="str">
        <f>IF(LEN(PCR!E69),PCR!E69,"")</f>
        <v/>
      </c>
      <c r="B67" t="str">
        <f>IF(LEN(PCR!F69),PCR!F69,"")</f>
        <v/>
      </c>
      <c r="C67" t="str">
        <f>IF(LEN(PCR!G69),PCR!G69,"")</f>
        <v/>
      </c>
      <c r="D67" t="str">
        <f>IF(LEN(PCR!H69)=0,"",exp_id)</f>
        <v/>
      </c>
      <c r="E67" t="str">
        <f>IF(LEN(PCR!H69),PCR!H69,"")</f>
        <v/>
      </c>
      <c r="F67" t="str">
        <f>IF(LEN(PCR!I69),PCR!I69,"")</f>
        <v/>
      </c>
      <c r="G67" t="str">
        <f>PCR!L69</f>
        <v/>
      </c>
    </row>
    <row r="68" spans="1:7">
      <c r="A68" t="str">
        <f>IF(LEN(PCR!E70),PCR!E70,"")</f>
        <v/>
      </c>
      <c r="B68" t="str">
        <f>IF(LEN(PCR!F70),PCR!F70,"")</f>
        <v/>
      </c>
      <c r="C68" t="str">
        <f>IF(LEN(PCR!G70),PCR!G70,"")</f>
        <v/>
      </c>
      <c r="D68" t="str">
        <f>IF(LEN(PCR!H70)=0,"",exp_id)</f>
        <v/>
      </c>
      <c r="E68" t="str">
        <f>IF(LEN(PCR!H70),PCR!H70,"")</f>
        <v/>
      </c>
      <c r="F68" t="str">
        <f>IF(LEN(PCR!I70),PCR!I70,"")</f>
        <v/>
      </c>
      <c r="G68" t="str">
        <f>PCR!L70</f>
        <v/>
      </c>
    </row>
    <row r="69" spans="1:7">
      <c r="A69" t="str">
        <f>IF(LEN(PCR!E71),PCR!E71,"")</f>
        <v/>
      </c>
      <c r="B69" t="str">
        <f>IF(LEN(PCR!F71),PCR!F71,"")</f>
        <v/>
      </c>
      <c r="C69" t="str">
        <f>IF(LEN(PCR!G71),PCR!G71,"")</f>
        <v/>
      </c>
      <c r="D69" t="str">
        <f>IF(LEN(PCR!H71)=0,"",exp_id)</f>
        <v/>
      </c>
      <c r="E69" t="str">
        <f>IF(LEN(PCR!H71),PCR!H71,"")</f>
        <v/>
      </c>
      <c r="F69" t="str">
        <f>IF(LEN(PCR!I71),PCR!I71,"")</f>
        <v/>
      </c>
      <c r="G69" t="str">
        <f>PCR!L71</f>
        <v/>
      </c>
    </row>
    <row r="70" spans="1:7">
      <c r="A70" t="str">
        <f>IF(LEN(PCR!E72),PCR!E72,"")</f>
        <v/>
      </c>
      <c r="B70" t="str">
        <f>IF(LEN(PCR!F72),PCR!F72,"")</f>
        <v/>
      </c>
      <c r="C70" t="str">
        <f>IF(LEN(PCR!G72),PCR!G72,"")</f>
        <v/>
      </c>
      <c r="D70" t="str">
        <f>IF(LEN(PCR!H72)=0,"",exp_id)</f>
        <v/>
      </c>
      <c r="E70" t="str">
        <f>IF(LEN(PCR!H72),PCR!H72,"")</f>
        <v/>
      </c>
      <c r="F70" t="str">
        <f>IF(LEN(PCR!I72),PCR!I72,"")</f>
        <v/>
      </c>
      <c r="G70" t="str">
        <f>PCR!L72</f>
        <v/>
      </c>
    </row>
    <row r="71" spans="1:7">
      <c r="A71" t="str">
        <f>IF(LEN(PCR!E73),PCR!E73,"")</f>
        <v/>
      </c>
      <c r="B71" t="str">
        <f>IF(LEN(PCR!F73),PCR!F73,"")</f>
        <v/>
      </c>
      <c r="C71" t="str">
        <f>IF(LEN(PCR!G73),PCR!G73,"")</f>
        <v/>
      </c>
      <c r="D71" t="str">
        <f>IF(LEN(PCR!H73)=0,"",exp_id)</f>
        <v/>
      </c>
      <c r="E71" t="str">
        <f>IF(LEN(PCR!H73),PCR!H73,"")</f>
        <v/>
      </c>
      <c r="F71" t="str">
        <f>IF(LEN(PCR!I73),PCR!I73,"")</f>
        <v/>
      </c>
      <c r="G71" t="str">
        <f>PCR!L73</f>
        <v/>
      </c>
    </row>
    <row r="72" spans="1:7">
      <c r="A72" t="str">
        <f>IF(LEN(PCR!E74),PCR!E74,"")</f>
        <v/>
      </c>
      <c r="B72" t="str">
        <f>IF(LEN(PCR!F74),PCR!F74,"")</f>
        <v/>
      </c>
      <c r="C72" t="str">
        <f>IF(LEN(PCR!G74),PCR!G74,"")</f>
        <v/>
      </c>
      <c r="D72" t="str">
        <f>IF(LEN(PCR!H74)=0,"",exp_id)</f>
        <v/>
      </c>
      <c r="E72" t="str">
        <f>IF(LEN(PCR!H74),PCR!H74,"")</f>
        <v/>
      </c>
      <c r="F72" t="str">
        <f>IF(LEN(PCR!I74),PCR!I74,"")</f>
        <v/>
      </c>
      <c r="G72" t="str">
        <f>PCR!L74</f>
        <v/>
      </c>
    </row>
    <row r="73" spans="1:7">
      <c r="A73" t="str">
        <f>IF(LEN(PCR!E75),PCR!E75,"")</f>
        <v/>
      </c>
      <c r="B73" t="str">
        <f>IF(LEN(PCR!F75),PCR!F75,"")</f>
        <v/>
      </c>
      <c r="C73" t="str">
        <f>IF(LEN(PCR!G75),PCR!G75,"")</f>
        <v/>
      </c>
      <c r="D73" t="str">
        <f>IF(LEN(PCR!H75)=0,"",exp_id)</f>
        <v/>
      </c>
      <c r="E73" t="str">
        <f>IF(LEN(PCR!H75),PCR!H75,"")</f>
        <v/>
      </c>
      <c r="F73" t="str">
        <f>IF(LEN(PCR!I75),PCR!I75,"")</f>
        <v/>
      </c>
      <c r="G73" t="str">
        <f>PCR!L75</f>
        <v/>
      </c>
    </row>
    <row r="74" spans="1:7">
      <c r="A74" t="str">
        <f>IF(LEN(PCR!E76),PCR!E76,"")</f>
        <v/>
      </c>
      <c r="B74" t="str">
        <f>IF(LEN(PCR!F76),PCR!F76,"")</f>
        <v/>
      </c>
      <c r="C74" t="str">
        <f>IF(LEN(PCR!G76),PCR!G76,"")</f>
        <v/>
      </c>
      <c r="D74" t="str">
        <f>IF(LEN(PCR!H76)=0,"",exp_id)</f>
        <v/>
      </c>
      <c r="E74" t="str">
        <f>IF(LEN(PCR!H76),PCR!H76,"")</f>
        <v/>
      </c>
      <c r="F74" t="str">
        <f>IF(LEN(PCR!I76),PCR!I76,"")</f>
        <v/>
      </c>
      <c r="G74" t="str">
        <f>PCR!L76</f>
        <v/>
      </c>
    </row>
    <row r="75" spans="1:7">
      <c r="A75" t="str">
        <f>IF(LEN(PCR!E77),PCR!E77,"")</f>
        <v/>
      </c>
      <c r="B75" t="str">
        <f>IF(LEN(PCR!F77),PCR!F77,"")</f>
        <v/>
      </c>
      <c r="C75" t="str">
        <f>IF(LEN(PCR!G77),PCR!G77,"")</f>
        <v/>
      </c>
      <c r="D75" t="str">
        <f>IF(LEN(PCR!H77)=0,"",exp_id)</f>
        <v/>
      </c>
      <c r="E75" t="str">
        <f>IF(LEN(PCR!H77),PCR!H77,"")</f>
        <v/>
      </c>
      <c r="F75" t="str">
        <f>IF(LEN(PCR!I77),PCR!I77,"")</f>
        <v/>
      </c>
      <c r="G75" t="str">
        <f>PCR!L77</f>
        <v/>
      </c>
    </row>
    <row r="76" spans="1:7">
      <c r="A76" t="str">
        <f>IF(LEN(PCR!E78),PCR!E78,"")</f>
        <v/>
      </c>
      <c r="B76" t="str">
        <f>IF(LEN(PCR!F78),PCR!F78,"")</f>
        <v/>
      </c>
      <c r="C76" t="str">
        <f>IF(LEN(PCR!G78),PCR!G78,"")</f>
        <v/>
      </c>
      <c r="D76" t="str">
        <f>IF(LEN(PCR!H78)=0,"",exp_id)</f>
        <v/>
      </c>
      <c r="E76" t="str">
        <f>IF(LEN(PCR!H78),PCR!H78,"")</f>
        <v/>
      </c>
      <c r="F76" t="str">
        <f>IF(LEN(PCR!I78),PCR!I78,"")</f>
        <v/>
      </c>
      <c r="G76" t="str">
        <f>PCR!L78</f>
        <v/>
      </c>
    </row>
    <row r="77" spans="1:7">
      <c r="A77" t="str">
        <f>IF(LEN(PCR!E79),PCR!E79,"")</f>
        <v/>
      </c>
      <c r="B77" t="str">
        <f>IF(LEN(PCR!F79),PCR!F79,"")</f>
        <v/>
      </c>
      <c r="C77" t="str">
        <f>IF(LEN(PCR!G79),PCR!G79,"")</f>
        <v/>
      </c>
      <c r="D77" t="str">
        <f>IF(LEN(PCR!H79)=0,"",exp_id)</f>
        <v/>
      </c>
      <c r="E77" t="str">
        <f>IF(LEN(PCR!H79),PCR!H79,"")</f>
        <v/>
      </c>
      <c r="F77" t="str">
        <f>IF(LEN(PCR!I79),PCR!I79,"")</f>
        <v/>
      </c>
      <c r="G77" t="str">
        <f>PCR!L79</f>
        <v/>
      </c>
    </row>
    <row r="78" spans="1:7">
      <c r="A78" t="str">
        <f>IF(LEN(PCR!E80),PCR!E80,"")</f>
        <v/>
      </c>
      <c r="B78" t="str">
        <f>IF(LEN(PCR!F80),PCR!F80,"")</f>
        <v/>
      </c>
      <c r="C78" t="str">
        <f>IF(LEN(PCR!G80),PCR!G80,"")</f>
        <v/>
      </c>
      <c r="D78" t="str">
        <f>IF(LEN(PCR!H80)=0,"",exp_id)</f>
        <v/>
      </c>
      <c r="E78" t="str">
        <f>IF(LEN(PCR!H80),PCR!H80,"")</f>
        <v/>
      </c>
      <c r="F78" t="str">
        <f>IF(LEN(PCR!I80),PCR!I80,"")</f>
        <v/>
      </c>
      <c r="G78" t="str">
        <f>PCR!L80</f>
        <v/>
      </c>
    </row>
    <row r="79" spans="1:7">
      <c r="A79" t="str">
        <f>IF(LEN(PCR!E81),PCR!E81,"")</f>
        <v/>
      </c>
      <c r="B79" t="str">
        <f>IF(LEN(PCR!F81),PCR!F81,"")</f>
        <v/>
      </c>
      <c r="C79" t="str">
        <f>IF(LEN(PCR!G81),PCR!G81,"")</f>
        <v/>
      </c>
      <c r="D79" t="str">
        <f>IF(LEN(PCR!H81)=0,"",exp_id)</f>
        <v/>
      </c>
      <c r="E79" t="str">
        <f>IF(LEN(PCR!H81),PCR!H81,"")</f>
        <v/>
      </c>
      <c r="F79" t="str">
        <f>IF(LEN(PCR!I81),PCR!I81,"")</f>
        <v/>
      </c>
      <c r="G79" t="str">
        <f>PCR!L81</f>
        <v/>
      </c>
    </row>
    <row r="80" spans="1:7">
      <c r="A80" t="str">
        <f>IF(LEN(PCR!E82),PCR!E82,"")</f>
        <v/>
      </c>
      <c r="B80" t="str">
        <f>IF(LEN(PCR!F82),PCR!F82,"")</f>
        <v/>
      </c>
      <c r="C80" t="str">
        <f>IF(LEN(PCR!G82),PCR!G82,"")</f>
        <v/>
      </c>
      <c r="D80" t="str">
        <f>IF(LEN(PCR!H82)=0,"",exp_id)</f>
        <v/>
      </c>
      <c r="E80" t="str">
        <f>IF(LEN(PCR!H82),PCR!H82,"")</f>
        <v/>
      </c>
      <c r="F80" t="str">
        <f>IF(LEN(PCR!I82),PCR!I82,"")</f>
        <v/>
      </c>
      <c r="G80" t="str">
        <f>PCR!L82</f>
        <v/>
      </c>
    </row>
    <row r="81" spans="1:7">
      <c r="A81" t="str">
        <f>IF(LEN(PCR!E83),PCR!E83,"")</f>
        <v/>
      </c>
      <c r="B81" t="str">
        <f>IF(LEN(PCR!F83),PCR!F83,"")</f>
        <v/>
      </c>
      <c r="C81" t="str">
        <f>IF(LEN(PCR!G83),PCR!G83,"")</f>
        <v/>
      </c>
      <c r="D81" t="str">
        <f>IF(LEN(PCR!H83)=0,"",exp_id)</f>
        <v/>
      </c>
      <c r="E81" t="str">
        <f>IF(LEN(PCR!H83),PCR!H83,"")</f>
        <v/>
      </c>
      <c r="F81" t="str">
        <f>IF(LEN(PCR!I83),PCR!I83,"")</f>
        <v/>
      </c>
      <c r="G81" t="str">
        <f>PCR!L83</f>
        <v/>
      </c>
    </row>
    <row r="82" spans="1:7">
      <c r="A82" t="str">
        <f>IF(LEN(PCR!E84),PCR!E84,"")</f>
        <v/>
      </c>
      <c r="B82" t="str">
        <f>IF(LEN(PCR!F84),PCR!F84,"")</f>
        <v/>
      </c>
      <c r="C82" t="str">
        <f>IF(LEN(PCR!G84),PCR!G84,"")</f>
        <v/>
      </c>
      <c r="D82" t="str">
        <f>IF(LEN(PCR!H84)=0,"",exp_id)</f>
        <v/>
      </c>
      <c r="E82" t="str">
        <f>IF(LEN(PCR!H84),PCR!H84,"")</f>
        <v/>
      </c>
      <c r="F82" t="str">
        <f>IF(LEN(PCR!I84),PCR!I84,"")</f>
        <v/>
      </c>
      <c r="G82" t="str">
        <f>PCR!L84</f>
        <v/>
      </c>
    </row>
    <row r="83" spans="1:7">
      <c r="A83" t="str">
        <f>IF(LEN(PCR!E85),PCR!E85,"")</f>
        <v/>
      </c>
      <c r="B83" t="str">
        <f>IF(LEN(PCR!F85),PCR!F85,"")</f>
        <v/>
      </c>
      <c r="C83" t="str">
        <f>IF(LEN(PCR!G85),PCR!G85,"")</f>
        <v/>
      </c>
      <c r="D83" t="str">
        <f>IF(LEN(PCR!H85)=0,"",exp_id)</f>
        <v/>
      </c>
      <c r="E83" t="str">
        <f>IF(LEN(PCR!H85),PCR!H85,"")</f>
        <v/>
      </c>
      <c r="F83" t="str">
        <f>IF(LEN(PCR!I85),PCR!I85,"")</f>
        <v/>
      </c>
      <c r="G83" t="str">
        <f>PCR!L85</f>
        <v/>
      </c>
    </row>
    <row r="84" spans="1:7">
      <c r="A84" t="str">
        <f>IF(LEN(PCR!E86),PCR!E86,"")</f>
        <v/>
      </c>
      <c r="B84" t="str">
        <f>IF(LEN(PCR!F86),PCR!F86,"")</f>
        <v/>
      </c>
      <c r="C84" t="str">
        <f>IF(LEN(PCR!G86),PCR!G86,"")</f>
        <v/>
      </c>
      <c r="D84" t="str">
        <f>IF(LEN(PCR!H86)=0,"",exp_id)</f>
        <v/>
      </c>
      <c r="E84" t="str">
        <f>IF(LEN(PCR!H86),PCR!H86,"")</f>
        <v/>
      </c>
      <c r="F84" t="str">
        <f>IF(LEN(PCR!I86),PCR!I86,"")</f>
        <v/>
      </c>
      <c r="G84" t="str">
        <f>PCR!L86</f>
        <v/>
      </c>
    </row>
    <row r="85" spans="1:7">
      <c r="A85" t="str">
        <f>IF(LEN(PCR!E87),PCR!E87,"")</f>
        <v/>
      </c>
      <c r="B85" t="str">
        <f>IF(LEN(PCR!F87),PCR!F87,"")</f>
        <v/>
      </c>
      <c r="C85" t="str">
        <f>IF(LEN(PCR!G87),PCR!G87,"")</f>
        <v/>
      </c>
      <c r="D85" t="str">
        <f>IF(LEN(PCR!H87)=0,"",exp_id)</f>
        <v/>
      </c>
      <c r="E85" t="str">
        <f>IF(LEN(PCR!H87),PCR!H87,"")</f>
        <v/>
      </c>
      <c r="F85" t="str">
        <f>IF(LEN(PCR!I87),PCR!I87,"")</f>
        <v/>
      </c>
      <c r="G85" t="str">
        <f>PCR!L87</f>
        <v/>
      </c>
    </row>
    <row r="86" spans="1:7">
      <c r="A86" t="str">
        <f>IF(LEN(PCR!E88),PCR!E88,"")</f>
        <v/>
      </c>
      <c r="B86" t="str">
        <f>IF(LEN(PCR!F88),PCR!F88,"")</f>
        <v/>
      </c>
      <c r="C86" t="str">
        <f>IF(LEN(PCR!G88),PCR!G88,"")</f>
        <v/>
      </c>
      <c r="D86" t="str">
        <f>IF(LEN(PCR!H88)=0,"",exp_id)</f>
        <v/>
      </c>
      <c r="E86" t="str">
        <f>IF(LEN(PCR!H88),PCR!H88,"")</f>
        <v/>
      </c>
      <c r="F86" t="str">
        <f>IF(LEN(PCR!I88),PCR!I88,"")</f>
        <v/>
      </c>
      <c r="G86" t="str">
        <f>PCR!L88</f>
        <v/>
      </c>
    </row>
    <row r="87" spans="1:7">
      <c r="A87" t="str">
        <f>IF(LEN(PCR!E89),PCR!E89,"")</f>
        <v/>
      </c>
      <c r="B87" t="str">
        <f>IF(LEN(PCR!F89),PCR!F89,"")</f>
        <v/>
      </c>
      <c r="C87" t="str">
        <f>IF(LEN(PCR!G89),PCR!G89,"")</f>
        <v/>
      </c>
      <c r="D87" t="str">
        <f>IF(LEN(PCR!H89)=0,"",exp_id)</f>
        <v/>
      </c>
      <c r="E87" t="str">
        <f>IF(LEN(PCR!H89),PCR!H89,"")</f>
        <v/>
      </c>
      <c r="F87" t="str">
        <f>IF(LEN(PCR!I89),PCR!I89,"")</f>
        <v/>
      </c>
      <c r="G87" t="str">
        <f>PCR!L89</f>
        <v/>
      </c>
    </row>
    <row r="88" spans="1:7">
      <c r="A88" t="str">
        <f>IF(LEN(PCR!E90),PCR!E90,"")</f>
        <v/>
      </c>
      <c r="B88" t="str">
        <f>IF(LEN(PCR!F90),PCR!F90,"")</f>
        <v/>
      </c>
      <c r="C88" t="str">
        <f>IF(LEN(PCR!G90),PCR!G90,"")</f>
        <v/>
      </c>
      <c r="D88" t="str">
        <f>IF(LEN(PCR!H90)=0,"",exp_id)</f>
        <v/>
      </c>
      <c r="E88" t="str">
        <f>IF(LEN(PCR!H90),PCR!H90,"")</f>
        <v/>
      </c>
      <c r="F88" t="str">
        <f>IF(LEN(PCR!I90),PCR!I90,"")</f>
        <v/>
      </c>
      <c r="G88" t="str">
        <f>PCR!L90</f>
        <v/>
      </c>
    </row>
    <row r="89" spans="1:7">
      <c r="A89" t="str">
        <f>IF(LEN(PCR!E91),PCR!E91,"")</f>
        <v/>
      </c>
      <c r="B89" t="str">
        <f>IF(LEN(PCR!F91),PCR!F91,"")</f>
        <v/>
      </c>
      <c r="C89" t="str">
        <f>IF(LEN(PCR!G91),PCR!G91,"")</f>
        <v/>
      </c>
      <c r="D89" t="str">
        <f>IF(LEN(PCR!H91)=0,"",exp_id)</f>
        <v/>
      </c>
      <c r="E89" t="str">
        <f>IF(LEN(PCR!H91),PCR!H91,"")</f>
        <v/>
      </c>
      <c r="F89" t="str">
        <f>IF(LEN(PCR!I91),PCR!I91,"")</f>
        <v/>
      </c>
      <c r="G89" t="str">
        <f>PCR!L91</f>
        <v/>
      </c>
    </row>
    <row r="90" spans="1:7">
      <c r="A90" t="str">
        <f>IF(LEN(PCR!E92),PCR!E92,"")</f>
        <v/>
      </c>
      <c r="B90" t="str">
        <f>IF(LEN(PCR!F92),PCR!F92,"")</f>
        <v/>
      </c>
      <c r="C90" t="str">
        <f>IF(LEN(PCR!G92),PCR!G92,"")</f>
        <v/>
      </c>
      <c r="D90" t="str">
        <f>IF(LEN(PCR!H92)=0,"",exp_id)</f>
        <v/>
      </c>
      <c r="E90" t="str">
        <f>IF(LEN(PCR!H92),PCR!H92,"")</f>
        <v/>
      </c>
      <c r="F90" t="str">
        <f>IF(LEN(PCR!I92),PCR!I92,"")</f>
        <v/>
      </c>
      <c r="G90" t="str">
        <f>PCR!L92</f>
        <v/>
      </c>
    </row>
    <row r="91" spans="1:7">
      <c r="A91" t="str">
        <f>IF(LEN(PCR!E93),PCR!E93,"")</f>
        <v/>
      </c>
      <c r="B91" t="str">
        <f>IF(LEN(PCR!F93),PCR!F93,"")</f>
        <v/>
      </c>
      <c r="C91" t="str">
        <f>IF(LEN(PCR!G93),PCR!G93,"")</f>
        <v/>
      </c>
      <c r="D91" t="str">
        <f>IF(LEN(PCR!H93)=0,"",exp_id)</f>
        <v/>
      </c>
      <c r="E91" t="str">
        <f>IF(LEN(PCR!H93),PCR!H93,"")</f>
        <v/>
      </c>
      <c r="F91" t="str">
        <f>IF(LEN(PCR!I93),PCR!I93,"")</f>
        <v/>
      </c>
      <c r="G91" t="str">
        <f>PCR!L93</f>
        <v/>
      </c>
    </row>
    <row r="92" spans="1:7">
      <c r="A92" t="str">
        <f>IF(LEN(PCR!E94),PCR!E94,"")</f>
        <v/>
      </c>
      <c r="B92" t="str">
        <f>IF(LEN(PCR!F94),PCR!F94,"")</f>
        <v/>
      </c>
      <c r="C92" t="str">
        <f>IF(LEN(PCR!G94),PCR!G94,"")</f>
        <v/>
      </c>
      <c r="D92" t="str">
        <f>IF(LEN(PCR!H94)=0,"",exp_id)</f>
        <v/>
      </c>
      <c r="E92" t="str">
        <f>IF(LEN(PCR!H94),PCR!H94,"")</f>
        <v/>
      </c>
      <c r="F92" t="str">
        <f>IF(LEN(PCR!I94),PCR!I94,"")</f>
        <v/>
      </c>
      <c r="G92" t="str">
        <f>PCR!L94</f>
        <v/>
      </c>
    </row>
    <row r="93" spans="1:7">
      <c r="A93" t="str">
        <f>IF(LEN(PCR!E95),PCR!E95,"")</f>
        <v/>
      </c>
      <c r="B93" t="str">
        <f>IF(LEN(PCR!F95),PCR!F95,"")</f>
        <v/>
      </c>
      <c r="C93" t="str">
        <f>IF(LEN(PCR!G95),PCR!G95,"")</f>
        <v/>
      </c>
      <c r="D93" t="str">
        <f>IF(LEN(PCR!H95)=0,"",exp_id)</f>
        <v/>
      </c>
      <c r="E93" t="str">
        <f>IF(LEN(PCR!H95),PCR!H95,"")</f>
        <v/>
      </c>
      <c r="F93" t="str">
        <f>IF(LEN(PCR!I95),PCR!I95,"")</f>
        <v/>
      </c>
      <c r="G93" t="str">
        <f>PCR!L95</f>
        <v/>
      </c>
    </row>
    <row r="94" spans="1:7">
      <c r="A94" t="str">
        <f>IF(LEN(PCR!E96),PCR!E96,"")</f>
        <v/>
      </c>
      <c r="B94" t="str">
        <f>IF(LEN(PCR!F96),PCR!F96,"")</f>
        <v/>
      </c>
      <c r="C94" t="str">
        <f>IF(LEN(PCR!G96),PCR!G96,"")</f>
        <v/>
      </c>
      <c r="D94" t="str">
        <f>IF(LEN(PCR!H96)=0,"",exp_id)</f>
        <v/>
      </c>
      <c r="E94" t="str">
        <f>IF(LEN(PCR!H96),PCR!H96,"")</f>
        <v/>
      </c>
      <c r="F94" t="str">
        <f>IF(LEN(PCR!I96),PCR!I96,"")</f>
        <v/>
      </c>
      <c r="G94" t="str">
        <f>PCR!L96</f>
        <v/>
      </c>
    </row>
    <row r="95" spans="1:7">
      <c r="A95" t="str">
        <f>IF(LEN(PCR!E97),PCR!E97,"")</f>
        <v/>
      </c>
      <c r="B95" t="str">
        <f>IF(LEN(PCR!F97),PCR!F97,"")</f>
        <v/>
      </c>
      <c r="C95" t="str">
        <f>IF(LEN(PCR!G97),PCR!G97,"")</f>
        <v/>
      </c>
      <c r="D95" t="str">
        <f>IF(LEN(PCR!H97)=0,"",exp_id)</f>
        <v/>
      </c>
      <c r="E95" t="str">
        <f>IF(LEN(PCR!H97),PCR!H97,"")</f>
        <v/>
      </c>
      <c r="F95" t="str">
        <f>IF(LEN(PCR!I97),PCR!I97,"")</f>
        <v/>
      </c>
      <c r="G95" t="str">
        <f>PCR!L97</f>
        <v/>
      </c>
    </row>
    <row r="96" spans="1:7">
      <c r="A96" t="str">
        <f>IF(LEN(PCR!E98),PCR!E98,"")</f>
        <v/>
      </c>
      <c r="B96" t="str">
        <f>IF(LEN(PCR!F98),PCR!F98,"")</f>
        <v/>
      </c>
      <c r="C96" t="str">
        <f>IF(LEN(PCR!G98),PCR!G98,"")</f>
        <v/>
      </c>
      <c r="D96" t="str">
        <f>IF(LEN(PCR!H98)=0,"",exp_id)</f>
        <v/>
      </c>
      <c r="E96" t="str">
        <f>IF(LEN(PCR!H98),PCR!H98,"")</f>
        <v/>
      </c>
      <c r="F96" t="str">
        <f>IF(LEN(PCR!I98),PCR!I98,"")</f>
        <v/>
      </c>
      <c r="G96" t="str">
        <f>PCR!L98</f>
        <v/>
      </c>
    </row>
    <row r="97" spans="1:7">
      <c r="A97" t="str">
        <f>IF(LEN(PCR!E99),PCR!E99,"")</f>
        <v/>
      </c>
      <c r="B97" t="str">
        <f>IF(LEN(PCR!F99),PCR!F99,"")</f>
        <v/>
      </c>
      <c r="C97" t="str">
        <f>IF(LEN(PCR!G99),PCR!G99,"")</f>
        <v/>
      </c>
      <c r="D97" t="str">
        <f>IF(LEN(PCR!H99)=0,"",exp_id)</f>
        <v/>
      </c>
      <c r="E97" t="str">
        <f>IF(LEN(PCR!H99),PCR!H99,"")</f>
        <v/>
      </c>
      <c r="F97" t="str">
        <f>IF(LEN(PCR!I99),PCR!I99,"")</f>
        <v/>
      </c>
      <c r="G97" t="str">
        <f>PCR!L99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Assay</vt:lpstr>
      <vt:lpstr>PCR</vt:lpstr>
      <vt:lpstr>Gel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pcr_primersource</vt:lpstr>
      <vt:lpstr>Post_PCR_target_DNA_conc</vt:lpstr>
      <vt:lpstr>teamplate_max_vol</vt:lpstr>
      <vt:lpstr>template_vol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2025-07-28T18:55:08Z</dcterms:modified>
</cp:coreProperties>
</file>