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git\warehouse\example_data\experimental\"/>
    </mc:Choice>
  </mc:AlternateContent>
  <xr:revisionPtr revIDLastSave="0" documentId="13_ncr:1_{0D5985BA-4E1E-4A62-B675-CA0250BE41C4}" xr6:coauthVersionLast="47" xr6:coauthVersionMax="47" xr10:uidLastSave="{00000000-0000-0000-0000-000000000000}"/>
  <bookViews>
    <workbookView xWindow="-108" yWindow="-108" windowWidth="46284" windowHeight="23172" tabRatio="500" xr2:uid="{00000000-000D-0000-FFFF-FFFF00000000}"/>
  </bookViews>
  <sheets>
    <sheet name="Assay" sheetId="1" r:id="rId1"/>
    <sheet name="Library" sheetId="2" r:id="rId2"/>
    <sheet name="Reference" sheetId="3" r:id="rId3"/>
    <sheet name="expt_metadata" sheetId="4" state="hidden" r:id="rId4"/>
    <sheet name="rxn_metadata" sheetId="5" state="hidden" r:id="rId5"/>
  </sheets>
  <definedNames>
    <definedName name="adaptlig_maxvol_ul">Reference!$B$21</definedName>
    <definedName name="adaptlig_rxn_vol">Assay!$F$27</definedName>
    <definedName name="DNAconc_pooled">Assay!$D$27</definedName>
    <definedName name="endrepair_maxvol">Reference!$B$19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Reference!$B$28</definedName>
    <definedName name="exp_summary">Assay!$C$9</definedName>
    <definedName name="exp_type">Reference!$B$27</definedName>
    <definedName name="exp_user">Assay!$C$3</definedName>
    <definedName name="exp_version">Reference!$B$29</definedName>
    <definedName name="flowcell_checkpores">Assay!$C$46</definedName>
    <definedName name="flowcell_chemisty">Assay!$C$45</definedName>
    <definedName name="flowcell_id">Assay!$C$42</definedName>
    <definedName name="flowcell_maxvol">Reference!$B$22</definedName>
    <definedName name="flowcell_runduration">Assay!$C$47</definedName>
    <definedName name="flowcell_status">Assay!$C$43</definedName>
    <definedName name="flowcell_targetmass">Reference!$B$20</definedName>
    <definedName name="flowcell_usage_hrs">Assay!$C$44</definedName>
    <definedName name="library_dna_loaded_ul">Assay!$D$36</definedName>
    <definedName name="library_washbuffer">Assay!#REF!</definedName>
    <definedName name="Minimum_final_pooled_DNA_conc">Reference!$B$23</definedName>
    <definedName name="pcr_product_max_vol">Reference!#REF!</definedName>
    <definedName name="pcr_product_targetmass_per_sample">Reference!$B$18</definedName>
    <definedName name="Post_PCR_target_DNA_conc">Reference!$B$17</definedName>
    <definedName name="seq_platform">Assay!$C$41</definedName>
    <definedName name="vol_calc">Reference!$B$24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" i="5" l="1"/>
  <c r="F97" i="5"/>
  <c r="E97" i="5"/>
  <c r="D97" i="5"/>
  <c r="C97" i="5"/>
  <c r="B97" i="5"/>
  <c r="A97" i="5"/>
  <c r="H96" i="5"/>
  <c r="F96" i="5"/>
  <c r="E96" i="5"/>
  <c r="D96" i="5"/>
  <c r="C96" i="5"/>
  <c r="B96" i="5"/>
  <c r="A96" i="5"/>
  <c r="H95" i="5"/>
  <c r="F95" i="5"/>
  <c r="E95" i="5"/>
  <c r="D95" i="5"/>
  <c r="C95" i="5"/>
  <c r="B95" i="5"/>
  <c r="A95" i="5"/>
  <c r="H94" i="5"/>
  <c r="F94" i="5"/>
  <c r="E94" i="5"/>
  <c r="D94" i="5"/>
  <c r="C94" i="5"/>
  <c r="B94" i="5"/>
  <c r="A94" i="5"/>
  <c r="H93" i="5"/>
  <c r="F93" i="5"/>
  <c r="E93" i="5"/>
  <c r="D93" i="5"/>
  <c r="C93" i="5"/>
  <c r="B93" i="5"/>
  <c r="A93" i="5"/>
  <c r="H92" i="5"/>
  <c r="F92" i="5"/>
  <c r="E92" i="5"/>
  <c r="D92" i="5"/>
  <c r="C92" i="5"/>
  <c r="B92" i="5"/>
  <c r="A92" i="5"/>
  <c r="H91" i="5"/>
  <c r="F91" i="5"/>
  <c r="E91" i="5"/>
  <c r="D91" i="5"/>
  <c r="C91" i="5"/>
  <c r="B91" i="5"/>
  <c r="A91" i="5"/>
  <c r="H90" i="5"/>
  <c r="F90" i="5"/>
  <c r="E90" i="5"/>
  <c r="D90" i="5"/>
  <c r="C90" i="5"/>
  <c r="B90" i="5"/>
  <c r="A90" i="5"/>
  <c r="H89" i="5"/>
  <c r="F89" i="5"/>
  <c r="E89" i="5"/>
  <c r="D89" i="5"/>
  <c r="C89" i="5"/>
  <c r="B89" i="5"/>
  <c r="A89" i="5"/>
  <c r="H88" i="5"/>
  <c r="F88" i="5"/>
  <c r="E88" i="5"/>
  <c r="D88" i="5"/>
  <c r="C88" i="5"/>
  <c r="B88" i="5"/>
  <c r="A88" i="5"/>
  <c r="H87" i="5"/>
  <c r="F87" i="5"/>
  <c r="E87" i="5"/>
  <c r="D87" i="5"/>
  <c r="C87" i="5"/>
  <c r="B87" i="5"/>
  <c r="A87" i="5"/>
  <c r="H86" i="5"/>
  <c r="F86" i="5"/>
  <c r="E86" i="5"/>
  <c r="D86" i="5"/>
  <c r="C86" i="5"/>
  <c r="B86" i="5"/>
  <c r="A86" i="5"/>
  <c r="H85" i="5"/>
  <c r="F85" i="5"/>
  <c r="E85" i="5"/>
  <c r="D85" i="5"/>
  <c r="C85" i="5"/>
  <c r="B85" i="5"/>
  <c r="A85" i="5"/>
  <c r="H84" i="5"/>
  <c r="F84" i="5"/>
  <c r="E84" i="5"/>
  <c r="D84" i="5"/>
  <c r="C84" i="5"/>
  <c r="B84" i="5"/>
  <c r="A84" i="5"/>
  <c r="H83" i="5"/>
  <c r="F83" i="5"/>
  <c r="E83" i="5"/>
  <c r="D83" i="5"/>
  <c r="C83" i="5"/>
  <c r="B83" i="5"/>
  <c r="A83" i="5"/>
  <c r="H82" i="5"/>
  <c r="F82" i="5"/>
  <c r="E82" i="5"/>
  <c r="D82" i="5"/>
  <c r="C82" i="5"/>
  <c r="B82" i="5"/>
  <c r="A82" i="5"/>
  <c r="H81" i="5"/>
  <c r="F81" i="5"/>
  <c r="E81" i="5"/>
  <c r="D81" i="5"/>
  <c r="C81" i="5"/>
  <c r="B81" i="5"/>
  <c r="A81" i="5"/>
  <c r="H80" i="5"/>
  <c r="F80" i="5"/>
  <c r="E80" i="5"/>
  <c r="D80" i="5"/>
  <c r="C80" i="5"/>
  <c r="B80" i="5"/>
  <c r="A80" i="5"/>
  <c r="H79" i="5"/>
  <c r="F79" i="5"/>
  <c r="E79" i="5"/>
  <c r="D79" i="5"/>
  <c r="C79" i="5"/>
  <c r="B79" i="5"/>
  <c r="A79" i="5"/>
  <c r="H78" i="5"/>
  <c r="F78" i="5"/>
  <c r="E78" i="5"/>
  <c r="D78" i="5"/>
  <c r="C78" i="5"/>
  <c r="B78" i="5"/>
  <c r="A78" i="5"/>
  <c r="H77" i="5"/>
  <c r="F77" i="5"/>
  <c r="E77" i="5"/>
  <c r="D77" i="5"/>
  <c r="C77" i="5"/>
  <c r="B77" i="5"/>
  <c r="A77" i="5"/>
  <c r="H76" i="5"/>
  <c r="F76" i="5"/>
  <c r="E76" i="5"/>
  <c r="D76" i="5"/>
  <c r="C76" i="5"/>
  <c r="B76" i="5"/>
  <c r="A76" i="5"/>
  <c r="H75" i="5"/>
  <c r="F75" i="5"/>
  <c r="E75" i="5"/>
  <c r="D75" i="5"/>
  <c r="C75" i="5"/>
  <c r="B75" i="5"/>
  <c r="A75" i="5"/>
  <c r="H74" i="5"/>
  <c r="F74" i="5"/>
  <c r="E74" i="5"/>
  <c r="D74" i="5"/>
  <c r="C74" i="5"/>
  <c r="B74" i="5"/>
  <c r="A74" i="5"/>
  <c r="H73" i="5"/>
  <c r="F73" i="5"/>
  <c r="E73" i="5"/>
  <c r="D73" i="5"/>
  <c r="C73" i="5"/>
  <c r="B73" i="5"/>
  <c r="A73" i="5"/>
  <c r="H72" i="5"/>
  <c r="F72" i="5"/>
  <c r="E72" i="5"/>
  <c r="D72" i="5"/>
  <c r="C72" i="5"/>
  <c r="B72" i="5"/>
  <c r="A72" i="5"/>
  <c r="H71" i="5"/>
  <c r="F71" i="5"/>
  <c r="E71" i="5"/>
  <c r="D71" i="5"/>
  <c r="C71" i="5"/>
  <c r="B71" i="5"/>
  <c r="A71" i="5"/>
  <c r="H70" i="5"/>
  <c r="F70" i="5"/>
  <c r="E70" i="5"/>
  <c r="D70" i="5"/>
  <c r="C70" i="5"/>
  <c r="B70" i="5"/>
  <c r="A70" i="5"/>
  <c r="H69" i="5"/>
  <c r="F69" i="5"/>
  <c r="E69" i="5"/>
  <c r="D69" i="5"/>
  <c r="C69" i="5"/>
  <c r="B69" i="5"/>
  <c r="A69" i="5"/>
  <c r="H68" i="5"/>
  <c r="F68" i="5"/>
  <c r="E68" i="5"/>
  <c r="D68" i="5"/>
  <c r="C68" i="5"/>
  <c r="B68" i="5"/>
  <c r="A68" i="5"/>
  <c r="H67" i="5"/>
  <c r="F67" i="5"/>
  <c r="E67" i="5"/>
  <c r="D67" i="5"/>
  <c r="C67" i="5"/>
  <c r="B67" i="5"/>
  <c r="A67" i="5"/>
  <c r="H66" i="5"/>
  <c r="F66" i="5"/>
  <c r="E66" i="5"/>
  <c r="D66" i="5"/>
  <c r="C66" i="5"/>
  <c r="B66" i="5"/>
  <c r="A66" i="5"/>
  <c r="H65" i="5"/>
  <c r="F65" i="5"/>
  <c r="E65" i="5"/>
  <c r="D65" i="5"/>
  <c r="C65" i="5"/>
  <c r="B65" i="5"/>
  <c r="A65" i="5"/>
  <c r="H64" i="5"/>
  <c r="F64" i="5"/>
  <c r="E64" i="5"/>
  <c r="D64" i="5"/>
  <c r="C64" i="5"/>
  <c r="B64" i="5"/>
  <c r="A64" i="5"/>
  <c r="H63" i="5"/>
  <c r="F63" i="5"/>
  <c r="E63" i="5"/>
  <c r="D63" i="5"/>
  <c r="C63" i="5"/>
  <c r="B63" i="5"/>
  <c r="A63" i="5"/>
  <c r="H62" i="5"/>
  <c r="F62" i="5"/>
  <c r="E62" i="5"/>
  <c r="D62" i="5"/>
  <c r="C62" i="5"/>
  <c r="B62" i="5"/>
  <c r="A62" i="5"/>
  <c r="H61" i="5"/>
  <c r="F61" i="5"/>
  <c r="E61" i="5"/>
  <c r="D61" i="5"/>
  <c r="C61" i="5"/>
  <c r="B61" i="5"/>
  <c r="A61" i="5"/>
  <c r="H60" i="5"/>
  <c r="F60" i="5"/>
  <c r="E60" i="5"/>
  <c r="D60" i="5"/>
  <c r="C60" i="5"/>
  <c r="B60" i="5"/>
  <c r="A60" i="5"/>
  <c r="H59" i="5"/>
  <c r="F59" i="5"/>
  <c r="E59" i="5"/>
  <c r="D59" i="5"/>
  <c r="C59" i="5"/>
  <c r="B59" i="5"/>
  <c r="A59" i="5"/>
  <c r="H58" i="5"/>
  <c r="F58" i="5"/>
  <c r="E58" i="5"/>
  <c r="D58" i="5"/>
  <c r="C58" i="5"/>
  <c r="B58" i="5"/>
  <c r="A58" i="5"/>
  <c r="H57" i="5"/>
  <c r="F57" i="5"/>
  <c r="E57" i="5"/>
  <c r="D57" i="5"/>
  <c r="C57" i="5"/>
  <c r="B57" i="5"/>
  <c r="A57" i="5"/>
  <c r="H56" i="5"/>
  <c r="F56" i="5"/>
  <c r="E56" i="5"/>
  <c r="D56" i="5"/>
  <c r="C56" i="5"/>
  <c r="B56" i="5"/>
  <c r="A56" i="5"/>
  <c r="H55" i="5"/>
  <c r="F55" i="5"/>
  <c r="E55" i="5"/>
  <c r="D55" i="5"/>
  <c r="C55" i="5"/>
  <c r="B55" i="5"/>
  <c r="A55" i="5"/>
  <c r="H54" i="5"/>
  <c r="F54" i="5"/>
  <c r="E54" i="5"/>
  <c r="D54" i="5"/>
  <c r="C54" i="5"/>
  <c r="B54" i="5"/>
  <c r="A54" i="5"/>
  <c r="H53" i="5"/>
  <c r="F53" i="5"/>
  <c r="E53" i="5"/>
  <c r="D53" i="5"/>
  <c r="C53" i="5"/>
  <c r="B53" i="5"/>
  <c r="A53" i="5"/>
  <c r="H52" i="5"/>
  <c r="F52" i="5"/>
  <c r="E52" i="5"/>
  <c r="D52" i="5"/>
  <c r="C52" i="5"/>
  <c r="B52" i="5"/>
  <c r="A52" i="5"/>
  <c r="H51" i="5"/>
  <c r="F51" i="5"/>
  <c r="E51" i="5"/>
  <c r="D51" i="5"/>
  <c r="C51" i="5"/>
  <c r="B51" i="5"/>
  <c r="A51" i="5"/>
  <c r="H50" i="5"/>
  <c r="F50" i="5"/>
  <c r="E50" i="5"/>
  <c r="D50" i="5"/>
  <c r="C50" i="5"/>
  <c r="B50" i="5"/>
  <c r="A50" i="5"/>
  <c r="H49" i="5"/>
  <c r="F49" i="5"/>
  <c r="E49" i="5"/>
  <c r="D49" i="5"/>
  <c r="C49" i="5"/>
  <c r="B49" i="5"/>
  <c r="A49" i="5"/>
  <c r="H48" i="5"/>
  <c r="F48" i="5"/>
  <c r="E48" i="5"/>
  <c r="D48" i="5"/>
  <c r="C48" i="5"/>
  <c r="B48" i="5"/>
  <c r="A48" i="5"/>
  <c r="H47" i="5"/>
  <c r="F47" i="5"/>
  <c r="E47" i="5"/>
  <c r="D47" i="5"/>
  <c r="C47" i="5"/>
  <c r="B47" i="5"/>
  <c r="A47" i="5"/>
  <c r="H46" i="5"/>
  <c r="F46" i="5"/>
  <c r="E46" i="5"/>
  <c r="D46" i="5"/>
  <c r="C46" i="5"/>
  <c r="B46" i="5"/>
  <c r="A46" i="5"/>
  <c r="H45" i="5"/>
  <c r="F45" i="5"/>
  <c r="E45" i="5"/>
  <c r="D45" i="5"/>
  <c r="C45" i="5"/>
  <c r="B45" i="5"/>
  <c r="A45" i="5"/>
  <c r="H44" i="5"/>
  <c r="F44" i="5"/>
  <c r="E44" i="5"/>
  <c r="D44" i="5"/>
  <c r="C44" i="5"/>
  <c r="B44" i="5"/>
  <c r="A44" i="5"/>
  <c r="H43" i="5"/>
  <c r="F43" i="5"/>
  <c r="E43" i="5"/>
  <c r="D43" i="5"/>
  <c r="C43" i="5"/>
  <c r="B43" i="5"/>
  <c r="A43" i="5"/>
  <c r="H42" i="5"/>
  <c r="F42" i="5"/>
  <c r="E42" i="5"/>
  <c r="D42" i="5"/>
  <c r="C42" i="5"/>
  <c r="B42" i="5"/>
  <c r="A42" i="5"/>
  <c r="H41" i="5"/>
  <c r="F41" i="5"/>
  <c r="E41" i="5"/>
  <c r="D41" i="5"/>
  <c r="C41" i="5"/>
  <c r="B41" i="5"/>
  <c r="A41" i="5"/>
  <c r="H40" i="5"/>
  <c r="F40" i="5"/>
  <c r="E40" i="5"/>
  <c r="D40" i="5"/>
  <c r="C40" i="5"/>
  <c r="B40" i="5"/>
  <c r="A40" i="5"/>
  <c r="H39" i="5"/>
  <c r="F39" i="5"/>
  <c r="E39" i="5"/>
  <c r="D39" i="5"/>
  <c r="C39" i="5"/>
  <c r="B39" i="5"/>
  <c r="A39" i="5"/>
  <c r="H38" i="5"/>
  <c r="F38" i="5"/>
  <c r="E38" i="5"/>
  <c r="D38" i="5"/>
  <c r="C38" i="5"/>
  <c r="B38" i="5"/>
  <c r="A38" i="5"/>
  <c r="H37" i="5"/>
  <c r="F37" i="5"/>
  <c r="E37" i="5"/>
  <c r="D37" i="5"/>
  <c r="C37" i="5"/>
  <c r="B37" i="5"/>
  <c r="A37" i="5"/>
  <c r="H36" i="5"/>
  <c r="F36" i="5"/>
  <c r="E36" i="5"/>
  <c r="D36" i="5"/>
  <c r="C36" i="5"/>
  <c r="B36" i="5"/>
  <c r="A36" i="5"/>
  <c r="H35" i="5"/>
  <c r="F35" i="5"/>
  <c r="E35" i="5"/>
  <c r="D35" i="5"/>
  <c r="C35" i="5"/>
  <c r="B35" i="5"/>
  <c r="A35" i="5"/>
  <c r="H34" i="5"/>
  <c r="F34" i="5"/>
  <c r="E34" i="5"/>
  <c r="D34" i="5"/>
  <c r="C34" i="5"/>
  <c r="B34" i="5"/>
  <c r="A34" i="5"/>
  <c r="H33" i="5"/>
  <c r="F33" i="5"/>
  <c r="E33" i="5"/>
  <c r="D33" i="5"/>
  <c r="C33" i="5"/>
  <c r="B33" i="5"/>
  <c r="A33" i="5"/>
  <c r="H32" i="5"/>
  <c r="F32" i="5"/>
  <c r="E32" i="5"/>
  <c r="D32" i="5"/>
  <c r="C32" i="5"/>
  <c r="B32" i="5"/>
  <c r="A32" i="5"/>
  <c r="H31" i="5"/>
  <c r="F31" i="5"/>
  <c r="E31" i="5"/>
  <c r="D31" i="5"/>
  <c r="C31" i="5"/>
  <c r="B31" i="5"/>
  <c r="A31" i="5"/>
  <c r="H30" i="5"/>
  <c r="F30" i="5"/>
  <c r="E30" i="5"/>
  <c r="D30" i="5"/>
  <c r="C30" i="5"/>
  <c r="B30" i="5"/>
  <c r="A30" i="5"/>
  <c r="H29" i="5"/>
  <c r="F29" i="5"/>
  <c r="E29" i="5"/>
  <c r="D29" i="5"/>
  <c r="C29" i="5"/>
  <c r="B29" i="5"/>
  <c r="A29" i="5"/>
  <c r="H28" i="5"/>
  <c r="F28" i="5"/>
  <c r="E28" i="5"/>
  <c r="D28" i="5"/>
  <c r="C28" i="5"/>
  <c r="B28" i="5"/>
  <c r="A28" i="5"/>
  <c r="H27" i="5"/>
  <c r="F27" i="5"/>
  <c r="E27" i="5"/>
  <c r="D27" i="5"/>
  <c r="C27" i="5"/>
  <c r="B27" i="5"/>
  <c r="A27" i="5"/>
  <c r="H26" i="5"/>
  <c r="F26" i="5"/>
  <c r="E26" i="5"/>
  <c r="D26" i="5"/>
  <c r="C26" i="5"/>
  <c r="B26" i="5"/>
  <c r="A26" i="5"/>
  <c r="H25" i="5"/>
  <c r="F25" i="5"/>
  <c r="E25" i="5"/>
  <c r="D25" i="5"/>
  <c r="C25" i="5"/>
  <c r="B25" i="5"/>
  <c r="A25" i="5"/>
  <c r="H24" i="5"/>
  <c r="F24" i="5"/>
  <c r="E24" i="5"/>
  <c r="D24" i="5"/>
  <c r="C24" i="5"/>
  <c r="B24" i="5"/>
  <c r="A24" i="5"/>
  <c r="H23" i="5"/>
  <c r="F23" i="5"/>
  <c r="E23" i="5"/>
  <c r="C23" i="5"/>
  <c r="B23" i="5"/>
  <c r="A23" i="5"/>
  <c r="H22" i="5"/>
  <c r="F22" i="5"/>
  <c r="E22" i="5"/>
  <c r="C22" i="5"/>
  <c r="B22" i="5"/>
  <c r="A22" i="5"/>
  <c r="H21" i="5"/>
  <c r="F21" i="5"/>
  <c r="E21" i="5"/>
  <c r="C21" i="5"/>
  <c r="B21" i="5"/>
  <c r="A21" i="5"/>
  <c r="H20" i="5"/>
  <c r="F20" i="5"/>
  <c r="E20" i="5"/>
  <c r="C20" i="5"/>
  <c r="B20" i="5"/>
  <c r="A20" i="5"/>
  <c r="H19" i="5"/>
  <c r="F19" i="5"/>
  <c r="E19" i="5"/>
  <c r="C19" i="5"/>
  <c r="B19" i="5"/>
  <c r="A19" i="5"/>
  <c r="H18" i="5"/>
  <c r="F18" i="5"/>
  <c r="E18" i="5"/>
  <c r="C18" i="5"/>
  <c r="B18" i="5"/>
  <c r="A18" i="5"/>
  <c r="H17" i="5"/>
  <c r="F17" i="5"/>
  <c r="E17" i="5"/>
  <c r="C17" i="5"/>
  <c r="B17" i="5"/>
  <c r="A17" i="5"/>
  <c r="H16" i="5"/>
  <c r="F16" i="5"/>
  <c r="E16" i="5"/>
  <c r="C16" i="5"/>
  <c r="B16" i="5"/>
  <c r="A16" i="5"/>
  <c r="H15" i="5"/>
  <c r="F15" i="5"/>
  <c r="E15" i="5"/>
  <c r="C15" i="5"/>
  <c r="B15" i="5"/>
  <c r="A15" i="5"/>
  <c r="H14" i="5"/>
  <c r="F14" i="5"/>
  <c r="E14" i="5"/>
  <c r="C14" i="5"/>
  <c r="B14" i="5"/>
  <c r="A14" i="5"/>
  <c r="H13" i="5"/>
  <c r="F13" i="5"/>
  <c r="E13" i="5"/>
  <c r="C13" i="5"/>
  <c r="B13" i="5"/>
  <c r="A13" i="5"/>
  <c r="H12" i="5"/>
  <c r="F12" i="5"/>
  <c r="E12" i="5"/>
  <c r="C12" i="5"/>
  <c r="B12" i="5"/>
  <c r="A12" i="5"/>
  <c r="H11" i="5"/>
  <c r="F11" i="5"/>
  <c r="E11" i="5"/>
  <c r="C11" i="5"/>
  <c r="B11" i="5"/>
  <c r="A11" i="5"/>
  <c r="H10" i="5"/>
  <c r="F10" i="5"/>
  <c r="E10" i="5"/>
  <c r="C10" i="5"/>
  <c r="B10" i="5"/>
  <c r="A10" i="5"/>
  <c r="H9" i="5"/>
  <c r="F9" i="5"/>
  <c r="E9" i="5"/>
  <c r="C9" i="5"/>
  <c r="B9" i="5"/>
  <c r="A9" i="5"/>
  <c r="H8" i="5"/>
  <c r="F8" i="5"/>
  <c r="E8" i="5"/>
  <c r="C8" i="5"/>
  <c r="B8" i="5"/>
  <c r="A8" i="5"/>
  <c r="H7" i="5"/>
  <c r="F7" i="5"/>
  <c r="E7" i="5"/>
  <c r="C7" i="5"/>
  <c r="B7" i="5"/>
  <c r="A7" i="5"/>
  <c r="H6" i="5"/>
  <c r="F6" i="5"/>
  <c r="E6" i="5"/>
  <c r="C6" i="5"/>
  <c r="B6" i="5"/>
  <c r="A6" i="5"/>
  <c r="H5" i="5"/>
  <c r="F5" i="5"/>
  <c r="E5" i="5"/>
  <c r="C5" i="5"/>
  <c r="B5" i="5"/>
  <c r="A5" i="5"/>
  <c r="H4" i="5"/>
  <c r="F4" i="5"/>
  <c r="E4" i="5"/>
  <c r="C4" i="5"/>
  <c r="B4" i="5"/>
  <c r="A4" i="5"/>
  <c r="H3" i="5"/>
  <c r="F3" i="5"/>
  <c r="E3" i="5"/>
  <c r="C3" i="5"/>
  <c r="B3" i="5"/>
  <c r="A3" i="5"/>
  <c r="H2" i="5"/>
  <c r="F2" i="5"/>
  <c r="E2" i="5"/>
  <c r="C2" i="5"/>
  <c r="B2" i="5"/>
  <c r="A2" i="5"/>
  <c r="U2" i="4"/>
  <c r="T2" i="4"/>
  <c r="S2" i="4"/>
  <c r="R2" i="4"/>
  <c r="Q2" i="4"/>
  <c r="P2" i="4"/>
  <c r="N2" i="4"/>
  <c r="M2" i="4"/>
  <c r="K2" i="4"/>
  <c r="I2" i="4"/>
  <c r="G2" i="4"/>
  <c r="F2" i="4"/>
  <c r="E2" i="4"/>
  <c r="D2" i="4"/>
  <c r="C2" i="4"/>
  <c r="B2" i="4"/>
  <c r="B23" i="3"/>
  <c r="Z98" i="2"/>
  <c r="G97" i="5" s="1"/>
  <c r="P98" i="2"/>
  <c r="K98" i="2"/>
  <c r="B98" i="2"/>
  <c r="Z97" i="2"/>
  <c r="G96" i="5" s="1"/>
  <c r="P97" i="2"/>
  <c r="K97" i="2"/>
  <c r="B97" i="2"/>
  <c r="Z96" i="2"/>
  <c r="G95" i="5" s="1"/>
  <c r="P96" i="2"/>
  <c r="K96" i="2"/>
  <c r="B96" i="2"/>
  <c r="Z95" i="2"/>
  <c r="G94" i="5" s="1"/>
  <c r="P95" i="2"/>
  <c r="K95" i="2"/>
  <c r="B95" i="2"/>
  <c r="Z94" i="2"/>
  <c r="G93" i="5" s="1"/>
  <c r="P94" i="2"/>
  <c r="K94" i="2"/>
  <c r="B94" i="2"/>
  <c r="Z93" i="2"/>
  <c r="G92" i="5" s="1"/>
  <c r="P93" i="2"/>
  <c r="K93" i="2"/>
  <c r="B93" i="2"/>
  <c r="Z92" i="2"/>
  <c r="G91" i="5" s="1"/>
  <c r="P92" i="2"/>
  <c r="K92" i="2"/>
  <c r="B92" i="2"/>
  <c r="Z91" i="2"/>
  <c r="G90" i="5" s="1"/>
  <c r="P91" i="2"/>
  <c r="K91" i="2"/>
  <c r="B91" i="2"/>
  <c r="Z90" i="2"/>
  <c r="G89" i="5" s="1"/>
  <c r="P90" i="2"/>
  <c r="K90" i="2"/>
  <c r="B90" i="2"/>
  <c r="Z89" i="2"/>
  <c r="G88" i="5" s="1"/>
  <c r="P89" i="2"/>
  <c r="K89" i="2"/>
  <c r="B89" i="2"/>
  <c r="Z88" i="2"/>
  <c r="G87" i="5" s="1"/>
  <c r="P88" i="2"/>
  <c r="K88" i="2"/>
  <c r="B88" i="2"/>
  <c r="Z87" i="2"/>
  <c r="G86" i="5" s="1"/>
  <c r="P87" i="2"/>
  <c r="K87" i="2"/>
  <c r="B87" i="2"/>
  <c r="Z86" i="2"/>
  <c r="G85" i="5" s="1"/>
  <c r="P86" i="2"/>
  <c r="K86" i="2"/>
  <c r="B86" i="2"/>
  <c r="Z85" i="2"/>
  <c r="G84" i="5" s="1"/>
  <c r="P85" i="2"/>
  <c r="K85" i="2"/>
  <c r="B85" i="2"/>
  <c r="Z84" i="2"/>
  <c r="G83" i="5" s="1"/>
  <c r="P84" i="2"/>
  <c r="K84" i="2"/>
  <c r="B84" i="2"/>
  <c r="Z83" i="2"/>
  <c r="G82" i="5" s="1"/>
  <c r="P83" i="2"/>
  <c r="K83" i="2"/>
  <c r="B83" i="2"/>
  <c r="Z82" i="2"/>
  <c r="G81" i="5" s="1"/>
  <c r="P82" i="2"/>
  <c r="K82" i="2"/>
  <c r="B82" i="2"/>
  <c r="Z81" i="2"/>
  <c r="G80" i="5" s="1"/>
  <c r="P81" i="2"/>
  <c r="K81" i="2"/>
  <c r="B81" i="2"/>
  <c r="Z80" i="2"/>
  <c r="G79" i="5" s="1"/>
  <c r="P80" i="2"/>
  <c r="K80" i="2"/>
  <c r="B80" i="2"/>
  <c r="Z79" i="2"/>
  <c r="G78" i="5" s="1"/>
  <c r="N79" i="2"/>
  <c r="K79" i="2"/>
  <c r="B79" i="2"/>
  <c r="Z78" i="2"/>
  <c r="G77" i="5" s="1"/>
  <c r="T78" i="2"/>
  <c r="N78" i="2"/>
  <c r="K78" i="2"/>
  <c r="B78" i="2"/>
  <c r="Z77" i="2"/>
  <c r="G76" i="5" s="1"/>
  <c r="T77" i="2"/>
  <c r="N77" i="2"/>
  <c r="K77" i="2"/>
  <c r="B77" i="2"/>
  <c r="Z76" i="2"/>
  <c r="G75" i="5" s="1"/>
  <c r="T76" i="2"/>
  <c r="N76" i="2"/>
  <c r="K76" i="2"/>
  <c r="B76" i="2"/>
  <c r="Z75" i="2"/>
  <c r="G74" i="5" s="1"/>
  <c r="T75" i="2"/>
  <c r="N75" i="2"/>
  <c r="K75" i="2"/>
  <c r="B75" i="2"/>
  <c r="Z74" i="2"/>
  <c r="G73" i="5" s="1"/>
  <c r="T74" i="2"/>
  <c r="N74" i="2"/>
  <c r="K74" i="2"/>
  <c r="B74" i="2"/>
  <c r="Z73" i="2"/>
  <c r="G72" i="5" s="1"/>
  <c r="T73" i="2"/>
  <c r="N73" i="2"/>
  <c r="K73" i="2"/>
  <c r="B73" i="2"/>
  <c r="Z72" i="2"/>
  <c r="G71" i="5" s="1"/>
  <c r="T72" i="2"/>
  <c r="N72" i="2"/>
  <c r="K72" i="2"/>
  <c r="B72" i="2"/>
  <c r="Z71" i="2"/>
  <c r="G70" i="5" s="1"/>
  <c r="T71" i="2"/>
  <c r="N71" i="2"/>
  <c r="K71" i="2"/>
  <c r="B71" i="2"/>
  <c r="Z70" i="2"/>
  <c r="G69" i="5" s="1"/>
  <c r="T70" i="2"/>
  <c r="N70" i="2"/>
  <c r="K70" i="2"/>
  <c r="B70" i="2"/>
  <c r="Z69" i="2"/>
  <c r="G68" i="5" s="1"/>
  <c r="T69" i="2"/>
  <c r="N69" i="2"/>
  <c r="K69" i="2"/>
  <c r="B69" i="2"/>
  <c r="Z68" i="2"/>
  <c r="G67" i="5" s="1"/>
  <c r="T68" i="2"/>
  <c r="N68" i="2"/>
  <c r="K68" i="2"/>
  <c r="B68" i="2"/>
  <c r="Z67" i="2"/>
  <c r="G66" i="5" s="1"/>
  <c r="T67" i="2"/>
  <c r="N67" i="2"/>
  <c r="K67" i="2"/>
  <c r="B67" i="2"/>
  <c r="Z66" i="2"/>
  <c r="G65" i="5" s="1"/>
  <c r="T66" i="2"/>
  <c r="N66" i="2"/>
  <c r="K66" i="2"/>
  <c r="B66" i="2"/>
  <c r="Z65" i="2"/>
  <c r="G64" i="5" s="1"/>
  <c r="T65" i="2"/>
  <c r="N65" i="2"/>
  <c r="K65" i="2"/>
  <c r="B65" i="2"/>
  <c r="Z64" i="2"/>
  <c r="G63" i="5" s="1"/>
  <c r="T64" i="2"/>
  <c r="N64" i="2"/>
  <c r="K64" i="2"/>
  <c r="B64" i="2"/>
  <c r="Z63" i="2"/>
  <c r="G62" i="5" s="1"/>
  <c r="T63" i="2"/>
  <c r="N63" i="2"/>
  <c r="K63" i="2"/>
  <c r="B63" i="2"/>
  <c r="Z62" i="2"/>
  <c r="G61" i="5" s="1"/>
  <c r="T62" i="2"/>
  <c r="N62" i="2"/>
  <c r="K62" i="2"/>
  <c r="B62" i="2"/>
  <c r="Z61" i="2"/>
  <c r="G60" i="5" s="1"/>
  <c r="T61" i="2"/>
  <c r="N61" i="2"/>
  <c r="K61" i="2"/>
  <c r="B61" i="2"/>
  <c r="Z60" i="2"/>
  <c r="G59" i="5" s="1"/>
  <c r="T60" i="2"/>
  <c r="N60" i="2"/>
  <c r="K60" i="2"/>
  <c r="B60" i="2"/>
  <c r="Z59" i="2"/>
  <c r="G58" i="5" s="1"/>
  <c r="T59" i="2"/>
  <c r="N59" i="2"/>
  <c r="K59" i="2"/>
  <c r="B59" i="2"/>
  <c r="Z58" i="2"/>
  <c r="G57" i="5" s="1"/>
  <c r="T58" i="2"/>
  <c r="N58" i="2"/>
  <c r="K58" i="2"/>
  <c r="B58" i="2"/>
  <c r="Z57" i="2"/>
  <c r="G56" i="5" s="1"/>
  <c r="T57" i="2"/>
  <c r="N57" i="2"/>
  <c r="K57" i="2"/>
  <c r="B57" i="2"/>
  <c r="Z56" i="2"/>
  <c r="G55" i="5" s="1"/>
  <c r="T56" i="2"/>
  <c r="N56" i="2"/>
  <c r="K56" i="2"/>
  <c r="B56" i="2"/>
  <c r="Z55" i="2"/>
  <c r="G54" i="5" s="1"/>
  <c r="T55" i="2"/>
  <c r="N55" i="2"/>
  <c r="K55" i="2"/>
  <c r="B55" i="2"/>
  <c r="Z54" i="2"/>
  <c r="G53" i="5" s="1"/>
  <c r="T54" i="2"/>
  <c r="N54" i="2"/>
  <c r="K54" i="2"/>
  <c r="B54" i="2"/>
  <c r="Z53" i="2"/>
  <c r="G52" i="5" s="1"/>
  <c r="T53" i="2"/>
  <c r="N53" i="2"/>
  <c r="K53" i="2"/>
  <c r="B53" i="2"/>
  <c r="Z52" i="2"/>
  <c r="G51" i="5" s="1"/>
  <c r="T52" i="2"/>
  <c r="N52" i="2"/>
  <c r="K52" i="2"/>
  <c r="B52" i="2"/>
  <c r="Z51" i="2"/>
  <c r="G50" i="5" s="1"/>
  <c r="T51" i="2"/>
  <c r="N51" i="2"/>
  <c r="K51" i="2"/>
  <c r="B51" i="2"/>
  <c r="Z50" i="2"/>
  <c r="G49" i="5" s="1"/>
  <c r="T50" i="2"/>
  <c r="N50" i="2"/>
  <c r="K50" i="2"/>
  <c r="B50" i="2"/>
  <c r="Z49" i="2"/>
  <c r="G48" i="5" s="1"/>
  <c r="T49" i="2"/>
  <c r="N49" i="2"/>
  <c r="K49" i="2"/>
  <c r="B49" i="2"/>
  <c r="Z48" i="2"/>
  <c r="G47" i="5" s="1"/>
  <c r="T48" i="2"/>
  <c r="N48" i="2"/>
  <c r="K48" i="2"/>
  <c r="B48" i="2"/>
  <c r="Z47" i="2"/>
  <c r="G46" i="5" s="1"/>
  <c r="T47" i="2"/>
  <c r="N47" i="2"/>
  <c r="K47" i="2"/>
  <c r="B47" i="2"/>
  <c r="Z46" i="2"/>
  <c r="G45" i="5" s="1"/>
  <c r="U46" i="2"/>
  <c r="O46" i="2"/>
  <c r="M46" i="2"/>
  <c r="K46" i="2"/>
  <c r="Y46" i="2" s="1"/>
  <c r="B46" i="2"/>
  <c r="Z45" i="2"/>
  <c r="G44" i="5" s="1"/>
  <c r="Y45" i="2"/>
  <c r="U45" i="2"/>
  <c r="O45" i="2"/>
  <c r="M45" i="2"/>
  <c r="K45" i="2"/>
  <c r="T45" i="2" s="1"/>
  <c r="B45" i="2"/>
  <c r="Z44" i="2"/>
  <c r="G43" i="5" s="1"/>
  <c r="Y44" i="2"/>
  <c r="U44" i="2"/>
  <c r="O44" i="2"/>
  <c r="M44" i="2"/>
  <c r="K44" i="2"/>
  <c r="T44" i="2" s="1"/>
  <c r="B44" i="2"/>
  <c r="Z43" i="2"/>
  <c r="G42" i="5" s="1"/>
  <c r="Y43" i="2"/>
  <c r="U43" i="2"/>
  <c r="O43" i="2"/>
  <c r="M43" i="2"/>
  <c r="K43" i="2"/>
  <c r="T43" i="2" s="1"/>
  <c r="B43" i="2"/>
  <c r="Z42" i="2"/>
  <c r="G41" i="5" s="1"/>
  <c r="Y42" i="2"/>
  <c r="U42" i="2"/>
  <c r="O42" i="2"/>
  <c r="M42" i="2"/>
  <c r="K42" i="2"/>
  <c r="T42" i="2" s="1"/>
  <c r="B42" i="2"/>
  <c r="Z41" i="2"/>
  <c r="G40" i="5" s="1"/>
  <c r="Y41" i="2"/>
  <c r="U41" i="2"/>
  <c r="O41" i="2"/>
  <c r="M41" i="2"/>
  <c r="K41" i="2"/>
  <c r="T41" i="2" s="1"/>
  <c r="B41" i="2"/>
  <c r="Z40" i="2"/>
  <c r="G39" i="5" s="1"/>
  <c r="Y40" i="2"/>
  <c r="U40" i="2"/>
  <c r="O40" i="2"/>
  <c r="M40" i="2"/>
  <c r="K40" i="2"/>
  <c r="T40" i="2" s="1"/>
  <c r="B40" i="2"/>
  <c r="Z39" i="2"/>
  <c r="G38" i="5" s="1"/>
  <c r="Y39" i="2"/>
  <c r="U39" i="2"/>
  <c r="O39" i="2"/>
  <c r="M39" i="2"/>
  <c r="K39" i="2"/>
  <c r="T39" i="2" s="1"/>
  <c r="B39" i="2"/>
  <c r="Z38" i="2"/>
  <c r="G37" i="5" s="1"/>
  <c r="Y38" i="2"/>
  <c r="U38" i="2"/>
  <c r="O38" i="2"/>
  <c r="M38" i="2"/>
  <c r="K38" i="2"/>
  <c r="T38" i="2" s="1"/>
  <c r="B38" i="2"/>
  <c r="Z37" i="2"/>
  <c r="G36" i="5" s="1"/>
  <c r="Y37" i="2"/>
  <c r="U37" i="2"/>
  <c r="O37" i="2"/>
  <c r="M37" i="2"/>
  <c r="K37" i="2"/>
  <c r="T37" i="2" s="1"/>
  <c r="B37" i="2"/>
  <c r="Z36" i="2"/>
  <c r="G35" i="5" s="1"/>
  <c r="Y36" i="2"/>
  <c r="U36" i="2"/>
  <c r="O36" i="2"/>
  <c r="M36" i="2"/>
  <c r="K36" i="2"/>
  <c r="T36" i="2" s="1"/>
  <c r="B36" i="2"/>
  <c r="Z35" i="2"/>
  <c r="G34" i="5" s="1"/>
  <c r="Y35" i="2"/>
  <c r="U35" i="2"/>
  <c r="O35" i="2"/>
  <c r="M35" i="2"/>
  <c r="K35" i="2"/>
  <c r="T35" i="2" s="1"/>
  <c r="B35" i="2"/>
  <c r="Z34" i="2"/>
  <c r="G33" i="5" s="1"/>
  <c r="Y34" i="2"/>
  <c r="U34" i="2"/>
  <c r="O34" i="2"/>
  <c r="M34" i="2"/>
  <c r="K34" i="2"/>
  <c r="T34" i="2" s="1"/>
  <c r="B34" i="2"/>
  <c r="Z33" i="2"/>
  <c r="G32" i="5" s="1"/>
  <c r="Y33" i="2"/>
  <c r="U33" i="2"/>
  <c r="O33" i="2"/>
  <c r="M33" i="2"/>
  <c r="K33" i="2"/>
  <c r="T33" i="2" s="1"/>
  <c r="B33" i="2"/>
  <c r="Z32" i="2"/>
  <c r="G31" i="5" s="1"/>
  <c r="Y32" i="2"/>
  <c r="U32" i="2"/>
  <c r="O32" i="2"/>
  <c r="M32" i="2"/>
  <c r="K32" i="2"/>
  <c r="T32" i="2" s="1"/>
  <c r="B32" i="2"/>
  <c r="Z31" i="2"/>
  <c r="G30" i="5" s="1"/>
  <c r="Y31" i="2"/>
  <c r="U31" i="2"/>
  <c r="O31" i="2"/>
  <c r="M31" i="2"/>
  <c r="K31" i="2"/>
  <c r="T31" i="2" s="1"/>
  <c r="B31" i="2"/>
  <c r="Z30" i="2"/>
  <c r="G29" i="5" s="1"/>
  <c r="Y30" i="2"/>
  <c r="U30" i="2"/>
  <c r="O30" i="2"/>
  <c r="M30" i="2"/>
  <c r="K30" i="2"/>
  <c r="T30" i="2" s="1"/>
  <c r="B30" i="2"/>
  <c r="Z29" i="2"/>
  <c r="G28" i="5" s="1"/>
  <c r="Y29" i="2"/>
  <c r="U29" i="2"/>
  <c r="O29" i="2"/>
  <c r="M29" i="2"/>
  <c r="K29" i="2"/>
  <c r="T29" i="2" s="1"/>
  <c r="B29" i="2"/>
  <c r="Z28" i="2"/>
  <c r="G27" i="5" s="1"/>
  <c r="Y28" i="2"/>
  <c r="U28" i="2"/>
  <c r="O28" i="2"/>
  <c r="M28" i="2"/>
  <c r="K28" i="2"/>
  <c r="T28" i="2" s="1"/>
  <c r="B28" i="2"/>
  <c r="Z27" i="2"/>
  <c r="G26" i="5" s="1"/>
  <c r="Y27" i="2"/>
  <c r="U27" i="2"/>
  <c r="O27" i="2"/>
  <c r="S27" i="2" s="1"/>
  <c r="W27" i="2" s="1"/>
  <c r="I26" i="5" s="1"/>
  <c r="M27" i="2"/>
  <c r="K27" i="2"/>
  <c r="T27" i="2" s="1"/>
  <c r="B27" i="2"/>
  <c r="Z26" i="2"/>
  <c r="G25" i="5" s="1"/>
  <c r="Y26" i="2"/>
  <c r="U26" i="2"/>
  <c r="O26" i="2"/>
  <c r="M26" i="2"/>
  <c r="K26" i="2"/>
  <c r="T26" i="2" s="1"/>
  <c r="B26" i="2"/>
  <c r="Z25" i="2"/>
  <c r="G24" i="5" s="1"/>
  <c r="Y25" i="2"/>
  <c r="U25" i="2"/>
  <c r="O25" i="2"/>
  <c r="S25" i="2" s="1"/>
  <c r="W25" i="2" s="1"/>
  <c r="I24" i="5" s="1"/>
  <c r="M25" i="2"/>
  <c r="K25" i="2"/>
  <c r="T25" i="2" s="1"/>
  <c r="B25" i="2"/>
  <c r="K24" i="2"/>
  <c r="B24" i="2"/>
  <c r="K23" i="2"/>
  <c r="B23" i="2"/>
  <c r="M22" i="2"/>
  <c r="K22" i="2"/>
  <c r="B22" i="2"/>
  <c r="K21" i="2"/>
  <c r="B21" i="2"/>
  <c r="K20" i="2"/>
  <c r="B20" i="2"/>
  <c r="K19" i="2"/>
  <c r="B19" i="2"/>
  <c r="M18" i="2"/>
  <c r="K18" i="2"/>
  <c r="B18" i="2"/>
  <c r="K17" i="2"/>
  <c r="B17" i="2"/>
  <c r="K16" i="2"/>
  <c r="B16" i="2"/>
  <c r="K15" i="2"/>
  <c r="B15" i="2"/>
  <c r="K14" i="2"/>
  <c r="B14" i="2"/>
  <c r="M13" i="2"/>
  <c r="K13" i="2"/>
  <c r="B13" i="2"/>
  <c r="K12" i="2"/>
  <c r="B12" i="2"/>
  <c r="K11" i="2"/>
  <c r="B11" i="2"/>
  <c r="M10" i="2"/>
  <c r="K10" i="2"/>
  <c r="B10" i="2"/>
  <c r="K9" i="2"/>
  <c r="B9" i="2"/>
  <c r="K8" i="2"/>
  <c r="B8" i="2"/>
  <c r="K7" i="2"/>
  <c r="B7" i="2"/>
  <c r="K6" i="2"/>
  <c r="B6" i="2"/>
  <c r="M5" i="2"/>
  <c r="K5" i="2"/>
  <c r="B5" i="2"/>
  <c r="K4" i="2"/>
  <c r="B4" i="2"/>
  <c r="K3" i="2"/>
  <c r="B3" i="2"/>
  <c r="C44" i="1"/>
  <c r="V2" i="4" s="1"/>
  <c r="D36" i="1"/>
  <c r="A31" i="1"/>
  <c r="D27" i="1"/>
  <c r="A27" i="1"/>
  <c r="A24" i="1"/>
  <c r="A16" i="1"/>
  <c r="C9" i="1"/>
  <c r="H2" i="4" s="1"/>
  <c r="C5" i="1"/>
  <c r="A2" i="4" s="1"/>
  <c r="Z20" i="2" l="1"/>
  <c r="G19" i="5" s="1"/>
  <c r="Z4" i="2"/>
  <c r="G3" i="5" s="1"/>
  <c r="Z5" i="2"/>
  <c r="G4" i="5" s="1"/>
  <c r="Z9" i="2"/>
  <c r="G8" i="5" s="1"/>
  <c r="Z10" i="2"/>
  <c r="G9" i="5" s="1"/>
  <c r="Z15" i="2"/>
  <c r="G14" i="5" s="1"/>
  <c r="Z23" i="2"/>
  <c r="G22" i="5" s="1"/>
  <c r="D5" i="5"/>
  <c r="D9" i="5"/>
  <c r="D12" i="5"/>
  <c r="D16" i="5"/>
  <c r="D19" i="5"/>
  <c r="D23" i="5"/>
  <c r="C6" i="1"/>
  <c r="C10" i="1" s="1"/>
  <c r="Z7" i="2"/>
  <c r="G6" i="5" s="1"/>
  <c r="Z12" i="2"/>
  <c r="G11" i="5" s="1"/>
  <c r="Z13" i="2"/>
  <c r="G12" i="5" s="1"/>
  <c r="Z17" i="2"/>
  <c r="G16" i="5" s="1"/>
  <c r="Z18" i="2"/>
  <c r="G17" i="5" s="1"/>
  <c r="D2" i="5"/>
  <c r="D7" i="5"/>
  <c r="D11" i="5"/>
  <c r="D14" i="5"/>
  <c r="D17" i="5"/>
  <c r="D21" i="5"/>
  <c r="Z3" i="2"/>
  <c r="G2" i="5" s="1"/>
  <c r="Z6" i="2"/>
  <c r="G5" i="5" s="1"/>
  <c r="Z8" i="2"/>
  <c r="G7" i="5" s="1"/>
  <c r="Z11" i="2"/>
  <c r="G10" i="5" s="1"/>
  <c r="Z14" i="2"/>
  <c r="G13" i="5" s="1"/>
  <c r="Z16" i="2"/>
  <c r="G15" i="5" s="1"/>
  <c r="Z19" i="2"/>
  <c r="G18" i="5" s="1"/>
  <c r="Z21" i="2"/>
  <c r="G20" i="5" s="1"/>
  <c r="Z22" i="2"/>
  <c r="G21" i="5" s="1"/>
  <c r="Z24" i="2"/>
  <c r="G23" i="5" s="1"/>
  <c r="D3" i="5"/>
  <c r="D4" i="5"/>
  <c r="D6" i="5"/>
  <c r="D8" i="5"/>
  <c r="D10" i="5"/>
  <c r="D13" i="5"/>
  <c r="D15" i="5"/>
  <c r="D18" i="5"/>
  <c r="D20" i="5"/>
  <c r="D22" i="5"/>
  <c r="M21" i="2"/>
  <c r="T21" i="2" s="1"/>
  <c r="V28" i="2" a="1"/>
  <c r="V28" i="2" s="1"/>
  <c r="V30" i="2" a="1"/>
  <c r="V30" i="2" s="1"/>
  <c r="V32" i="2" a="1"/>
  <c r="V32" i="2" s="1"/>
  <c r="V34" i="2" a="1"/>
  <c r="V34" i="2" s="1"/>
  <c r="V36" i="2" a="1"/>
  <c r="V36" i="2" s="1"/>
  <c r="V38" i="2" a="1"/>
  <c r="V38" i="2" s="1"/>
  <c r="V40" i="2" a="1"/>
  <c r="V40" i="2" s="1"/>
  <c r="V42" i="2" a="1"/>
  <c r="V42" i="2" s="1"/>
  <c r="V44" i="2" a="1"/>
  <c r="V44" i="2" s="1"/>
  <c r="M6" i="2"/>
  <c r="M9" i="2"/>
  <c r="M14" i="2"/>
  <c r="M17" i="2"/>
  <c r="V25" i="2" a="1"/>
  <c r="V25" i="2" s="1"/>
  <c r="M3" i="2"/>
  <c r="M8" i="2"/>
  <c r="M11" i="2"/>
  <c r="M16" i="2"/>
  <c r="M19" i="2"/>
  <c r="M4" i="2"/>
  <c r="M7" i="2"/>
  <c r="O8" i="2"/>
  <c r="S8" i="2" s="1"/>
  <c r="W8" i="2" s="1"/>
  <c r="M12" i="2"/>
  <c r="M15" i="2"/>
  <c r="O16" i="2"/>
  <c r="O6" i="2"/>
  <c r="S6" i="2" s="1"/>
  <c r="W6" i="2" s="1"/>
  <c r="I5" i="5" s="1"/>
  <c r="O9" i="2"/>
  <c r="S9" i="2" s="1"/>
  <c r="W9" i="2" s="1"/>
  <c r="I8" i="5" s="1"/>
  <c r="O14" i="2"/>
  <c r="S14" i="2" s="1"/>
  <c r="W14" i="2" s="1"/>
  <c r="I13" i="5" s="1"/>
  <c r="O17" i="2"/>
  <c r="S17" i="2" s="1"/>
  <c r="W17" i="2" s="1"/>
  <c r="I16" i="5" s="1"/>
  <c r="M20" i="2"/>
  <c r="M23" i="2"/>
  <c r="M24" i="2"/>
  <c r="V26" i="2" a="1"/>
  <c r="V26" i="2" s="1"/>
  <c r="V27" i="2" a="1"/>
  <c r="V27" i="2" s="1"/>
  <c r="V29" i="2" a="1"/>
  <c r="V29" i="2" s="1"/>
  <c r="V31" i="2" a="1"/>
  <c r="V31" i="2" s="1"/>
  <c r="V33" i="2" a="1"/>
  <c r="V33" i="2" s="1"/>
  <c r="V35" i="2" a="1"/>
  <c r="V35" i="2" s="1"/>
  <c r="V37" i="2" a="1"/>
  <c r="V37" i="2" s="1"/>
  <c r="V39" i="2" a="1"/>
  <c r="V39" i="2" s="1"/>
  <c r="V41" i="2" a="1"/>
  <c r="V41" i="2" s="1"/>
  <c r="V43" i="2" a="1"/>
  <c r="V43" i="2" s="1"/>
  <c r="V45" i="2" a="1"/>
  <c r="V45" i="2" s="1"/>
  <c r="S28" i="2"/>
  <c r="W28" i="2" s="1"/>
  <c r="I27" i="5" s="1"/>
  <c r="L2" i="4"/>
  <c r="F27" i="1"/>
  <c r="S16" i="2"/>
  <c r="W16" i="2" s="1"/>
  <c r="S26" i="2"/>
  <c r="W26" i="2" s="1"/>
  <c r="I25" i="5" s="1"/>
  <c r="S29" i="2"/>
  <c r="W29" i="2" s="1"/>
  <c r="I28" i="5" s="1"/>
  <c r="S30" i="2"/>
  <c r="W30" i="2" s="1"/>
  <c r="I29" i="5" s="1"/>
  <c r="S31" i="2"/>
  <c r="W31" i="2" s="1"/>
  <c r="I30" i="5" s="1"/>
  <c r="S32" i="2"/>
  <c r="W32" i="2" s="1"/>
  <c r="I31" i="5" s="1"/>
  <c r="S33" i="2"/>
  <c r="W33" i="2" s="1"/>
  <c r="I32" i="5" s="1"/>
  <c r="S34" i="2"/>
  <c r="W34" i="2" s="1"/>
  <c r="I33" i="5" s="1"/>
  <c r="S35" i="2"/>
  <c r="W35" i="2" s="1"/>
  <c r="I34" i="5" s="1"/>
  <c r="S36" i="2"/>
  <c r="W36" i="2" s="1"/>
  <c r="I35" i="5" s="1"/>
  <c r="S37" i="2"/>
  <c r="W37" i="2" s="1"/>
  <c r="I36" i="5" s="1"/>
  <c r="S38" i="2"/>
  <c r="W38" i="2" s="1"/>
  <c r="I37" i="5" s="1"/>
  <c r="S39" i="2"/>
  <c r="W39" i="2" s="1"/>
  <c r="I38" i="5" s="1"/>
  <c r="S40" i="2"/>
  <c r="W40" i="2" s="1"/>
  <c r="I39" i="5" s="1"/>
  <c r="S41" i="2"/>
  <c r="W41" i="2" s="1"/>
  <c r="I40" i="5" s="1"/>
  <c r="S42" i="2"/>
  <c r="W42" i="2" s="1"/>
  <c r="I41" i="5" s="1"/>
  <c r="S43" i="2"/>
  <c r="W43" i="2" s="1"/>
  <c r="I42" i="5" s="1"/>
  <c r="S44" i="2"/>
  <c r="W44" i="2" s="1"/>
  <c r="I43" i="5" s="1"/>
  <c r="S45" i="2"/>
  <c r="W45" i="2" s="1"/>
  <c r="I44" i="5" s="1"/>
  <c r="S46" i="2"/>
  <c r="W46" i="2" s="1"/>
  <c r="I45" i="5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P25" i="2"/>
  <c r="R25" i="2" s="1" a="1"/>
  <c r="R25" i="2" s="1"/>
  <c r="N26" i="2"/>
  <c r="P26" i="2"/>
  <c r="R26" i="2" s="1" a="1"/>
  <c r="R26" i="2" s="1"/>
  <c r="N27" i="2"/>
  <c r="P27" i="2"/>
  <c r="R27" i="2" s="1" a="1"/>
  <c r="R27" i="2" s="1"/>
  <c r="N28" i="2"/>
  <c r="P28" i="2"/>
  <c r="R28" i="2" s="1" a="1"/>
  <c r="R28" i="2" s="1"/>
  <c r="N29" i="2"/>
  <c r="P29" i="2"/>
  <c r="R29" i="2" s="1" a="1"/>
  <c r="R29" i="2" s="1"/>
  <c r="N30" i="2"/>
  <c r="P30" i="2"/>
  <c r="R30" i="2" s="1" a="1"/>
  <c r="R30" i="2" s="1"/>
  <c r="N31" i="2"/>
  <c r="P31" i="2"/>
  <c r="R31" i="2" s="1" a="1"/>
  <c r="R31" i="2" s="1"/>
  <c r="N32" i="2"/>
  <c r="P32" i="2"/>
  <c r="R32" i="2" s="1" a="1"/>
  <c r="R32" i="2" s="1"/>
  <c r="N33" i="2"/>
  <c r="P33" i="2"/>
  <c r="R33" i="2" s="1" a="1"/>
  <c r="R33" i="2" s="1"/>
  <c r="N34" i="2"/>
  <c r="P34" i="2"/>
  <c r="R34" i="2" s="1" a="1"/>
  <c r="R34" i="2" s="1"/>
  <c r="N35" i="2"/>
  <c r="P35" i="2"/>
  <c r="R35" i="2" s="1" a="1"/>
  <c r="R35" i="2" s="1"/>
  <c r="N36" i="2"/>
  <c r="P36" i="2"/>
  <c r="R36" i="2" s="1" a="1"/>
  <c r="R36" i="2" s="1"/>
  <c r="N37" i="2"/>
  <c r="P37" i="2"/>
  <c r="R37" i="2" s="1" a="1"/>
  <c r="R37" i="2" s="1"/>
  <c r="N38" i="2"/>
  <c r="P38" i="2"/>
  <c r="R38" i="2" s="1" a="1"/>
  <c r="R38" i="2" s="1"/>
  <c r="N39" i="2"/>
  <c r="P39" i="2"/>
  <c r="R39" i="2" s="1" a="1"/>
  <c r="R39" i="2" s="1"/>
  <c r="N40" i="2"/>
  <c r="P40" i="2"/>
  <c r="R40" i="2" s="1" a="1"/>
  <c r="R40" i="2" s="1"/>
  <c r="N41" i="2"/>
  <c r="P41" i="2"/>
  <c r="R41" i="2" s="1" a="1"/>
  <c r="R41" i="2" s="1"/>
  <c r="N42" i="2"/>
  <c r="P42" i="2"/>
  <c r="R42" i="2" s="1" a="1"/>
  <c r="R42" i="2" s="1"/>
  <c r="N43" i="2"/>
  <c r="P43" i="2"/>
  <c r="R43" i="2" s="1" a="1"/>
  <c r="R43" i="2" s="1"/>
  <c r="N44" i="2"/>
  <c r="P44" i="2"/>
  <c r="R44" i="2" s="1" a="1"/>
  <c r="R44" i="2" s="1"/>
  <c r="N45" i="2"/>
  <c r="P45" i="2"/>
  <c r="R45" i="2" s="1" a="1"/>
  <c r="R45" i="2" s="1"/>
  <c r="N46" i="2"/>
  <c r="P46" i="2"/>
  <c r="R46" i="2" s="1" a="1"/>
  <c r="R46" i="2" s="1"/>
  <c r="T46" i="2"/>
  <c r="V46" i="2" s="1" a="1"/>
  <c r="V46" i="2" s="1"/>
  <c r="Y47" i="2"/>
  <c r="U47" i="2"/>
  <c r="O47" i="2"/>
  <c r="M47" i="2"/>
  <c r="V47" i="2" s="1" a="1"/>
  <c r="V47" i="2" s="1"/>
  <c r="P47" i="2"/>
  <c r="Y48" i="2"/>
  <c r="U48" i="2"/>
  <c r="O48" i="2"/>
  <c r="M48" i="2"/>
  <c r="P48" i="2"/>
  <c r="Y49" i="2"/>
  <c r="U49" i="2"/>
  <c r="O49" i="2"/>
  <c r="M49" i="2"/>
  <c r="Q49" i="2" s="1" a="1"/>
  <c r="Q49" i="2" s="1"/>
  <c r="P49" i="2"/>
  <c r="Y50" i="2"/>
  <c r="U50" i="2"/>
  <c r="O50" i="2"/>
  <c r="M50" i="2"/>
  <c r="P50" i="2"/>
  <c r="Y51" i="2"/>
  <c r="U51" i="2"/>
  <c r="O51" i="2"/>
  <c r="M51" i="2"/>
  <c r="V51" i="2" s="1" a="1"/>
  <c r="V51" i="2" s="1"/>
  <c r="P51" i="2"/>
  <c r="Y52" i="2"/>
  <c r="U52" i="2"/>
  <c r="O52" i="2"/>
  <c r="M52" i="2"/>
  <c r="P52" i="2"/>
  <c r="Y53" i="2"/>
  <c r="U53" i="2"/>
  <c r="O53" i="2"/>
  <c r="M53" i="2"/>
  <c r="Q53" i="2" s="1" a="1"/>
  <c r="Q53" i="2" s="1"/>
  <c r="P53" i="2"/>
  <c r="Y54" i="2"/>
  <c r="U54" i="2"/>
  <c r="O54" i="2"/>
  <c r="M54" i="2"/>
  <c r="P54" i="2"/>
  <c r="Y55" i="2"/>
  <c r="U55" i="2"/>
  <c r="O55" i="2"/>
  <c r="M55" i="2"/>
  <c r="V55" i="2" s="1" a="1"/>
  <c r="V55" i="2" s="1"/>
  <c r="P55" i="2"/>
  <c r="Y56" i="2"/>
  <c r="U56" i="2"/>
  <c r="O56" i="2"/>
  <c r="M56" i="2"/>
  <c r="P56" i="2"/>
  <c r="Y57" i="2"/>
  <c r="U57" i="2"/>
  <c r="O57" i="2"/>
  <c r="M57" i="2"/>
  <c r="Q57" i="2" s="1" a="1"/>
  <c r="Q57" i="2" s="1"/>
  <c r="P57" i="2"/>
  <c r="Y58" i="2"/>
  <c r="U58" i="2"/>
  <c r="O58" i="2"/>
  <c r="M58" i="2"/>
  <c r="P58" i="2"/>
  <c r="Y59" i="2"/>
  <c r="U59" i="2"/>
  <c r="O59" i="2"/>
  <c r="M59" i="2"/>
  <c r="V59" i="2" s="1" a="1"/>
  <c r="V59" i="2" s="1"/>
  <c r="P59" i="2"/>
  <c r="Y60" i="2"/>
  <c r="U60" i="2"/>
  <c r="O60" i="2"/>
  <c r="M60" i="2"/>
  <c r="P60" i="2"/>
  <c r="Y61" i="2"/>
  <c r="U61" i="2"/>
  <c r="O61" i="2"/>
  <c r="M61" i="2"/>
  <c r="Q61" i="2" s="1" a="1"/>
  <c r="Q61" i="2" s="1"/>
  <c r="P61" i="2"/>
  <c r="Y62" i="2"/>
  <c r="U62" i="2"/>
  <c r="O62" i="2"/>
  <c r="M62" i="2"/>
  <c r="P62" i="2"/>
  <c r="Y63" i="2"/>
  <c r="U63" i="2"/>
  <c r="O63" i="2"/>
  <c r="M63" i="2"/>
  <c r="V63" i="2" s="1" a="1"/>
  <c r="V63" i="2" s="1"/>
  <c r="P63" i="2"/>
  <c r="Y64" i="2"/>
  <c r="U64" i="2"/>
  <c r="O64" i="2"/>
  <c r="M64" i="2"/>
  <c r="P64" i="2"/>
  <c r="Y65" i="2"/>
  <c r="U65" i="2"/>
  <c r="O65" i="2"/>
  <c r="M65" i="2"/>
  <c r="Q65" i="2" s="1" a="1"/>
  <c r="Q65" i="2" s="1"/>
  <c r="P65" i="2"/>
  <c r="Y66" i="2"/>
  <c r="U66" i="2"/>
  <c r="O66" i="2"/>
  <c r="M66" i="2"/>
  <c r="P66" i="2"/>
  <c r="Y67" i="2"/>
  <c r="U67" i="2"/>
  <c r="O67" i="2"/>
  <c r="M67" i="2"/>
  <c r="V67" i="2" s="1" a="1"/>
  <c r="V67" i="2" s="1"/>
  <c r="P67" i="2"/>
  <c r="Y68" i="2"/>
  <c r="U68" i="2"/>
  <c r="O68" i="2"/>
  <c r="M68" i="2"/>
  <c r="P68" i="2"/>
  <c r="Y69" i="2"/>
  <c r="U69" i="2"/>
  <c r="O69" i="2"/>
  <c r="M69" i="2"/>
  <c r="Q69" i="2" s="1" a="1"/>
  <c r="Q69" i="2" s="1"/>
  <c r="P69" i="2"/>
  <c r="Y70" i="2"/>
  <c r="U70" i="2"/>
  <c r="O70" i="2"/>
  <c r="M70" i="2"/>
  <c r="P70" i="2"/>
  <c r="Y71" i="2"/>
  <c r="U71" i="2"/>
  <c r="O71" i="2"/>
  <c r="M71" i="2"/>
  <c r="V71" i="2" s="1" a="1"/>
  <c r="V71" i="2" s="1"/>
  <c r="P71" i="2"/>
  <c r="Y72" i="2"/>
  <c r="U72" i="2"/>
  <c r="O72" i="2"/>
  <c r="M72" i="2"/>
  <c r="P72" i="2"/>
  <c r="Y73" i="2"/>
  <c r="U73" i="2"/>
  <c r="O73" i="2"/>
  <c r="M73" i="2"/>
  <c r="Q73" i="2" s="1" a="1"/>
  <c r="Q73" i="2" s="1"/>
  <c r="P73" i="2"/>
  <c r="Y74" i="2"/>
  <c r="U74" i="2"/>
  <c r="O74" i="2"/>
  <c r="M74" i="2"/>
  <c r="P74" i="2"/>
  <c r="Y75" i="2"/>
  <c r="U75" i="2"/>
  <c r="O75" i="2"/>
  <c r="M75" i="2"/>
  <c r="V75" i="2" s="1" a="1"/>
  <c r="V75" i="2" s="1"/>
  <c r="P75" i="2"/>
  <c r="Y76" i="2"/>
  <c r="U76" i="2"/>
  <c r="O76" i="2"/>
  <c r="M76" i="2"/>
  <c r="P76" i="2"/>
  <c r="Y77" i="2"/>
  <c r="U77" i="2"/>
  <c r="O77" i="2"/>
  <c r="M77" i="2"/>
  <c r="Q77" i="2" s="1" a="1"/>
  <c r="Q77" i="2" s="1"/>
  <c r="P77" i="2"/>
  <c r="Y78" i="2"/>
  <c r="U78" i="2"/>
  <c r="O78" i="2"/>
  <c r="M78" i="2"/>
  <c r="P78" i="2"/>
  <c r="Y79" i="2"/>
  <c r="U79" i="2"/>
  <c r="T79" i="2"/>
  <c r="O79" i="2"/>
  <c r="M79" i="2"/>
  <c r="P79" i="2"/>
  <c r="Y80" i="2"/>
  <c r="U80" i="2"/>
  <c r="O80" i="2"/>
  <c r="M80" i="2"/>
  <c r="T80" i="2"/>
  <c r="N80" i="2"/>
  <c r="Y81" i="2"/>
  <c r="U81" i="2"/>
  <c r="O81" i="2"/>
  <c r="M81" i="2"/>
  <c r="T81" i="2"/>
  <c r="N81" i="2"/>
  <c r="Y82" i="2"/>
  <c r="U82" i="2"/>
  <c r="O82" i="2"/>
  <c r="M82" i="2"/>
  <c r="T82" i="2"/>
  <c r="N82" i="2"/>
  <c r="Y83" i="2"/>
  <c r="U83" i="2"/>
  <c r="O83" i="2"/>
  <c r="M83" i="2"/>
  <c r="T83" i="2"/>
  <c r="N83" i="2"/>
  <c r="Y84" i="2"/>
  <c r="U84" i="2"/>
  <c r="O84" i="2"/>
  <c r="M84" i="2"/>
  <c r="T84" i="2"/>
  <c r="N84" i="2"/>
  <c r="Y85" i="2"/>
  <c r="U85" i="2"/>
  <c r="O85" i="2"/>
  <c r="M85" i="2"/>
  <c r="T85" i="2"/>
  <c r="N85" i="2"/>
  <c r="Y86" i="2"/>
  <c r="U86" i="2"/>
  <c r="O86" i="2"/>
  <c r="M86" i="2"/>
  <c r="T86" i="2"/>
  <c r="N86" i="2"/>
  <c r="Y87" i="2"/>
  <c r="U87" i="2"/>
  <c r="O87" i="2"/>
  <c r="M87" i="2"/>
  <c r="T87" i="2"/>
  <c r="N87" i="2"/>
  <c r="Y88" i="2"/>
  <c r="U88" i="2"/>
  <c r="O88" i="2"/>
  <c r="M88" i="2"/>
  <c r="T88" i="2"/>
  <c r="N88" i="2"/>
  <c r="Y89" i="2"/>
  <c r="U89" i="2"/>
  <c r="O89" i="2"/>
  <c r="M89" i="2"/>
  <c r="T89" i="2"/>
  <c r="N89" i="2"/>
  <c r="Y90" i="2"/>
  <c r="U90" i="2"/>
  <c r="O90" i="2"/>
  <c r="M90" i="2"/>
  <c r="T90" i="2"/>
  <c r="N90" i="2"/>
  <c r="Y91" i="2"/>
  <c r="U91" i="2"/>
  <c r="O91" i="2"/>
  <c r="M91" i="2"/>
  <c r="T91" i="2"/>
  <c r="N91" i="2"/>
  <c r="Y92" i="2"/>
  <c r="U92" i="2"/>
  <c r="O92" i="2"/>
  <c r="M92" i="2"/>
  <c r="T92" i="2"/>
  <c r="N92" i="2"/>
  <c r="Y93" i="2"/>
  <c r="U93" i="2"/>
  <c r="O93" i="2"/>
  <c r="M93" i="2"/>
  <c r="T93" i="2"/>
  <c r="N93" i="2"/>
  <c r="Y94" i="2"/>
  <c r="U94" i="2"/>
  <c r="O94" i="2"/>
  <c r="M94" i="2"/>
  <c r="T94" i="2"/>
  <c r="N94" i="2"/>
  <c r="Y95" i="2"/>
  <c r="U95" i="2"/>
  <c r="O95" i="2"/>
  <c r="M95" i="2"/>
  <c r="T95" i="2"/>
  <c r="N95" i="2"/>
  <c r="Y96" i="2"/>
  <c r="U96" i="2"/>
  <c r="O96" i="2"/>
  <c r="M96" i="2"/>
  <c r="T96" i="2"/>
  <c r="N96" i="2"/>
  <c r="Y97" i="2"/>
  <c r="U97" i="2"/>
  <c r="O97" i="2"/>
  <c r="M97" i="2"/>
  <c r="T97" i="2"/>
  <c r="N97" i="2"/>
  <c r="Y98" i="2"/>
  <c r="U98" i="2"/>
  <c r="O98" i="2"/>
  <c r="M98" i="2"/>
  <c r="T98" i="2"/>
  <c r="N98" i="2"/>
  <c r="V23" i="2" l="1" a="1"/>
  <c r="V23" i="2" s="1"/>
  <c r="O22" i="2"/>
  <c r="S22" i="2" s="1"/>
  <c r="W22" i="2" s="1"/>
  <c r="U21" i="2"/>
  <c r="V21" i="2" s="1" a="1"/>
  <c r="V21" i="2" s="1"/>
  <c r="U20" i="2"/>
  <c r="U13" i="2"/>
  <c r="U23" i="2"/>
  <c r="T12" i="2"/>
  <c r="U22" i="2"/>
  <c r="P24" i="2"/>
  <c r="P23" i="2"/>
  <c r="P22" i="2"/>
  <c r="P21" i="2"/>
  <c r="P20" i="2"/>
  <c r="P19" i="2"/>
  <c r="U24" i="2"/>
  <c r="O21" i="2"/>
  <c r="S21" i="2" s="1"/>
  <c r="W21" i="2" s="1"/>
  <c r="O19" i="2"/>
  <c r="S19" i="2" s="1"/>
  <c r="W19" i="2" s="1"/>
  <c r="Y19" i="2" s="1"/>
  <c r="U5" i="2"/>
  <c r="O24" i="2"/>
  <c r="S24" i="2" s="1"/>
  <c r="W24" i="2" s="1"/>
  <c r="O23" i="2"/>
  <c r="S23" i="2" s="1"/>
  <c r="W23" i="2" s="1"/>
  <c r="T15" i="2"/>
  <c r="T24" i="2"/>
  <c r="V24" i="2" s="1" a="1"/>
  <c r="V24" i="2" s="1"/>
  <c r="T22" i="2"/>
  <c r="V22" i="2" s="1" a="1"/>
  <c r="V22" i="2" s="1"/>
  <c r="T23" i="2"/>
  <c r="I15" i="5"/>
  <c r="Y16" i="2"/>
  <c r="I18" i="5"/>
  <c r="I7" i="5"/>
  <c r="Y8" i="2"/>
  <c r="T7" i="2"/>
  <c r="O7" i="2"/>
  <c r="S7" i="2" s="1"/>
  <c r="W7" i="2" s="1"/>
  <c r="O4" i="2"/>
  <c r="S4" i="2" s="1"/>
  <c r="W4" i="2" s="1"/>
  <c r="T4" i="2"/>
  <c r="U19" i="2"/>
  <c r="T16" i="2"/>
  <c r="O15" i="2"/>
  <c r="S15" i="2" s="1"/>
  <c r="W15" i="2" s="1"/>
  <c r="O12" i="2"/>
  <c r="S12" i="2" s="1"/>
  <c r="W12" i="2" s="1"/>
  <c r="T11" i="2"/>
  <c r="V11" i="2" s="1" a="1"/>
  <c r="V11" i="2" s="1"/>
  <c r="T8" i="2"/>
  <c r="U18" i="2"/>
  <c r="U10" i="2"/>
  <c r="Y17" i="2"/>
  <c r="U14" i="2"/>
  <c r="Y9" i="2"/>
  <c r="U6" i="2"/>
  <c r="R19" i="2" a="1"/>
  <c r="R19" i="2" s="1"/>
  <c r="P18" i="2"/>
  <c r="P17" i="2"/>
  <c r="R17" i="2" s="1" a="1"/>
  <c r="R17" i="2" s="1"/>
  <c r="P16" i="2"/>
  <c r="P15" i="2"/>
  <c r="P14" i="2"/>
  <c r="P13" i="2"/>
  <c r="P12" i="2"/>
  <c r="R12" i="2" s="1" a="1"/>
  <c r="R12" i="2" s="1"/>
  <c r="P11" i="2"/>
  <c r="P10" i="2"/>
  <c r="P9" i="2"/>
  <c r="R9" i="2" s="1" a="1"/>
  <c r="R9" i="2" s="1"/>
  <c r="P8" i="2"/>
  <c r="P7" i="2"/>
  <c r="R7" i="2" s="1" a="1"/>
  <c r="R7" i="2" s="1"/>
  <c r="P6" i="2"/>
  <c r="P5" i="2"/>
  <c r="P4" i="2"/>
  <c r="N3" i="2"/>
  <c r="Q3" i="2" s="1" a="1"/>
  <c r="Q3" i="2" s="1"/>
  <c r="O18" i="2"/>
  <c r="S18" i="2" s="1"/>
  <c r="W18" i="2" s="1"/>
  <c r="U17" i="2"/>
  <c r="Y14" i="2"/>
  <c r="O13" i="2"/>
  <c r="S13" i="2" s="1"/>
  <c r="W13" i="2" s="1"/>
  <c r="O10" i="2"/>
  <c r="S10" i="2" s="1"/>
  <c r="W10" i="2" s="1"/>
  <c r="U9" i="2"/>
  <c r="Y6" i="2"/>
  <c r="O5" i="2"/>
  <c r="S5" i="2" s="1"/>
  <c r="W5" i="2" s="1"/>
  <c r="O20" i="2"/>
  <c r="S20" i="2" s="1"/>
  <c r="W20" i="2" s="1"/>
  <c r="U15" i="2"/>
  <c r="U12" i="2"/>
  <c r="O11" i="2"/>
  <c r="S11" i="2" s="1"/>
  <c r="W11" i="2" s="1"/>
  <c r="U7" i="2"/>
  <c r="U4" i="2"/>
  <c r="V4" i="2" s="1" a="1"/>
  <c r="V4" i="2" s="1"/>
  <c r="T19" i="2"/>
  <c r="U16" i="2"/>
  <c r="U11" i="2"/>
  <c r="U8" i="2"/>
  <c r="V8" i="2" s="1" a="1"/>
  <c r="V8" i="2" s="1"/>
  <c r="T20" i="2"/>
  <c r="V20" i="2" s="1" a="1"/>
  <c r="V20" i="2" s="1"/>
  <c r="T18" i="2"/>
  <c r="T13" i="2"/>
  <c r="T10" i="2"/>
  <c r="V10" i="2" s="1" a="1"/>
  <c r="V10" i="2" s="1"/>
  <c r="T5" i="2"/>
  <c r="V5" i="2" s="1" a="1"/>
  <c r="V5" i="2" s="1"/>
  <c r="T17" i="2"/>
  <c r="V17" i="2" s="1" a="1"/>
  <c r="V17" i="2" s="1"/>
  <c r="T14" i="2"/>
  <c r="V14" i="2" s="1" a="1"/>
  <c r="V14" i="2" s="1"/>
  <c r="T9" i="2"/>
  <c r="T6" i="2"/>
  <c r="V6" i="2" s="1" a="1"/>
  <c r="V6" i="2" s="1"/>
  <c r="O3" i="2"/>
  <c r="S3" i="2" s="1"/>
  <c r="W3" i="2" s="1"/>
  <c r="U3" i="2"/>
  <c r="V98" i="2" a="1"/>
  <c r="V98" i="2" s="1"/>
  <c r="V97" i="2" a="1"/>
  <c r="V97" i="2" s="1"/>
  <c r="V96" i="2" a="1"/>
  <c r="V96" i="2" s="1"/>
  <c r="V95" i="2" a="1"/>
  <c r="V95" i="2" s="1"/>
  <c r="V94" i="2" a="1"/>
  <c r="V94" i="2" s="1"/>
  <c r="V93" i="2" a="1"/>
  <c r="V93" i="2" s="1"/>
  <c r="V92" i="2" a="1"/>
  <c r="V92" i="2" s="1"/>
  <c r="V91" i="2" a="1"/>
  <c r="V91" i="2" s="1"/>
  <c r="V90" i="2" a="1"/>
  <c r="V90" i="2" s="1"/>
  <c r="V89" i="2" a="1"/>
  <c r="V89" i="2" s="1"/>
  <c r="V88" i="2" a="1"/>
  <c r="V88" i="2" s="1"/>
  <c r="V87" i="2" a="1"/>
  <c r="V87" i="2" s="1"/>
  <c r="V86" i="2" a="1"/>
  <c r="V86" i="2" s="1"/>
  <c r="V85" i="2" a="1"/>
  <c r="V85" i="2" s="1"/>
  <c r="V84" i="2" a="1"/>
  <c r="V84" i="2" s="1"/>
  <c r="V83" i="2" a="1"/>
  <c r="V83" i="2" s="1"/>
  <c r="V82" i="2" a="1"/>
  <c r="V82" i="2" s="1"/>
  <c r="V81" i="2" a="1"/>
  <c r="V81" i="2" s="1"/>
  <c r="V80" i="2" a="1"/>
  <c r="V80" i="2" s="1"/>
  <c r="Q79" i="2" a="1"/>
  <c r="Q79" i="2" s="1"/>
  <c r="Q78" i="2" a="1"/>
  <c r="Q78" i="2" s="1"/>
  <c r="Q76" i="2" a="1"/>
  <c r="Q76" i="2" s="1"/>
  <c r="Q74" i="2" a="1"/>
  <c r="Q74" i="2" s="1"/>
  <c r="Q72" i="2" a="1"/>
  <c r="Q72" i="2" s="1"/>
  <c r="Q70" i="2" a="1"/>
  <c r="Q70" i="2" s="1"/>
  <c r="Q68" i="2" a="1"/>
  <c r="Q68" i="2" s="1"/>
  <c r="Q66" i="2" a="1"/>
  <c r="Q66" i="2" s="1"/>
  <c r="Q64" i="2" a="1"/>
  <c r="Q64" i="2" s="1"/>
  <c r="Q62" i="2" a="1"/>
  <c r="Q62" i="2" s="1"/>
  <c r="Q60" i="2" a="1"/>
  <c r="Q60" i="2" s="1"/>
  <c r="Q58" i="2" a="1"/>
  <c r="Q58" i="2" s="1"/>
  <c r="Q56" i="2" a="1"/>
  <c r="Q56" i="2" s="1"/>
  <c r="Q54" i="2" a="1"/>
  <c r="Q54" i="2" s="1"/>
  <c r="Q52" i="2" a="1"/>
  <c r="Q52" i="2" s="1"/>
  <c r="Q50" i="2" a="1"/>
  <c r="Q50" i="2" s="1"/>
  <c r="Q48" i="2" a="1"/>
  <c r="Q48" i="2" s="1"/>
  <c r="R24" i="2" a="1"/>
  <c r="R24" i="2" s="1"/>
  <c r="R23" i="2" a="1"/>
  <c r="R23" i="2" s="1"/>
  <c r="R22" i="2" a="1"/>
  <c r="R22" i="2" s="1"/>
  <c r="R16" i="2" a="1"/>
  <c r="R16" i="2" s="1"/>
  <c r="R14" i="2" a="1"/>
  <c r="R14" i="2" s="1"/>
  <c r="R11" i="2" a="1"/>
  <c r="R11" i="2" s="1"/>
  <c r="R8" i="2" a="1"/>
  <c r="R8" i="2" s="1"/>
  <c r="R6" i="2" a="1"/>
  <c r="R6" i="2" s="1"/>
  <c r="P3" i="2"/>
  <c r="V15" i="2" a="1"/>
  <c r="V15" i="2" s="1"/>
  <c r="V19" i="2" a="1"/>
  <c r="V19" i="2" s="1"/>
  <c r="V3" i="2" a="1"/>
  <c r="V3" i="2" s="1"/>
  <c r="T3" i="2"/>
  <c r="S98" i="2"/>
  <c r="W98" i="2" s="1"/>
  <c r="I97" i="5" s="1"/>
  <c r="R98" i="2" a="1"/>
  <c r="R98" i="2" s="1"/>
  <c r="S97" i="2"/>
  <c r="W97" i="2" s="1"/>
  <c r="I96" i="5" s="1"/>
  <c r="R97" i="2" a="1"/>
  <c r="R97" i="2" s="1"/>
  <c r="S96" i="2"/>
  <c r="W96" i="2" s="1"/>
  <c r="I95" i="5" s="1"/>
  <c r="R96" i="2" a="1"/>
  <c r="R96" i="2" s="1"/>
  <c r="S95" i="2"/>
  <c r="W95" i="2" s="1"/>
  <c r="I94" i="5" s="1"/>
  <c r="R95" i="2" a="1"/>
  <c r="R95" i="2" s="1"/>
  <c r="S94" i="2"/>
  <c r="W94" i="2" s="1"/>
  <c r="I93" i="5" s="1"/>
  <c r="R94" i="2" a="1"/>
  <c r="R94" i="2" s="1"/>
  <c r="S93" i="2"/>
  <c r="W93" i="2" s="1"/>
  <c r="I92" i="5" s="1"/>
  <c r="R93" i="2" a="1"/>
  <c r="R93" i="2" s="1"/>
  <c r="S92" i="2"/>
  <c r="W92" i="2" s="1"/>
  <c r="I91" i="5" s="1"/>
  <c r="R92" i="2" a="1"/>
  <c r="R92" i="2" s="1"/>
  <c r="S91" i="2"/>
  <c r="W91" i="2" s="1"/>
  <c r="I90" i="5" s="1"/>
  <c r="R91" i="2" a="1"/>
  <c r="R91" i="2" s="1"/>
  <c r="S90" i="2"/>
  <c r="W90" i="2" s="1"/>
  <c r="I89" i="5" s="1"/>
  <c r="R90" i="2" a="1"/>
  <c r="R90" i="2" s="1"/>
  <c r="S89" i="2"/>
  <c r="W89" i="2" s="1"/>
  <c r="I88" i="5" s="1"/>
  <c r="R89" i="2" a="1"/>
  <c r="R89" i="2" s="1"/>
  <c r="S88" i="2"/>
  <c r="W88" i="2" s="1"/>
  <c r="I87" i="5" s="1"/>
  <c r="R88" i="2" a="1"/>
  <c r="R88" i="2" s="1"/>
  <c r="S87" i="2"/>
  <c r="W87" i="2" s="1"/>
  <c r="I86" i="5" s="1"/>
  <c r="R87" i="2" a="1"/>
  <c r="R87" i="2" s="1"/>
  <c r="S86" i="2"/>
  <c r="W86" i="2" s="1"/>
  <c r="I85" i="5" s="1"/>
  <c r="R86" i="2" a="1"/>
  <c r="R86" i="2" s="1"/>
  <c r="S85" i="2"/>
  <c r="W85" i="2" s="1"/>
  <c r="I84" i="5" s="1"/>
  <c r="R85" i="2" a="1"/>
  <c r="R85" i="2" s="1"/>
  <c r="S84" i="2"/>
  <c r="W84" i="2" s="1"/>
  <c r="I83" i="5" s="1"/>
  <c r="R84" i="2" a="1"/>
  <c r="R84" i="2" s="1"/>
  <c r="S83" i="2"/>
  <c r="W83" i="2" s="1"/>
  <c r="I82" i="5" s="1"/>
  <c r="R83" i="2" a="1"/>
  <c r="R83" i="2" s="1"/>
  <c r="S82" i="2"/>
  <c r="W82" i="2" s="1"/>
  <c r="I81" i="5" s="1"/>
  <c r="R82" i="2" a="1"/>
  <c r="R82" i="2" s="1"/>
  <c r="S81" i="2"/>
  <c r="W81" i="2" s="1"/>
  <c r="I80" i="5" s="1"/>
  <c r="R81" i="2" a="1"/>
  <c r="R81" i="2" s="1"/>
  <c r="S80" i="2"/>
  <c r="W80" i="2" s="1"/>
  <c r="I79" i="5" s="1"/>
  <c r="R80" i="2" a="1"/>
  <c r="R80" i="2" s="1"/>
  <c r="V79" i="2" a="1"/>
  <c r="V79" i="2" s="1"/>
  <c r="S77" i="2"/>
  <c r="W77" i="2" s="1"/>
  <c r="I76" i="5" s="1"/>
  <c r="R77" i="2" a="1"/>
  <c r="R77" i="2" s="1"/>
  <c r="S75" i="2"/>
  <c r="W75" i="2" s="1"/>
  <c r="I74" i="5" s="1"/>
  <c r="R75" i="2" a="1"/>
  <c r="R75" i="2" s="1"/>
  <c r="S73" i="2"/>
  <c r="W73" i="2" s="1"/>
  <c r="I72" i="5" s="1"/>
  <c r="R73" i="2" a="1"/>
  <c r="R73" i="2" s="1"/>
  <c r="S71" i="2"/>
  <c r="W71" i="2" s="1"/>
  <c r="I70" i="5" s="1"/>
  <c r="R71" i="2" a="1"/>
  <c r="R71" i="2" s="1"/>
  <c r="S69" i="2"/>
  <c r="W69" i="2" s="1"/>
  <c r="I68" i="5" s="1"/>
  <c r="R69" i="2" a="1"/>
  <c r="R69" i="2" s="1"/>
  <c r="S67" i="2"/>
  <c r="W67" i="2" s="1"/>
  <c r="I66" i="5" s="1"/>
  <c r="R67" i="2" a="1"/>
  <c r="R67" i="2" s="1"/>
  <c r="S65" i="2"/>
  <c r="W65" i="2" s="1"/>
  <c r="I64" i="5" s="1"/>
  <c r="R65" i="2" a="1"/>
  <c r="R65" i="2" s="1"/>
  <c r="S63" i="2"/>
  <c r="W63" i="2" s="1"/>
  <c r="I62" i="5" s="1"/>
  <c r="R63" i="2" a="1"/>
  <c r="R63" i="2" s="1"/>
  <c r="S61" i="2"/>
  <c r="W61" i="2" s="1"/>
  <c r="I60" i="5" s="1"/>
  <c r="R61" i="2" a="1"/>
  <c r="R61" i="2" s="1"/>
  <c r="S59" i="2"/>
  <c r="W59" i="2" s="1"/>
  <c r="I58" i="5" s="1"/>
  <c r="R59" i="2" a="1"/>
  <c r="R59" i="2" s="1"/>
  <c r="S57" i="2"/>
  <c r="W57" i="2" s="1"/>
  <c r="I56" i="5" s="1"/>
  <c r="R57" i="2" a="1"/>
  <c r="R57" i="2" s="1"/>
  <c r="S55" i="2"/>
  <c r="W55" i="2" s="1"/>
  <c r="I54" i="5" s="1"/>
  <c r="R55" i="2" a="1"/>
  <c r="R55" i="2" s="1"/>
  <c r="S53" i="2"/>
  <c r="W53" i="2" s="1"/>
  <c r="I52" i="5" s="1"/>
  <c r="R53" i="2" a="1"/>
  <c r="R53" i="2" s="1"/>
  <c r="S51" i="2"/>
  <c r="W51" i="2" s="1"/>
  <c r="I50" i="5" s="1"/>
  <c r="R51" i="2" a="1"/>
  <c r="R51" i="2" s="1"/>
  <c r="S49" i="2"/>
  <c r="W49" i="2" s="1"/>
  <c r="I48" i="5" s="1"/>
  <c r="R49" i="2" a="1"/>
  <c r="R49" i="2" s="1"/>
  <c r="S47" i="2"/>
  <c r="W47" i="2" s="1"/>
  <c r="I46" i="5" s="1"/>
  <c r="R47" i="2" a="1"/>
  <c r="R47" i="2" s="1"/>
  <c r="V78" i="2" a="1"/>
  <c r="V78" i="2" s="1"/>
  <c r="V76" i="2" a="1"/>
  <c r="V76" i="2" s="1"/>
  <c r="V74" i="2" a="1"/>
  <c r="V74" i="2" s="1"/>
  <c r="V72" i="2" a="1"/>
  <c r="V72" i="2" s="1"/>
  <c r="V70" i="2" a="1"/>
  <c r="V70" i="2" s="1"/>
  <c r="V68" i="2" a="1"/>
  <c r="V68" i="2" s="1"/>
  <c r="V66" i="2" a="1"/>
  <c r="V66" i="2" s="1"/>
  <c r="V64" i="2" a="1"/>
  <c r="V64" i="2" s="1"/>
  <c r="V62" i="2" a="1"/>
  <c r="V62" i="2" s="1"/>
  <c r="V60" i="2" a="1"/>
  <c r="V60" i="2" s="1"/>
  <c r="V58" i="2" a="1"/>
  <c r="V58" i="2" s="1"/>
  <c r="V56" i="2" a="1"/>
  <c r="V56" i="2" s="1"/>
  <c r="V54" i="2" a="1"/>
  <c r="V54" i="2" s="1"/>
  <c r="V52" i="2" a="1"/>
  <c r="V52" i="2" s="1"/>
  <c r="V50" i="2" a="1"/>
  <c r="V50" i="2" s="1"/>
  <c r="V48" i="2" a="1"/>
  <c r="V48" i="2" s="1"/>
  <c r="O2" i="4"/>
  <c r="H27" i="1"/>
  <c r="Q75" i="2" a="1"/>
  <c r="Q75" i="2" s="1"/>
  <c r="Q71" i="2" a="1"/>
  <c r="Q71" i="2" s="1"/>
  <c r="Q67" i="2" a="1"/>
  <c r="Q67" i="2" s="1"/>
  <c r="Q63" i="2" a="1"/>
  <c r="Q63" i="2" s="1"/>
  <c r="Q59" i="2" a="1"/>
  <c r="Q59" i="2" s="1"/>
  <c r="Q55" i="2" a="1"/>
  <c r="Q55" i="2" s="1"/>
  <c r="Q51" i="2" a="1"/>
  <c r="Q51" i="2" s="1"/>
  <c r="Q47" i="2" a="1"/>
  <c r="Q47" i="2" s="1"/>
  <c r="Q98" i="2" a="1"/>
  <c r="Q98" i="2" s="1"/>
  <c r="Q97" i="2" a="1"/>
  <c r="Q97" i="2" s="1"/>
  <c r="Q96" i="2" a="1"/>
  <c r="Q96" i="2" s="1"/>
  <c r="Q95" i="2" a="1"/>
  <c r="Q95" i="2" s="1"/>
  <c r="Q94" i="2" a="1"/>
  <c r="Q94" i="2" s="1"/>
  <c r="Q93" i="2" a="1"/>
  <c r="Q93" i="2" s="1"/>
  <c r="Q92" i="2" a="1"/>
  <c r="Q92" i="2" s="1"/>
  <c r="Q91" i="2" a="1"/>
  <c r="Q91" i="2" s="1"/>
  <c r="Q90" i="2" a="1"/>
  <c r="Q90" i="2" s="1"/>
  <c r="Q89" i="2" a="1"/>
  <c r="Q89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83" i="2" a="1"/>
  <c r="Q83" i="2" s="1"/>
  <c r="Q82" i="2" a="1"/>
  <c r="Q82" i="2" s="1"/>
  <c r="Q81" i="2" a="1"/>
  <c r="Q81" i="2" s="1"/>
  <c r="Q80" i="2" a="1"/>
  <c r="Q80" i="2" s="1"/>
  <c r="S79" i="2"/>
  <c r="W79" i="2" s="1"/>
  <c r="I78" i="5" s="1"/>
  <c r="R79" i="2" a="1"/>
  <c r="R79" i="2" s="1"/>
  <c r="S78" i="2"/>
  <c r="W78" i="2" s="1"/>
  <c r="I77" i="5" s="1"/>
  <c r="R78" i="2" a="1"/>
  <c r="R78" i="2" s="1"/>
  <c r="S76" i="2"/>
  <c r="W76" i="2" s="1"/>
  <c r="I75" i="5" s="1"/>
  <c r="R76" i="2" a="1"/>
  <c r="R76" i="2" s="1"/>
  <c r="S74" i="2"/>
  <c r="W74" i="2" s="1"/>
  <c r="I73" i="5" s="1"/>
  <c r="R74" i="2" a="1"/>
  <c r="R74" i="2" s="1"/>
  <c r="S72" i="2"/>
  <c r="W72" i="2" s="1"/>
  <c r="I71" i="5" s="1"/>
  <c r="R72" i="2" a="1"/>
  <c r="R72" i="2" s="1"/>
  <c r="S70" i="2"/>
  <c r="W70" i="2" s="1"/>
  <c r="I69" i="5" s="1"/>
  <c r="R70" i="2" a="1"/>
  <c r="R70" i="2" s="1"/>
  <c r="S68" i="2"/>
  <c r="W68" i="2" s="1"/>
  <c r="I67" i="5" s="1"/>
  <c r="R68" i="2" a="1"/>
  <c r="R68" i="2" s="1"/>
  <c r="S66" i="2"/>
  <c r="W66" i="2" s="1"/>
  <c r="I65" i="5" s="1"/>
  <c r="R66" i="2" a="1"/>
  <c r="R66" i="2" s="1"/>
  <c r="S64" i="2"/>
  <c r="W64" i="2" s="1"/>
  <c r="I63" i="5" s="1"/>
  <c r="R64" i="2" a="1"/>
  <c r="R64" i="2" s="1"/>
  <c r="S62" i="2"/>
  <c r="W62" i="2" s="1"/>
  <c r="I61" i="5" s="1"/>
  <c r="R62" i="2" a="1"/>
  <c r="R62" i="2" s="1"/>
  <c r="S60" i="2"/>
  <c r="W60" i="2" s="1"/>
  <c r="I59" i="5" s="1"/>
  <c r="R60" i="2" a="1"/>
  <c r="R60" i="2" s="1"/>
  <c r="S58" i="2"/>
  <c r="W58" i="2" s="1"/>
  <c r="I57" i="5" s="1"/>
  <c r="R58" i="2" a="1"/>
  <c r="R58" i="2" s="1"/>
  <c r="S56" i="2"/>
  <c r="W56" i="2" s="1"/>
  <c r="I55" i="5" s="1"/>
  <c r="R56" i="2" a="1"/>
  <c r="R56" i="2" s="1"/>
  <c r="S54" i="2"/>
  <c r="W54" i="2" s="1"/>
  <c r="I53" i="5" s="1"/>
  <c r="R54" i="2" a="1"/>
  <c r="R54" i="2" s="1"/>
  <c r="S52" i="2"/>
  <c r="W52" i="2" s="1"/>
  <c r="I51" i="5" s="1"/>
  <c r="R52" i="2" a="1"/>
  <c r="R52" i="2" s="1"/>
  <c r="S50" i="2"/>
  <c r="W50" i="2" s="1"/>
  <c r="I49" i="5" s="1"/>
  <c r="R50" i="2" a="1"/>
  <c r="R50" i="2" s="1"/>
  <c r="S48" i="2"/>
  <c r="W48" i="2" s="1"/>
  <c r="I47" i="5" s="1"/>
  <c r="R48" i="2" a="1"/>
  <c r="R48" i="2" s="1"/>
  <c r="Q46" i="2" a="1"/>
  <c r="Q46" i="2" s="1"/>
  <c r="Q45" i="2" a="1"/>
  <c r="Q45" i="2" s="1"/>
  <c r="Q44" i="2" a="1"/>
  <c r="Q44" i="2" s="1"/>
  <c r="Q43" i="2" a="1"/>
  <c r="Q43" i="2" s="1"/>
  <c r="Q42" i="2" a="1"/>
  <c r="Q42" i="2" s="1"/>
  <c r="Q41" i="2" a="1"/>
  <c r="Q41" i="2" s="1"/>
  <c r="Q40" i="2" a="1"/>
  <c r="Q40" i="2" s="1"/>
  <c r="Q39" i="2" a="1"/>
  <c r="Q39" i="2" s="1"/>
  <c r="Q38" i="2" a="1"/>
  <c r="Q38" i="2" s="1"/>
  <c r="Q37" i="2" a="1"/>
  <c r="Q37" i="2" s="1"/>
  <c r="Q36" i="2" a="1"/>
  <c r="Q36" i="2" s="1"/>
  <c r="Q35" i="2" a="1"/>
  <c r="Q35" i="2" s="1"/>
  <c r="Q34" i="2" a="1"/>
  <c r="Q34" i="2" s="1"/>
  <c r="Q33" i="2" a="1"/>
  <c r="Q33" i="2" s="1"/>
  <c r="Q32" i="2" a="1"/>
  <c r="Q32" i="2" s="1"/>
  <c r="Q31" i="2" a="1"/>
  <c r="Q31" i="2" s="1"/>
  <c r="Q30" i="2" a="1"/>
  <c r="Q30" i="2" s="1"/>
  <c r="Q29" i="2" a="1"/>
  <c r="Q29" i="2" s="1"/>
  <c r="Q28" i="2" a="1"/>
  <c r="Q28" i="2" s="1"/>
  <c r="Q27" i="2" a="1"/>
  <c r="Q27" i="2" s="1"/>
  <c r="Q26" i="2" a="1"/>
  <c r="Q26" i="2" s="1"/>
  <c r="Q25" i="2" a="1"/>
  <c r="Q25" i="2" s="1"/>
  <c r="Q24" i="2" a="1"/>
  <c r="Q24" i="2" s="1"/>
  <c r="Q23" i="2" a="1"/>
  <c r="Q23" i="2" s="1"/>
  <c r="Q22" i="2" a="1"/>
  <c r="Q22" i="2" s="1"/>
  <c r="Q21" i="2" a="1"/>
  <c r="Q21" i="2" s="1"/>
  <c r="Q20" i="2" a="1"/>
  <c r="Q20" i="2" s="1"/>
  <c r="Q18" i="2" a="1"/>
  <c r="Q18" i="2" s="1"/>
  <c r="Q16" i="2" a="1"/>
  <c r="Q16" i="2" s="1"/>
  <c r="Q14" i="2" a="1"/>
  <c r="Q14" i="2" s="1"/>
  <c r="Q12" i="2" a="1"/>
  <c r="Q12" i="2" s="1"/>
  <c r="Q10" i="2" a="1"/>
  <c r="Q10" i="2" s="1"/>
  <c r="Q8" i="2" a="1"/>
  <c r="Q8" i="2" s="1"/>
  <c r="Q7" i="2" a="1"/>
  <c r="Q7" i="2" s="1"/>
  <c r="Q6" i="2" a="1"/>
  <c r="Q6" i="2" s="1"/>
  <c r="Q4" i="2" a="1"/>
  <c r="Q4" i="2" s="1"/>
  <c r="V77" i="2" a="1"/>
  <c r="V77" i="2" s="1"/>
  <c r="V73" i="2" a="1"/>
  <c r="V73" i="2" s="1"/>
  <c r="V69" i="2" a="1"/>
  <c r="V69" i="2" s="1"/>
  <c r="V65" i="2" a="1"/>
  <c r="V65" i="2" s="1"/>
  <c r="V61" i="2" a="1"/>
  <c r="V61" i="2" s="1"/>
  <c r="V57" i="2" a="1"/>
  <c r="V57" i="2" s="1"/>
  <c r="V53" i="2" a="1"/>
  <c r="V53" i="2" s="1"/>
  <c r="V49" i="2" a="1"/>
  <c r="V49" i="2" s="1"/>
  <c r="I23" i="5" l="1"/>
  <c r="Y24" i="2"/>
  <c r="Q5" i="2" a="1"/>
  <c r="Q5" i="2" s="1"/>
  <c r="Q9" i="2" a="1"/>
  <c r="Q9" i="2" s="1"/>
  <c r="Q11" i="2" a="1"/>
  <c r="Q11" i="2" s="1"/>
  <c r="Q13" i="2" a="1"/>
  <c r="Q13" i="2" s="1"/>
  <c r="Q15" i="2" a="1"/>
  <c r="Q15" i="2" s="1"/>
  <c r="Q17" i="2" a="1"/>
  <c r="Q17" i="2" s="1"/>
  <c r="Q19" i="2" a="1"/>
  <c r="Q19" i="2" s="1"/>
  <c r="V13" i="2" a="1"/>
  <c r="V13" i="2" s="1"/>
  <c r="V7" i="2" a="1"/>
  <c r="V7" i="2" s="1"/>
  <c r="V12" i="2" a="1"/>
  <c r="V12" i="2" s="1"/>
  <c r="R4" i="2" a="1"/>
  <c r="R4" i="2" s="1"/>
  <c r="V16" i="2" a="1"/>
  <c r="V16" i="2" s="1"/>
  <c r="I22" i="5"/>
  <c r="Y23" i="2"/>
  <c r="I20" i="5"/>
  <c r="Y21" i="2"/>
  <c r="R21" i="2" a="1"/>
  <c r="R21" i="2" s="1"/>
  <c r="I21" i="5"/>
  <c r="Y22" i="2"/>
  <c r="I19" i="5"/>
  <c r="Y20" i="2"/>
  <c r="I9" i="5"/>
  <c r="Y10" i="2"/>
  <c r="I17" i="5"/>
  <c r="Y18" i="2"/>
  <c r="R10" i="2" a="1"/>
  <c r="R10" i="2" s="1"/>
  <c r="R18" i="2" a="1"/>
  <c r="R18" i="2" s="1"/>
  <c r="R20" i="2" a="1"/>
  <c r="R20" i="2" s="1"/>
  <c r="I14" i="5"/>
  <c r="Y15" i="2"/>
  <c r="I6" i="5"/>
  <c r="Y7" i="2"/>
  <c r="V18" i="2" a="1"/>
  <c r="V18" i="2" s="1"/>
  <c r="I10" i="5"/>
  <c r="Y11" i="2"/>
  <c r="I4" i="5"/>
  <c r="Y5" i="2"/>
  <c r="V9" i="2" a="1"/>
  <c r="V9" i="2" s="1"/>
  <c r="I12" i="5"/>
  <c r="Y13" i="2"/>
  <c r="R5" i="2" a="1"/>
  <c r="R5" i="2" s="1"/>
  <c r="R13" i="2" a="1"/>
  <c r="R13" i="2" s="1"/>
  <c r="R15" i="2" a="1"/>
  <c r="R15" i="2" s="1"/>
  <c r="I11" i="5"/>
  <c r="Y12" i="2"/>
  <c r="I3" i="5"/>
  <c r="Y4" i="2"/>
  <c r="I2" i="5"/>
  <c r="Y3" i="2"/>
  <c r="R3" i="2" a="1"/>
  <c r="R3" i="2" s="1"/>
</calcChain>
</file>

<file path=xl/sharedStrings.xml><?xml version="1.0" encoding="utf-8"?>
<sst xmlns="http://schemas.openxmlformats.org/spreadsheetml/2006/main" count="522" uniqueCount="439">
  <si>
    <t>NOMADS Library Worksheet - Rapid Kit</t>
  </si>
  <si>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</si>
  <si>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</si>
  <si>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</si>
  <si>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</si>
  <si>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</si>
  <si>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</si>
  <si>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</si>
  <si>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</si>
  <si>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</si>
  <si>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</si>
  <si>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</si>
  <si>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</si>
  <si>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</si>
  <si>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</si>
  <si>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</si>
  <si>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</si>
  <si>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</si>
  <si>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</si>
  <si>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</si>
  <si>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</si>
  <si>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</si>
  <si>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</si>
  <si>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</si>
  <si>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Add 1 µl of rapid barcode to each sample, mix thoroughly and incubate:</t>
  </si>
  <si>
    <t>Temperature (oC)</t>
  </si>
  <si>
    <t>Time (min)</t>
  </si>
  <si>
    <t>∞</t>
  </si>
  <si>
    <t>2 - Pooling and clean-up</t>
  </si>
  <si>
    <t>1. Pool 5 µl of all samples into a new LoBind tube</t>
  </si>
  <si>
    <t>3. Quantify 2 µl of a 1:10 dilution (NF H2O ) of the DNA  (198 µl WS 1X HS DNA) on Qubit</t>
  </si>
  <si>
    <t>AMPPure Volume (µl)</t>
  </si>
  <si>
    <t>Pooled DNA 
(ng / µl)</t>
  </si>
  <si>
    <t>Dilution Factor</t>
  </si>
  <si>
    <t>Final Pooled [DNA] (ng/µl)*</t>
  </si>
  <si>
    <t>Volume to adaptor ligate (µll)</t>
  </si>
  <si>
    <t>Volume of EB to add (µll)</t>
  </si>
  <si>
    <t>3 - Adapter Ligation</t>
  </si>
  <si>
    <t>1. Combine 1.5 µl Rapid Adaptor (RA) and 3.5 µl Adaptor Buffer (ADB) in fresh tube</t>
  </si>
  <si>
    <t>3. Incubate for 5 min at RT</t>
  </si>
  <si>
    <t>4 - Loading Library</t>
  </si>
  <si>
    <t>Item</t>
  </si>
  <si>
    <t>Per tube (µl)</t>
  </si>
  <si>
    <t>Library DNA</t>
  </si>
  <si>
    <t>Sequencing Buffer (SB)</t>
  </si>
  <si>
    <t>Loading Beads (LIB)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</si>
  <si>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</si>
  <si>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</si>
  <si>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</si>
  <si>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</si>
  <si>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</si>
  <si>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</si>
  <si>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</si>
  <si>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</si>
  <si>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</si>
  <si>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</si>
  <si>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</si>
  <si>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</si>
  <si>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</si>
  <si>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</si>
  <si>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</si>
  <si>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</si>
  <si>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</si>
  <si>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</si>
  <si>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</si>
  <si>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Column</t>
  </si>
  <si>
    <t>Well</t>
  </si>
  <si>
    <t>Sample ID</t>
  </si>
  <si>
    <t>Extraction ID</t>
  </si>
  <si>
    <t>Sample Type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</si>
  <si>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</si>
  <si>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</si>
  <si>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</si>
  <si>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</si>
  <si>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</si>
  <si>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</si>
  <si>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t>PCR prodct (µl) to add (exact)</t>
  </si>
  <si>
    <t>Min vol for col</t>
  </si>
  <si>
    <t>Max vol for col</t>
  </si>
  <si>
    <t>Av vol for col</t>
  </si>
  <si>
    <t>PCR product (µl) to add (3 per column)</t>
  </si>
  <si>
    <t>PCR product (µl) to add (2 per column)</t>
  </si>
  <si>
    <t>PCR product (µl) to add (1 per column)</t>
  </si>
  <si>
    <t>PCR product (µl) to add (Avg per plate)</t>
  </si>
  <si>
    <t>PCR product (µl) to add (Max per plate)</t>
  </si>
  <si>
    <t>PCR product (µl) to add (2 per plate)</t>
  </si>
  <si>
    <t>PCR product (µl) to add (calculated)</t>
  </si>
  <si>
    <t>PCR product (µl) added (if different from calculated)</t>
  </si>
  <si>
    <t>NF H20 (µl)</t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</si>
  <si>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</si>
  <si>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</si>
  <si>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</si>
  <si>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</si>
  <si>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</si>
  <si>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</si>
  <si>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</si>
  <si>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</si>
  <si>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</si>
  <si>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</si>
  <si>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</si>
  <si>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</si>
  <si>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</si>
  <si>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</si>
  <si>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</si>
  <si>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</si>
  <si>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</si>
  <si>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</si>
  <si>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</si>
  <si>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</si>
  <si>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</si>
  <si>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</si>
  <si>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</si>
  <si>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</si>
  <si>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</si>
  <si>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</si>
  <si>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</si>
  <si>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</si>
  <si>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</si>
  <si>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</si>
  <si>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</si>
  <si>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</si>
  <si>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</si>
  <si>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</si>
  <si>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</si>
  <si>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</si>
  <si>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</si>
  <si>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</si>
  <si>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</si>
  <si>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</si>
  <si>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</si>
  <si>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</si>
  <si>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</si>
  <si>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</si>
  <si>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</si>
  <si>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</si>
  <si>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</si>
  <si>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</si>
  <si>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</si>
  <si>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</si>
  <si>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</si>
  <si>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</si>
  <si>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</si>
  <si>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</si>
  <si>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</si>
  <si>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</si>
  <si>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</si>
  <si>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</si>
  <si>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</si>
  <si>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</si>
  <si>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</si>
  <si>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</si>
  <si>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</si>
  <si>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</si>
  <si>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</si>
  <si>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</si>
  <si>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</si>
  <si>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</si>
  <si>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</si>
  <si>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</si>
  <si>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</si>
  <si>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</si>
  <si>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</si>
  <si>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</si>
  <si>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</si>
  <si>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</si>
  <si>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</si>
  <si>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</si>
  <si>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</si>
  <si>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</si>
  <si>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</si>
  <si>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</si>
  <si>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</si>
  <si>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</si>
  <si>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</si>
  <si>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</si>
  <si>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</si>
  <si>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</si>
  <si>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</si>
  <si>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</si>
  <si>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</si>
  <si>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</si>
  <si>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</si>
  <si>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</si>
  <si>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</si>
  <si>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</si>
  <si>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</si>
  <si>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</si>
  <si>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</si>
  <si>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</si>
  <si>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</si>
  <si>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</si>
  <si>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</si>
  <si>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</si>
  <si>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</si>
  <si>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</si>
  <si>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</si>
  <si>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</si>
  <si>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</si>
  <si>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</si>
  <si>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</si>
  <si>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</si>
  <si>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</si>
  <si>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</si>
  <si>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</si>
  <si>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</si>
  <si>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</si>
  <si>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</si>
  <si>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</si>
  <si>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</si>
  <si>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</si>
  <si>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</si>
  <si>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</si>
  <si>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</si>
  <si>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</si>
  <si>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</si>
  <si>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</si>
  <si>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</si>
  <si>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</si>
  <si>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</si>
  <si>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</si>
  <si>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</si>
  <si>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</si>
  <si>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</si>
  <si>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</si>
  <si>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</si>
  <si>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</si>
  <si>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</si>
  <si>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</si>
  <si>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</si>
  <si>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</si>
  <si>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</si>
  <si>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</si>
  <si>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</si>
  <si>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</si>
  <si>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</si>
  <si>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</si>
  <si>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</si>
  <si>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</si>
  <si>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</si>
  <si>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</si>
  <si>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</si>
  <si>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</si>
  <si>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</si>
  <si>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</si>
  <si>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</si>
  <si>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</si>
  <si>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</si>
  <si>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</si>
  <si>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</si>
  <si>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</si>
  <si>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</si>
  <si>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</si>
  <si>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</si>
  <si>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</si>
  <si>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</si>
  <si>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</si>
  <si>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</si>
  <si>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</si>
  <si>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</si>
  <si>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</si>
  <si>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</si>
  <si>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</si>
  <si>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</si>
  <si>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</si>
  <si>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</si>
  <si>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</si>
  <si>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</si>
  <si>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</si>
  <si>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</si>
  <si>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</si>
  <si>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</si>
  <si>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</si>
  <si>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</si>
  <si>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</si>
  <si>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</si>
  <si>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</si>
  <si>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</si>
  <si>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</si>
  <si>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</si>
  <si>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</si>
  <si>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</si>
  <si>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</si>
  <si>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Instructions</t>
  </si>
  <si>
    <t>This template is to be used to record library prep and sequencing steps as part of a NOMADS sequencing run.</t>
  </si>
  <si>
    <t>To prevent inadvertent loss of data, cells are protected from editing. You can only select unlocked cells. Use tab to navigate</t>
  </si>
  <si>
    <t>Process</t>
  </si>
  <si>
    <t>1. Enter all details into the 'Assay' (experiment level) and 'Library' (reaction level) tabs, ensuring all yellow highlighted cells are complete</t>
  </si>
  <si>
    <t xml:space="preserve">      - when copying from another worksheet, always right-click and paste VALUES:</t>
  </si>
  <si>
    <t>2. Save workbook with the correct filename to the shared Google Drive folder</t>
  </si>
  <si>
    <t>Reference values (change only if required)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</si>
  <si>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</si>
  <si>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</si>
  <si>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</si>
  <si>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</si>
  <si>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</si>
  <si>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</si>
  <si>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</si>
  <si>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</si>
  <si>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Post-PCR clean-up target [DNA]</t>
  </si>
  <si>
    <t>ng/ul</t>
  </si>
  <si>
    <t>New</t>
  </si>
  <si>
    <t>John Smith</t>
  </si>
  <si>
    <t>JS</t>
  </si>
  <si>
    <t>NOMADS</t>
  </si>
  <si>
    <t>PCR product target mass</t>
  </si>
  <si>
    <t>ng</t>
  </si>
  <si>
    <t>Used</t>
  </si>
  <si>
    <t>Fiona Waiting</t>
  </si>
  <si>
    <t>FW</t>
  </si>
  <si>
    <t>PCR product max volume</t>
  </si>
  <si>
    <t>ul</t>
  </si>
  <si>
    <t>Terence Broad</t>
  </si>
  <si>
    <t>TB</t>
  </si>
  <si>
    <t>Flow cell target mass</t>
  </si>
  <si>
    <t>Adaptor ligation rxn vol</t>
  </si>
  <si>
    <t>Adaptor Ligation max volume</t>
  </si>
  <si>
    <t>Flow cell load max volume</t>
  </si>
  <si>
    <t>Minimum final pooled [DNA]</t>
  </si>
  <si>
    <t>Vol calculation type</t>
  </si>
  <si>
    <t>1 per column</t>
  </si>
  <si>
    <t>(recommend 1 per column)</t>
  </si>
  <si>
    <t>ONT Platforms</t>
  </si>
  <si>
    <t>Experiment</t>
  </si>
  <si>
    <t>Mk1c</t>
  </si>
  <si>
    <t>type</t>
  </si>
  <si>
    <t>seqlib</t>
  </si>
  <si>
    <t>Mk1d</t>
  </si>
  <si>
    <t>sub-type</t>
  </si>
  <si>
    <t>rapid</t>
  </si>
  <si>
    <t>GridIon</t>
  </si>
  <si>
    <t>version</t>
  </si>
  <si>
    <t>Promethion</t>
  </si>
  <si>
    <t>P2</t>
  </si>
  <si>
    <t>Changelog from prev version</t>
  </si>
  <si>
    <t>Hidden swga / pcr / seqlib identifiers</t>
  </si>
  <si>
    <t>Flow Chemistry</t>
  </si>
  <si>
    <t>Hidden additional tabs</t>
  </si>
  <si>
    <t>Combined Instructions into Reference sheet</t>
  </si>
  <si>
    <t>Volume Calculation Types</t>
  </si>
  <si>
    <t>Name</t>
  </si>
  <si>
    <t>Exact</t>
  </si>
  <si>
    <t>Per well</t>
  </si>
  <si>
    <t>max volume per column</t>
  </si>
  <si>
    <t>2 per column</t>
  </si>
  <si>
    <t>avg and max per column</t>
  </si>
  <si>
    <t>3 per column</t>
  </si>
  <si>
    <t>min, max or avg per column</t>
  </si>
  <si>
    <t>Max per plate</t>
  </si>
  <si>
    <t>max per plate</t>
  </si>
  <si>
    <t>Avg Per plate</t>
  </si>
  <si>
    <t>avg per plate</t>
  </si>
  <si>
    <t>2 per plate</t>
  </si>
  <si>
    <t>max and avg per plate</t>
  </si>
  <si>
    <t>Wash buffer</t>
  </si>
  <si>
    <t>SFB</t>
  </si>
  <si>
    <t>LFB</t>
  </si>
  <si>
    <t>Field</t>
  </si>
  <si>
    <t>Positive</t>
  </si>
  <si>
    <t>Negative</t>
  </si>
  <si>
    <t>expt_id</t>
  </si>
  <si>
    <t>expt_date</t>
  </si>
  <si>
    <t>expt_user</t>
  </si>
  <si>
    <t>expt_type</t>
  </si>
  <si>
    <t>expt_sub-type</t>
  </si>
  <si>
    <t>expt_version</t>
  </si>
  <si>
    <t>expt_notes</t>
  </si>
  <si>
    <t>expt_summary</t>
  </si>
  <si>
    <t>expt_rxns</t>
  </si>
  <si>
    <t>pcr_product_targetmass_per_sample_ng</t>
  </si>
  <si>
    <t>pcr_product_maxvol_ul</t>
  </si>
  <si>
    <t>library_dnaconc_ngul</t>
  </si>
  <si>
    <t>seq_platform</t>
  </si>
  <si>
    <t>flowcell_targetmass_ng</t>
  </si>
  <si>
    <t>flowcell_massloaded_ng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</si>
  <si>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</si>
  <si>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</si>
  <si>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</si>
  <si>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</si>
  <si>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</si>
  <si>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</si>
  <si>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</si>
  <si>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</si>
  <si>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</si>
  <si>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sample_type</t>
  </si>
  <si>
    <t>swga_identifier</t>
  </si>
  <si>
    <t>pcr_identifier</t>
  </si>
  <si>
    <t>seqlib_identifier</t>
  </si>
  <si>
    <t>barcode</t>
  </si>
  <si>
    <t>pcrproductadded_vol_ul</t>
  </si>
  <si>
    <t>GZ001</t>
  </si>
  <si>
    <t>No sWGA</t>
  </si>
  <si>
    <t>PCTB132_A1</t>
  </si>
  <si>
    <t>GZ003</t>
  </si>
  <si>
    <t>PCTB132_C1</t>
  </si>
  <si>
    <t>GZ004</t>
  </si>
  <si>
    <t>PCTB132_D1</t>
  </si>
  <si>
    <t>GZ005</t>
  </si>
  <si>
    <t>PCTB132_E1</t>
  </si>
  <si>
    <t>GZ006</t>
  </si>
  <si>
    <t>PCTB132_F1</t>
  </si>
  <si>
    <t>GZ007</t>
  </si>
  <si>
    <t>PCTB132_G1</t>
  </si>
  <si>
    <t>GZ008</t>
  </si>
  <si>
    <t>PCTB132_H1</t>
  </si>
  <si>
    <t>GZ009</t>
  </si>
  <si>
    <t>PCTB132_A2</t>
  </si>
  <si>
    <t>GZ010</t>
  </si>
  <si>
    <t>PCTB132_B2</t>
  </si>
  <si>
    <t>GZ011</t>
  </si>
  <si>
    <t>PCTB132_C2</t>
  </si>
  <si>
    <t>GZ012</t>
  </si>
  <si>
    <t>PCTB132_D2</t>
  </si>
  <si>
    <t>GZ013</t>
  </si>
  <si>
    <t>PCTB132_E2</t>
  </si>
  <si>
    <t>GZ014</t>
  </si>
  <si>
    <t>PCTB132_F2</t>
  </si>
  <si>
    <t>GZ015</t>
  </si>
  <si>
    <t>PCTB132_G2</t>
  </si>
  <si>
    <t>GZ016</t>
  </si>
  <si>
    <t>PCTB132_H2</t>
  </si>
  <si>
    <t>GZ017</t>
  </si>
  <si>
    <t>PCTB132_A3</t>
  </si>
  <si>
    <t>GZ018</t>
  </si>
  <si>
    <t>PCTB132_B3</t>
  </si>
  <si>
    <t>GZ019</t>
  </si>
  <si>
    <t>PCTB132_C3</t>
  </si>
  <si>
    <t>GZ021</t>
  </si>
  <si>
    <t>PCTB132_E3</t>
  </si>
  <si>
    <t>3D7</t>
  </si>
  <si>
    <t>PCTB132_F3</t>
  </si>
  <si>
    <t>Dd2</t>
  </si>
  <si>
    <t>PCTB132_G3</t>
  </si>
  <si>
    <t>NTC</t>
  </si>
  <si>
    <t>PCTB132_H3</t>
  </si>
  <si>
    <t>036</t>
  </si>
  <si>
    <t>H</t>
  </si>
  <si>
    <t>First seq run for over a year</t>
  </si>
  <si>
    <t>FAO09988</t>
  </si>
  <si>
    <t>2025-07-19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</si>
</sst>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0_);_(* \(#,##0.00\);_(* \-??_);_(@_)"/>
  </numFmts>
  <fonts count="18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</font>
    <font>
      <b/>
      <u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5" fontId="8" fillId="0" borderId="0"/>
    <xf numFmtId="165" fontId="8" fillId="0" borderId="0"/>
    <xf numFmtId="0" fontId="2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5" applyFont="1"/>
    <xf numFmtId="0" fontId="2" fillId="0" borderId="0" xfId="5"/>
    <xf numFmtId="0" fontId="4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1" fontId="8" fillId="0" borderId="0" xfId="1" applyNumberFormat="1" applyAlignment="1">
      <alignment vertical="center"/>
    </xf>
    <xf numFmtId="0" fontId="5" fillId="0" borderId="0" xfId="0" applyFont="1" applyAlignment="1">
      <alignment horizontal="left" vertical="center"/>
    </xf>
    <xf numFmtId="1" fontId="8" fillId="0" borderId="0" xfId="1" applyNumberFormat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0" fillId="0" borderId="0" xfId="0" applyFont="1"/>
    <xf numFmtId="0" fontId="11" fillId="0" borderId="0" xfId="0" applyFont="1"/>
    <xf numFmtId="164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5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4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4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4" fillId="8" borderId="4" xfId="0" applyFont="1" applyFill="1" applyBorder="1" applyAlignment="1" applyProtection="1">
      <alignment horizontal="center"/>
      <protection locked="0"/>
    </xf>
    <xf numFmtId="0" fontId="5" fillId="7" borderId="9" xfId="0" applyFont="1" applyFill="1" applyBorder="1" applyAlignment="1" applyProtection="1">
      <alignment horizontal="center" wrapText="1"/>
      <protection locked="0"/>
    </xf>
    <xf numFmtId="0" fontId="5" fillId="8" borderId="9" xfId="0" applyFont="1" applyFill="1" applyBorder="1" applyAlignment="1" applyProtection="1">
      <alignment horizontal="center" wrapText="1"/>
      <protection locked="0"/>
    </xf>
    <xf numFmtId="0" fontId="5" fillId="9" borderId="9" xfId="0" applyFont="1" applyFill="1" applyBorder="1" applyAlignment="1" applyProtection="1">
      <alignment horizontal="center" wrapText="1"/>
      <protection locked="0"/>
    </xf>
    <xf numFmtId="0" fontId="5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0" borderId="7" xfId="0" applyFill="1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164" fontId="0" fillId="10" borderId="20" xfId="0" applyNumberForma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5" borderId="0" xfId="0" applyFill="1"/>
    <xf numFmtId="0" fontId="9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2" fillId="12" borderId="1" xfId="0" applyFont="1" applyFill="1" applyBorder="1"/>
    <xf numFmtId="0" fontId="5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164" fontId="0" fillId="0" borderId="13" xfId="0" applyNumberFormat="1" applyBorder="1" applyAlignment="1" applyProtection="1">
      <alignment horizontal="center"/>
      <protection locked="0"/>
    </xf>
    <xf numFmtId="164" fontId="0" fillId="0" borderId="5" xfId="0" applyNumberFormat="1" applyBorder="1" applyAlignment="1" applyProtection="1">
      <alignment horizontal="center"/>
      <protection locked="0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8" fillId="3" borderId="0" xfId="1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" fontId="8" fillId="0" borderId="0" xfId="1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64" fontId="0" fillId="3" borderId="0" xfId="0" applyNumberFormat="1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3" xfId="0" applyBorder="1"/>
    <xf numFmtId="1" fontId="8" fillId="3" borderId="0" xfId="1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2" fontId="0" fillId="11" borderId="0" xfId="0" applyNumberFormat="1" applyFill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0" fillId="11" borderId="0" xfId="0" applyNumberFormat="1" applyFill="1" applyAlignment="1">
      <alignment horizontal="center"/>
    </xf>
    <xf numFmtId="0" fontId="0" fillId="0" borderId="0" xfId="0"/>
    <xf numFmtId="1" fontId="8" fillId="0" borderId="0" xfId="1" applyNumberForma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wrapText="1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4" fillId="9" borderId="5" xfId="0" applyFont="1" applyFill="1" applyBorder="1" applyAlignment="1" applyProtection="1">
      <alignment horizontal="center"/>
      <protection locked="0"/>
    </xf>
    <xf numFmtId="0" fontId="0" fillId="0" borderId="27" xfId="0" applyBorder="1" applyProtection="1">
      <protection locked="0"/>
    </xf>
    <xf numFmtId="0" fontId="0" fillId="0" borderId="8" xfId="0" applyBorder="1" applyProtection="1">
      <protection locked="0"/>
    </xf>
    <xf numFmtId="0" fontId="4" fillId="7" borderId="3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2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</cellStyles>
  <dxfs count="44">
    <dxf>
      <font>
        <strike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14993743705557422"/>
        </patternFill>
      </fill>
    </dxf>
    <dxf>
      <fill>
        <patternFill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>
          <fgColor indexed="64"/>
          <bgColor auto="1"/>
        </patternFill>
      </fill>
      <protection locked="0" hidden="0"/>
    </dxf>
    <dxf>
      <fill>
        <patternFill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protection locked="0" hidden="0"/>
    </dxf>
    <dxf>
      <fill>
        <patternFill>
          <fgColor indexed="64"/>
          <bgColor auto="1"/>
        </patternFill>
      </fill>
      <protection locked="0" hidden="0"/>
    </dxf>
    <dxf>
      <fill>
        <patternFill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>
          <fgColor indexed="64"/>
          <bgColor auto="1"/>
        </patternFill>
      </fill>
    </dxf>
    <dxf>
      <protection locked="1" hidden="0"/>
    </dxf>
    <dxf>
      <numFmt numFmtId="164" formatCode="0.0"/>
      <border>
        <left style="thin">
          <color auto="1"/>
        </left>
      </border>
      <protection locked="1" hidden="0"/>
    </dxf>
    <dxf>
      <numFmt numFmtId="2" formatCode="0.00"/>
      <fill>
        <patternFill>
          <fgColor indexed="64"/>
          <bgColor auto="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4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4" formatCode="0.0"/>
      <fill>
        <patternFill patternType="solid">
          <fgColor rgb="FFD0CECE"/>
          <bgColor theme="0" tint="-0.14999847407452621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4" formatCode="0.0"/>
      <alignment horizontal="center" vertical="botto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6</xdr:row>
      <xdr:rowOff>45720</xdr:rowOff>
    </xdr:from>
    <xdr:to>
      <xdr:col>11</xdr:col>
      <xdr:colOff>146369</xdr:colOff>
      <xdr:row>12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1490960" y="2735580"/>
          <a:ext cx="2523809" cy="173736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SeqLib" displayName="tbl_SeqLib" ref="A2:Z98" totalsRowShown="0">
  <autoFilter ref="A2:Z98" xr:uid="{00000000-0009-0000-0100-000001000000}"/>
  <tableColumns count="26">
    <tableColumn id="1" xr3:uid="{00000000-0010-0000-0000-000001000000}" name="#" dataDxfId="43"/>
    <tableColumn id="16" xr3:uid="{00000000-0010-0000-0000-000010000000}" name="Column" dataDxfId="42">
      <calculatedColumnFormula>RIGHT(tbl_SeqLib[[#This Row],[Well]],LEN(tbl_SeqLib[[#This Row],[Well]])-1)</calculatedColumnFormula>
    </tableColumn>
    <tableColumn id="2" xr3:uid="{00000000-0010-0000-0000-000002000000}" name="Well" dataDxfId="41"/>
    <tableColumn id="3" xr3:uid="{00000000-0010-0000-0000-000003000000}" name="Sample ID" dataDxfId="40"/>
    <tableColumn id="4" xr3:uid="{00000000-0010-0000-0000-000004000000}" name="Extraction ID" dataDxfId="39"/>
    <tableColumn id="26" xr3:uid="{00000000-0010-0000-0000-00001A000000}" name="Sample Type" dataDxfId="38"/>
    <tableColumn id="5" xr3:uid="{00000000-0010-0000-0000-000005000000}" name="sWGA Identifier" dataDxfId="37"/>
    <tableColumn id="6" xr3:uid="{00000000-0010-0000-0000-000006000000}" name="PCR Identifier" dataDxfId="36"/>
    <tableColumn id="7" xr3:uid="{00000000-0010-0000-0000-000007000000}" name="Qubit PCR [DNA] (ng/µl)" dataDxfId="35"/>
    <tableColumn id="8" xr3:uid="{00000000-0010-0000-0000-000008000000}" name="PCR Dilution Factor" dataDxfId="34"/>
    <tableColumn id="9" xr3:uid="{00000000-0010-0000-0000-000009000000}" name="PCR [DNA] (ng / µl)"/>
    <tableColumn id="10" xr3:uid="{00000000-0010-0000-0000-00000A000000}" name="Barcode#" dataDxfId="33"/>
    <tableColumn id="14" xr3:uid="{00000000-0010-0000-0000-00000E000000}" name="PCR prodct (µl) to add (exact)" dataDxfId="32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00000000-0010-0000-0000-000013000000}" name="Min vol for col" dataDxfId="31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00000000-0010-0000-0000-000014000000}" name="Max vol for col" dataDxfId="30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00000000-0010-0000-0000-000015000000}" name="Av vol for col" dataDxfId="29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00000000-0010-0000-0000-000019000000}" name="PCR product (µl) to add (3 per column)" dataDxfId="28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00000000-0010-0000-0000-000011000000}" name="PCR product (µl) to add (2 per column)" dataDxfId="27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00000000-0010-0000-0000-000012000000}" name="PCR product (µl) to add (1 per column)" dataDxfId="26">
      <calculatedColumnFormula>IF(LEN(tbl_SeqLib[[#This Row],[Max vol for col]])=0,"",tbl_SeqLib[[#This Row],[Max vol for col]])</calculatedColumnFormula>
    </tableColumn>
    <tableColumn id="22" xr3:uid="{00000000-0010-0000-0000-000016000000}" name="PCR product (µl) to add (Avg per plate)" dataDxfId="25">
      <calculatedColumnFormula>IF(LEN(tbl_SeqLib[[#This Row],[PCR '[DNA'] (ng / µl)]])&gt;0,AVERAGE(tbl_SeqLib[PCR prodct (µl) to add (exact)]),"")</calculatedColumnFormula>
    </tableColumn>
    <tableColumn id="23" xr3:uid="{00000000-0010-0000-0000-000017000000}" name="PCR product (µl) to add (Max per plate)" dataDxfId="24">
      <calculatedColumnFormula>IF(LEN(tbl_SeqLib[[#This Row],[PCR '[DNA'] (ng / µl)]])&gt;0,MAX(tbl_SeqLib[PCR prodct (µl) to add (exact)]),"")</calculatedColumnFormula>
    </tableColumn>
    <tableColumn id="24" xr3:uid="{00000000-0010-0000-0000-000018000000}" name="PCR product (µl) to add (2 per plate)" dataDxfId="23">
      <calculatedColumnFormula array="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calculatedColumnFormula>
    </tableColumn>
    <tableColumn id="11" xr3:uid="{00000000-0010-0000-0000-00000B000000}" name="PCR product (µl) to add (calculated)" dataDxfId="22">
      <calculatedColumnFormula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calculatedColumnFormula>
    </tableColumn>
    <tableColumn id="15" xr3:uid="{00000000-0010-0000-0000-00000F000000}" name="PCR product (µl) added (if different from calculated)" dataDxfId="21"/>
    <tableColumn id="12" xr3:uid="{00000000-0010-0000-0000-00000C000000}" name="NF H20 (µl)" dataDxfId="20">
      <calculatedColumnFormula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calculatedColumnFormula>
    </tableColumn>
    <tableColumn id="13" xr3:uid="{00000000-0010-0000-0000-00000D000000}" name="SeqLib Identifier" dataDxfId="1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I16:J26" totalsRowShown="0" headerRowDxfId="18" dataDxfId="16" headerRowBorderDxfId="17">
  <autoFilter ref="I16:J26" xr:uid="{00000000-0009-0000-0100-000002000000}"/>
  <tableColumns count="2">
    <tableColumn id="1" xr3:uid="{00000000-0010-0000-0100-000001000000}" name="User" dataDxfId="15"/>
    <tableColumn id="2" xr3:uid="{00000000-0010-0000-0100-000002000000}" name="Initial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L16:L26" totalsRowShown="0" headerRowDxfId="13" dataDxfId="11" headerRowBorderDxfId="12">
  <autoFilter ref="L16:L26" xr:uid="{00000000-0009-0000-0100-000003000000}"/>
  <tableColumns count="1">
    <tableColumn id="1" xr3:uid="{00000000-0010-0000-0200-000001000000}" name="Project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expt_metadata" displayName="tbl_expt_metadata" ref="A1:V2" totalsRowShown="0">
  <autoFilter ref="A1:V2" xr:uid="{00000000-0009-0000-0100-000004000000}"/>
  <tableColumns count="22">
    <tableColumn id="1" xr3:uid="{00000000-0010-0000-0300-000001000000}" name="expt_id">
      <calculatedColumnFormula>IF(LEN(exp_id)=0,"",exp_id)</calculatedColumnFormula>
    </tableColumn>
    <tableColumn id="2" xr3:uid="{00000000-0010-0000-0300-000002000000}" name="expt_date">
      <calculatedColumnFormula>IF(LEN(exp_date)=0,"",exp_date)</calculatedColumnFormula>
    </tableColumn>
    <tableColumn id="3" xr3:uid="{00000000-0010-0000-0300-000003000000}" name="expt_user">
      <calculatedColumnFormula>IF(LEN(exp_user)=0,"",exp_user)</calculatedColumnFormula>
    </tableColumn>
    <tableColumn id="4" xr3:uid="{00000000-0010-0000-0300-000004000000}" name="expt_type">
      <calculatedColumnFormula>IF(LEN(exp_type)=0,"",exp_type)</calculatedColumnFormula>
    </tableColumn>
    <tableColumn id="26" xr3:uid="{00000000-0010-0000-0300-00001A000000}" name="expt_sub-type">
      <calculatedColumnFormula>exp_subtype</calculatedColumnFormula>
    </tableColumn>
    <tableColumn id="5" xr3:uid="{00000000-0010-0000-0300-000005000000}" name="expt_version">
      <calculatedColumnFormula>IF(LEN(exp_version)=0,"",exp_version)</calculatedColumnFormula>
    </tableColumn>
    <tableColumn id="6" xr3:uid="{00000000-0010-0000-0300-000006000000}" name="expt_notes">
      <calculatedColumnFormula>IF(LEN(exp_notes)=0,"",exp_notes)</calculatedColumnFormula>
    </tableColumn>
    <tableColumn id="7" xr3:uid="{00000000-0010-0000-0300-000007000000}" name="expt_summary">
      <calculatedColumnFormula>IF(LEN(exp_summary)=0,"",exp_summary)</calculatedColumnFormula>
    </tableColumn>
    <tableColumn id="8" xr3:uid="{00000000-0010-0000-0300-000008000000}" name="expt_rxns">
      <calculatedColumnFormula>IF(LEN(exp_rxns)=0,"",exp_rxns)</calculatedColumnFormula>
    </tableColumn>
    <tableColumn id="25" xr3:uid="{00000000-0010-0000-0300-000019000000}" name="pcr_product_targetmass_per_sample_ng"/>
    <tableColumn id="10" xr3:uid="{00000000-0010-0000-0300-00000A000000}" name="pcr_product_maxvol_ul">
      <calculatedColumnFormula>IF(LEN(endrepair_maxvol)=0,"",endrepair_maxvol)</calculatedColumnFormula>
    </tableColumn>
    <tableColumn id="14" xr3:uid="{00000000-0010-0000-0300-00000E000000}" name="library_dnaconc_ngul">
      <calculatedColumnFormula>IF(DNAconc_pooled=0,"",DNAconc_pooled)</calculatedColumnFormula>
    </tableColumn>
    <tableColumn id="15" xr3:uid="{00000000-0010-0000-0300-00000F000000}" name="seq_platform">
      <calculatedColumnFormula>IF(LEN(seq_platform)=0,"",seq_platform)</calculatedColumnFormula>
    </tableColumn>
    <tableColumn id="16" xr3:uid="{00000000-0010-0000-0300-000010000000}" name="flowcell_targetmass_ng">
      <calculatedColumnFormula>IF(LEN(flowcell_targetmass)=0,"",flowcell_targetmass)</calculatedColumnFormula>
    </tableColumn>
    <tableColumn id="9" xr3:uid="{00000000-0010-0000-0300-000009000000}" name="flowcell_massloaded_ng">
      <calculatedColumnFormula>IFERROR(SUM(adaptlig_rxn_vol*DNAconc_pooled), "")</calculatedColumnFormula>
    </tableColumn>
    <tableColumn id="17" xr3:uid="{00000000-0010-0000-0300-000011000000}" name="flowcell_maxvol_ul">
      <calculatedColumnFormula>IF(LEN(flowcell_maxvol)=0,"",flowcell_maxvol)</calculatedColumnFormula>
    </tableColumn>
    <tableColumn id="18" xr3:uid="{00000000-0010-0000-0300-000012000000}" name="flowcell_id">
      <calculatedColumnFormula>IF(LEN(flowcell_id)=0,"",flowcell_id)</calculatedColumnFormula>
    </tableColumn>
    <tableColumn id="19" xr3:uid="{00000000-0010-0000-0300-000013000000}" name="flowcell_chemistry">
      <calculatedColumnFormula>IF(LEN(flowcell_chemisty)=0,"",flowcell_chemisty)</calculatedColumnFormula>
    </tableColumn>
    <tableColumn id="20" xr3:uid="{00000000-0010-0000-0300-000014000000}" name="flowcell_status">
      <calculatedColumnFormula>IF(LEN(flowcell_status)=0,"",flowcell_status)</calculatedColumnFormula>
    </tableColumn>
    <tableColumn id="21" xr3:uid="{00000000-0010-0000-0300-000015000000}" name="flowcell_checkpores">
      <calculatedColumnFormula>IF(LEN(flowcell_checkpores)=0,"",flowcell_checkpores)</calculatedColumnFormula>
    </tableColumn>
    <tableColumn id="22" xr3:uid="{00000000-0010-0000-0300-000016000000}" name="flowcell_runlength_hrs">
      <calculatedColumnFormula>IF(LEN(flowcell_runduration)=0,"",flowcell_runduration)</calculatedColumnFormula>
    </tableColumn>
    <tableColumn id="23" xr3:uid="{00000000-0010-0000-03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rxn_metadata" displayName="tbl_rxn_metadata" ref="A1:I97" totalsRowShown="0">
  <autoFilter ref="A1:I97" xr:uid="{00000000-0009-0000-0100-000005000000}"/>
  <tableColumns count="9">
    <tableColumn id="1" xr3:uid="{00000000-0010-0000-0400-000001000000}" name="sample_id"/>
    <tableColumn id="2" xr3:uid="{00000000-0010-0000-0400-000002000000}" name="extraction_id"/>
    <tableColumn id="9" xr3:uid="{00000000-0010-0000-0400-000009000000}" name="sample_type" dataDxfId="9">
      <calculatedColumnFormula>IF(LEN(Library!F3)=0,"",Library!F3)</calculatedColumnFormula>
    </tableColumn>
    <tableColumn id="3" xr3:uid="{00000000-0010-0000-0400-000003000000}" name="expt_id"/>
    <tableColumn id="4" xr3:uid="{00000000-0010-0000-0400-000004000000}" name="swga_identifier"/>
    <tableColumn id="5" xr3:uid="{00000000-0010-0000-0400-000005000000}" name="pcr_identifier"/>
    <tableColumn id="6" xr3:uid="{00000000-0010-0000-0400-000006000000}" name="seqlib_identifier"/>
    <tableColumn id="7" xr3:uid="{00000000-0010-0000-0400-000007000000}" name="barcode">
      <calculatedColumnFormula>IF(LEN(Library!G3)=0,"",CONCATENATE("barcode",Library!L3))</calculatedColumnFormula>
    </tableColumn>
    <tableColumn id="8" xr3:uid="{00000000-0010-0000-04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abSelected="1" topLeftCell="A2" zoomScale="160" zoomScaleNormal="160" workbookViewId="0">
      <selection activeCell="C3" sqref="C3:F3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123" t="s">
        <v>0</v>
      </c>
      <c r="B1" s="92"/>
      <c r="C1" s="92"/>
      <c r="D1" s="92"/>
      <c r="E1" s="92"/>
      <c r="F1" s="92"/>
      <c r="G1" s="92"/>
      <c r="H1" s="92"/>
      <c r="I1" s="116"/>
      <c r="J1" s="116"/>
      <c r="K1" s="116"/>
      <c r="L1" s="116"/>
    </row>
    <row r="2" spans="1:12" ht="15.75" customHeight="1" x14ac:dyDescent="0.3">
      <c r="A2" s="94" t="s">
        <v>1</v>
      </c>
      <c r="B2" s="92"/>
      <c r="C2" s="118" t="s">
        <v>438</v>
      </c>
      <c r="D2" s="97"/>
      <c r="E2" s="97"/>
      <c r="F2" s="97"/>
      <c r="G2" s="91" t="s">
        <v>2</v>
      </c>
      <c r="H2" s="92"/>
      <c r="J2" s="128" t="s">
        <v>3</v>
      </c>
      <c r="K2" s="116"/>
    </row>
    <row r="3" spans="1:12" ht="15.75" customHeight="1" x14ac:dyDescent="0.3">
      <c r="A3" s="94" t="s">
        <v>4</v>
      </c>
      <c r="B3" s="92"/>
      <c r="C3" s="96" t="s">
        <v>301</v>
      </c>
      <c r="D3" s="97"/>
      <c r="E3" s="97"/>
      <c r="F3" s="97"/>
      <c r="G3" s="4" t="s">
        <v>5</v>
      </c>
      <c r="J3" s="127" t="s">
        <v>6</v>
      </c>
      <c r="K3" s="116"/>
    </row>
    <row r="4" spans="1:12" ht="15.75" customHeight="1" x14ac:dyDescent="0.3">
      <c r="A4" s="94" t="s">
        <v>7</v>
      </c>
      <c r="B4" s="92"/>
      <c r="C4" s="118" t="s">
        <v>434</v>
      </c>
      <c r="D4" s="97"/>
      <c r="E4" s="97"/>
      <c r="F4" s="97"/>
      <c r="G4" s="3" t="s">
        <v>8</v>
      </c>
      <c r="J4" s="122" t="s">
        <v>9</v>
      </c>
      <c r="K4" s="116"/>
    </row>
    <row r="5" spans="1:12" ht="15.75" customHeight="1" x14ac:dyDescent="0.3">
      <c r="A5" s="95" t="s">
        <v>10</v>
      </c>
      <c r="B5" s="92"/>
      <c r="C5" s="99" t="str">
        <f>IF(OR(ISBLANK(C3),ISBLANK(C4)),"",CONCATENATE("SL",VLOOKUP(C3,Reference!I17:J26,2,FALSE()),C4))</f>
        <v>SLJS036</v>
      </c>
      <c r="D5" s="92"/>
      <c r="E5" s="92"/>
      <c r="F5" s="92"/>
      <c r="G5" s="4" t="s">
        <v>11</v>
      </c>
      <c r="J5" s="120" t="s">
        <v>12</v>
      </c>
      <c r="K5" s="116"/>
    </row>
    <row r="6" spans="1:12" ht="15.75" customHeight="1" x14ac:dyDescent="0.3">
      <c r="A6" s="95" t="s">
        <v>13</v>
      </c>
      <c r="B6" s="92"/>
      <c r="C6" s="98" t="str">
        <f>IF(OR(ISBLANK(C2),ISBLANK(C3),ISBLANK(C4)),"",CONCATENATE(C2,"_SeqLib_",C5))</f>
        <v>2025-07-19_SeqLib_SLJS036</v>
      </c>
      <c r="D6" s="92"/>
      <c r="E6" s="92"/>
      <c r="F6" s="92"/>
      <c r="G6" s="4"/>
      <c r="J6" s="116"/>
      <c r="K6" s="116"/>
    </row>
    <row r="7" spans="1:12" ht="15.75" customHeight="1" x14ac:dyDescent="0.3">
      <c r="A7" s="109" t="s">
        <v>14</v>
      </c>
      <c r="B7" s="92"/>
      <c r="C7" s="101" t="s">
        <v>303</v>
      </c>
      <c r="D7" s="97"/>
      <c r="E7" s="97"/>
      <c r="F7" s="97"/>
      <c r="G7" s="4" t="s">
        <v>5</v>
      </c>
    </row>
    <row r="8" spans="1:12" ht="15.75" customHeight="1" x14ac:dyDescent="0.3">
      <c r="A8" s="109" t="s">
        <v>15</v>
      </c>
      <c r="B8" s="92"/>
      <c r="C8" s="101" t="s">
        <v>435</v>
      </c>
      <c r="D8" s="97"/>
      <c r="E8" s="97"/>
      <c r="F8" s="97"/>
      <c r="G8" s="4" t="s">
        <v>16</v>
      </c>
    </row>
    <row r="9" spans="1:12" ht="15.75" customHeight="1" x14ac:dyDescent="0.3">
      <c r="A9" s="124" t="s">
        <v>17</v>
      </c>
      <c r="B9" s="92"/>
      <c r="C9" s="106" t="str">
        <f>IF(OR(LEN(C7)=0, LEN(C8)=0),"",CONCATENATE(C7,"_Batch",C8))</f>
        <v>NOMADS_BatchH</v>
      </c>
      <c r="D9" s="92"/>
      <c r="E9" s="92"/>
      <c r="F9" s="92"/>
      <c r="G9" s="4" t="s">
        <v>18</v>
      </c>
    </row>
    <row r="10" spans="1:12" ht="15.75" customHeight="1" x14ac:dyDescent="0.3">
      <c r="A10" s="124" t="s">
        <v>19</v>
      </c>
      <c r="B10" s="92"/>
      <c r="C10" s="106" t="str">
        <f>IF(OR(LEN(C6)=0,LEN(exp_summary)=0),"",CONCATENATE(C6,"_",exp_summary))</f>
        <v>2025-07-19_SeqLib_SLJS036_NOMADS_BatchH</v>
      </c>
      <c r="D10" s="92"/>
      <c r="E10" s="92"/>
      <c r="F10" s="92"/>
      <c r="G10" s="92"/>
      <c r="H10" s="92"/>
    </row>
    <row r="11" spans="1:12" ht="15.75" customHeight="1" x14ac:dyDescent="0.3">
      <c r="A11" s="94" t="s">
        <v>20</v>
      </c>
      <c r="B11" s="92"/>
      <c r="C11" s="25">
        <v>22</v>
      </c>
      <c r="D11" s="23"/>
      <c r="E11" s="23"/>
      <c r="F11" s="23"/>
      <c r="G11" s="4"/>
    </row>
    <row r="12" spans="1:12" ht="15.75" customHeight="1" x14ac:dyDescent="0.3">
      <c r="A12" s="94" t="s">
        <v>21</v>
      </c>
      <c r="B12" s="92"/>
      <c r="C12" s="117" t="s">
        <v>436</v>
      </c>
      <c r="D12" s="97"/>
      <c r="E12" s="97"/>
      <c r="F12" s="97"/>
      <c r="G12" s="97"/>
      <c r="H12" s="97"/>
      <c r="I12" s="97"/>
      <c r="J12" s="97"/>
      <c r="K12" s="97"/>
    </row>
    <row r="13" spans="1:12" x14ac:dyDescent="0.3">
      <c r="A13" s="1"/>
      <c r="B13" s="1"/>
      <c r="C13" s="97"/>
      <c r="D13" s="97"/>
      <c r="E13" s="97"/>
      <c r="F13" s="97"/>
      <c r="G13" s="97"/>
      <c r="H13" s="97"/>
      <c r="I13" s="97"/>
      <c r="J13" s="97"/>
      <c r="K13" s="97"/>
    </row>
    <row r="14" spans="1:12" x14ac:dyDescent="0.3">
      <c r="C14" s="5"/>
    </row>
    <row r="15" spans="1:12" x14ac:dyDescent="0.3">
      <c r="A15" s="6" t="s">
        <v>22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9" t="s">
        <v>23</v>
      </c>
      <c r="J16" s="116"/>
      <c r="K16" s="116"/>
    </row>
    <row r="17" spans="1:17" ht="16.2" customHeight="1" thickBot="1" x14ac:dyDescent="0.35">
      <c r="A17" s="8" t="s">
        <v>24</v>
      </c>
      <c r="B17" s="8"/>
      <c r="C17" s="8"/>
      <c r="D17" s="8"/>
      <c r="E17" s="8"/>
      <c r="G17" s="8"/>
      <c r="I17" s="113" t="s">
        <v>25</v>
      </c>
      <c r="J17" s="114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21">
        <v>30</v>
      </c>
      <c r="J18" s="116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21">
        <v>30</v>
      </c>
      <c r="J19" s="116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21">
        <v>80</v>
      </c>
      <c r="J20" s="116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21">
        <v>8</v>
      </c>
      <c r="J21" s="116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29</v>
      </c>
      <c r="B23" s="8"/>
      <c r="C23" s="8"/>
      <c r="D23" s="8"/>
      <c r="E23" s="8"/>
      <c r="F23" s="8"/>
      <c r="G23" s="24"/>
    </row>
    <row r="24" spans="1:17" ht="30.75" customHeight="1" x14ac:dyDescent="0.3">
      <c r="A24" s="91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(55µl) AMPPure beads for 5 min RT with mixing, wash with fresh 80% EtOH, spin, dry, re-suspend in 15 µl EB (10 min @RT) and transfer eluate to fresh tube</v>
      </c>
      <c r="B24" s="92"/>
      <c r="C24" s="92"/>
      <c r="D24" s="92"/>
      <c r="E24" s="92"/>
      <c r="F24" s="92"/>
      <c r="G24" s="92"/>
      <c r="H24" s="92"/>
      <c r="I24" s="116"/>
      <c r="J24" s="116"/>
      <c r="K24" s="116"/>
      <c r="L24" s="116"/>
    </row>
    <row r="25" spans="1:17" ht="15.75" customHeight="1" x14ac:dyDescent="0.3">
      <c r="A25" s="8" t="s">
        <v>30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31</v>
      </c>
      <c r="B26" s="11" t="s">
        <v>32</v>
      </c>
      <c r="C26" s="11" t="s">
        <v>33</v>
      </c>
      <c r="D26" s="125" t="s">
        <v>34</v>
      </c>
      <c r="E26" s="92"/>
      <c r="F26" s="104" t="s">
        <v>35</v>
      </c>
      <c r="G26" s="105"/>
      <c r="H26" s="104" t="s">
        <v>36</v>
      </c>
      <c r="I26" s="105"/>
    </row>
    <row r="27" spans="1:17" ht="16.2" customHeight="1" thickTop="1" x14ac:dyDescent="0.3">
      <c r="A27" s="12">
        <f>SUM(exp_rxns*5)*0.5</f>
        <v>55</v>
      </c>
      <c r="B27" s="28">
        <v>40</v>
      </c>
      <c r="C27" s="28">
        <v>10</v>
      </c>
      <c r="D27" s="110">
        <f>SUM(B27*C27)</f>
        <v>400</v>
      </c>
      <c r="E27" s="111"/>
      <c r="F27" s="108">
        <f>IFERROR(IF(SUM(flowcell_targetmass/DNAconc_pooled)&gt;adaptlig_maxvol_ul,adaptlig_maxvol_ul, SUM(flowcell_targetmass/DNAconc_pooled)),"")</f>
        <v>2</v>
      </c>
      <c r="G27" s="97"/>
      <c r="H27" s="115">
        <f>IFERROR(SUM(adaptlig_maxvol_ul-F27),"")</f>
        <v>8</v>
      </c>
      <c r="I27" s="116"/>
    </row>
    <row r="29" spans="1:17" x14ac:dyDescent="0.3">
      <c r="A29" s="6" t="s">
        <v>37</v>
      </c>
    </row>
    <row r="30" spans="1:17" x14ac:dyDescent="0.3">
      <c r="A30" s="8" t="s">
        <v>38</v>
      </c>
      <c r="B30" s="8"/>
      <c r="C30" s="8"/>
      <c r="G30" s="4"/>
    </row>
    <row r="31" spans="1:17" x14ac:dyDescent="0.3">
      <c r="A31" s="8" t="str">
        <f>_xlfn.CONCAT("2. Add 1 µl of diluted RA + ADB to the ", adaptlig_maxvol_ul, " µl of adapter ligated cleaned pooled DNA")</f>
        <v>2. Add 1 µl of diluted RA + ADB to the 10 µl of adapter ligated cleaned pooled DNA</v>
      </c>
      <c r="B31" s="8"/>
      <c r="C31" s="8"/>
    </row>
    <row r="32" spans="1:17" x14ac:dyDescent="0.3">
      <c r="A32" s="4" t="s">
        <v>39</v>
      </c>
      <c r="B32" s="8"/>
      <c r="C32" s="8"/>
      <c r="G32" s="4"/>
      <c r="Q32" s="2"/>
    </row>
    <row r="34" spans="1:6" x14ac:dyDescent="0.3">
      <c r="A34" s="6" t="s">
        <v>40</v>
      </c>
    </row>
    <row r="35" spans="1:6" ht="15.75" customHeight="1" thickBot="1" x14ac:dyDescent="0.35">
      <c r="A35" s="113" t="s">
        <v>41</v>
      </c>
      <c r="B35" s="114"/>
      <c r="C35" s="114"/>
      <c r="D35" s="126" t="s">
        <v>42</v>
      </c>
      <c r="E35" s="114"/>
    </row>
    <row r="36" spans="1:6" ht="15.75" customHeight="1" x14ac:dyDescent="0.3">
      <c r="A36" s="125" t="s">
        <v>43</v>
      </c>
      <c r="B36" s="92"/>
      <c r="C36" s="92"/>
      <c r="D36" s="103">
        <f>flowcell_maxvol</f>
        <v>11</v>
      </c>
      <c r="E36" s="92"/>
    </row>
    <row r="37" spans="1:6" ht="15.75" customHeight="1" x14ac:dyDescent="0.3">
      <c r="A37" s="93" t="s">
        <v>44</v>
      </c>
      <c r="B37" s="92"/>
      <c r="C37" s="92"/>
      <c r="D37" s="107">
        <v>37.5</v>
      </c>
      <c r="E37" s="92"/>
    </row>
    <row r="38" spans="1:6" ht="15.75" customHeight="1" x14ac:dyDescent="0.3">
      <c r="A38" s="93" t="s">
        <v>45</v>
      </c>
      <c r="B38" s="92"/>
      <c r="C38" s="92"/>
      <c r="D38" s="107">
        <v>25.5</v>
      </c>
      <c r="E38" s="92"/>
      <c r="F38" s="4" t="s">
        <v>46</v>
      </c>
    </row>
    <row r="40" spans="1:6" x14ac:dyDescent="0.3">
      <c r="A40" s="6" t="s">
        <v>47</v>
      </c>
      <c r="C40" s="4"/>
    </row>
    <row r="41" spans="1:6" ht="15.75" customHeight="1" x14ac:dyDescent="0.3">
      <c r="A41" s="94" t="s">
        <v>48</v>
      </c>
      <c r="B41" s="92"/>
      <c r="C41" s="102" t="s">
        <v>49</v>
      </c>
      <c r="D41" s="97"/>
      <c r="E41" s="4" t="s">
        <v>5</v>
      </c>
    </row>
    <row r="42" spans="1:6" ht="15.75" customHeight="1" x14ac:dyDescent="0.3">
      <c r="A42" s="94" t="s">
        <v>50</v>
      </c>
      <c r="B42" s="92"/>
      <c r="C42" s="100" t="s">
        <v>437</v>
      </c>
      <c r="D42" s="97"/>
    </row>
    <row r="43" spans="1:6" ht="15.75" customHeight="1" x14ac:dyDescent="0.3">
      <c r="A43" s="94" t="s">
        <v>51</v>
      </c>
      <c r="B43" s="92"/>
      <c r="C43" s="100" t="s">
        <v>300</v>
      </c>
      <c r="D43" s="97"/>
      <c r="E43" s="4" t="s">
        <v>5</v>
      </c>
    </row>
    <row r="44" spans="1:6" ht="15.75" customHeight="1" x14ac:dyDescent="0.3">
      <c r="A44" s="94" t="s">
        <v>52</v>
      </c>
      <c r="B44" s="92"/>
      <c r="C44" s="112">
        <f>IF(flowcell_status="New",0,"")</f>
        <v>0</v>
      </c>
      <c r="D44" s="97"/>
      <c r="E44" s="8" t="s">
        <v>53</v>
      </c>
    </row>
    <row r="45" spans="1:6" ht="15.75" customHeight="1" x14ac:dyDescent="0.3">
      <c r="A45" s="94" t="s">
        <v>54</v>
      </c>
      <c r="B45" s="92"/>
      <c r="C45" s="102" t="s">
        <v>55</v>
      </c>
      <c r="D45" s="97"/>
      <c r="E45" s="4" t="s">
        <v>5</v>
      </c>
    </row>
    <row r="46" spans="1:6" ht="15.75" customHeight="1" x14ac:dyDescent="0.3">
      <c r="A46" s="94" t="s">
        <v>56</v>
      </c>
      <c r="B46" s="92"/>
      <c r="C46" s="100">
        <v>1325</v>
      </c>
      <c r="D46" s="97"/>
      <c r="E46" s="8" t="s">
        <v>57</v>
      </c>
    </row>
    <row r="47" spans="1:6" ht="15.75" customHeight="1" x14ac:dyDescent="0.3">
      <c r="A47" s="94" t="s">
        <v>58</v>
      </c>
      <c r="B47" s="92"/>
      <c r="C47" s="100">
        <v>6</v>
      </c>
      <c r="D47" s="97"/>
      <c r="E47" s="8" t="s">
        <v>59</v>
      </c>
    </row>
  </sheetData>
  <sheetProtection selectLockedCells="1"/>
  <mergeCells count="62">
    <mergeCell ref="A44:B44"/>
    <mergeCell ref="A9:B9"/>
    <mergeCell ref="C2:F2"/>
    <mergeCell ref="D26:E26"/>
    <mergeCell ref="D35:E35"/>
    <mergeCell ref="A36:C36"/>
    <mergeCell ref="A43:B43"/>
    <mergeCell ref="J5:K6"/>
    <mergeCell ref="I18:J18"/>
    <mergeCell ref="I21:J21"/>
    <mergeCell ref="J4:K4"/>
    <mergeCell ref="A1:L1"/>
    <mergeCell ref="A10:B10"/>
    <mergeCell ref="I19:J19"/>
    <mergeCell ref="J3:K3"/>
    <mergeCell ref="I20:J20"/>
    <mergeCell ref="J2:K2"/>
    <mergeCell ref="I17:J17"/>
    <mergeCell ref="A47:B47"/>
    <mergeCell ref="A42:B42"/>
    <mergeCell ref="D37:E37"/>
    <mergeCell ref="A5:B5"/>
    <mergeCell ref="F27:G27"/>
    <mergeCell ref="C47:D47"/>
    <mergeCell ref="A7:B7"/>
    <mergeCell ref="A41:B41"/>
    <mergeCell ref="C41:D41"/>
    <mergeCell ref="D27:E27"/>
    <mergeCell ref="A46:B46"/>
    <mergeCell ref="C44:D44"/>
    <mergeCell ref="A35:C35"/>
    <mergeCell ref="A38:C38"/>
    <mergeCell ref="A12:B12"/>
    <mergeCell ref="C43:D43"/>
    <mergeCell ref="C46:D46"/>
    <mergeCell ref="C42:D42"/>
    <mergeCell ref="A45:B45"/>
    <mergeCell ref="C7:F7"/>
    <mergeCell ref="C45:D45"/>
    <mergeCell ref="D36:E36"/>
    <mergeCell ref="F26:G26"/>
    <mergeCell ref="C10:H10"/>
    <mergeCell ref="C8:F8"/>
    <mergeCell ref="A8:B8"/>
    <mergeCell ref="H27:I27"/>
    <mergeCell ref="C12:K13"/>
    <mergeCell ref="A24:L24"/>
    <mergeCell ref="C9:F9"/>
    <mergeCell ref="I16:K16"/>
    <mergeCell ref="D38:E38"/>
    <mergeCell ref="G2:H2"/>
    <mergeCell ref="A37:C37"/>
    <mergeCell ref="A11:B11"/>
    <mergeCell ref="A6:B6"/>
    <mergeCell ref="C3:F3"/>
    <mergeCell ref="C6:F6"/>
    <mergeCell ref="C5:F5"/>
    <mergeCell ref="A3:B3"/>
    <mergeCell ref="A2:B2"/>
    <mergeCell ref="A4:B4"/>
    <mergeCell ref="C4:F4"/>
    <mergeCell ref="H26:I26"/>
  </mergeCells>
  <conditionalFormatting sqref="C2:C4 C7:C8 C11:C12 B27:C27 C41:C43 C45:C47">
    <cfRule type="expression" dxfId="8" priority="7">
      <formula>COUNTIF(B2,"")</formula>
    </cfRule>
  </conditionalFormatting>
  <conditionalFormatting sqref="C46">
    <cfRule type="cellIs" dxfId="7" priority="8" operator="lessThan">
      <formula>800</formula>
    </cfRule>
    <cfRule type="cellIs" dxfId="6" priority="9" operator="greaterThanOrEqual">
      <formula>800</formula>
    </cfRule>
  </conditionalFormatting>
  <conditionalFormatting sqref="D27">
    <cfRule type="cellIs" dxfId="5" priority="4" stopIfTrue="1" operator="lessThan">
      <formula>Post_PCR_target_DNA_conc</formula>
    </cfRule>
    <cfRule type="cellIs" dxfId="4" priority="5" stopIfTrue="1" operator="greaterThanOrEqual">
      <formula>Post_PCR_target_DNA_conc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00000000-0002-0000-0000-000001000000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xr:uid="{00000000-0002-0000-0000-000002000000}">
          <x14:formula1>
            <xm:f>Reference!I17:I26</xm:f>
          </x14:formula1>
          <xm:sqref>C3</xm:sqref>
        </x14:dataValidation>
        <x14:dataValidation type="list" xr:uid="{00000000-0002-0000-0000-000003000000}">
          <x14:formula1>
            <xm:f>Reference!L17:L26</xm:f>
          </x14:formula1>
          <xm:sqref>C7</xm:sqref>
        </x14:dataValidation>
        <x14:dataValidation type="list" xr:uid="{00000000-0002-0000-0000-000004000000}">
          <x14:formula1>
            <xm:f>Reference!E25:E30</xm:f>
          </x14:formula1>
          <xm:sqref>C41</xm:sqref>
        </x14:dataValidation>
        <x14:dataValidation type="list" xr:uid="{00000000-0002-0000-0000-000005000000}">
          <x14:formula1>
            <xm:f>Reference!E17:E18</xm:f>
          </x14:formula1>
          <xm:sqref>C43</xm:sqref>
        </x14:dataValidation>
        <x14:dataValidation type="list" xr:uid="{00000000-0002-0000-0000-000006000000}">
          <x14:formula1>
            <xm:f>Reference!E33</xm:f>
          </x14:formula1>
          <xm:sqref>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I10" sqref="I10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hidden="1" customWidth="1"/>
    <col min="8" max="8" width="12" hidden="1" customWidth="1"/>
    <col min="13" max="22" width="11" hidden="1" customWidth="1"/>
    <col min="26" max="26" width="0" hidden="1"/>
  </cols>
  <sheetData>
    <row r="1" spans="1:26" x14ac:dyDescent="0.3">
      <c r="C1" s="34"/>
      <c r="D1" s="132" t="s">
        <v>60</v>
      </c>
      <c r="E1" s="130"/>
      <c r="F1" s="130"/>
      <c r="G1" s="56" t="s">
        <v>61</v>
      </c>
      <c r="H1" s="129" t="s">
        <v>62</v>
      </c>
      <c r="I1" s="130"/>
      <c r="J1" s="130"/>
      <c r="K1" s="131"/>
      <c r="L1" s="133" t="s">
        <v>63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spans="1:26" s="10" customFormat="1" ht="95.4" customHeight="1" thickBot="1" x14ac:dyDescent="0.35">
      <c r="A2" s="36" t="s">
        <v>64</v>
      </c>
      <c r="B2" s="75" t="s">
        <v>65</v>
      </c>
      <c r="C2" s="36" t="s">
        <v>66</v>
      </c>
      <c r="D2" s="57" t="s">
        <v>67</v>
      </c>
      <c r="E2" s="57" t="s">
        <v>68</v>
      </c>
      <c r="F2" s="57" t="s">
        <v>69</v>
      </c>
      <c r="G2" s="58" t="s">
        <v>70</v>
      </c>
      <c r="H2" s="59" t="s">
        <v>71</v>
      </c>
      <c r="I2" s="59" t="s">
        <v>72</v>
      </c>
      <c r="J2" s="59" t="s">
        <v>73</v>
      </c>
      <c r="K2" s="59" t="s">
        <v>74</v>
      </c>
      <c r="L2" s="60" t="s">
        <v>75</v>
      </c>
      <c r="M2" s="60" t="s">
        <v>76</v>
      </c>
      <c r="N2" s="60" t="s">
        <v>77</v>
      </c>
      <c r="O2" s="60" t="s">
        <v>78</v>
      </c>
      <c r="P2" s="60" t="s">
        <v>79</v>
      </c>
      <c r="Q2" s="60" t="s">
        <v>80</v>
      </c>
      <c r="R2" s="60" t="s">
        <v>81</v>
      </c>
      <c r="S2" s="60" t="s">
        <v>82</v>
      </c>
      <c r="T2" s="60" t="s">
        <v>83</v>
      </c>
      <c r="U2" s="60" t="s">
        <v>84</v>
      </c>
      <c r="V2" s="60" t="s">
        <v>85</v>
      </c>
      <c r="W2" s="60" t="s">
        <v>86</v>
      </c>
      <c r="X2" s="60" t="s">
        <v>87</v>
      </c>
      <c r="Y2" s="60" t="s">
        <v>88</v>
      </c>
      <c r="Z2" s="60" t="s">
        <v>89</v>
      </c>
    </row>
    <row r="3" spans="1:26" ht="15.75" customHeight="1" x14ac:dyDescent="0.3">
      <c r="A3" s="37">
        <v>1</v>
      </c>
      <c r="B3" s="76" t="str">
        <f>RIGHT(tbl_SeqLib[[#This Row],[Well]],LEN(tbl_SeqLib[[#This Row],[Well]])-1)</f>
        <v>1</v>
      </c>
      <c r="C3" s="39" t="s">
        <v>90</v>
      </c>
      <c r="D3" s="39" t="s">
        <v>389</v>
      </c>
      <c r="E3" s="39" t="s">
        <v>389</v>
      </c>
      <c r="F3" s="39" t="s">
        <v>356</v>
      </c>
      <c r="G3" s="39" t="s">
        <v>390</v>
      </c>
      <c r="H3" s="83" t="s">
        <v>391</v>
      </c>
      <c r="I3" s="39">
        <v>5</v>
      </c>
      <c r="J3" s="39">
        <v>10</v>
      </c>
      <c r="K3" s="40">
        <f>IF(OR(tbl_SeqLib[[#This Row],[Qubit PCR '[DNA'] (ng/µl)]]="", tbl_SeqLib[[#This Row],[PCR Dilution Factor]]=""),"",SUM(tbl_SeqLib[[#This Row],[Qubit PCR '[DNA'] (ng/µl)]]*tbl_SeqLib[[#This Row],[PCR Dilution Factor]]))</f>
        <v>50</v>
      </c>
      <c r="L3" s="41" t="s">
        <v>91</v>
      </c>
      <c r="M3" s="42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4</v>
      </c>
      <c r="N3" s="42">
        <f>IF(LEN(tbl_SeqLib[[#This Row],[PCR '[DNA'] (ng / µl)]])&gt;0,ROUNDUP(_xlfn.MINIFS(tbl_SeqLib[PCR prodct (µl) to add (exact)],tbl_SeqLib[Column],tbl_SeqLib[[#This Row],[Column]]),1),"")</f>
        <v>0.4</v>
      </c>
      <c r="O3" s="42">
        <f>IF(LEN(tbl_SeqLib[[#This Row],[PCR '[DNA'] (ng / µl)]])&gt;0,ROUNDDOWN(_xlfn.MAXIFS(tbl_SeqLib[PCR prodct (µl) to add (exact)],tbl_SeqLib[Column],tbl_SeqLib[[#This Row],[Column]]),1),"")</f>
        <v>8.4</v>
      </c>
      <c r="P3" s="42">
        <f>IF(LEN(tbl_SeqLib[[#This Row],[PCR '[DNA'] (ng / µl)]])&gt;0,ROUNDUP(AVERAGEIFS(tbl_SeqLib[PCR prodct (µl) to add (exact)],tbl_SeqLib[Column],tbl_SeqLib[[#This Row],[Column]]),1),"")</f>
        <v>3.7</v>
      </c>
      <c r="Q3" s="42">
        <f t="array" ref="Q3">_xlfn.XLOOKUP(0,ABS(tbl_SeqLib[[#This Row],[Min vol for col]:[Av vol for col]]-tbl_SeqLib[[#This Row],[PCR prodct (µl) to add (exact)]]),tbl_SeqLib[[#This Row],[Min vol for col]:[Av vol for col]],"",1)</f>
        <v>3.7</v>
      </c>
      <c r="R3" s="42">
        <f t="array" ref="R3">_xlfn.XLOOKUP(0,ABS(tbl_SeqLib[[#This Row],[Max vol for col]:[Av vol for col]]-tbl_SeqLib[[#This Row],[PCR prodct (µl) to add (exact)]]),tbl_SeqLib[[#This Row],[Max vol for col]:[Av vol for col]],"",1)</f>
        <v>3.7</v>
      </c>
      <c r="S3" s="42">
        <f>IF(LEN(tbl_SeqLib[[#This Row],[Max vol for col]])=0,"",tbl_SeqLib[[#This Row],[Max vol for col]])</f>
        <v>8.4</v>
      </c>
      <c r="T3" s="42">
        <f>IF(LEN(tbl_SeqLib[[#This Row],[PCR '[DNA'] (ng / µl)]])&gt;0,AVERAGE(tbl_SeqLib[PCR prodct (µl) to add (exact)]),"")</f>
        <v>3.522727272727272</v>
      </c>
      <c r="U3" s="42">
        <f>IF(LEN(tbl_SeqLib[[#This Row],[PCR '[DNA'] (ng / µl)]])&gt;0,MAX(tbl_SeqLib[PCR prodct (µl) to add (exact)]),"")</f>
        <v>10</v>
      </c>
      <c r="V3" s="42">
        <f t="array" ref="V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3" s="42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3" s="69"/>
      <c r="Y3" s="42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3" s="43" t="str">
        <f>IF(ISBLANK(tbl_SeqLib[[#This Row],[sWGA Identifier]]),"",CONCATENATE(exp_id,"_",tbl_SeqLib[[#This Row],[Well]]))</f>
        <v>SLJS036_A1</v>
      </c>
    </row>
    <row r="4" spans="1:26" ht="15.75" customHeight="1" x14ac:dyDescent="0.3">
      <c r="A4" s="44">
        <v>2</v>
      </c>
      <c r="B4" s="77" t="str">
        <f>RIGHT(tbl_SeqLib[[#This Row],[Well]],LEN(tbl_SeqLib[[#This Row],[Well]])-1)</f>
        <v>1</v>
      </c>
      <c r="C4" s="26" t="s">
        <v>92</v>
      </c>
      <c r="D4" s="26" t="s">
        <v>392</v>
      </c>
      <c r="E4" s="26" t="s">
        <v>392</v>
      </c>
      <c r="F4" s="26" t="s">
        <v>356</v>
      </c>
      <c r="G4" s="26" t="s">
        <v>390</v>
      </c>
      <c r="H4" s="84" t="s">
        <v>393</v>
      </c>
      <c r="I4" s="26">
        <v>2.4</v>
      </c>
      <c r="J4" s="26">
        <v>10</v>
      </c>
      <c r="K4" s="14">
        <f>IF(OR(tbl_SeqLib[[#This Row],[Qubit PCR '[DNA'] (ng/µl)]]="", tbl_SeqLib[[#This Row],[PCR Dilution Factor]]=""),"",SUM(tbl_SeqLib[[#This Row],[Qubit PCR '[DNA'] (ng/µl)]]*tbl_SeqLib[[#This Row],[PCR Dilution Factor]]))</f>
        <v>24</v>
      </c>
      <c r="L4" s="27" t="s">
        <v>93</v>
      </c>
      <c r="M4" s="6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8.4</v>
      </c>
      <c r="N4" s="63">
        <f>IF(LEN(tbl_SeqLib[[#This Row],[PCR '[DNA'] (ng / µl)]])&gt;0,ROUNDUP(_xlfn.MINIFS(tbl_SeqLib[PCR prodct (µl) to add (exact)],tbl_SeqLib[Column],tbl_SeqLib[[#This Row],[Column]]),1),"")</f>
        <v>0.4</v>
      </c>
      <c r="O4" s="63">
        <f>IF(LEN(tbl_SeqLib[[#This Row],[PCR '[DNA'] (ng / µl)]])&gt;0,ROUNDDOWN(_xlfn.MAXIFS(tbl_SeqLib[PCR prodct (µl) to add (exact)],tbl_SeqLib[Column],tbl_SeqLib[[#This Row],[Column]]),1),"")</f>
        <v>8.4</v>
      </c>
      <c r="P4" s="63">
        <f>IF(LEN(tbl_SeqLib[[#This Row],[PCR '[DNA'] (ng / µl)]])&gt;0,ROUNDUP(AVERAGEIFS(tbl_SeqLib[PCR prodct (µl) to add (exact)],tbl_SeqLib[Column],tbl_SeqLib[[#This Row],[Column]]),1),"")</f>
        <v>3.7</v>
      </c>
      <c r="Q4" s="63">
        <f t="array" ref="Q4">_xlfn.XLOOKUP(0,ABS(tbl_SeqLib[[#This Row],[Min vol for col]:[Av vol for col]]-tbl_SeqLib[[#This Row],[PCR prodct (µl) to add (exact)]]),tbl_SeqLib[[#This Row],[Min vol for col]:[Av vol for col]],"",1)</f>
        <v>8.4</v>
      </c>
      <c r="R4" s="63">
        <f t="array" ref="R4">_xlfn.XLOOKUP(0,ABS(tbl_SeqLib[[#This Row],[Max vol for col]:[Av vol for col]]-tbl_SeqLib[[#This Row],[PCR prodct (µl) to add (exact)]]),tbl_SeqLib[[#This Row],[Max vol for col]:[Av vol for col]],"",1)</f>
        <v>8.4</v>
      </c>
      <c r="S4" s="63">
        <f>IF(LEN(tbl_SeqLib[[#This Row],[Max vol for col]])=0,"",tbl_SeqLib[[#This Row],[Max vol for col]])</f>
        <v>8.4</v>
      </c>
      <c r="T4" s="63">
        <f>IF(LEN(tbl_SeqLib[[#This Row],[PCR '[DNA'] (ng / µl)]])&gt;0,AVERAGE(tbl_SeqLib[PCR prodct (µl) to add (exact)]),"")</f>
        <v>3.522727272727272</v>
      </c>
      <c r="U4" s="63">
        <f>IF(LEN(tbl_SeqLib[[#This Row],[PCR '[DNA'] (ng / µl)]])&gt;0,MAX(tbl_SeqLib[PCR prodct (µl) to add (exact)]),"")</f>
        <v>10</v>
      </c>
      <c r="V4" s="63">
        <f t="array" ref="V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10</v>
      </c>
      <c r="W4" s="6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4" s="70"/>
      <c r="Y4" s="6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4" s="64" t="str">
        <f>IF(ISBLANK(tbl_SeqLib[[#This Row],[sWGA Identifier]]),"",CONCATENATE(exp_id,"_",tbl_SeqLib[[#This Row],[Well]]))</f>
        <v>SLJS036_B1</v>
      </c>
    </row>
    <row r="5" spans="1:26" ht="15.75" customHeight="1" x14ac:dyDescent="0.3">
      <c r="A5" s="44">
        <v>3</v>
      </c>
      <c r="B5" s="77" t="str">
        <f>RIGHT(tbl_SeqLib[[#This Row],[Well]],LEN(tbl_SeqLib[[#This Row],[Well]])-1)</f>
        <v>1</v>
      </c>
      <c r="C5" s="26" t="s">
        <v>94</v>
      </c>
      <c r="D5" s="26" t="s">
        <v>394</v>
      </c>
      <c r="E5" s="26" t="s">
        <v>394</v>
      </c>
      <c r="F5" s="26" t="s">
        <v>356</v>
      </c>
      <c r="G5" s="26" t="s">
        <v>390</v>
      </c>
      <c r="H5" s="84" t="s">
        <v>395</v>
      </c>
      <c r="I5" s="26">
        <v>6.8</v>
      </c>
      <c r="J5" s="26">
        <v>10</v>
      </c>
      <c r="K5" s="14">
        <f>IF(OR(tbl_SeqLib[[#This Row],[Qubit PCR '[DNA'] (ng/µl)]]="", tbl_SeqLib[[#This Row],[PCR Dilution Factor]]=""),"",SUM(tbl_SeqLib[[#This Row],[Qubit PCR '[DNA'] (ng/µl)]]*tbl_SeqLib[[#This Row],[PCR Dilution Factor]]))</f>
        <v>68</v>
      </c>
      <c r="L5" s="27" t="s">
        <v>95</v>
      </c>
      <c r="M5" s="6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3</v>
      </c>
      <c r="N5" s="63">
        <f>IF(LEN(tbl_SeqLib[[#This Row],[PCR '[DNA'] (ng / µl)]])&gt;0,ROUNDUP(_xlfn.MINIFS(tbl_SeqLib[PCR prodct (µl) to add (exact)],tbl_SeqLib[Column],tbl_SeqLib[[#This Row],[Column]]),1),"")</f>
        <v>0.4</v>
      </c>
      <c r="O5" s="63">
        <f>IF(LEN(tbl_SeqLib[[#This Row],[PCR '[DNA'] (ng / µl)]])&gt;0,ROUNDDOWN(_xlfn.MAXIFS(tbl_SeqLib[PCR prodct (µl) to add (exact)],tbl_SeqLib[Column],tbl_SeqLib[[#This Row],[Column]]),1),"")</f>
        <v>8.4</v>
      </c>
      <c r="P5" s="63">
        <f>IF(LEN(tbl_SeqLib[[#This Row],[PCR '[DNA'] (ng / µl)]])&gt;0,ROUNDUP(AVERAGEIFS(tbl_SeqLib[PCR prodct (µl) to add (exact)],tbl_SeqLib[Column],tbl_SeqLib[[#This Row],[Column]]),1),"")</f>
        <v>3.7</v>
      </c>
      <c r="Q5" s="63">
        <f t="array" ref="Q5">_xlfn.XLOOKUP(0,ABS(tbl_SeqLib[[#This Row],[Min vol for col]:[Av vol for col]]-tbl_SeqLib[[#This Row],[PCR prodct (µl) to add (exact)]]),tbl_SeqLib[[#This Row],[Min vol for col]:[Av vol for col]],"",1)</f>
        <v>3.7</v>
      </c>
      <c r="R5" s="63">
        <f t="array" ref="R5">_xlfn.XLOOKUP(0,ABS(tbl_SeqLib[[#This Row],[Max vol for col]:[Av vol for col]]-tbl_SeqLib[[#This Row],[PCR prodct (µl) to add (exact)]]),tbl_SeqLib[[#This Row],[Max vol for col]:[Av vol for col]],"",1)</f>
        <v>3.7</v>
      </c>
      <c r="S5" s="63">
        <f>IF(LEN(tbl_SeqLib[[#This Row],[Max vol for col]])=0,"",tbl_SeqLib[[#This Row],[Max vol for col]])</f>
        <v>8.4</v>
      </c>
      <c r="T5" s="63">
        <f>IF(LEN(tbl_SeqLib[[#This Row],[PCR '[DNA'] (ng / µl)]])&gt;0,AVERAGE(tbl_SeqLib[PCR prodct (µl) to add (exact)]),"")</f>
        <v>3.522727272727272</v>
      </c>
      <c r="U5" s="63">
        <f>IF(LEN(tbl_SeqLib[[#This Row],[PCR '[DNA'] (ng / µl)]])&gt;0,MAX(tbl_SeqLib[PCR prodct (µl) to add (exact)]),"")</f>
        <v>10</v>
      </c>
      <c r="V5" s="63">
        <f t="array" ref="V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5" s="6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5" s="70"/>
      <c r="Y5" s="6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5" s="64" t="str">
        <f>IF(ISBLANK(tbl_SeqLib[[#This Row],[sWGA Identifier]]),"",CONCATENATE(exp_id,"_",tbl_SeqLib[[#This Row],[Well]]))</f>
        <v>SLJS036_C1</v>
      </c>
    </row>
    <row r="6" spans="1:26" ht="15.75" customHeight="1" x14ac:dyDescent="0.3">
      <c r="A6" s="44">
        <v>4</v>
      </c>
      <c r="B6" s="77" t="str">
        <f>RIGHT(tbl_SeqLib[[#This Row],[Well]],LEN(tbl_SeqLib[[#This Row],[Well]])-1)</f>
        <v>1</v>
      </c>
      <c r="C6" s="26" t="s">
        <v>96</v>
      </c>
      <c r="D6" s="26" t="s">
        <v>396</v>
      </c>
      <c r="E6" s="26" t="s">
        <v>396</v>
      </c>
      <c r="F6" s="26" t="s">
        <v>356</v>
      </c>
      <c r="G6" s="26" t="s">
        <v>390</v>
      </c>
      <c r="H6" s="84" t="s">
        <v>397</v>
      </c>
      <c r="I6" s="26">
        <v>9.9</v>
      </c>
      <c r="J6" s="26">
        <v>10</v>
      </c>
      <c r="K6" s="14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6" s="27" t="s">
        <v>97</v>
      </c>
      <c r="M6" s="6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2.1</v>
      </c>
      <c r="N6" s="63">
        <f>IF(LEN(tbl_SeqLib[[#This Row],[PCR '[DNA'] (ng / µl)]])&gt;0,ROUNDUP(_xlfn.MINIFS(tbl_SeqLib[PCR prodct (µl) to add (exact)],tbl_SeqLib[Column],tbl_SeqLib[[#This Row],[Column]]),1),"")</f>
        <v>0.4</v>
      </c>
      <c r="O6" s="63">
        <f>IF(LEN(tbl_SeqLib[[#This Row],[PCR '[DNA'] (ng / µl)]])&gt;0,ROUNDDOWN(_xlfn.MAXIFS(tbl_SeqLib[PCR prodct (µl) to add (exact)],tbl_SeqLib[Column],tbl_SeqLib[[#This Row],[Column]]),1),"")</f>
        <v>8.4</v>
      </c>
      <c r="P6" s="63">
        <f>IF(LEN(tbl_SeqLib[[#This Row],[PCR '[DNA'] (ng / µl)]])&gt;0,ROUNDUP(AVERAGEIFS(tbl_SeqLib[PCR prodct (µl) to add (exact)],tbl_SeqLib[Column],tbl_SeqLib[[#This Row],[Column]]),1),"")</f>
        <v>3.7</v>
      </c>
      <c r="Q6" s="63">
        <f t="array" ref="Q6">_xlfn.XLOOKUP(0,ABS(tbl_SeqLib[[#This Row],[Min vol for col]:[Av vol for col]]-tbl_SeqLib[[#This Row],[PCR prodct (µl) to add (exact)]]),tbl_SeqLib[[#This Row],[Min vol for col]:[Av vol for col]],"",1)</f>
        <v>3.7</v>
      </c>
      <c r="R6" s="63">
        <f t="array" ref="R6">_xlfn.XLOOKUP(0,ABS(tbl_SeqLib[[#This Row],[Max vol for col]:[Av vol for col]]-tbl_SeqLib[[#This Row],[PCR prodct (µl) to add (exact)]]),tbl_SeqLib[[#This Row],[Max vol for col]:[Av vol for col]],"",1)</f>
        <v>3.7</v>
      </c>
      <c r="S6" s="63">
        <f>IF(LEN(tbl_SeqLib[[#This Row],[Max vol for col]])=0,"",tbl_SeqLib[[#This Row],[Max vol for col]])</f>
        <v>8.4</v>
      </c>
      <c r="T6" s="63">
        <f>IF(LEN(tbl_SeqLib[[#This Row],[PCR '[DNA'] (ng / µl)]])&gt;0,AVERAGE(tbl_SeqLib[PCR prodct (µl) to add (exact)]),"")</f>
        <v>3.522727272727272</v>
      </c>
      <c r="U6" s="63">
        <f>IF(LEN(tbl_SeqLib[[#This Row],[PCR '[DNA'] (ng / µl)]])&gt;0,MAX(tbl_SeqLib[PCR prodct (µl) to add (exact)]),"")</f>
        <v>10</v>
      </c>
      <c r="V6" s="63">
        <f t="array" ref="V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6" s="6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6" s="70"/>
      <c r="Y6" s="6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6" s="64" t="str">
        <f>IF(ISBLANK(tbl_SeqLib[[#This Row],[sWGA Identifier]]),"",CONCATENATE(exp_id,"_",tbl_SeqLib[[#This Row],[Well]]))</f>
        <v>SLJS036_D1</v>
      </c>
    </row>
    <row r="7" spans="1:26" ht="15.75" customHeight="1" x14ac:dyDescent="0.3">
      <c r="A7" s="44">
        <v>5</v>
      </c>
      <c r="B7" s="77" t="str">
        <f>RIGHT(tbl_SeqLib[[#This Row],[Well]],LEN(tbl_SeqLib[[#This Row],[Well]])-1)</f>
        <v>1</v>
      </c>
      <c r="C7" s="26" t="s">
        <v>98</v>
      </c>
      <c r="D7" s="26" t="s">
        <v>398</v>
      </c>
      <c r="E7" s="26" t="s">
        <v>398</v>
      </c>
      <c r="F7" s="26" t="s">
        <v>356</v>
      </c>
      <c r="G7" s="26" t="s">
        <v>390</v>
      </c>
      <c r="H7" s="84" t="s">
        <v>399</v>
      </c>
      <c r="I7" s="26">
        <v>52</v>
      </c>
      <c r="J7" s="26">
        <v>10</v>
      </c>
      <c r="K7" s="14">
        <f>IF(OR(tbl_SeqLib[[#This Row],[Qubit PCR '[DNA'] (ng/µl)]]="", tbl_SeqLib[[#This Row],[PCR Dilution Factor]]=""),"",SUM(tbl_SeqLib[[#This Row],[Qubit PCR '[DNA'] (ng/µl)]]*tbl_SeqLib[[#This Row],[PCR Dilution Factor]]))</f>
        <v>520</v>
      </c>
      <c r="L7" s="27" t="s">
        <v>99</v>
      </c>
      <c r="M7" s="6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0.4</v>
      </c>
      <c r="N7" s="63">
        <f>IF(LEN(tbl_SeqLib[[#This Row],[PCR '[DNA'] (ng / µl)]])&gt;0,ROUNDUP(_xlfn.MINIFS(tbl_SeqLib[PCR prodct (µl) to add (exact)],tbl_SeqLib[Column],tbl_SeqLib[[#This Row],[Column]]),1),"")</f>
        <v>0.4</v>
      </c>
      <c r="O7" s="63">
        <f>IF(LEN(tbl_SeqLib[[#This Row],[PCR '[DNA'] (ng / µl)]])&gt;0,ROUNDDOWN(_xlfn.MAXIFS(tbl_SeqLib[PCR prodct (µl) to add (exact)],tbl_SeqLib[Column],tbl_SeqLib[[#This Row],[Column]]),1),"")</f>
        <v>8.4</v>
      </c>
      <c r="P7" s="63">
        <f>IF(LEN(tbl_SeqLib[[#This Row],[PCR '[DNA'] (ng / µl)]])&gt;0,ROUNDUP(AVERAGEIFS(tbl_SeqLib[PCR prodct (µl) to add (exact)],tbl_SeqLib[Column],tbl_SeqLib[[#This Row],[Column]]),1),"")</f>
        <v>3.7</v>
      </c>
      <c r="Q7" s="63">
        <f t="array" ref="Q7">_xlfn.XLOOKUP(0,ABS(tbl_SeqLib[[#This Row],[Min vol for col]:[Av vol for col]]-tbl_SeqLib[[#This Row],[PCR prodct (µl) to add (exact)]]),tbl_SeqLib[[#This Row],[Min vol for col]:[Av vol for col]],"",1)</f>
        <v>0.4</v>
      </c>
      <c r="R7" s="63">
        <f t="array" ref="R7">_xlfn.XLOOKUP(0,ABS(tbl_SeqLib[[#This Row],[Max vol for col]:[Av vol for col]]-tbl_SeqLib[[#This Row],[PCR prodct (µl) to add (exact)]]),tbl_SeqLib[[#This Row],[Max vol for col]:[Av vol for col]],"",1)</f>
        <v>3.7</v>
      </c>
      <c r="S7" s="63">
        <f>IF(LEN(tbl_SeqLib[[#This Row],[Max vol for col]])=0,"",tbl_SeqLib[[#This Row],[Max vol for col]])</f>
        <v>8.4</v>
      </c>
      <c r="T7" s="63">
        <f>IF(LEN(tbl_SeqLib[[#This Row],[PCR '[DNA'] (ng / µl)]])&gt;0,AVERAGE(tbl_SeqLib[PCR prodct (µl) to add (exact)]),"")</f>
        <v>3.522727272727272</v>
      </c>
      <c r="U7" s="63">
        <f>IF(LEN(tbl_SeqLib[[#This Row],[PCR '[DNA'] (ng / µl)]])&gt;0,MAX(tbl_SeqLib[PCR prodct (µl) to add (exact)]),"")</f>
        <v>10</v>
      </c>
      <c r="V7" s="63">
        <f t="array" ref="V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7" s="6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7" s="70"/>
      <c r="Y7" s="6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7" s="64" t="str">
        <f>IF(ISBLANK(tbl_SeqLib[[#This Row],[sWGA Identifier]]),"",CONCATENATE(exp_id,"_",tbl_SeqLib[[#This Row],[Well]]))</f>
        <v>SLJS036_E1</v>
      </c>
    </row>
    <row r="8" spans="1:26" ht="15.75" customHeight="1" x14ac:dyDescent="0.3">
      <c r="A8" s="44">
        <v>6</v>
      </c>
      <c r="B8" s="77" t="str">
        <f>RIGHT(tbl_SeqLib[[#This Row],[Well]],LEN(tbl_SeqLib[[#This Row],[Well]])-1)</f>
        <v>1</v>
      </c>
      <c r="C8" s="26" t="s">
        <v>100</v>
      </c>
      <c r="D8" s="26" t="s">
        <v>400</v>
      </c>
      <c r="E8" s="26" t="s">
        <v>400</v>
      </c>
      <c r="F8" s="26" t="s">
        <v>356</v>
      </c>
      <c r="G8" s="26" t="s">
        <v>390</v>
      </c>
      <c r="H8" s="84" t="s">
        <v>401</v>
      </c>
      <c r="I8" s="26">
        <v>14</v>
      </c>
      <c r="J8" s="26">
        <v>10</v>
      </c>
      <c r="K8" s="14">
        <f>IF(OR(tbl_SeqLib[[#This Row],[Qubit PCR '[DNA'] (ng/µl)]]="", tbl_SeqLib[[#This Row],[PCR Dilution Factor]]=""),"",SUM(tbl_SeqLib[[#This Row],[Qubit PCR '[DNA'] (ng/µl)]]*tbl_SeqLib[[#This Row],[PCR Dilution Factor]]))</f>
        <v>140</v>
      </c>
      <c r="L8" s="27" t="s">
        <v>101</v>
      </c>
      <c r="M8" s="6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1.5</v>
      </c>
      <c r="N8" s="63">
        <f>IF(LEN(tbl_SeqLib[[#This Row],[PCR '[DNA'] (ng / µl)]])&gt;0,ROUNDUP(_xlfn.MINIFS(tbl_SeqLib[PCR prodct (µl) to add (exact)],tbl_SeqLib[Column],tbl_SeqLib[[#This Row],[Column]]),1),"")</f>
        <v>0.4</v>
      </c>
      <c r="O8" s="63">
        <f>IF(LEN(tbl_SeqLib[[#This Row],[PCR '[DNA'] (ng / µl)]])&gt;0,ROUNDDOWN(_xlfn.MAXIFS(tbl_SeqLib[PCR prodct (µl) to add (exact)],tbl_SeqLib[Column],tbl_SeqLib[[#This Row],[Column]]),1),"")</f>
        <v>8.4</v>
      </c>
      <c r="P8" s="63">
        <f>IF(LEN(tbl_SeqLib[[#This Row],[PCR '[DNA'] (ng / µl)]])&gt;0,ROUNDUP(AVERAGEIFS(tbl_SeqLib[PCR prodct (µl) to add (exact)],tbl_SeqLib[Column],tbl_SeqLib[[#This Row],[Column]]),1),"")</f>
        <v>3.7</v>
      </c>
      <c r="Q8" s="63">
        <f t="array" ref="Q8">_xlfn.XLOOKUP(0,ABS(tbl_SeqLib[[#This Row],[Min vol for col]:[Av vol for col]]-tbl_SeqLib[[#This Row],[PCR prodct (µl) to add (exact)]]),tbl_SeqLib[[#This Row],[Min vol for col]:[Av vol for col]],"",1)</f>
        <v>0.4</v>
      </c>
      <c r="R8" s="63">
        <f t="array" ref="R8">_xlfn.XLOOKUP(0,ABS(tbl_SeqLib[[#This Row],[Max vol for col]:[Av vol for col]]-tbl_SeqLib[[#This Row],[PCR prodct (µl) to add (exact)]]),tbl_SeqLib[[#This Row],[Max vol for col]:[Av vol for col]],"",1)</f>
        <v>3.7</v>
      </c>
      <c r="S8" s="63">
        <f>IF(LEN(tbl_SeqLib[[#This Row],[Max vol for col]])=0,"",tbl_SeqLib[[#This Row],[Max vol for col]])</f>
        <v>8.4</v>
      </c>
      <c r="T8" s="63">
        <f>IF(LEN(tbl_SeqLib[[#This Row],[PCR '[DNA'] (ng / µl)]])&gt;0,AVERAGE(tbl_SeqLib[PCR prodct (µl) to add (exact)]),"")</f>
        <v>3.522727272727272</v>
      </c>
      <c r="U8" s="63">
        <f>IF(LEN(tbl_SeqLib[[#This Row],[PCR '[DNA'] (ng / µl)]])&gt;0,MAX(tbl_SeqLib[PCR prodct (µl) to add (exact)]),"")</f>
        <v>10</v>
      </c>
      <c r="V8" s="63">
        <f t="array" ref="V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8" s="6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8" s="70"/>
      <c r="Y8" s="6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8" s="64" t="str">
        <f>IF(ISBLANK(tbl_SeqLib[[#This Row],[sWGA Identifier]]),"",CONCATENATE(exp_id,"_",tbl_SeqLib[[#This Row],[Well]]))</f>
        <v>SLJS036_F1</v>
      </c>
    </row>
    <row r="9" spans="1:26" ht="15.75" customHeight="1" x14ac:dyDescent="0.3">
      <c r="A9" s="44">
        <v>7</v>
      </c>
      <c r="B9" s="77" t="str">
        <f>RIGHT(tbl_SeqLib[[#This Row],[Well]],LEN(tbl_SeqLib[[#This Row],[Well]])-1)</f>
        <v>1</v>
      </c>
      <c r="C9" s="26" t="s">
        <v>102</v>
      </c>
      <c r="D9" s="26" t="s">
        <v>402</v>
      </c>
      <c r="E9" s="26" t="s">
        <v>402</v>
      </c>
      <c r="F9" s="26" t="s">
        <v>356</v>
      </c>
      <c r="G9" s="26" t="s">
        <v>390</v>
      </c>
      <c r="H9" s="84" t="s">
        <v>403</v>
      </c>
      <c r="I9" s="26">
        <v>3</v>
      </c>
      <c r="J9" s="26">
        <v>10</v>
      </c>
      <c r="K9" s="14">
        <f>IF(OR(tbl_SeqLib[[#This Row],[Qubit PCR '[DNA'] (ng/µl)]]="", tbl_SeqLib[[#This Row],[PCR Dilution Factor]]=""),"",SUM(tbl_SeqLib[[#This Row],[Qubit PCR '[DNA'] (ng/µl)]]*tbl_SeqLib[[#This Row],[PCR Dilution Factor]]))</f>
        <v>30</v>
      </c>
      <c r="L9" s="27" t="s">
        <v>103</v>
      </c>
      <c r="M9" s="6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6.6999999999999993</v>
      </c>
      <c r="N9" s="63">
        <f>IF(LEN(tbl_SeqLib[[#This Row],[PCR '[DNA'] (ng / µl)]])&gt;0,ROUNDUP(_xlfn.MINIFS(tbl_SeqLib[PCR prodct (µl) to add (exact)],tbl_SeqLib[Column],tbl_SeqLib[[#This Row],[Column]]),1),"")</f>
        <v>0.4</v>
      </c>
      <c r="O9" s="63">
        <f>IF(LEN(tbl_SeqLib[[#This Row],[PCR '[DNA'] (ng / µl)]])&gt;0,ROUNDDOWN(_xlfn.MAXIFS(tbl_SeqLib[PCR prodct (µl) to add (exact)],tbl_SeqLib[Column],tbl_SeqLib[[#This Row],[Column]]),1),"")</f>
        <v>8.4</v>
      </c>
      <c r="P9" s="63">
        <f>IF(LEN(tbl_SeqLib[[#This Row],[PCR '[DNA'] (ng / µl)]])&gt;0,ROUNDUP(AVERAGEIFS(tbl_SeqLib[PCR prodct (µl) to add (exact)],tbl_SeqLib[Column],tbl_SeqLib[[#This Row],[Column]]),1),"")</f>
        <v>3.7</v>
      </c>
      <c r="Q9" s="63">
        <f t="array" ref="Q9">_xlfn.XLOOKUP(0,ABS(tbl_SeqLib[[#This Row],[Min vol for col]:[Av vol for col]]-tbl_SeqLib[[#This Row],[PCR prodct (µl) to add (exact)]]),tbl_SeqLib[[#This Row],[Min vol for col]:[Av vol for col]],"",1)</f>
        <v>8.4</v>
      </c>
      <c r="R9" s="63">
        <f t="array" ref="R9">_xlfn.XLOOKUP(0,ABS(tbl_SeqLib[[#This Row],[Max vol for col]:[Av vol for col]]-tbl_SeqLib[[#This Row],[PCR prodct (µl) to add (exact)]]),tbl_SeqLib[[#This Row],[Max vol for col]:[Av vol for col]],"",1)</f>
        <v>8.4</v>
      </c>
      <c r="S9" s="63">
        <f>IF(LEN(tbl_SeqLib[[#This Row],[Max vol for col]])=0,"",tbl_SeqLib[[#This Row],[Max vol for col]])</f>
        <v>8.4</v>
      </c>
      <c r="T9" s="63">
        <f>IF(LEN(tbl_SeqLib[[#This Row],[PCR '[DNA'] (ng / µl)]])&gt;0,AVERAGE(tbl_SeqLib[PCR prodct (µl) to add (exact)]),"")</f>
        <v>3.522727272727272</v>
      </c>
      <c r="U9" s="63">
        <f>IF(LEN(tbl_SeqLib[[#This Row],[PCR '[DNA'] (ng / µl)]])&gt;0,MAX(tbl_SeqLib[PCR prodct (µl) to add (exact)]),"")</f>
        <v>10</v>
      </c>
      <c r="V9" s="63">
        <f t="array" ref="V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9" s="6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9" s="70"/>
      <c r="Y9" s="6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9" s="64" t="str">
        <f>IF(ISBLANK(tbl_SeqLib[[#This Row],[sWGA Identifier]]),"",CONCATENATE(exp_id,"_",tbl_SeqLib[[#This Row],[Well]]))</f>
        <v>SLJS036_G1</v>
      </c>
    </row>
    <row r="10" spans="1:26" ht="15.75" customHeight="1" thickBot="1" x14ac:dyDescent="0.35">
      <c r="A10" s="46">
        <v>8</v>
      </c>
      <c r="B10" s="78" t="str">
        <f>RIGHT(tbl_SeqLib[[#This Row],[Well]],LEN(tbl_SeqLib[[#This Row],[Well]])-1)</f>
        <v>1</v>
      </c>
      <c r="C10" s="50" t="s">
        <v>104</v>
      </c>
      <c r="D10" s="50" t="s">
        <v>404</v>
      </c>
      <c r="E10" s="52" t="s">
        <v>404</v>
      </c>
      <c r="F10" s="50" t="s">
        <v>356</v>
      </c>
      <c r="G10" s="50" t="s">
        <v>390</v>
      </c>
      <c r="H10" s="50" t="s">
        <v>405</v>
      </c>
      <c r="I10" s="50">
        <v>6</v>
      </c>
      <c r="J10" s="50">
        <v>10</v>
      </c>
      <c r="K10" s="51">
        <f>IF(OR(tbl_SeqLib[[#This Row],[Qubit PCR '[DNA'] (ng/µl)]]="", tbl_SeqLib[[#This Row],[PCR Dilution Factor]]=""),"",SUM(tbl_SeqLib[[#This Row],[Qubit PCR '[DNA'] (ng/µl)]]*tbl_SeqLib[[#This Row],[PCR Dilution Factor]]))</f>
        <v>60</v>
      </c>
      <c r="L10" s="52" t="s">
        <v>105</v>
      </c>
      <c r="M10" s="65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3.4</v>
      </c>
      <c r="N10" s="65">
        <f>IF(LEN(tbl_SeqLib[[#This Row],[PCR '[DNA'] (ng / µl)]])&gt;0,ROUNDUP(_xlfn.MINIFS(tbl_SeqLib[PCR prodct (µl) to add (exact)],tbl_SeqLib[Column],tbl_SeqLib[[#This Row],[Column]]),1),"")</f>
        <v>0.4</v>
      </c>
      <c r="O10" s="65">
        <f>IF(LEN(tbl_SeqLib[[#This Row],[PCR '[DNA'] (ng / µl)]])&gt;0,ROUNDDOWN(_xlfn.MAXIFS(tbl_SeqLib[PCR prodct (µl) to add (exact)],tbl_SeqLib[Column],tbl_SeqLib[[#This Row],[Column]]),1),"")</f>
        <v>8.4</v>
      </c>
      <c r="P10" s="65">
        <f>IF(LEN(tbl_SeqLib[[#This Row],[PCR '[DNA'] (ng / µl)]])&gt;0,ROUNDUP(AVERAGEIFS(tbl_SeqLib[PCR prodct (µl) to add (exact)],tbl_SeqLib[Column],tbl_SeqLib[[#This Row],[Column]]),1),"")</f>
        <v>3.7</v>
      </c>
      <c r="Q10" s="65">
        <f t="array" ref="Q10">_xlfn.XLOOKUP(0,ABS(tbl_SeqLib[[#This Row],[Min vol for col]:[Av vol for col]]-tbl_SeqLib[[#This Row],[PCR prodct (µl) to add (exact)]]),tbl_SeqLib[[#This Row],[Min vol for col]:[Av vol for col]],"",1)</f>
        <v>3.7</v>
      </c>
      <c r="R10" s="65">
        <f t="array" ref="R10">_xlfn.XLOOKUP(0,ABS(tbl_SeqLib[[#This Row],[Max vol for col]:[Av vol for col]]-tbl_SeqLib[[#This Row],[PCR prodct (µl) to add (exact)]]),tbl_SeqLib[[#This Row],[Max vol for col]:[Av vol for col]],"",1)</f>
        <v>3.7</v>
      </c>
      <c r="S10" s="65">
        <f>IF(LEN(tbl_SeqLib[[#This Row],[Max vol for col]])=0,"",tbl_SeqLib[[#This Row],[Max vol for col]])</f>
        <v>8.4</v>
      </c>
      <c r="T10" s="65">
        <f>IF(LEN(tbl_SeqLib[[#This Row],[PCR '[DNA'] (ng / µl)]])&gt;0,AVERAGE(tbl_SeqLib[PCR prodct (µl) to add (exact)]),"")</f>
        <v>3.522727272727272</v>
      </c>
      <c r="U10" s="65">
        <f>IF(LEN(tbl_SeqLib[[#This Row],[PCR '[DNA'] (ng / µl)]])&gt;0,MAX(tbl_SeqLib[PCR prodct (µl) to add (exact)]),"")</f>
        <v>10</v>
      </c>
      <c r="V10" s="65">
        <f t="array" ref="V1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0" s="65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8.4</v>
      </c>
      <c r="X10" s="71"/>
      <c r="Y10" s="65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1.5999999999999996</v>
      </c>
      <c r="Z10" s="66" t="str">
        <f>IF(ISBLANK(tbl_SeqLib[[#This Row],[sWGA Identifier]]),"",CONCATENATE(exp_id,"_",tbl_SeqLib[[#This Row],[Well]]))</f>
        <v>SLJS036_H1</v>
      </c>
    </row>
    <row r="11" spans="1:26" ht="15.75" customHeight="1" x14ac:dyDescent="0.3">
      <c r="A11" s="61">
        <v>9</v>
      </c>
      <c r="B11" s="79" t="str">
        <f>RIGHT(tbl_SeqLib[[#This Row],[Well]],LEN(tbl_SeqLib[[#This Row],[Well]])-1)</f>
        <v>2</v>
      </c>
      <c r="C11" s="33" t="s">
        <v>106</v>
      </c>
      <c r="D11" s="13" t="s">
        <v>406</v>
      </c>
      <c r="E11" s="15" t="s">
        <v>406</v>
      </c>
      <c r="F11" s="13" t="s">
        <v>356</v>
      </c>
      <c r="G11" s="13" t="s">
        <v>390</v>
      </c>
      <c r="H11" s="13" t="s">
        <v>407</v>
      </c>
      <c r="I11" s="13">
        <v>5.5</v>
      </c>
      <c r="J11" s="13">
        <v>10</v>
      </c>
      <c r="K11" s="62">
        <f>IF(OR(tbl_SeqLib[[#This Row],[Qubit PCR '[DNA'] (ng/µl)]]="", tbl_SeqLib[[#This Row],[PCR Dilution Factor]]=""),"",SUM(tbl_SeqLib[[#This Row],[Qubit PCR '[DNA'] (ng/µl)]]*tbl_SeqLib[[#This Row],[PCR Dilution Factor]]))</f>
        <v>55</v>
      </c>
      <c r="L11" s="15" t="s">
        <v>107</v>
      </c>
      <c r="M11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3.7</v>
      </c>
      <c r="N11" s="31">
        <f>IF(LEN(tbl_SeqLib[[#This Row],[PCR '[DNA'] (ng / µl)]])&gt;0,ROUNDUP(_xlfn.MINIFS(tbl_SeqLib[PCR prodct (µl) to add (exact)],tbl_SeqLib[Column],tbl_SeqLib[[#This Row],[Column]]),1),"")</f>
        <v>0.4</v>
      </c>
      <c r="O11" s="31">
        <f>IF(LEN(tbl_SeqLib[[#This Row],[PCR '[DNA'] (ng / µl)]])&gt;0,ROUNDDOWN(_xlfn.MAXIFS(tbl_SeqLib[PCR prodct (µl) to add (exact)],tbl_SeqLib[Column],tbl_SeqLib[[#This Row],[Column]]),1),"")</f>
        <v>4</v>
      </c>
      <c r="P11" s="31">
        <f>IF(LEN(tbl_SeqLib[[#This Row],[PCR '[DNA'] (ng / µl)]])&gt;0,ROUNDUP(AVERAGEIFS(tbl_SeqLib[PCR prodct (µl) to add (exact)],tbl_SeqLib[Column],tbl_SeqLib[[#This Row],[Column]]),1),"")</f>
        <v>2.5</v>
      </c>
      <c r="Q11" s="31">
        <f t="array" ref="Q11">_xlfn.XLOOKUP(0,ABS(tbl_SeqLib[[#This Row],[Min vol for col]:[Av vol for col]]-tbl_SeqLib[[#This Row],[PCR prodct (µl) to add (exact)]]),tbl_SeqLib[[#This Row],[Min vol for col]:[Av vol for col]],"",1)</f>
        <v>4</v>
      </c>
      <c r="R11" s="31">
        <f t="array" ref="R11">_xlfn.XLOOKUP(0,ABS(tbl_SeqLib[[#This Row],[Max vol for col]:[Av vol for col]]-tbl_SeqLib[[#This Row],[PCR prodct (µl) to add (exact)]]),tbl_SeqLib[[#This Row],[Max vol for col]:[Av vol for col]],"",1)</f>
        <v>4</v>
      </c>
      <c r="S11" s="31">
        <f>IF(LEN(tbl_SeqLib[[#This Row],[Max vol for col]])=0,"",tbl_SeqLib[[#This Row],[Max vol for col]])</f>
        <v>4</v>
      </c>
      <c r="T11" s="31">
        <f>IF(LEN(tbl_SeqLib[[#This Row],[PCR '[DNA'] (ng / µl)]])&gt;0,AVERAGE(tbl_SeqLib[PCR prodct (µl) to add (exact)]),"")</f>
        <v>3.522727272727272</v>
      </c>
      <c r="U11" s="31">
        <f>IF(LEN(tbl_SeqLib[[#This Row],[PCR '[DNA'] (ng / µl)]])&gt;0,MAX(tbl_SeqLib[PCR prodct (µl) to add (exact)]),"")</f>
        <v>10</v>
      </c>
      <c r="V11" s="31">
        <f t="array" ref="V1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1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1" s="72"/>
      <c r="Y11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1" s="45" t="str">
        <f>IF(ISBLANK(tbl_SeqLib[[#This Row],[sWGA Identifier]]),"",CONCATENATE(exp_id,"_",tbl_SeqLib[[#This Row],[Well]]))</f>
        <v>SLJS036_A2</v>
      </c>
    </row>
    <row r="12" spans="1:26" ht="15.75" customHeight="1" x14ac:dyDescent="0.3">
      <c r="A12" s="44">
        <v>10</v>
      </c>
      <c r="B12" s="79" t="str">
        <f>RIGHT(tbl_SeqLib[[#This Row],[Well]],LEN(tbl_SeqLib[[#This Row],[Well]])-1)</f>
        <v>2</v>
      </c>
      <c r="C12" s="33" t="s">
        <v>108</v>
      </c>
      <c r="D12" s="13" t="s">
        <v>408</v>
      </c>
      <c r="E12" s="15" t="s">
        <v>408</v>
      </c>
      <c r="F12" s="13" t="s">
        <v>356</v>
      </c>
      <c r="G12" s="26" t="s">
        <v>390</v>
      </c>
      <c r="H12" s="13" t="s">
        <v>409</v>
      </c>
      <c r="I12" s="26">
        <v>8.5</v>
      </c>
      <c r="J12" s="13">
        <v>10</v>
      </c>
      <c r="K12" s="14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12" s="27" t="s">
        <v>109</v>
      </c>
      <c r="M12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2.4</v>
      </c>
      <c r="N12" s="31">
        <f>IF(LEN(tbl_SeqLib[[#This Row],[PCR '[DNA'] (ng / µl)]])&gt;0,ROUNDUP(_xlfn.MINIFS(tbl_SeqLib[PCR prodct (µl) to add (exact)],tbl_SeqLib[Column],tbl_SeqLib[[#This Row],[Column]]),1),"")</f>
        <v>0.4</v>
      </c>
      <c r="O12" s="31">
        <f>IF(LEN(tbl_SeqLib[[#This Row],[PCR '[DNA'] (ng / µl)]])&gt;0,ROUNDDOWN(_xlfn.MAXIFS(tbl_SeqLib[PCR prodct (µl) to add (exact)],tbl_SeqLib[Column],tbl_SeqLib[[#This Row],[Column]]),1),"")</f>
        <v>4</v>
      </c>
      <c r="P12" s="31">
        <f>IF(LEN(tbl_SeqLib[[#This Row],[PCR '[DNA'] (ng / µl)]])&gt;0,ROUNDUP(AVERAGEIFS(tbl_SeqLib[PCR prodct (µl) to add (exact)],tbl_SeqLib[Column],tbl_SeqLib[[#This Row],[Column]]),1),"")</f>
        <v>2.5</v>
      </c>
      <c r="Q12" s="31">
        <f t="array" ref="Q12">_xlfn.XLOOKUP(0,ABS(tbl_SeqLib[[#This Row],[Min vol for col]:[Av vol for col]]-tbl_SeqLib[[#This Row],[PCR prodct (µl) to add (exact)]]),tbl_SeqLib[[#This Row],[Min vol for col]:[Av vol for col]],"",1)</f>
        <v>2.5</v>
      </c>
      <c r="R12" s="31">
        <f t="array" ref="R12">_xlfn.XLOOKUP(0,ABS(tbl_SeqLib[[#This Row],[Max vol for col]:[Av vol for col]]-tbl_SeqLib[[#This Row],[PCR prodct (µl) to add (exact)]]),tbl_SeqLib[[#This Row],[Max vol for col]:[Av vol for col]],"",1)</f>
        <v>2.5</v>
      </c>
      <c r="S12" s="31">
        <f>IF(LEN(tbl_SeqLib[[#This Row],[Max vol for col]])=0,"",tbl_SeqLib[[#This Row],[Max vol for col]])</f>
        <v>4</v>
      </c>
      <c r="T12" s="31">
        <f>IF(LEN(tbl_SeqLib[[#This Row],[PCR '[DNA'] (ng / µl)]])&gt;0,AVERAGE(tbl_SeqLib[PCR prodct (µl) to add (exact)]),"")</f>
        <v>3.522727272727272</v>
      </c>
      <c r="U12" s="31">
        <f>IF(LEN(tbl_SeqLib[[#This Row],[PCR '[DNA'] (ng / µl)]])&gt;0,MAX(tbl_SeqLib[PCR prodct (µl) to add (exact)]),"")</f>
        <v>10</v>
      </c>
      <c r="V12" s="31">
        <f t="array" ref="V1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2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2" s="72"/>
      <c r="Y12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2" s="45" t="str">
        <f>IF(ISBLANK(tbl_SeqLib[[#This Row],[sWGA Identifier]]),"",CONCATENATE(exp_id,"_",tbl_SeqLib[[#This Row],[Well]]))</f>
        <v>SLJS036_B2</v>
      </c>
    </row>
    <row r="13" spans="1:26" ht="15.75" customHeight="1" x14ac:dyDescent="0.3">
      <c r="A13" s="44">
        <v>11</v>
      </c>
      <c r="B13" s="79" t="str">
        <f>RIGHT(tbl_SeqLib[[#This Row],[Well]],LEN(tbl_SeqLib[[#This Row],[Well]])-1)</f>
        <v>2</v>
      </c>
      <c r="C13" s="33" t="s">
        <v>110</v>
      </c>
      <c r="D13" s="13" t="s">
        <v>410</v>
      </c>
      <c r="E13" s="15" t="s">
        <v>410</v>
      </c>
      <c r="F13" s="13" t="s">
        <v>356</v>
      </c>
      <c r="G13" s="26" t="s">
        <v>390</v>
      </c>
      <c r="H13" s="13" t="s">
        <v>411</v>
      </c>
      <c r="I13" s="26">
        <v>10</v>
      </c>
      <c r="J13" s="13">
        <v>10</v>
      </c>
      <c r="K13" s="14">
        <f>IF(OR(tbl_SeqLib[[#This Row],[Qubit PCR '[DNA'] (ng/µl)]]="", tbl_SeqLib[[#This Row],[PCR Dilution Factor]]=""),"",SUM(tbl_SeqLib[[#This Row],[Qubit PCR '[DNA'] (ng/µl)]]*tbl_SeqLib[[#This Row],[PCR Dilution Factor]]))</f>
        <v>100</v>
      </c>
      <c r="L13" s="27" t="s">
        <v>111</v>
      </c>
      <c r="M13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</v>
      </c>
      <c r="N13" s="31">
        <f>IF(LEN(tbl_SeqLib[[#This Row],[PCR '[DNA'] (ng / µl)]])&gt;0,ROUNDUP(_xlfn.MINIFS(tbl_SeqLib[PCR prodct (µl) to add (exact)],tbl_SeqLib[Column],tbl_SeqLib[[#This Row],[Column]]),1),"")</f>
        <v>0.4</v>
      </c>
      <c r="O13" s="31">
        <f>IF(LEN(tbl_SeqLib[[#This Row],[PCR '[DNA'] (ng / µl)]])&gt;0,ROUNDDOWN(_xlfn.MAXIFS(tbl_SeqLib[PCR prodct (µl) to add (exact)],tbl_SeqLib[Column],tbl_SeqLib[[#This Row],[Column]]),1),"")</f>
        <v>4</v>
      </c>
      <c r="P13" s="31">
        <f>IF(LEN(tbl_SeqLib[[#This Row],[PCR '[DNA'] (ng / µl)]])&gt;0,ROUNDUP(AVERAGEIFS(tbl_SeqLib[PCR prodct (µl) to add (exact)],tbl_SeqLib[Column],tbl_SeqLib[[#This Row],[Column]]),1),"")</f>
        <v>2.5</v>
      </c>
      <c r="Q13" s="31">
        <f t="array" ref="Q13">_xlfn.XLOOKUP(0,ABS(tbl_SeqLib[[#This Row],[Min vol for col]:[Av vol for col]]-tbl_SeqLib[[#This Row],[PCR prodct (µl) to add (exact)]]),tbl_SeqLib[[#This Row],[Min vol for col]:[Av vol for col]],"",1)</f>
        <v>2.5</v>
      </c>
      <c r="R13" s="31">
        <f t="array" ref="R13">_xlfn.XLOOKUP(0,ABS(tbl_SeqLib[[#This Row],[Max vol for col]:[Av vol for col]]-tbl_SeqLib[[#This Row],[PCR prodct (µl) to add (exact)]]),tbl_SeqLib[[#This Row],[Max vol for col]:[Av vol for col]],"",1)</f>
        <v>2.5</v>
      </c>
      <c r="S13" s="31">
        <f>IF(LEN(tbl_SeqLib[[#This Row],[Max vol for col]])=0,"",tbl_SeqLib[[#This Row],[Max vol for col]])</f>
        <v>4</v>
      </c>
      <c r="T13" s="31">
        <f>IF(LEN(tbl_SeqLib[[#This Row],[PCR '[DNA'] (ng / µl)]])&gt;0,AVERAGE(tbl_SeqLib[PCR prodct (µl) to add (exact)]),"")</f>
        <v>3.522727272727272</v>
      </c>
      <c r="U13" s="31">
        <f>IF(LEN(tbl_SeqLib[[#This Row],[PCR '[DNA'] (ng / µl)]])&gt;0,MAX(tbl_SeqLib[PCR prodct (µl) to add (exact)]),"")</f>
        <v>10</v>
      </c>
      <c r="V13" s="31">
        <f t="array" ref="V1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3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3" s="72"/>
      <c r="Y13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3" s="45" t="str">
        <f>IF(ISBLANK(tbl_SeqLib[[#This Row],[sWGA Identifier]]),"",CONCATENATE(exp_id,"_",tbl_SeqLib[[#This Row],[Well]]))</f>
        <v>SLJS036_C2</v>
      </c>
    </row>
    <row r="14" spans="1:26" ht="15.75" customHeight="1" x14ac:dyDescent="0.3">
      <c r="A14" s="44">
        <v>12</v>
      </c>
      <c r="B14" s="79" t="str">
        <f>RIGHT(tbl_SeqLib[[#This Row],[Well]],LEN(tbl_SeqLib[[#This Row],[Well]])-1)</f>
        <v>2</v>
      </c>
      <c r="C14" s="33" t="s">
        <v>112</v>
      </c>
      <c r="D14" s="13" t="s">
        <v>412</v>
      </c>
      <c r="E14" s="15" t="s">
        <v>412</v>
      </c>
      <c r="F14" s="13" t="s">
        <v>356</v>
      </c>
      <c r="G14" s="26" t="s">
        <v>390</v>
      </c>
      <c r="H14" s="13" t="s">
        <v>413</v>
      </c>
      <c r="I14" s="26">
        <v>9</v>
      </c>
      <c r="J14" s="13">
        <v>10</v>
      </c>
      <c r="K14" s="14">
        <f>IF(OR(tbl_SeqLib[[#This Row],[Qubit PCR '[DNA'] (ng/µl)]]="", tbl_SeqLib[[#This Row],[PCR Dilution Factor]]=""),"",SUM(tbl_SeqLib[[#This Row],[Qubit PCR '[DNA'] (ng/µl)]]*tbl_SeqLib[[#This Row],[PCR Dilution Factor]]))</f>
        <v>90</v>
      </c>
      <c r="L14" s="27" t="s">
        <v>113</v>
      </c>
      <c r="M14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2.3000000000000003</v>
      </c>
      <c r="N14" s="31">
        <f>IF(LEN(tbl_SeqLib[[#This Row],[PCR '[DNA'] (ng / µl)]])&gt;0,ROUNDUP(_xlfn.MINIFS(tbl_SeqLib[PCR prodct (µl) to add (exact)],tbl_SeqLib[Column],tbl_SeqLib[[#This Row],[Column]]),1),"")</f>
        <v>0.4</v>
      </c>
      <c r="O14" s="31">
        <f>IF(LEN(tbl_SeqLib[[#This Row],[PCR '[DNA'] (ng / µl)]])&gt;0,ROUNDDOWN(_xlfn.MAXIFS(tbl_SeqLib[PCR prodct (µl) to add (exact)],tbl_SeqLib[Column],tbl_SeqLib[[#This Row],[Column]]),1),"")</f>
        <v>4</v>
      </c>
      <c r="P14" s="31">
        <f>IF(LEN(tbl_SeqLib[[#This Row],[PCR '[DNA'] (ng / µl)]])&gt;0,ROUNDUP(AVERAGEIFS(tbl_SeqLib[PCR prodct (µl) to add (exact)],tbl_SeqLib[Column],tbl_SeqLib[[#This Row],[Column]]),1),"")</f>
        <v>2.5</v>
      </c>
      <c r="Q14" s="31">
        <f t="array" ref="Q14">_xlfn.XLOOKUP(0,ABS(tbl_SeqLib[[#This Row],[Min vol for col]:[Av vol for col]]-tbl_SeqLib[[#This Row],[PCR prodct (µl) to add (exact)]]),tbl_SeqLib[[#This Row],[Min vol for col]:[Av vol for col]],"",1)</f>
        <v>2.5</v>
      </c>
      <c r="R14" s="31">
        <f t="array" ref="R14">_xlfn.XLOOKUP(0,ABS(tbl_SeqLib[[#This Row],[Max vol for col]:[Av vol for col]]-tbl_SeqLib[[#This Row],[PCR prodct (µl) to add (exact)]]),tbl_SeqLib[[#This Row],[Max vol for col]:[Av vol for col]],"",1)</f>
        <v>2.5</v>
      </c>
      <c r="S14" s="31">
        <f>IF(LEN(tbl_SeqLib[[#This Row],[Max vol for col]])=0,"",tbl_SeqLib[[#This Row],[Max vol for col]])</f>
        <v>4</v>
      </c>
      <c r="T14" s="31">
        <f>IF(LEN(tbl_SeqLib[[#This Row],[PCR '[DNA'] (ng / µl)]])&gt;0,AVERAGE(tbl_SeqLib[PCR prodct (µl) to add (exact)]),"")</f>
        <v>3.522727272727272</v>
      </c>
      <c r="U14" s="31">
        <f>IF(LEN(tbl_SeqLib[[#This Row],[PCR '[DNA'] (ng / µl)]])&gt;0,MAX(tbl_SeqLib[PCR prodct (µl) to add (exact)]),"")</f>
        <v>10</v>
      </c>
      <c r="V14" s="31">
        <f t="array" ref="V1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4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4" s="72"/>
      <c r="Y14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4" s="45" t="str">
        <f>IF(ISBLANK(tbl_SeqLib[[#This Row],[sWGA Identifier]]),"",CONCATENATE(exp_id,"_",tbl_SeqLib[[#This Row],[Well]]))</f>
        <v>SLJS036_D2</v>
      </c>
    </row>
    <row r="15" spans="1:26" ht="15.75" customHeight="1" x14ac:dyDescent="0.3">
      <c r="A15" s="44">
        <v>13</v>
      </c>
      <c r="B15" s="79" t="str">
        <f>RIGHT(tbl_SeqLib[[#This Row],[Well]],LEN(tbl_SeqLib[[#This Row],[Well]])-1)</f>
        <v>2</v>
      </c>
      <c r="C15" s="33" t="s">
        <v>114</v>
      </c>
      <c r="D15" s="13" t="s">
        <v>414</v>
      </c>
      <c r="E15" s="15" t="s">
        <v>414</v>
      </c>
      <c r="F15" s="13" t="s">
        <v>356</v>
      </c>
      <c r="G15" s="26" t="s">
        <v>390</v>
      </c>
      <c r="H15" s="13" t="s">
        <v>415</v>
      </c>
      <c r="I15" s="26">
        <v>8</v>
      </c>
      <c r="J15" s="13">
        <v>10</v>
      </c>
      <c r="K15" s="14">
        <f>IF(OR(tbl_SeqLib[[#This Row],[Qubit PCR '[DNA'] (ng/µl)]]="", tbl_SeqLib[[#This Row],[PCR Dilution Factor]]=""),"",SUM(tbl_SeqLib[[#This Row],[Qubit PCR '[DNA'] (ng/µl)]]*tbl_SeqLib[[#This Row],[PCR Dilution Factor]]))</f>
        <v>80</v>
      </c>
      <c r="L15" s="27" t="s">
        <v>115</v>
      </c>
      <c r="M15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2.5</v>
      </c>
      <c r="N15" s="31">
        <f>IF(LEN(tbl_SeqLib[[#This Row],[PCR '[DNA'] (ng / µl)]])&gt;0,ROUNDUP(_xlfn.MINIFS(tbl_SeqLib[PCR prodct (µl) to add (exact)],tbl_SeqLib[Column],tbl_SeqLib[[#This Row],[Column]]),1),"")</f>
        <v>0.4</v>
      </c>
      <c r="O15" s="31">
        <f>IF(LEN(tbl_SeqLib[[#This Row],[PCR '[DNA'] (ng / µl)]])&gt;0,ROUNDDOWN(_xlfn.MAXIFS(tbl_SeqLib[PCR prodct (µl) to add (exact)],tbl_SeqLib[Column],tbl_SeqLib[[#This Row],[Column]]),1),"")</f>
        <v>4</v>
      </c>
      <c r="P15" s="31">
        <f>IF(LEN(tbl_SeqLib[[#This Row],[PCR '[DNA'] (ng / µl)]])&gt;0,ROUNDUP(AVERAGEIFS(tbl_SeqLib[PCR prodct (µl) to add (exact)],tbl_SeqLib[Column],tbl_SeqLib[[#This Row],[Column]]),1),"")</f>
        <v>2.5</v>
      </c>
      <c r="Q15" s="31">
        <f t="array" ref="Q15">_xlfn.XLOOKUP(0,ABS(tbl_SeqLib[[#This Row],[Min vol for col]:[Av vol for col]]-tbl_SeqLib[[#This Row],[PCR prodct (µl) to add (exact)]]),tbl_SeqLib[[#This Row],[Min vol for col]:[Av vol for col]],"",1)</f>
        <v>2.5</v>
      </c>
      <c r="R15" s="31">
        <f t="array" ref="R15">_xlfn.XLOOKUP(0,ABS(tbl_SeqLib[[#This Row],[Max vol for col]:[Av vol for col]]-tbl_SeqLib[[#This Row],[PCR prodct (µl) to add (exact)]]),tbl_SeqLib[[#This Row],[Max vol for col]:[Av vol for col]],"",1)</f>
        <v>2.5</v>
      </c>
      <c r="S15" s="31">
        <f>IF(LEN(tbl_SeqLib[[#This Row],[Max vol for col]])=0,"",tbl_SeqLib[[#This Row],[Max vol for col]])</f>
        <v>4</v>
      </c>
      <c r="T15" s="31">
        <f>IF(LEN(tbl_SeqLib[[#This Row],[PCR '[DNA'] (ng / µl)]])&gt;0,AVERAGE(tbl_SeqLib[PCR prodct (µl) to add (exact)]),"")</f>
        <v>3.522727272727272</v>
      </c>
      <c r="U15" s="31">
        <f>IF(LEN(tbl_SeqLib[[#This Row],[PCR '[DNA'] (ng / µl)]])&gt;0,MAX(tbl_SeqLib[PCR prodct (µl) to add (exact)]),"")</f>
        <v>10</v>
      </c>
      <c r="V15" s="31">
        <f t="array" ref="V1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5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5" s="72"/>
      <c r="Y15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5" s="45" t="str">
        <f>IF(ISBLANK(tbl_SeqLib[[#This Row],[sWGA Identifier]]),"",CONCATENATE(exp_id,"_",tbl_SeqLib[[#This Row],[Well]]))</f>
        <v>SLJS036_E2</v>
      </c>
    </row>
    <row r="16" spans="1:26" ht="15.75" customHeight="1" x14ac:dyDescent="0.3">
      <c r="A16" s="44">
        <v>14</v>
      </c>
      <c r="B16" s="79" t="str">
        <f>RIGHT(tbl_SeqLib[[#This Row],[Well]],LEN(tbl_SeqLib[[#This Row],[Well]])-1)</f>
        <v>2</v>
      </c>
      <c r="C16" s="33" t="s">
        <v>116</v>
      </c>
      <c r="D16" s="13" t="s">
        <v>416</v>
      </c>
      <c r="E16" s="15" t="s">
        <v>416</v>
      </c>
      <c r="F16" s="13" t="s">
        <v>356</v>
      </c>
      <c r="G16" s="26" t="s">
        <v>390</v>
      </c>
      <c r="H16" s="13" t="s">
        <v>417</v>
      </c>
      <c r="I16" s="26">
        <v>66</v>
      </c>
      <c r="J16" s="13">
        <v>10</v>
      </c>
      <c r="K16" s="14">
        <f>IF(OR(tbl_SeqLib[[#This Row],[Qubit PCR '[DNA'] (ng/µl)]]="", tbl_SeqLib[[#This Row],[PCR Dilution Factor]]=""),"",SUM(tbl_SeqLib[[#This Row],[Qubit PCR '[DNA'] (ng/µl)]]*tbl_SeqLib[[#This Row],[PCR Dilution Factor]]))</f>
        <v>660</v>
      </c>
      <c r="L16" s="27" t="s">
        <v>117</v>
      </c>
      <c r="M16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0.4</v>
      </c>
      <c r="N16" s="31">
        <f>IF(LEN(tbl_SeqLib[[#This Row],[PCR '[DNA'] (ng / µl)]])&gt;0,ROUNDUP(_xlfn.MINIFS(tbl_SeqLib[PCR prodct (µl) to add (exact)],tbl_SeqLib[Column],tbl_SeqLib[[#This Row],[Column]]),1),"")</f>
        <v>0.4</v>
      </c>
      <c r="O16" s="31">
        <f>IF(LEN(tbl_SeqLib[[#This Row],[PCR '[DNA'] (ng / µl)]])&gt;0,ROUNDDOWN(_xlfn.MAXIFS(tbl_SeqLib[PCR prodct (µl) to add (exact)],tbl_SeqLib[Column],tbl_SeqLib[[#This Row],[Column]]),1),"")</f>
        <v>4</v>
      </c>
      <c r="P16" s="31">
        <f>IF(LEN(tbl_SeqLib[[#This Row],[PCR '[DNA'] (ng / µl)]])&gt;0,ROUNDUP(AVERAGEIFS(tbl_SeqLib[PCR prodct (µl) to add (exact)],tbl_SeqLib[Column],tbl_SeqLib[[#This Row],[Column]]),1),"")</f>
        <v>2.5</v>
      </c>
      <c r="Q16" s="31">
        <f t="array" ref="Q16">_xlfn.XLOOKUP(0,ABS(tbl_SeqLib[[#This Row],[Min vol for col]:[Av vol for col]]-tbl_SeqLib[[#This Row],[PCR prodct (µl) to add (exact)]]),tbl_SeqLib[[#This Row],[Min vol for col]:[Av vol for col]],"",1)</f>
        <v>0.4</v>
      </c>
      <c r="R16" s="31">
        <f t="array" ref="R16">_xlfn.XLOOKUP(0,ABS(tbl_SeqLib[[#This Row],[Max vol for col]:[Av vol for col]]-tbl_SeqLib[[#This Row],[PCR prodct (µl) to add (exact)]]),tbl_SeqLib[[#This Row],[Max vol for col]:[Av vol for col]],"",1)</f>
        <v>2.5</v>
      </c>
      <c r="S16" s="31">
        <f>IF(LEN(tbl_SeqLib[[#This Row],[Max vol for col]])=0,"",tbl_SeqLib[[#This Row],[Max vol for col]])</f>
        <v>4</v>
      </c>
      <c r="T16" s="31">
        <f>IF(LEN(tbl_SeqLib[[#This Row],[PCR '[DNA'] (ng / µl)]])&gt;0,AVERAGE(tbl_SeqLib[PCR prodct (µl) to add (exact)]),"")</f>
        <v>3.522727272727272</v>
      </c>
      <c r="U16" s="31">
        <f>IF(LEN(tbl_SeqLib[[#This Row],[PCR '[DNA'] (ng / µl)]])&gt;0,MAX(tbl_SeqLib[PCR prodct (µl) to add (exact)]),"")</f>
        <v>10</v>
      </c>
      <c r="V16" s="31">
        <f t="array" ref="V1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6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6" s="72"/>
      <c r="Y16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6" s="45" t="str">
        <f>IF(ISBLANK(tbl_SeqLib[[#This Row],[sWGA Identifier]]),"",CONCATENATE(exp_id,"_",tbl_SeqLib[[#This Row],[Well]]))</f>
        <v>SLJS036_F2</v>
      </c>
    </row>
    <row r="17" spans="1:26" ht="15.75" customHeight="1" x14ac:dyDescent="0.3">
      <c r="A17" s="44">
        <v>15</v>
      </c>
      <c r="B17" s="79" t="str">
        <f>RIGHT(tbl_SeqLib[[#This Row],[Well]],LEN(tbl_SeqLib[[#This Row],[Well]])-1)</f>
        <v>2</v>
      </c>
      <c r="C17" s="33" t="s">
        <v>118</v>
      </c>
      <c r="D17" s="13" t="s">
        <v>418</v>
      </c>
      <c r="E17" s="15" t="s">
        <v>418</v>
      </c>
      <c r="F17" s="13" t="s">
        <v>356</v>
      </c>
      <c r="G17" s="26" t="s">
        <v>390</v>
      </c>
      <c r="H17" s="13" t="s">
        <v>419</v>
      </c>
      <c r="I17" s="26">
        <v>8</v>
      </c>
      <c r="J17" s="13">
        <v>10</v>
      </c>
      <c r="K17" s="14">
        <f>IF(OR(tbl_SeqLib[[#This Row],[Qubit PCR '[DNA'] (ng/µl)]]="", tbl_SeqLib[[#This Row],[PCR Dilution Factor]]=""),"",SUM(tbl_SeqLib[[#This Row],[Qubit PCR '[DNA'] (ng/µl)]]*tbl_SeqLib[[#This Row],[PCR Dilution Factor]]))</f>
        <v>80</v>
      </c>
      <c r="L17" s="27" t="s">
        <v>119</v>
      </c>
      <c r="M17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2.5</v>
      </c>
      <c r="N17" s="31">
        <f>IF(LEN(tbl_SeqLib[[#This Row],[PCR '[DNA'] (ng / µl)]])&gt;0,ROUNDUP(_xlfn.MINIFS(tbl_SeqLib[PCR prodct (µl) to add (exact)],tbl_SeqLib[Column],tbl_SeqLib[[#This Row],[Column]]),1),"")</f>
        <v>0.4</v>
      </c>
      <c r="O17" s="31">
        <f>IF(LEN(tbl_SeqLib[[#This Row],[PCR '[DNA'] (ng / µl)]])&gt;0,ROUNDDOWN(_xlfn.MAXIFS(tbl_SeqLib[PCR prodct (µl) to add (exact)],tbl_SeqLib[Column],tbl_SeqLib[[#This Row],[Column]]),1),"")</f>
        <v>4</v>
      </c>
      <c r="P17" s="31">
        <f>IF(LEN(tbl_SeqLib[[#This Row],[PCR '[DNA'] (ng / µl)]])&gt;0,ROUNDUP(AVERAGEIFS(tbl_SeqLib[PCR prodct (µl) to add (exact)],tbl_SeqLib[Column],tbl_SeqLib[[#This Row],[Column]]),1),"")</f>
        <v>2.5</v>
      </c>
      <c r="Q17" s="31">
        <f t="array" ref="Q17">_xlfn.XLOOKUP(0,ABS(tbl_SeqLib[[#This Row],[Min vol for col]:[Av vol for col]]-tbl_SeqLib[[#This Row],[PCR prodct (µl) to add (exact)]]),tbl_SeqLib[[#This Row],[Min vol for col]:[Av vol for col]],"",1)</f>
        <v>2.5</v>
      </c>
      <c r="R17" s="31">
        <f t="array" ref="R17">_xlfn.XLOOKUP(0,ABS(tbl_SeqLib[[#This Row],[Max vol for col]:[Av vol for col]]-tbl_SeqLib[[#This Row],[PCR prodct (µl) to add (exact)]]),tbl_SeqLib[[#This Row],[Max vol for col]:[Av vol for col]],"",1)</f>
        <v>2.5</v>
      </c>
      <c r="S17" s="31">
        <f>IF(LEN(tbl_SeqLib[[#This Row],[Max vol for col]])=0,"",tbl_SeqLib[[#This Row],[Max vol for col]])</f>
        <v>4</v>
      </c>
      <c r="T17" s="31">
        <f>IF(LEN(tbl_SeqLib[[#This Row],[PCR '[DNA'] (ng / µl)]])&gt;0,AVERAGE(tbl_SeqLib[PCR prodct (µl) to add (exact)]),"")</f>
        <v>3.522727272727272</v>
      </c>
      <c r="U17" s="31">
        <f>IF(LEN(tbl_SeqLib[[#This Row],[PCR '[DNA'] (ng / µl)]])&gt;0,MAX(tbl_SeqLib[PCR prodct (µl) to add (exact)]),"")</f>
        <v>10</v>
      </c>
      <c r="V17" s="31">
        <f t="array" ref="V1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7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7" s="72"/>
      <c r="Y17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7" s="45" t="str">
        <f>IF(ISBLANK(tbl_SeqLib[[#This Row],[sWGA Identifier]]),"",CONCATENATE(exp_id,"_",tbl_SeqLib[[#This Row],[Well]]))</f>
        <v>SLJS036_G2</v>
      </c>
    </row>
    <row r="18" spans="1:26" ht="15.75" customHeight="1" thickBot="1" x14ac:dyDescent="0.35">
      <c r="A18" s="46">
        <v>16</v>
      </c>
      <c r="B18" s="80" t="str">
        <f>RIGHT(tbl_SeqLib[[#This Row],[Well]],LEN(tbl_SeqLib[[#This Row],[Well]])-1)</f>
        <v>2</v>
      </c>
      <c r="C18" s="47" t="s">
        <v>120</v>
      </c>
      <c r="D18" s="48" t="s">
        <v>420</v>
      </c>
      <c r="E18" s="49" t="s">
        <v>420</v>
      </c>
      <c r="F18" s="48" t="s">
        <v>356</v>
      </c>
      <c r="G18" s="50" t="s">
        <v>390</v>
      </c>
      <c r="H18" s="48" t="s">
        <v>421</v>
      </c>
      <c r="I18" s="50">
        <v>5</v>
      </c>
      <c r="J18" s="50">
        <v>10</v>
      </c>
      <c r="K18" s="51">
        <f>IF(OR(tbl_SeqLib[[#This Row],[Qubit PCR '[DNA'] (ng/µl)]]="", tbl_SeqLib[[#This Row],[PCR Dilution Factor]]=""),"",SUM(tbl_SeqLib[[#This Row],[Qubit PCR '[DNA'] (ng/µl)]]*tbl_SeqLib[[#This Row],[PCR Dilution Factor]]))</f>
        <v>50</v>
      </c>
      <c r="L18" s="52" t="s">
        <v>121</v>
      </c>
      <c r="M18" s="53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4</v>
      </c>
      <c r="N18" s="53">
        <f>IF(LEN(tbl_SeqLib[[#This Row],[PCR '[DNA'] (ng / µl)]])&gt;0,ROUNDUP(_xlfn.MINIFS(tbl_SeqLib[PCR prodct (µl) to add (exact)],tbl_SeqLib[Column],tbl_SeqLib[[#This Row],[Column]]),1),"")</f>
        <v>0.4</v>
      </c>
      <c r="O18" s="53">
        <f>IF(LEN(tbl_SeqLib[[#This Row],[PCR '[DNA'] (ng / µl)]])&gt;0,ROUNDDOWN(_xlfn.MAXIFS(tbl_SeqLib[PCR prodct (µl) to add (exact)],tbl_SeqLib[Column],tbl_SeqLib[[#This Row],[Column]]),1),"")</f>
        <v>4</v>
      </c>
      <c r="P18" s="53">
        <f>IF(LEN(tbl_SeqLib[[#This Row],[PCR '[DNA'] (ng / µl)]])&gt;0,ROUNDUP(AVERAGEIFS(tbl_SeqLib[PCR prodct (µl) to add (exact)],tbl_SeqLib[Column],tbl_SeqLib[[#This Row],[Column]]),1),"")</f>
        <v>2.5</v>
      </c>
      <c r="Q18" s="53">
        <f t="array" ref="Q18">_xlfn.XLOOKUP(0,ABS(tbl_SeqLib[[#This Row],[Min vol for col]:[Av vol for col]]-tbl_SeqLib[[#This Row],[PCR prodct (µl) to add (exact)]]),tbl_SeqLib[[#This Row],[Min vol for col]:[Av vol for col]],"",1)</f>
        <v>4</v>
      </c>
      <c r="R18" s="53">
        <f t="array" ref="R18">_xlfn.XLOOKUP(0,ABS(tbl_SeqLib[[#This Row],[Max vol for col]:[Av vol for col]]-tbl_SeqLib[[#This Row],[PCR prodct (µl) to add (exact)]]),tbl_SeqLib[[#This Row],[Max vol for col]:[Av vol for col]],"",1)</f>
        <v>4</v>
      </c>
      <c r="S18" s="53">
        <f>IF(LEN(tbl_SeqLib[[#This Row],[Max vol for col]])=0,"",tbl_SeqLib[[#This Row],[Max vol for col]])</f>
        <v>4</v>
      </c>
      <c r="T18" s="53">
        <f>IF(LEN(tbl_SeqLib[[#This Row],[PCR '[DNA'] (ng / µl)]])&gt;0,AVERAGE(tbl_SeqLib[PCR prodct (µl) to add (exact)]),"")</f>
        <v>3.522727272727272</v>
      </c>
      <c r="U18" s="53">
        <f>IF(LEN(tbl_SeqLib[[#This Row],[PCR '[DNA'] (ng / µl)]])&gt;0,MAX(tbl_SeqLib[PCR prodct (µl) to add (exact)]),"")</f>
        <v>10</v>
      </c>
      <c r="V18" s="53">
        <f t="array" ref="V1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8" s="53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4</v>
      </c>
      <c r="X18" s="73"/>
      <c r="Y18" s="53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6</v>
      </c>
      <c r="Z18" s="54" t="str">
        <f>IF(ISBLANK(tbl_SeqLib[[#This Row],[sWGA Identifier]]),"",CONCATENATE(exp_id,"_",tbl_SeqLib[[#This Row],[Well]]))</f>
        <v>SLJS036_H2</v>
      </c>
    </row>
    <row r="19" spans="1:26" ht="15.75" customHeight="1" x14ac:dyDescent="0.3">
      <c r="A19" s="37">
        <v>17</v>
      </c>
      <c r="B19" s="81" t="str">
        <f>RIGHT(tbl_SeqLib[[#This Row],[Well]],LEN(tbl_SeqLib[[#This Row],[Well]])-1)</f>
        <v>3</v>
      </c>
      <c r="C19" s="38" t="s">
        <v>122</v>
      </c>
      <c r="D19" s="39" t="s">
        <v>422</v>
      </c>
      <c r="E19" s="41" t="s">
        <v>422</v>
      </c>
      <c r="F19" s="39" t="s">
        <v>356</v>
      </c>
      <c r="G19" s="39" t="s">
        <v>390</v>
      </c>
      <c r="H19" s="39" t="s">
        <v>423</v>
      </c>
      <c r="I19" s="39">
        <v>6</v>
      </c>
      <c r="J19" s="39">
        <v>10</v>
      </c>
      <c r="K19" s="40">
        <f>IF(OR(tbl_SeqLib[[#This Row],[Qubit PCR '[DNA'] (ng/µl)]]="", tbl_SeqLib[[#This Row],[PCR Dilution Factor]]=""),"",SUM(tbl_SeqLib[[#This Row],[Qubit PCR '[DNA'] (ng/µl)]]*tbl_SeqLib[[#This Row],[PCR Dilution Factor]]))</f>
        <v>60</v>
      </c>
      <c r="L19" s="41" t="s">
        <v>123</v>
      </c>
      <c r="M19" s="42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3.4</v>
      </c>
      <c r="N19" s="42">
        <f>IF(LEN(tbl_SeqLib[[#This Row],[PCR '[DNA'] (ng / µl)]])&gt;0,ROUNDUP(_xlfn.MINIFS(tbl_SeqLib[PCR prodct (µl) to add (exact)],tbl_SeqLib[Column],tbl_SeqLib[[#This Row],[Column]]),1),"")</f>
        <v>2.2999999999999998</v>
      </c>
      <c r="O19" s="42">
        <f>IF(LEN(tbl_SeqLib[[#This Row],[PCR '[DNA'] (ng / µl)]])&gt;0,ROUNDDOWN(_xlfn.MAXIFS(tbl_SeqLib[PCR prodct (µl) to add (exact)],tbl_SeqLib[Column],tbl_SeqLib[[#This Row],[Column]]),1),"")</f>
        <v>10</v>
      </c>
      <c r="P19" s="42">
        <f>IF(LEN(tbl_SeqLib[[#This Row],[PCR '[DNA'] (ng / µl)]])&gt;0,ROUNDUP(AVERAGEIFS(tbl_SeqLib[PCR prodct (µl) to add (exact)],tbl_SeqLib[Column],tbl_SeqLib[[#This Row],[Column]]),1),"")</f>
        <v>4.7</v>
      </c>
      <c r="Q19" s="42">
        <f t="array" ref="Q19">_xlfn.XLOOKUP(0,ABS(tbl_SeqLib[[#This Row],[Min vol for col]:[Av vol for col]]-tbl_SeqLib[[#This Row],[PCR prodct (µl) to add (exact)]]),tbl_SeqLib[[#This Row],[Min vol for col]:[Av vol for col]],"",1)</f>
        <v>2.2999999999999998</v>
      </c>
      <c r="R19" s="42">
        <f t="array" ref="R19">_xlfn.XLOOKUP(0,ABS(tbl_SeqLib[[#This Row],[Max vol for col]:[Av vol for col]]-tbl_SeqLib[[#This Row],[PCR prodct (µl) to add (exact)]]),tbl_SeqLib[[#This Row],[Max vol for col]:[Av vol for col]],"",1)</f>
        <v>4.7</v>
      </c>
      <c r="S19" s="42">
        <f>IF(LEN(tbl_SeqLib[[#This Row],[Max vol for col]])=0,"",tbl_SeqLib[[#This Row],[Max vol for col]])</f>
        <v>10</v>
      </c>
      <c r="T19" s="42">
        <f>IF(LEN(tbl_SeqLib[[#This Row],[PCR '[DNA'] (ng / µl)]])&gt;0,AVERAGE(tbl_SeqLib[PCR prodct (µl) to add (exact)]),"")</f>
        <v>3.522727272727272</v>
      </c>
      <c r="U19" s="42">
        <f>IF(LEN(tbl_SeqLib[[#This Row],[PCR '[DNA'] (ng / µl)]])&gt;0,MAX(tbl_SeqLib[PCR prodct (µl) to add (exact)]),"")</f>
        <v>10</v>
      </c>
      <c r="V19" s="42">
        <f t="array" ref="V1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19" s="42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10</v>
      </c>
      <c r="X19" s="69"/>
      <c r="Y19" s="42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0</v>
      </c>
      <c r="Z19" s="43" t="str">
        <f>IF(ISBLANK(tbl_SeqLib[[#This Row],[sWGA Identifier]]),"",CONCATENATE(exp_id,"_",tbl_SeqLib[[#This Row],[Well]]))</f>
        <v>SLJS036_A3</v>
      </c>
    </row>
    <row r="20" spans="1:26" ht="15.75" customHeight="1" x14ac:dyDescent="0.3">
      <c r="A20" s="44">
        <v>18</v>
      </c>
      <c r="B20" s="79" t="str">
        <f>RIGHT(tbl_SeqLib[[#This Row],[Well]],LEN(tbl_SeqLib[[#This Row],[Well]])-1)</f>
        <v>3</v>
      </c>
      <c r="C20" s="33" t="s">
        <v>124</v>
      </c>
      <c r="D20" s="13" t="s">
        <v>424</v>
      </c>
      <c r="E20" s="15" t="s">
        <v>424</v>
      </c>
      <c r="F20" s="13" t="s">
        <v>356</v>
      </c>
      <c r="G20" s="26" t="s">
        <v>390</v>
      </c>
      <c r="H20" s="13" t="s">
        <v>425</v>
      </c>
      <c r="I20" s="26">
        <v>4</v>
      </c>
      <c r="J20" s="26">
        <v>10</v>
      </c>
      <c r="K20" s="14">
        <f>IF(OR(tbl_SeqLib[[#This Row],[Qubit PCR '[DNA'] (ng/µl)]]="", tbl_SeqLib[[#This Row],[PCR Dilution Factor]]=""),"",SUM(tbl_SeqLib[[#This Row],[Qubit PCR '[DNA'] (ng/µl)]]*tbl_SeqLib[[#This Row],[PCR Dilution Factor]]))</f>
        <v>40</v>
      </c>
      <c r="L20" s="27" t="s">
        <v>125</v>
      </c>
      <c r="M20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5</v>
      </c>
      <c r="N20" s="31">
        <f>IF(LEN(tbl_SeqLib[[#This Row],[PCR '[DNA'] (ng / µl)]])&gt;0,ROUNDUP(_xlfn.MINIFS(tbl_SeqLib[PCR prodct (µl) to add (exact)],tbl_SeqLib[Column],tbl_SeqLib[[#This Row],[Column]]),1),"")</f>
        <v>2.2999999999999998</v>
      </c>
      <c r="O20" s="31">
        <f>IF(LEN(tbl_SeqLib[[#This Row],[PCR '[DNA'] (ng / µl)]])&gt;0,ROUNDDOWN(_xlfn.MAXIFS(tbl_SeqLib[PCR prodct (µl) to add (exact)],tbl_SeqLib[Column],tbl_SeqLib[[#This Row],[Column]]),1),"")</f>
        <v>10</v>
      </c>
      <c r="P20" s="31">
        <f>IF(LEN(tbl_SeqLib[[#This Row],[PCR '[DNA'] (ng / µl)]])&gt;0,ROUNDUP(AVERAGEIFS(tbl_SeqLib[PCR prodct (µl) to add (exact)],tbl_SeqLib[Column],tbl_SeqLib[[#This Row],[Column]]),1),"")</f>
        <v>4.7</v>
      </c>
      <c r="Q20" s="31">
        <f t="array" ref="Q20">_xlfn.XLOOKUP(0,ABS(tbl_SeqLib[[#This Row],[Min vol for col]:[Av vol for col]]-tbl_SeqLib[[#This Row],[PCR prodct (µl) to add (exact)]]),tbl_SeqLib[[#This Row],[Min vol for col]:[Av vol for col]],"",1)</f>
        <v>4.7</v>
      </c>
      <c r="R20" s="31">
        <f t="array" ref="R20">_xlfn.XLOOKUP(0,ABS(tbl_SeqLib[[#This Row],[Max vol for col]:[Av vol for col]]-tbl_SeqLib[[#This Row],[PCR prodct (µl) to add (exact)]]),tbl_SeqLib[[#This Row],[Max vol for col]:[Av vol for col]],"",1)</f>
        <v>4.7</v>
      </c>
      <c r="S20" s="31">
        <f>IF(LEN(tbl_SeqLib[[#This Row],[Max vol for col]])=0,"",tbl_SeqLib[[#This Row],[Max vol for col]])</f>
        <v>10</v>
      </c>
      <c r="T20" s="31">
        <f>IF(LEN(tbl_SeqLib[[#This Row],[PCR '[DNA'] (ng / µl)]])&gt;0,AVERAGE(tbl_SeqLib[PCR prodct (µl) to add (exact)]),"")</f>
        <v>3.522727272727272</v>
      </c>
      <c r="U20" s="31">
        <f>IF(LEN(tbl_SeqLib[[#This Row],[PCR '[DNA'] (ng / µl)]])&gt;0,MAX(tbl_SeqLib[PCR prodct (µl) to add (exact)]),"")</f>
        <v>10</v>
      </c>
      <c r="V20" s="31">
        <f t="array" ref="V2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20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10</v>
      </c>
      <c r="X20" s="72"/>
      <c r="Y20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0</v>
      </c>
      <c r="Z20" s="45" t="str">
        <f>IF(ISBLANK(tbl_SeqLib[[#This Row],[sWGA Identifier]]),"",CONCATENATE(exp_id,"_",tbl_SeqLib[[#This Row],[Well]]))</f>
        <v>SLJS036_B3</v>
      </c>
    </row>
    <row r="21" spans="1:26" ht="15.75" customHeight="1" x14ac:dyDescent="0.3">
      <c r="A21" s="44">
        <v>19</v>
      </c>
      <c r="B21" s="79" t="str">
        <f>RIGHT(tbl_SeqLib[[#This Row],[Well]],LEN(tbl_SeqLib[[#This Row],[Well]])-1)</f>
        <v>3</v>
      </c>
      <c r="C21" s="33" t="s">
        <v>126</v>
      </c>
      <c r="D21" s="13" t="s">
        <v>426</v>
      </c>
      <c r="E21" s="15" t="s">
        <v>426</v>
      </c>
      <c r="F21" s="13" t="s">
        <v>356</v>
      </c>
      <c r="G21" s="26" t="s">
        <v>390</v>
      </c>
      <c r="H21" s="13" t="s">
        <v>427</v>
      </c>
      <c r="I21" s="26">
        <v>4</v>
      </c>
      <c r="J21" s="26">
        <v>10</v>
      </c>
      <c r="K21" s="14">
        <f>IF(OR(tbl_SeqLib[[#This Row],[Qubit PCR '[DNA'] (ng/µl)]]="", tbl_SeqLib[[#This Row],[PCR Dilution Factor]]=""),"",SUM(tbl_SeqLib[[#This Row],[Qubit PCR '[DNA'] (ng/µl)]]*tbl_SeqLib[[#This Row],[PCR Dilution Factor]]))</f>
        <v>40</v>
      </c>
      <c r="L21" s="27" t="s">
        <v>127</v>
      </c>
      <c r="M21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5</v>
      </c>
      <c r="N21" s="31">
        <f>IF(LEN(tbl_SeqLib[[#This Row],[PCR '[DNA'] (ng / µl)]])&gt;0,ROUNDUP(_xlfn.MINIFS(tbl_SeqLib[PCR prodct (µl) to add (exact)],tbl_SeqLib[Column],tbl_SeqLib[[#This Row],[Column]]),1),"")</f>
        <v>2.2999999999999998</v>
      </c>
      <c r="O21" s="31">
        <f>IF(LEN(tbl_SeqLib[[#This Row],[PCR '[DNA'] (ng / µl)]])&gt;0,ROUNDDOWN(_xlfn.MAXIFS(tbl_SeqLib[PCR prodct (µl) to add (exact)],tbl_SeqLib[Column],tbl_SeqLib[[#This Row],[Column]]),1),"")</f>
        <v>10</v>
      </c>
      <c r="P21" s="31">
        <f>IF(LEN(tbl_SeqLib[[#This Row],[PCR '[DNA'] (ng / µl)]])&gt;0,ROUNDUP(AVERAGEIFS(tbl_SeqLib[PCR prodct (µl) to add (exact)],tbl_SeqLib[Column],tbl_SeqLib[[#This Row],[Column]]),1),"")</f>
        <v>4.7</v>
      </c>
      <c r="Q21" s="31">
        <f t="array" ref="Q21">_xlfn.XLOOKUP(0,ABS(tbl_SeqLib[[#This Row],[Min vol for col]:[Av vol for col]]-tbl_SeqLib[[#This Row],[PCR prodct (µl) to add (exact)]]),tbl_SeqLib[[#This Row],[Min vol for col]:[Av vol for col]],"",1)</f>
        <v>4.7</v>
      </c>
      <c r="R21" s="31">
        <f t="array" ref="R21">_xlfn.XLOOKUP(0,ABS(tbl_SeqLib[[#This Row],[Max vol for col]:[Av vol for col]]-tbl_SeqLib[[#This Row],[PCR prodct (µl) to add (exact)]]),tbl_SeqLib[[#This Row],[Max vol for col]:[Av vol for col]],"",1)</f>
        <v>4.7</v>
      </c>
      <c r="S21" s="31">
        <f>IF(LEN(tbl_SeqLib[[#This Row],[Max vol for col]])=0,"",tbl_SeqLib[[#This Row],[Max vol for col]])</f>
        <v>10</v>
      </c>
      <c r="T21" s="31">
        <f>IF(LEN(tbl_SeqLib[[#This Row],[PCR '[DNA'] (ng / µl)]])&gt;0,AVERAGE(tbl_SeqLib[PCR prodct (µl) to add (exact)]),"")</f>
        <v>3.522727272727272</v>
      </c>
      <c r="U21" s="31">
        <f>IF(LEN(tbl_SeqLib[[#This Row],[PCR '[DNA'] (ng / µl)]])&gt;0,MAX(tbl_SeqLib[PCR prodct (µl) to add (exact)]),"")</f>
        <v>10</v>
      </c>
      <c r="V21" s="31">
        <f t="array" ref="V2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21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10</v>
      </c>
      <c r="X21" s="72"/>
      <c r="Y21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0</v>
      </c>
      <c r="Z21" s="45" t="str">
        <f>IF(ISBLANK(tbl_SeqLib[[#This Row],[sWGA Identifier]]),"",CONCATENATE(exp_id,"_",tbl_SeqLib[[#This Row],[Well]]))</f>
        <v>SLJS036_C3</v>
      </c>
    </row>
    <row r="22" spans="1:26" ht="15.75" customHeight="1" x14ac:dyDescent="0.3">
      <c r="A22" s="44">
        <v>20</v>
      </c>
      <c r="B22" s="79" t="str">
        <f>RIGHT(tbl_SeqLib[[#This Row],[Well]],LEN(tbl_SeqLib[[#This Row],[Well]])-1)</f>
        <v>3</v>
      </c>
      <c r="C22" s="32" t="s">
        <v>128</v>
      </c>
      <c r="D22" s="13" t="s">
        <v>428</v>
      </c>
      <c r="E22" s="15" t="s">
        <v>428</v>
      </c>
      <c r="F22" s="13" t="s">
        <v>357</v>
      </c>
      <c r="G22" s="26" t="s">
        <v>390</v>
      </c>
      <c r="H22" s="13" t="s">
        <v>429</v>
      </c>
      <c r="I22" s="26">
        <v>8</v>
      </c>
      <c r="J22" s="26">
        <v>10</v>
      </c>
      <c r="K22" s="14">
        <f>IF(OR(tbl_SeqLib[[#This Row],[Qubit PCR '[DNA'] (ng/µl)]]="", tbl_SeqLib[[#This Row],[PCR Dilution Factor]]=""),"",SUM(tbl_SeqLib[[#This Row],[Qubit PCR '[DNA'] (ng/µl)]]*tbl_SeqLib[[#This Row],[PCR Dilution Factor]]))</f>
        <v>80</v>
      </c>
      <c r="L22" s="27" t="s">
        <v>129</v>
      </c>
      <c r="M22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2.5</v>
      </c>
      <c r="N22" s="31">
        <f>IF(LEN(tbl_SeqLib[[#This Row],[PCR '[DNA'] (ng / µl)]])&gt;0,ROUNDUP(_xlfn.MINIFS(tbl_SeqLib[PCR prodct (µl) to add (exact)],tbl_SeqLib[Column],tbl_SeqLib[[#This Row],[Column]]),1),"")</f>
        <v>2.2999999999999998</v>
      </c>
      <c r="O22" s="31">
        <f>IF(LEN(tbl_SeqLib[[#This Row],[PCR '[DNA'] (ng / µl)]])&gt;0,ROUNDDOWN(_xlfn.MAXIFS(tbl_SeqLib[PCR prodct (µl) to add (exact)],tbl_SeqLib[Column],tbl_SeqLib[[#This Row],[Column]]),1),"")</f>
        <v>10</v>
      </c>
      <c r="P22" s="31">
        <f>IF(LEN(tbl_SeqLib[[#This Row],[PCR '[DNA'] (ng / µl)]])&gt;0,ROUNDUP(AVERAGEIFS(tbl_SeqLib[PCR prodct (µl) to add (exact)],tbl_SeqLib[Column],tbl_SeqLib[[#This Row],[Column]]),1),"")</f>
        <v>4.7</v>
      </c>
      <c r="Q22" s="31">
        <f t="array" ref="Q22">_xlfn.XLOOKUP(0,ABS(tbl_SeqLib[[#This Row],[Min vol for col]:[Av vol for col]]-tbl_SeqLib[[#This Row],[PCR prodct (µl) to add (exact)]]),tbl_SeqLib[[#This Row],[Min vol for col]:[Av vol for col]],"",1)</f>
        <v>2.2999999999999998</v>
      </c>
      <c r="R22" s="31">
        <f t="array" ref="R22">_xlfn.XLOOKUP(0,ABS(tbl_SeqLib[[#This Row],[Max vol for col]:[Av vol for col]]-tbl_SeqLib[[#This Row],[PCR prodct (µl) to add (exact)]]),tbl_SeqLib[[#This Row],[Max vol for col]:[Av vol for col]],"",1)</f>
        <v>4.7</v>
      </c>
      <c r="S22" s="31">
        <f>IF(LEN(tbl_SeqLib[[#This Row],[Max vol for col]])=0,"",tbl_SeqLib[[#This Row],[Max vol for col]])</f>
        <v>10</v>
      </c>
      <c r="T22" s="31">
        <f>IF(LEN(tbl_SeqLib[[#This Row],[PCR '[DNA'] (ng / µl)]])&gt;0,AVERAGE(tbl_SeqLib[PCR prodct (µl) to add (exact)]),"")</f>
        <v>3.522727272727272</v>
      </c>
      <c r="U22" s="31">
        <f>IF(LEN(tbl_SeqLib[[#This Row],[PCR '[DNA'] (ng / µl)]])&gt;0,MAX(tbl_SeqLib[PCR prodct (µl) to add (exact)]),"")</f>
        <v>10</v>
      </c>
      <c r="V22" s="31">
        <f t="array" ref="V2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22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10</v>
      </c>
      <c r="X22" s="72"/>
      <c r="Y22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0</v>
      </c>
      <c r="Z22" s="45" t="str">
        <f>IF(ISBLANK(tbl_SeqLib[[#This Row],[sWGA Identifier]]),"",CONCATENATE(exp_id,"_",tbl_SeqLib[[#This Row],[Well]]))</f>
        <v>SLJS036_D3</v>
      </c>
    </row>
    <row r="23" spans="1:26" ht="15.75" customHeight="1" x14ac:dyDescent="0.3">
      <c r="A23" s="44">
        <v>21</v>
      </c>
      <c r="B23" s="79" t="str">
        <f>RIGHT(tbl_SeqLib[[#This Row],[Well]],LEN(tbl_SeqLib[[#This Row],[Well]])-1)</f>
        <v>3</v>
      </c>
      <c r="C23" s="32" t="s">
        <v>130</v>
      </c>
      <c r="D23" s="13" t="s">
        <v>430</v>
      </c>
      <c r="E23" s="15" t="s">
        <v>430</v>
      </c>
      <c r="F23" s="13" t="s">
        <v>357</v>
      </c>
      <c r="G23" s="26" t="s">
        <v>390</v>
      </c>
      <c r="H23" s="13" t="s">
        <v>431</v>
      </c>
      <c r="I23" s="26">
        <v>9</v>
      </c>
      <c r="J23" s="26">
        <v>10</v>
      </c>
      <c r="K23" s="14">
        <f>IF(OR(tbl_SeqLib[[#This Row],[Qubit PCR '[DNA'] (ng/µl)]]="", tbl_SeqLib[[#This Row],[PCR Dilution Factor]]=""),"",SUM(tbl_SeqLib[[#This Row],[Qubit PCR '[DNA'] (ng/µl)]]*tbl_SeqLib[[#This Row],[PCR Dilution Factor]]))</f>
        <v>90</v>
      </c>
      <c r="L23" s="27" t="s">
        <v>131</v>
      </c>
      <c r="M23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2.3000000000000003</v>
      </c>
      <c r="N23" s="31">
        <f>IF(LEN(tbl_SeqLib[[#This Row],[PCR '[DNA'] (ng / µl)]])&gt;0,ROUNDUP(_xlfn.MINIFS(tbl_SeqLib[PCR prodct (µl) to add (exact)],tbl_SeqLib[Column],tbl_SeqLib[[#This Row],[Column]]),1),"")</f>
        <v>2.2999999999999998</v>
      </c>
      <c r="O23" s="31">
        <f>IF(LEN(tbl_SeqLib[[#This Row],[PCR '[DNA'] (ng / µl)]])&gt;0,ROUNDDOWN(_xlfn.MAXIFS(tbl_SeqLib[PCR prodct (µl) to add (exact)],tbl_SeqLib[Column],tbl_SeqLib[[#This Row],[Column]]),1),"")</f>
        <v>10</v>
      </c>
      <c r="P23" s="31">
        <f>IF(LEN(tbl_SeqLib[[#This Row],[PCR '[DNA'] (ng / µl)]])&gt;0,ROUNDUP(AVERAGEIFS(tbl_SeqLib[PCR prodct (µl) to add (exact)],tbl_SeqLib[Column],tbl_SeqLib[[#This Row],[Column]]),1),"")</f>
        <v>4.7</v>
      </c>
      <c r="Q23" s="31">
        <f t="array" ref="Q23">_xlfn.XLOOKUP(0,ABS(tbl_SeqLib[[#This Row],[Min vol for col]:[Av vol for col]]-tbl_SeqLib[[#This Row],[PCR prodct (µl) to add (exact)]]),tbl_SeqLib[[#This Row],[Min vol for col]:[Av vol for col]],"",1)</f>
        <v>2.2999999999999998</v>
      </c>
      <c r="R23" s="31">
        <f t="array" ref="R23">_xlfn.XLOOKUP(0,ABS(tbl_SeqLib[[#This Row],[Max vol for col]:[Av vol for col]]-tbl_SeqLib[[#This Row],[PCR prodct (µl) to add (exact)]]),tbl_SeqLib[[#This Row],[Max vol for col]:[Av vol for col]],"",1)</f>
        <v>4.7</v>
      </c>
      <c r="S23" s="31">
        <f>IF(LEN(tbl_SeqLib[[#This Row],[Max vol for col]])=0,"",tbl_SeqLib[[#This Row],[Max vol for col]])</f>
        <v>10</v>
      </c>
      <c r="T23" s="31">
        <f>IF(LEN(tbl_SeqLib[[#This Row],[PCR '[DNA'] (ng / µl)]])&gt;0,AVERAGE(tbl_SeqLib[PCR prodct (µl) to add (exact)]),"")</f>
        <v>3.522727272727272</v>
      </c>
      <c r="U23" s="31">
        <f>IF(LEN(tbl_SeqLib[[#This Row],[PCR '[DNA'] (ng / µl)]])&gt;0,MAX(tbl_SeqLib[PCR prodct (µl) to add (exact)]),"")</f>
        <v>10</v>
      </c>
      <c r="V23" s="31">
        <f t="array" ref="V2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3.522727272727272</v>
      </c>
      <c r="W23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10</v>
      </c>
      <c r="X23" s="72"/>
      <c r="Y23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0</v>
      </c>
      <c r="Z23" s="45" t="str">
        <f>IF(ISBLANK(tbl_SeqLib[[#This Row],[sWGA Identifier]]),"",CONCATENATE(exp_id,"_",tbl_SeqLib[[#This Row],[Well]]))</f>
        <v>SLJS036_E3</v>
      </c>
    </row>
    <row r="24" spans="1:26" ht="15.75" customHeight="1" x14ac:dyDescent="0.3">
      <c r="A24" s="44">
        <v>22</v>
      </c>
      <c r="B24" s="79" t="str">
        <f>RIGHT(tbl_SeqLib[[#This Row],[Well]],LEN(tbl_SeqLib[[#This Row],[Well]])-1)</f>
        <v>3</v>
      </c>
      <c r="C24" s="32" t="s">
        <v>132</v>
      </c>
      <c r="D24" s="13" t="s">
        <v>432</v>
      </c>
      <c r="E24" s="15" t="s">
        <v>432</v>
      </c>
      <c r="F24" s="13" t="s">
        <v>358</v>
      </c>
      <c r="G24" s="26" t="s">
        <v>390</v>
      </c>
      <c r="H24" s="13" t="s">
        <v>433</v>
      </c>
      <c r="I24" s="26">
        <v>1.4E-2</v>
      </c>
      <c r="J24" s="26">
        <v>10</v>
      </c>
      <c r="K24" s="14">
        <f>IF(OR(tbl_SeqLib[[#This Row],[Qubit PCR '[DNA'] (ng/µl)]]="", tbl_SeqLib[[#This Row],[PCR Dilution Factor]]=""),"",SUM(tbl_SeqLib[[#This Row],[Qubit PCR '[DNA'] (ng/µl)]]*tbl_SeqLib[[#This Row],[PCR Dilution Factor]]))</f>
        <v>0.14000000000000001</v>
      </c>
      <c r="L24" s="27" t="s">
        <v>133</v>
      </c>
      <c r="M24" s="31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>10</v>
      </c>
      <c r="N24" s="31">
        <f>IF(LEN(tbl_SeqLib[[#This Row],[PCR '[DNA'] (ng / µl)]])&gt;0,ROUNDUP(_xlfn.MINIFS(tbl_SeqLib[PCR prodct (µl) to add (exact)],tbl_SeqLib[Column],tbl_SeqLib[[#This Row],[Column]]),1),"")</f>
        <v>2.2999999999999998</v>
      </c>
      <c r="O24" s="31">
        <f>IF(LEN(tbl_SeqLib[[#This Row],[PCR '[DNA'] (ng / µl)]])&gt;0,ROUNDDOWN(_xlfn.MAXIFS(tbl_SeqLib[PCR prodct (µl) to add (exact)],tbl_SeqLib[Column],tbl_SeqLib[[#This Row],[Column]]),1),"")</f>
        <v>10</v>
      </c>
      <c r="P24" s="31">
        <f>IF(LEN(tbl_SeqLib[[#This Row],[PCR '[DNA'] (ng / µl)]])&gt;0,ROUNDUP(AVERAGEIFS(tbl_SeqLib[PCR prodct (µl) to add (exact)],tbl_SeqLib[Column],tbl_SeqLib[[#This Row],[Column]]),1),"")</f>
        <v>4.7</v>
      </c>
      <c r="Q24" s="31">
        <f t="array" ref="Q24">_xlfn.XLOOKUP(0,ABS(tbl_SeqLib[[#This Row],[Min vol for col]:[Av vol for col]]-tbl_SeqLib[[#This Row],[PCR prodct (µl) to add (exact)]]),tbl_SeqLib[[#This Row],[Min vol for col]:[Av vol for col]],"",1)</f>
        <v>10</v>
      </c>
      <c r="R24" s="31">
        <f t="array" ref="R24">_xlfn.XLOOKUP(0,ABS(tbl_SeqLib[[#This Row],[Max vol for col]:[Av vol for col]]-tbl_SeqLib[[#This Row],[PCR prodct (µl) to add (exact)]]),tbl_SeqLib[[#This Row],[Max vol for col]:[Av vol for col]],"",1)</f>
        <v>10</v>
      </c>
      <c r="S24" s="31">
        <f>IF(LEN(tbl_SeqLib[[#This Row],[Max vol for col]])=0,"",tbl_SeqLib[[#This Row],[Max vol for col]])</f>
        <v>10</v>
      </c>
      <c r="T24" s="31">
        <f>IF(LEN(tbl_SeqLib[[#This Row],[PCR '[DNA'] (ng / µl)]])&gt;0,AVERAGE(tbl_SeqLib[PCR prodct (µl) to add (exact)]),"")</f>
        <v>3.522727272727272</v>
      </c>
      <c r="U24" s="31">
        <f>IF(LEN(tbl_SeqLib[[#This Row],[PCR '[DNA'] (ng / µl)]])&gt;0,MAX(tbl_SeqLib[PCR prodct (µl) to add (exact)]),"")</f>
        <v>10</v>
      </c>
      <c r="V24" s="31">
        <f t="array" ref="V2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>10</v>
      </c>
      <c r="W24" s="31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>10</v>
      </c>
      <c r="X24" s="72"/>
      <c r="Y24" s="31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>0</v>
      </c>
      <c r="Z24" s="45" t="str">
        <f>IF(ISBLANK(tbl_SeqLib[[#This Row],[sWGA Identifier]]),"",CONCATENATE(exp_id,"_",tbl_SeqLib[[#This Row],[Well]]))</f>
        <v>SLJS036_F3</v>
      </c>
    </row>
    <row r="25" spans="1:26" ht="15.75" customHeight="1" x14ac:dyDescent="0.3">
      <c r="A25" s="44">
        <v>23</v>
      </c>
      <c r="B25" s="79" t="str">
        <f>RIGHT(tbl_SeqLib[[#This Row],[Well]],LEN(tbl_SeqLib[[#This Row],[Well]])-1)</f>
        <v>3</v>
      </c>
      <c r="C25" s="32" t="s">
        <v>134</v>
      </c>
      <c r="D25" s="13"/>
      <c r="E25" s="15"/>
      <c r="F25" s="13"/>
      <c r="G25" s="26"/>
      <c r="H25" s="13"/>
      <c r="I25" s="26"/>
      <c r="J25" s="26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27" t="s">
        <v>135</v>
      </c>
      <c r="M2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31" t="str">
        <f>IF(LEN(tbl_SeqLib[[#This Row],[PCR '[DNA'] (ng / µl)]])&gt;0,ROUNDUP(_xlfn.MINIFS(tbl_SeqLib[PCR prodct (µl) to add (exact)],tbl_SeqLib[Column],tbl_SeqLib[[#This Row],[Column]]),1),"")</f>
        <v/>
      </c>
      <c r="O25" s="31" t="str">
        <f>IF(LEN(tbl_SeqLib[[#This Row],[PCR '[DNA'] (ng / µl)]])&gt;0,ROUNDDOWN(_xlfn.MAXIFS(tbl_SeqLib[PCR prodct (µl) to add (exact)],tbl_SeqLib[Column],tbl_SeqLib[[#This Row],[Column]]),1),"")</f>
        <v/>
      </c>
      <c r="P25" s="31" t="str">
        <f>IF(LEN(tbl_SeqLib[[#This Row],[PCR '[DNA'] (ng / µl)]])&gt;0,ROUNDUP(AVERAGEIFS(tbl_SeqLib[PCR prodct (µl) to add (exact)],tbl_SeqLib[Column],tbl_SeqLib[[#This Row],[Column]]),1),"")</f>
        <v/>
      </c>
      <c r="Q25" s="31" t="str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31" t="str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31" t="str">
        <f>IF(LEN(tbl_SeqLib[[#This Row],[Max vol for col]])=0,"",tbl_SeqLib[[#This Row],[Max vol for col]])</f>
        <v/>
      </c>
      <c r="T25" s="31" t="str">
        <f>IF(LEN(tbl_SeqLib[[#This Row],[PCR '[DNA'] (ng / µl)]])&gt;0,AVERAGE(tbl_SeqLib[PCR prodct (µl) to add (exact)]),"")</f>
        <v/>
      </c>
      <c r="U25" s="31" t="str">
        <f>IF(LEN(tbl_SeqLib[[#This Row],[PCR '[DNA'] (ng / µl)]])&gt;0,MAX(tbl_SeqLib[PCR prodct (µl) to add (exact)]),"")</f>
        <v/>
      </c>
      <c r="V25" s="31" t="str">
        <f t="array" ref="V2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5" s="72"/>
      <c r="Y2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5" s="45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46">
        <v>24</v>
      </c>
      <c r="B26" s="80" t="str">
        <f>RIGHT(tbl_SeqLib[[#This Row],[Well]],LEN(tbl_SeqLib[[#This Row],[Well]])-1)</f>
        <v>3</v>
      </c>
      <c r="C26" s="55" t="s">
        <v>136</v>
      </c>
      <c r="D26" s="48"/>
      <c r="E26" s="49"/>
      <c r="F26" s="48"/>
      <c r="G26" s="50"/>
      <c r="H26" s="48"/>
      <c r="I26" s="50"/>
      <c r="J26" s="50"/>
      <c r="K2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52" t="s">
        <v>137</v>
      </c>
      <c r="M2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53" t="str">
        <f>IF(LEN(tbl_SeqLib[[#This Row],[PCR '[DNA'] (ng / µl)]])&gt;0,ROUNDUP(_xlfn.MINIFS(tbl_SeqLib[PCR prodct (µl) to add (exact)],tbl_SeqLib[Column],tbl_SeqLib[[#This Row],[Column]]),1),"")</f>
        <v/>
      </c>
      <c r="O26" s="53" t="str">
        <f>IF(LEN(tbl_SeqLib[[#This Row],[PCR '[DNA'] (ng / µl)]])&gt;0,ROUNDDOWN(_xlfn.MAXIFS(tbl_SeqLib[PCR prodct (µl) to add (exact)],tbl_SeqLib[Column],tbl_SeqLib[[#This Row],[Column]]),1),"")</f>
        <v/>
      </c>
      <c r="P26" s="53" t="str">
        <f>IF(LEN(tbl_SeqLib[[#This Row],[PCR '[DNA'] (ng / µl)]])&gt;0,ROUNDUP(AVERAGEIFS(tbl_SeqLib[PCR prodct (µl) to add (exact)],tbl_SeqLib[Column],tbl_SeqLib[[#This Row],[Column]]),1),"")</f>
        <v/>
      </c>
      <c r="Q26" s="53" t="str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53" t="str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53" t="str">
        <f>IF(LEN(tbl_SeqLib[[#This Row],[Max vol for col]])=0,"",tbl_SeqLib[[#This Row],[Max vol for col]])</f>
        <v/>
      </c>
      <c r="T26" s="53" t="str">
        <f>IF(LEN(tbl_SeqLib[[#This Row],[PCR '[DNA'] (ng / µl)]])&gt;0,AVERAGE(tbl_SeqLib[PCR prodct (µl) to add (exact)]),"")</f>
        <v/>
      </c>
      <c r="U26" s="53" t="str">
        <f>IF(LEN(tbl_SeqLib[[#This Row],[PCR '[DNA'] (ng / µl)]])&gt;0,MAX(tbl_SeqLib[PCR prodct (µl) to add (exact)]),"")</f>
        <v/>
      </c>
      <c r="V26" s="53" t="str">
        <f t="array" ref="V2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6" s="73"/>
      <c r="Y2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6" s="54" t="str">
        <f>IF(ISBLANK(tbl_SeqLib[[#This Row],[sWGA Identifier]]),"",CONCATENATE(exp_id,"_",tbl_SeqLib[[#This Row],[Well]]))</f>
        <v/>
      </c>
    </row>
    <row r="27" spans="1:26" ht="15.75" customHeight="1" x14ac:dyDescent="0.3">
      <c r="A27" s="37">
        <v>25</v>
      </c>
      <c r="B27" s="81" t="str">
        <f>RIGHT(tbl_SeqLib[[#This Row],[Well]],LEN(tbl_SeqLib[[#This Row],[Well]])-1)</f>
        <v>4</v>
      </c>
      <c r="C27" s="38" t="s">
        <v>138</v>
      </c>
      <c r="D27" s="39"/>
      <c r="E27" s="41"/>
      <c r="F27" s="39"/>
      <c r="G27" s="39"/>
      <c r="H27" s="39"/>
      <c r="I27" s="39"/>
      <c r="J27" s="39"/>
      <c r="K2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41" t="s">
        <v>139</v>
      </c>
      <c r="M2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42" t="str">
        <f>IF(LEN(tbl_SeqLib[[#This Row],[PCR '[DNA'] (ng / µl)]])&gt;0,ROUNDUP(_xlfn.MINIFS(tbl_SeqLib[PCR prodct (µl) to add (exact)],tbl_SeqLib[Column],tbl_SeqLib[[#This Row],[Column]]),1),"")</f>
        <v/>
      </c>
      <c r="O27" s="42" t="str">
        <f>IF(LEN(tbl_SeqLib[[#This Row],[PCR '[DNA'] (ng / µl)]])&gt;0,ROUNDDOWN(_xlfn.MAXIFS(tbl_SeqLib[PCR prodct (µl) to add (exact)],tbl_SeqLib[Column],tbl_SeqLib[[#This Row],[Column]]),1),"")</f>
        <v/>
      </c>
      <c r="P27" s="42" t="str">
        <f>IF(LEN(tbl_SeqLib[[#This Row],[PCR '[DNA'] (ng / µl)]])&gt;0,ROUNDUP(AVERAGEIFS(tbl_SeqLib[PCR prodct (µl) to add (exact)],tbl_SeqLib[Column],tbl_SeqLib[[#This Row],[Column]]),1),"")</f>
        <v/>
      </c>
      <c r="Q27" s="42" t="str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42" t="str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42" t="str">
        <f>IF(LEN(tbl_SeqLib[[#This Row],[Max vol for col]])=0,"",tbl_SeqLib[[#This Row],[Max vol for col]])</f>
        <v/>
      </c>
      <c r="T27" s="42" t="str">
        <f>IF(LEN(tbl_SeqLib[[#This Row],[PCR '[DNA'] (ng / µl)]])&gt;0,AVERAGE(tbl_SeqLib[PCR prodct (µl) to add (exact)]),"")</f>
        <v/>
      </c>
      <c r="U27" s="42" t="str">
        <f>IF(LEN(tbl_SeqLib[[#This Row],[PCR '[DNA'] (ng / µl)]])&gt;0,MAX(tbl_SeqLib[PCR prodct (µl) to add (exact)]),"")</f>
        <v/>
      </c>
      <c r="V27" s="42" t="str">
        <f t="array" ref="V2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7" s="69"/>
      <c r="Y2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7" s="43" t="str">
        <f>IF(ISBLANK(tbl_SeqLib[[#This Row],[sWGA Identifier]]),"",CONCATENATE(exp_id,"_",tbl_SeqLib[[#This Row],[Well]]))</f>
        <v/>
      </c>
    </row>
    <row r="28" spans="1:26" ht="15.75" customHeight="1" x14ac:dyDescent="0.3">
      <c r="A28" s="44">
        <v>26</v>
      </c>
      <c r="B28" s="79" t="str">
        <f>RIGHT(tbl_SeqLib[[#This Row],[Well]],LEN(tbl_SeqLib[[#This Row],[Well]])-1)</f>
        <v>4</v>
      </c>
      <c r="C28" s="32" t="s">
        <v>140</v>
      </c>
      <c r="D28" s="13"/>
      <c r="E28" s="15"/>
      <c r="F28" s="13"/>
      <c r="G28" s="26"/>
      <c r="H28" s="13"/>
      <c r="I28" s="26"/>
      <c r="J28" s="26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27" t="s">
        <v>141</v>
      </c>
      <c r="M2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31" t="str">
        <f>IF(LEN(tbl_SeqLib[[#This Row],[PCR '[DNA'] (ng / µl)]])&gt;0,ROUNDUP(_xlfn.MINIFS(tbl_SeqLib[PCR prodct (µl) to add (exact)],tbl_SeqLib[Column],tbl_SeqLib[[#This Row],[Column]]),1),"")</f>
        <v/>
      </c>
      <c r="O28" s="31" t="str">
        <f>IF(LEN(tbl_SeqLib[[#This Row],[PCR '[DNA'] (ng / µl)]])&gt;0,ROUNDDOWN(_xlfn.MAXIFS(tbl_SeqLib[PCR prodct (µl) to add (exact)],tbl_SeqLib[Column],tbl_SeqLib[[#This Row],[Column]]),1),"")</f>
        <v/>
      </c>
      <c r="P28" s="31" t="str">
        <f>IF(LEN(tbl_SeqLib[[#This Row],[PCR '[DNA'] (ng / µl)]])&gt;0,ROUNDUP(AVERAGEIFS(tbl_SeqLib[PCR prodct (µl) to add (exact)],tbl_SeqLib[Column],tbl_SeqLib[[#This Row],[Column]]),1),"")</f>
        <v/>
      </c>
      <c r="Q28" s="31" t="str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31" t="str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31" t="str">
        <f>IF(LEN(tbl_SeqLib[[#This Row],[Max vol for col]])=0,"",tbl_SeqLib[[#This Row],[Max vol for col]])</f>
        <v/>
      </c>
      <c r="T28" s="31" t="str">
        <f>IF(LEN(tbl_SeqLib[[#This Row],[PCR '[DNA'] (ng / µl)]])&gt;0,AVERAGE(tbl_SeqLib[PCR prodct (µl) to add (exact)]),"")</f>
        <v/>
      </c>
      <c r="U28" s="31" t="str">
        <f>IF(LEN(tbl_SeqLib[[#This Row],[PCR '[DNA'] (ng / µl)]])&gt;0,MAX(tbl_SeqLib[PCR prodct (µl) to add (exact)]),"")</f>
        <v/>
      </c>
      <c r="V28" s="31" t="str">
        <f t="array" ref="V2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8" s="72"/>
      <c r="Y2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8" s="45" t="str">
        <f>IF(ISBLANK(tbl_SeqLib[[#This Row],[sWGA Identifier]]),"",CONCATENATE(exp_id,"_",tbl_SeqLib[[#This Row],[Well]]))</f>
        <v/>
      </c>
    </row>
    <row r="29" spans="1:26" ht="15.75" customHeight="1" x14ac:dyDescent="0.3">
      <c r="A29" s="44">
        <v>27</v>
      </c>
      <c r="B29" s="79" t="str">
        <f>RIGHT(tbl_SeqLib[[#This Row],[Well]],LEN(tbl_SeqLib[[#This Row],[Well]])-1)</f>
        <v>4</v>
      </c>
      <c r="C29" s="32" t="s">
        <v>142</v>
      </c>
      <c r="D29" s="13"/>
      <c r="E29" s="15"/>
      <c r="F29" s="13"/>
      <c r="G29" s="26"/>
      <c r="H29" s="13"/>
      <c r="I29" s="26"/>
      <c r="J29" s="26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27" t="s">
        <v>143</v>
      </c>
      <c r="M2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31" t="str">
        <f>IF(LEN(tbl_SeqLib[[#This Row],[PCR '[DNA'] (ng / µl)]])&gt;0,ROUNDUP(_xlfn.MINIFS(tbl_SeqLib[PCR prodct (µl) to add (exact)],tbl_SeqLib[Column],tbl_SeqLib[[#This Row],[Column]]),1),"")</f>
        <v/>
      </c>
      <c r="O29" s="31" t="str">
        <f>IF(LEN(tbl_SeqLib[[#This Row],[PCR '[DNA'] (ng / µl)]])&gt;0,ROUNDDOWN(_xlfn.MAXIFS(tbl_SeqLib[PCR prodct (µl) to add (exact)],tbl_SeqLib[Column],tbl_SeqLib[[#This Row],[Column]]),1),"")</f>
        <v/>
      </c>
      <c r="P29" s="31" t="str">
        <f>IF(LEN(tbl_SeqLib[[#This Row],[PCR '[DNA'] (ng / µl)]])&gt;0,ROUNDUP(AVERAGEIFS(tbl_SeqLib[PCR prodct (µl) to add (exact)],tbl_SeqLib[Column],tbl_SeqLib[[#This Row],[Column]]),1),"")</f>
        <v/>
      </c>
      <c r="Q29" s="31" t="str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31" t="str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31" t="str">
        <f>IF(LEN(tbl_SeqLib[[#This Row],[Max vol for col]])=0,"",tbl_SeqLib[[#This Row],[Max vol for col]])</f>
        <v/>
      </c>
      <c r="T29" s="31" t="str">
        <f>IF(LEN(tbl_SeqLib[[#This Row],[PCR '[DNA'] (ng / µl)]])&gt;0,AVERAGE(tbl_SeqLib[PCR prodct (µl) to add (exact)]),"")</f>
        <v/>
      </c>
      <c r="U29" s="31" t="str">
        <f>IF(LEN(tbl_SeqLib[[#This Row],[PCR '[DNA'] (ng / µl)]])&gt;0,MAX(tbl_SeqLib[PCR prodct (µl) to add (exact)]),"")</f>
        <v/>
      </c>
      <c r="V29" s="31" t="str">
        <f t="array" ref="V2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9" s="72"/>
      <c r="Y2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9" s="45" t="str">
        <f>IF(ISBLANK(tbl_SeqLib[[#This Row],[sWGA Identifier]]),"",CONCATENATE(exp_id,"_",tbl_SeqLib[[#This Row],[Well]]))</f>
        <v/>
      </c>
    </row>
    <row r="30" spans="1:26" ht="15.75" customHeight="1" x14ac:dyDescent="0.3">
      <c r="A30" s="44">
        <v>28</v>
      </c>
      <c r="B30" s="79" t="str">
        <f>RIGHT(tbl_SeqLib[[#This Row],[Well]],LEN(tbl_SeqLib[[#This Row],[Well]])-1)</f>
        <v>4</v>
      </c>
      <c r="C30" s="32" t="s">
        <v>144</v>
      </c>
      <c r="D30" s="13"/>
      <c r="E30" s="15"/>
      <c r="F30" s="13"/>
      <c r="G30" s="26"/>
      <c r="H30" s="13"/>
      <c r="I30" s="26"/>
      <c r="J30" s="26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27" t="s">
        <v>145</v>
      </c>
      <c r="M3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31" t="str">
        <f>IF(LEN(tbl_SeqLib[[#This Row],[PCR '[DNA'] (ng / µl)]])&gt;0,ROUNDUP(_xlfn.MINIFS(tbl_SeqLib[PCR prodct (µl) to add (exact)],tbl_SeqLib[Column],tbl_SeqLib[[#This Row],[Column]]),1),"")</f>
        <v/>
      </c>
      <c r="O30" s="31" t="str">
        <f>IF(LEN(tbl_SeqLib[[#This Row],[PCR '[DNA'] (ng / µl)]])&gt;0,ROUNDDOWN(_xlfn.MAXIFS(tbl_SeqLib[PCR prodct (µl) to add (exact)],tbl_SeqLib[Column],tbl_SeqLib[[#This Row],[Column]]),1),"")</f>
        <v/>
      </c>
      <c r="P30" s="31" t="str">
        <f>IF(LEN(tbl_SeqLib[[#This Row],[PCR '[DNA'] (ng / µl)]])&gt;0,ROUNDUP(AVERAGEIFS(tbl_SeqLib[PCR prodct (µl) to add (exact)],tbl_SeqLib[Column],tbl_SeqLib[[#This Row],[Column]]),1),"")</f>
        <v/>
      </c>
      <c r="Q30" s="31" t="str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31" t="str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31" t="str">
        <f>IF(LEN(tbl_SeqLib[[#This Row],[Max vol for col]])=0,"",tbl_SeqLib[[#This Row],[Max vol for col]])</f>
        <v/>
      </c>
      <c r="T30" s="31" t="str">
        <f>IF(LEN(tbl_SeqLib[[#This Row],[PCR '[DNA'] (ng / µl)]])&gt;0,AVERAGE(tbl_SeqLib[PCR prodct (µl) to add (exact)]),"")</f>
        <v/>
      </c>
      <c r="U30" s="31" t="str">
        <f>IF(LEN(tbl_SeqLib[[#This Row],[PCR '[DNA'] (ng / µl)]])&gt;0,MAX(tbl_SeqLib[PCR prodct (µl) to add (exact)]),"")</f>
        <v/>
      </c>
      <c r="V30" s="31" t="str">
        <f t="array" ref="V3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0" s="72"/>
      <c r="Y3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0" s="45" t="str">
        <f>IF(ISBLANK(tbl_SeqLib[[#This Row],[sWGA Identifier]]),"",CONCATENATE(exp_id,"_",tbl_SeqLib[[#This Row],[Well]]))</f>
        <v/>
      </c>
    </row>
    <row r="31" spans="1:26" ht="15.75" customHeight="1" x14ac:dyDescent="0.3">
      <c r="A31" s="44">
        <v>29</v>
      </c>
      <c r="B31" s="79" t="str">
        <f>RIGHT(tbl_SeqLib[[#This Row],[Well]],LEN(tbl_SeqLib[[#This Row],[Well]])-1)</f>
        <v>4</v>
      </c>
      <c r="C31" s="32" t="s">
        <v>146</v>
      </c>
      <c r="D31" s="13"/>
      <c r="E31" s="15"/>
      <c r="F31" s="13"/>
      <c r="G31" s="26"/>
      <c r="H31" s="13"/>
      <c r="I31" s="26"/>
      <c r="J31" s="26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27" t="s">
        <v>147</v>
      </c>
      <c r="M3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31" t="str">
        <f>IF(LEN(tbl_SeqLib[[#This Row],[PCR '[DNA'] (ng / µl)]])&gt;0,ROUNDUP(_xlfn.MINIFS(tbl_SeqLib[PCR prodct (µl) to add (exact)],tbl_SeqLib[Column],tbl_SeqLib[[#This Row],[Column]]),1),"")</f>
        <v/>
      </c>
      <c r="O31" s="31" t="str">
        <f>IF(LEN(tbl_SeqLib[[#This Row],[PCR '[DNA'] (ng / µl)]])&gt;0,ROUNDDOWN(_xlfn.MAXIFS(tbl_SeqLib[PCR prodct (µl) to add (exact)],tbl_SeqLib[Column],tbl_SeqLib[[#This Row],[Column]]),1),"")</f>
        <v/>
      </c>
      <c r="P31" s="31" t="str">
        <f>IF(LEN(tbl_SeqLib[[#This Row],[PCR '[DNA'] (ng / µl)]])&gt;0,ROUNDUP(AVERAGEIFS(tbl_SeqLib[PCR prodct (µl) to add (exact)],tbl_SeqLib[Column],tbl_SeqLib[[#This Row],[Column]]),1),"")</f>
        <v/>
      </c>
      <c r="Q31" s="31" t="str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31" t="str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31" t="str">
        <f>IF(LEN(tbl_SeqLib[[#This Row],[Max vol for col]])=0,"",tbl_SeqLib[[#This Row],[Max vol for col]])</f>
        <v/>
      </c>
      <c r="T31" s="31" t="str">
        <f>IF(LEN(tbl_SeqLib[[#This Row],[PCR '[DNA'] (ng / µl)]])&gt;0,AVERAGE(tbl_SeqLib[PCR prodct (µl) to add (exact)]),"")</f>
        <v/>
      </c>
      <c r="U31" s="31" t="str">
        <f>IF(LEN(tbl_SeqLib[[#This Row],[PCR '[DNA'] (ng / µl)]])&gt;0,MAX(tbl_SeqLib[PCR prodct (µl) to add (exact)]),"")</f>
        <v/>
      </c>
      <c r="V31" s="31" t="str">
        <f t="array" ref="V3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1" s="72"/>
      <c r="Y3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1" s="45" t="str">
        <f>IF(ISBLANK(tbl_SeqLib[[#This Row],[sWGA Identifier]]),"",CONCATENATE(exp_id,"_",tbl_SeqLib[[#This Row],[Well]]))</f>
        <v/>
      </c>
    </row>
    <row r="32" spans="1:26" ht="15.75" customHeight="1" x14ac:dyDescent="0.3">
      <c r="A32" s="44">
        <v>30</v>
      </c>
      <c r="B32" s="79" t="str">
        <f>RIGHT(tbl_SeqLib[[#This Row],[Well]],LEN(tbl_SeqLib[[#This Row],[Well]])-1)</f>
        <v>4</v>
      </c>
      <c r="C32" s="32" t="s">
        <v>148</v>
      </c>
      <c r="D32" s="13"/>
      <c r="E32" s="15"/>
      <c r="F32" s="13"/>
      <c r="G32" s="26"/>
      <c r="H32" s="13"/>
      <c r="I32" s="26"/>
      <c r="J32" s="26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27" t="s">
        <v>149</v>
      </c>
      <c r="M3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31" t="str">
        <f>IF(LEN(tbl_SeqLib[[#This Row],[PCR '[DNA'] (ng / µl)]])&gt;0,ROUNDUP(_xlfn.MINIFS(tbl_SeqLib[PCR prodct (µl) to add (exact)],tbl_SeqLib[Column],tbl_SeqLib[[#This Row],[Column]]),1),"")</f>
        <v/>
      </c>
      <c r="O32" s="31" t="str">
        <f>IF(LEN(tbl_SeqLib[[#This Row],[PCR '[DNA'] (ng / µl)]])&gt;0,ROUNDDOWN(_xlfn.MAXIFS(tbl_SeqLib[PCR prodct (µl) to add (exact)],tbl_SeqLib[Column],tbl_SeqLib[[#This Row],[Column]]),1),"")</f>
        <v/>
      </c>
      <c r="P32" s="31" t="str">
        <f>IF(LEN(tbl_SeqLib[[#This Row],[PCR '[DNA'] (ng / µl)]])&gt;0,ROUNDUP(AVERAGEIFS(tbl_SeqLib[PCR prodct (µl) to add (exact)],tbl_SeqLib[Column],tbl_SeqLib[[#This Row],[Column]]),1),"")</f>
        <v/>
      </c>
      <c r="Q32" s="31" t="str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31" t="str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31" t="str">
        <f>IF(LEN(tbl_SeqLib[[#This Row],[Max vol for col]])=0,"",tbl_SeqLib[[#This Row],[Max vol for col]])</f>
        <v/>
      </c>
      <c r="T32" s="31" t="str">
        <f>IF(LEN(tbl_SeqLib[[#This Row],[PCR '[DNA'] (ng / µl)]])&gt;0,AVERAGE(tbl_SeqLib[PCR prodct (µl) to add (exact)]),"")</f>
        <v/>
      </c>
      <c r="U32" s="31" t="str">
        <f>IF(LEN(tbl_SeqLib[[#This Row],[PCR '[DNA'] (ng / µl)]])&gt;0,MAX(tbl_SeqLib[PCR prodct (µl) to add (exact)]),"")</f>
        <v/>
      </c>
      <c r="V32" s="31" t="str">
        <f t="array" ref="V3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2" s="72"/>
      <c r="Y3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2" s="45" t="str">
        <f>IF(ISBLANK(tbl_SeqLib[[#This Row],[sWGA Identifier]]),"",CONCATENATE(exp_id,"_",tbl_SeqLib[[#This Row],[Well]]))</f>
        <v/>
      </c>
    </row>
    <row r="33" spans="1:26" ht="15.75" customHeight="1" x14ac:dyDescent="0.3">
      <c r="A33" s="44">
        <v>31</v>
      </c>
      <c r="B33" s="79" t="str">
        <f>RIGHT(tbl_SeqLib[[#This Row],[Well]],LEN(tbl_SeqLib[[#This Row],[Well]])-1)</f>
        <v>4</v>
      </c>
      <c r="C33" s="32" t="s">
        <v>150</v>
      </c>
      <c r="D33" s="13"/>
      <c r="E33" s="15"/>
      <c r="F33" s="13"/>
      <c r="G33" s="26"/>
      <c r="H33" s="13"/>
      <c r="I33" s="26"/>
      <c r="J33" s="26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27" t="s">
        <v>151</v>
      </c>
      <c r="M3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31" t="str">
        <f>IF(LEN(tbl_SeqLib[[#This Row],[PCR '[DNA'] (ng / µl)]])&gt;0,ROUNDUP(_xlfn.MINIFS(tbl_SeqLib[PCR prodct (µl) to add (exact)],tbl_SeqLib[Column],tbl_SeqLib[[#This Row],[Column]]),1),"")</f>
        <v/>
      </c>
      <c r="O33" s="31" t="str">
        <f>IF(LEN(tbl_SeqLib[[#This Row],[PCR '[DNA'] (ng / µl)]])&gt;0,ROUNDDOWN(_xlfn.MAXIFS(tbl_SeqLib[PCR prodct (µl) to add (exact)],tbl_SeqLib[Column],tbl_SeqLib[[#This Row],[Column]]),1),"")</f>
        <v/>
      </c>
      <c r="P33" s="31" t="str">
        <f>IF(LEN(tbl_SeqLib[[#This Row],[PCR '[DNA'] (ng / µl)]])&gt;0,ROUNDUP(AVERAGEIFS(tbl_SeqLib[PCR prodct (µl) to add (exact)],tbl_SeqLib[Column],tbl_SeqLib[[#This Row],[Column]]),1),"")</f>
        <v/>
      </c>
      <c r="Q33" s="31" t="str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31" t="str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31" t="str">
        <f>IF(LEN(tbl_SeqLib[[#This Row],[Max vol for col]])=0,"",tbl_SeqLib[[#This Row],[Max vol for col]])</f>
        <v/>
      </c>
      <c r="T33" s="31" t="str">
        <f>IF(LEN(tbl_SeqLib[[#This Row],[PCR '[DNA'] (ng / µl)]])&gt;0,AVERAGE(tbl_SeqLib[PCR prodct (µl) to add (exact)]),"")</f>
        <v/>
      </c>
      <c r="U33" s="31" t="str">
        <f>IF(LEN(tbl_SeqLib[[#This Row],[PCR '[DNA'] (ng / µl)]])&gt;0,MAX(tbl_SeqLib[PCR prodct (µl) to add (exact)]),"")</f>
        <v/>
      </c>
      <c r="V33" s="31" t="str">
        <f t="array" ref="V3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3" s="72"/>
      <c r="Y3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3" s="45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46">
        <v>32</v>
      </c>
      <c r="B34" s="80" t="str">
        <f>RIGHT(tbl_SeqLib[[#This Row],[Well]],LEN(tbl_SeqLib[[#This Row],[Well]])-1)</f>
        <v>4</v>
      </c>
      <c r="C34" s="55" t="s">
        <v>152</v>
      </c>
      <c r="D34" s="48"/>
      <c r="E34" s="49"/>
      <c r="F34" s="48"/>
      <c r="G34" s="50"/>
      <c r="H34" s="48"/>
      <c r="I34" s="50"/>
      <c r="J34" s="50"/>
      <c r="K3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52" t="s">
        <v>153</v>
      </c>
      <c r="M3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53" t="str">
        <f>IF(LEN(tbl_SeqLib[[#This Row],[PCR '[DNA'] (ng / µl)]])&gt;0,ROUNDUP(_xlfn.MINIFS(tbl_SeqLib[PCR prodct (µl) to add (exact)],tbl_SeqLib[Column],tbl_SeqLib[[#This Row],[Column]]),1),"")</f>
        <v/>
      </c>
      <c r="O34" s="53" t="str">
        <f>IF(LEN(tbl_SeqLib[[#This Row],[PCR '[DNA'] (ng / µl)]])&gt;0,ROUNDDOWN(_xlfn.MAXIFS(tbl_SeqLib[PCR prodct (µl) to add (exact)],tbl_SeqLib[Column],tbl_SeqLib[[#This Row],[Column]]),1),"")</f>
        <v/>
      </c>
      <c r="P34" s="53" t="str">
        <f>IF(LEN(tbl_SeqLib[[#This Row],[PCR '[DNA'] (ng / µl)]])&gt;0,ROUNDUP(AVERAGEIFS(tbl_SeqLib[PCR prodct (µl) to add (exact)],tbl_SeqLib[Column],tbl_SeqLib[[#This Row],[Column]]),1),"")</f>
        <v/>
      </c>
      <c r="Q34" s="53" t="str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53" t="str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53" t="str">
        <f>IF(LEN(tbl_SeqLib[[#This Row],[Max vol for col]])=0,"",tbl_SeqLib[[#This Row],[Max vol for col]])</f>
        <v/>
      </c>
      <c r="T34" s="53" t="str">
        <f>IF(LEN(tbl_SeqLib[[#This Row],[PCR '[DNA'] (ng / µl)]])&gt;0,AVERAGE(tbl_SeqLib[PCR prodct (µl) to add (exact)]),"")</f>
        <v/>
      </c>
      <c r="U34" s="53" t="str">
        <f>IF(LEN(tbl_SeqLib[[#This Row],[PCR '[DNA'] (ng / µl)]])&gt;0,MAX(tbl_SeqLib[PCR prodct (µl) to add (exact)]),"")</f>
        <v/>
      </c>
      <c r="V34" s="53" t="str">
        <f t="array" ref="V3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4" s="73"/>
      <c r="Y3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4" s="54" t="str">
        <f>IF(ISBLANK(tbl_SeqLib[[#This Row],[sWGA Identifier]]),"",CONCATENATE(exp_id,"_",tbl_SeqLib[[#This Row],[Well]]))</f>
        <v/>
      </c>
    </row>
    <row r="35" spans="1:26" ht="15.75" customHeight="1" x14ac:dyDescent="0.3">
      <c r="A35" s="37">
        <v>33</v>
      </c>
      <c r="B35" s="81" t="str">
        <f>RIGHT(tbl_SeqLib[[#This Row],[Well]],LEN(tbl_SeqLib[[#This Row],[Well]])-1)</f>
        <v>5</v>
      </c>
      <c r="C35" s="38" t="s">
        <v>154</v>
      </c>
      <c r="D35" s="39"/>
      <c r="E35" s="41"/>
      <c r="F35" s="39"/>
      <c r="G35" s="39"/>
      <c r="H35" s="39"/>
      <c r="I35" s="39"/>
      <c r="J35" s="39"/>
      <c r="K3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41" t="s">
        <v>155</v>
      </c>
      <c r="M3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42" t="str">
        <f>IF(LEN(tbl_SeqLib[[#This Row],[PCR '[DNA'] (ng / µl)]])&gt;0,ROUNDUP(_xlfn.MINIFS(tbl_SeqLib[PCR prodct (µl) to add (exact)],tbl_SeqLib[Column],tbl_SeqLib[[#This Row],[Column]]),1),"")</f>
        <v/>
      </c>
      <c r="O35" s="42" t="str">
        <f>IF(LEN(tbl_SeqLib[[#This Row],[PCR '[DNA'] (ng / µl)]])&gt;0,ROUNDDOWN(_xlfn.MAXIFS(tbl_SeqLib[PCR prodct (µl) to add (exact)],tbl_SeqLib[Column],tbl_SeqLib[[#This Row],[Column]]),1),"")</f>
        <v/>
      </c>
      <c r="P35" s="42" t="str">
        <f>IF(LEN(tbl_SeqLib[[#This Row],[PCR '[DNA'] (ng / µl)]])&gt;0,ROUNDUP(AVERAGEIFS(tbl_SeqLib[PCR prodct (µl) to add (exact)],tbl_SeqLib[Column],tbl_SeqLib[[#This Row],[Column]]),1),"")</f>
        <v/>
      </c>
      <c r="Q35" s="42" t="str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42" t="str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42" t="str">
        <f>IF(LEN(tbl_SeqLib[[#This Row],[Max vol for col]])=0,"",tbl_SeqLib[[#This Row],[Max vol for col]])</f>
        <v/>
      </c>
      <c r="T35" s="42" t="str">
        <f>IF(LEN(tbl_SeqLib[[#This Row],[PCR '[DNA'] (ng / µl)]])&gt;0,AVERAGE(tbl_SeqLib[PCR prodct (µl) to add (exact)]),"")</f>
        <v/>
      </c>
      <c r="U35" s="42" t="str">
        <f>IF(LEN(tbl_SeqLib[[#This Row],[PCR '[DNA'] (ng / µl)]])&gt;0,MAX(tbl_SeqLib[PCR prodct (µl) to add (exact)]),"")</f>
        <v/>
      </c>
      <c r="V35" s="42" t="str">
        <f t="array" ref="V3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5" s="69"/>
      <c r="Y3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5" s="43" t="str">
        <f>IF(ISBLANK(tbl_SeqLib[[#This Row],[sWGA Identifier]]),"",CONCATENATE(exp_id,"_",tbl_SeqLib[[#This Row],[Well]]))</f>
        <v/>
      </c>
    </row>
    <row r="36" spans="1:26" ht="15.75" customHeight="1" x14ac:dyDescent="0.3">
      <c r="A36" s="44">
        <v>34</v>
      </c>
      <c r="B36" s="79" t="str">
        <f>RIGHT(tbl_SeqLib[[#This Row],[Well]],LEN(tbl_SeqLib[[#This Row],[Well]])-1)</f>
        <v>5</v>
      </c>
      <c r="C36" s="32" t="s">
        <v>156</v>
      </c>
      <c r="D36" s="13"/>
      <c r="E36" s="15"/>
      <c r="F36" s="13"/>
      <c r="G36" s="26"/>
      <c r="H36" s="13"/>
      <c r="I36" s="26"/>
      <c r="J36" s="26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27" t="s">
        <v>157</v>
      </c>
      <c r="M3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31" t="str">
        <f>IF(LEN(tbl_SeqLib[[#This Row],[PCR '[DNA'] (ng / µl)]])&gt;0,ROUNDUP(_xlfn.MINIFS(tbl_SeqLib[PCR prodct (µl) to add (exact)],tbl_SeqLib[Column],tbl_SeqLib[[#This Row],[Column]]),1),"")</f>
        <v/>
      </c>
      <c r="O36" s="31" t="str">
        <f>IF(LEN(tbl_SeqLib[[#This Row],[PCR '[DNA'] (ng / µl)]])&gt;0,ROUNDDOWN(_xlfn.MAXIFS(tbl_SeqLib[PCR prodct (µl) to add (exact)],tbl_SeqLib[Column],tbl_SeqLib[[#This Row],[Column]]),1),"")</f>
        <v/>
      </c>
      <c r="P36" s="31" t="str">
        <f>IF(LEN(tbl_SeqLib[[#This Row],[PCR '[DNA'] (ng / µl)]])&gt;0,ROUNDUP(AVERAGEIFS(tbl_SeqLib[PCR prodct (µl) to add (exact)],tbl_SeqLib[Column],tbl_SeqLib[[#This Row],[Column]]),1),"")</f>
        <v/>
      </c>
      <c r="Q36" s="31" t="str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31" t="str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31" t="str">
        <f>IF(LEN(tbl_SeqLib[[#This Row],[Max vol for col]])=0,"",tbl_SeqLib[[#This Row],[Max vol for col]])</f>
        <v/>
      </c>
      <c r="T36" s="31" t="str">
        <f>IF(LEN(tbl_SeqLib[[#This Row],[PCR '[DNA'] (ng / µl)]])&gt;0,AVERAGE(tbl_SeqLib[PCR prodct (µl) to add (exact)]),"")</f>
        <v/>
      </c>
      <c r="U36" s="31" t="str">
        <f>IF(LEN(tbl_SeqLib[[#This Row],[PCR '[DNA'] (ng / µl)]])&gt;0,MAX(tbl_SeqLib[PCR prodct (µl) to add (exact)]),"")</f>
        <v/>
      </c>
      <c r="V36" s="31" t="str">
        <f t="array" ref="V3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6" s="72"/>
      <c r="Y3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6" s="45" t="str">
        <f>IF(ISBLANK(tbl_SeqLib[[#This Row],[sWGA Identifier]]),"",CONCATENATE(exp_id,"_",tbl_SeqLib[[#This Row],[Well]]))</f>
        <v/>
      </c>
    </row>
    <row r="37" spans="1:26" ht="15.75" customHeight="1" x14ac:dyDescent="0.3">
      <c r="A37" s="44">
        <v>35</v>
      </c>
      <c r="B37" s="79" t="str">
        <f>RIGHT(tbl_SeqLib[[#This Row],[Well]],LEN(tbl_SeqLib[[#This Row],[Well]])-1)</f>
        <v>5</v>
      </c>
      <c r="C37" s="32" t="s">
        <v>158</v>
      </c>
      <c r="D37" s="13"/>
      <c r="E37" s="15"/>
      <c r="F37" s="13"/>
      <c r="G37" s="26"/>
      <c r="H37" s="13"/>
      <c r="I37" s="26"/>
      <c r="J37" s="26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27" t="s">
        <v>159</v>
      </c>
      <c r="M3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31" t="str">
        <f>IF(LEN(tbl_SeqLib[[#This Row],[PCR '[DNA'] (ng / µl)]])&gt;0,ROUNDUP(_xlfn.MINIFS(tbl_SeqLib[PCR prodct (µl) to add (exact)],tbl_SeqLib[Column],tbl_SeqLib[[#This Row],[Column]]),1),"")</f>
        <v/>
      </c>
      <c r="O37" s="31" t="str">
        <f>IF(LEN(tbl_SeqLib[[#This Row],[PCR '[DNA'] (ng / µl)]])&gt;0,ROUNDDOWN(_xlfn.MAXIFS(tbl_SeqLib[PCR prodct (µl) to add (exact)],tbl_SeqLib[Column],tbl_SeqLib[[#This Row],[Column]]),1),"")</f>
        <v/>
      </c>
      <c r="P37" s="31" t="str">
        <f>IF(LEN(tbl_SeqLib[[#This Row],[PCR '[DNA'] (ng / µl)]])&gt;0,ROUNDUP(AVERAGEIFS(tbl_SeqLib[PCR prodct (µl) to add (exact)],tbl_SeqLib[Column],tbl_SeqLib[[#This Row],[Column]]),1),"")</f>
        <v/>
      </c>
      <c r="Q37" s="31" t="str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31" t="str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31" t="str">
        <f>IF(LEN(tbl_SeqLib[[#This Row],[Max vol for col]])=0,"",tbl_SeqLib[[#This Row],[Max vol for col]])</f>
        <v/>
      </c>
      <c r="T37" s="31" t="str">
        <f>IF(LEN(tbl_SeqLib[[#This Row],[PCR '[DNA'] (ng / µl)]])&gt;0,AVERAGE(tbl_SeqLib[PCR prodct (µl) to add (exact)]),"")</f>
        <v/>
      </c>
      <c r="U37" s="31" t="str">
        <f>IF(LEN(tbl_SeqLib[[#This Row],[PCR '[DNA'] (ng / µl)]])&gt;0,MAX(tbl_SeqLib[PCR prodct (µl) to add (exact)]),"")</f>
        <v/>
      </c>
      <c r="V37" s="31" t="str">
        <f t="array" ref="V3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7" s="72"/>
      <c r="Y3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7" s="45" t="str">
        <f>IF(ISBLANK(tbl_SeqLib[[#This Row],[sWGA Identifier]]),"",CONCATENATE(exp_id,"_",tbl_SeqLib[[#This Row],[Well]]))</f>
        <v/>
      </c>
    </row>
    <row r="38" spans="1:26" ht="15.75" customHeight="1" x14ac:dyDescent="0.3">
      <c r="A38" s="44">
        <v>36</v>
      </c>
      <c r="B38" s="79" t="str">
        <f>RIGHT(tbl_SeqLib[[#This Row],[Well]],LEN(tbl_SeqLib[[#This Row],[Well]])-1)</f>
        <v>5</v>
      </c>
      <c r="C38" s="32" t="s">
        <v>160</v>
      </c>
      <c r="D38" s="13"/>
      <c r="E38" s="15"/>
      <c r="F38" s="13"/>
      <c r="G38" s="26"/>
      <c r="H38" s="13"/>
      <c r="I38" s="26"/>
      <c r="J38" s="26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27" t="s">
        <v>161</v>
      </c>
      <c r="M3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31" t="str">
        <f>IF(LEN(tbl_SeqLib[[#This Row],[PCR '[DNA'] (ng / µl)]])&gt;0,ROUNDUP(_xlfn.MINIFS(tbl_SeqLib[PCR prodct (µl) to add (exact)],tbl_SeqLib[Column],tbl_SeqLib[[#This Row],[Column]]),1),"")</f>
        <v/>
      </c>
      <c r="O38" s="31" t="str">
        <f>IF(LEN(tbl_SeqLib[[#This Row],[PCR '[DNA'] (ng / µl)]])&gt;0,ROUNDDOWN(_xlfn.MAXIFS(tbl_SeqLib[PCR prodct (µl) to add (exact)],tbl_SeqLib[Column],tbl_SeqLib[[#This Row],[Column]]),1),"")</f>
        <v/>
      </c>
      <c r="P38" s="31" t="str">
        <f>IF(LEN(tbl_SeqLib[[#This Row],[PCR '[DNA'] (ng / µl)]])&gt;0,ROUNDUP(AVERAGEIFS(tbl_SeqLib[PCR prodct (µl) to add (exact)],tbl_SeqLib[Column],tbl_SeqLib[[#This Row],[Column]]),1),"")</f>
        <v/>
      </c>
      <c r="Q38" s="31" t="str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31" t="str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31" t="str">
        <f>IF(LEN(tbl_SeqLib[[#This Row],[Max vol for col]])=0,"",tbl_SeqLib[[#This Row],[Max vol for col]])</f>
        <v/>
      </c>
      <c r="T38" s="31" t="str">
        <f>IF(LEN(tbl_SeqLib[[#This Row],[PCR '[DNA'] (ng / µl)]])&gt;0,AVERAGE(tbl_SeqLib[PCR prodct (µl) to add (exact)]),"")</f>
        <v/>
      </c>
      <c r="U38" s="31" t="str">
        <f>IF(LEN(tbl_SeqLib[[#This Row],[PCR '[DNA'] (ng / µl)]])&gt;0,MAX(tbl_SeqLib[PCR prodct (µl) to add (exact)]),"")</f>
        <v/>
      </c>
      <c r="V38" s="31" t="str">
        <f t="array" ref="V3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8" s="72"/>
      <c r="Y3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8" s="45" t="str">
        <f>IF(ISBLANK(tbl_SeqLib[[#This Row],[sWGA Identifier]]),"",CONCATENATE(exp_id,"_",tbl_SeqLib[[#This Row],[Well]]))</f>
        <v/>
      </c>
    </row>
    <row r="39" spans="1:26" ht="15.75" customHeight="1" x14ac:dyDescent="0.3">
      <c r="A39" s="44">
        <v>37</v>
      </c>
      <c r="B39" s="79" t="str">
        <f>RIGHT(tbl_SeqLib[[#This Row],[Well]],LEN(tbl_SeqLib[[#This Row],[Well]])-1)</f>
        <v>5</v>
      </c>
      <c r="C39" s="32" t="s">
        <v>162</v>
      </c>
      <c r="D39" s="13"/>
      <c r="E39" s="15"/>
      <c r="F39" s="13"/>
      <c r="G39" s="26"/>
      <c r="H39" s="13"/>
      <c r="I39" s="26"/>
      <c r="J39" s="26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27" t="s">
        <v>163</v>
      </c>
      <c r="M3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31" t="str">
        <f>IF(LEN(tbl_SeqLib[[#This Row],[PCR '[DNA'] (ng / µl)]])&gt;0,ROUNDUP(_xlfn.MINIFS(tbl_SeqLib[PCR prodct (µl) to add (exact)],tbl_SeqLib[Column],tbl_SeqLib[[#This Row],[Column]]),1),"")</f>
        <v/>
      </c>
      <c r="O39" s="31" t="str">
        <f>IF(LEN(tbl_SeqLib[[#This Row],[PCR '[DNA'] (ng / µl)]])&gt;0,ROUNDDOWN(_xlfn.MAXIFS(tbl_SeqLib[PCR prodct (µl) to add (exact)],tbl_SeqLib[Column],tbl_SeqLib[[#This Row],[Column]]),1),"")</f>
        <v/>
      </c>
      <c r="P39" s="31" t="str">
        <f>IF(LEN(tbl_SeqLib[[#This Row],[PCR '[DNA'] (ng / µl)]])&gt;0,ROUNDUP(AVERAGEIFS(tbl_SeqLib[PCR prodct (µl) to add (exact)],tbl_SeqLib[Column],tbl_SeqLib[[#This Row],[Column]]),1),"")</f>
        <v/>
      </c>
      <c r="Q39" s="31" t="str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31" t="str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31" t="str">
        <f>IF(LEN(tbl_SeqLib[[#This Row],[Max vol for col]])=0,"",tbl_SeqLib[[#This Row],[Max vol for col]])</f>
        <v/>
      </c>
      <c r="T39" s="31" t="str">
        <f>IF(LEN(tbl_SeqLib[[#This Row],[PCR '[DNA'] (ng / µl)]])&gt;0,AVERAGE(tbl_SeqLib[PCR prodct (µl) to add (exact)]),"")</f>
        <v/>
      </c>
      <c r="U39" s="31" t="str">
        <f>IF(LEN(tbl_SeqLib[[#This Row],[PCR '[DNA'] (ng / µl)]])&gt;0,MAX(tbl_SeqLib[PCR prodct (µl) to add (exact)]),"")</f>
        <v/>
      </c>
      <c r="V39" s="31" t="str">
        <f t="array" ref="V3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9" s="72"/>
      <c r="Y3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9" s="45" t="str">
        <f>IF(ISBLANK(tbl_SeqLib[[#This Row],[sWGA Identifier]]),"",CONCATENATE(exp_id,"_",tbl_SeqLib[[#This Row],[Well]]))</f>
        <v/>
      </c>
    </row>
    <row r="40" spans="1:26" ht="15.75" customHeight="1" x14ac:dyDescent="0.3">
      <c r="A40" s="44">
        <v>38</v>
      </c>
      <c r="B40" s="79" t="str">
        <f>RIGHT(tbl_SeqLib[[#This Row],[Well]],LEN(tbl_SeqLib[[#This Row],[Well]])-1)</f>
        <v>5</v>
      </c>
      <c r="C40" s="32" t="s">
        <v>164</v>
      </c>
      <c r="D40" s="13"/>
      <c r="E40" s="15"/>
      <c r="F40" s="13"/>
      <c r="G40" s="26"/>
      <c r="H40" s="13"/>
      <c r="I40" s="26"/>
      <c r="J40" s="26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27" t="s">
        <v>165</v>
      </c>
      <c r="M4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31" t="str">
        <f>IF(LEN(tbl_SeqLib[[#This Row],[PCR '[DNA'] (ng / µl)]])&gt;0,ROUNDUP(_xlfn.MINIFS(tbl_SeqLib[PCR prodct (µl) to add (exact)],tbl_SeqLib[Column],tbl_SeqLib[[#This Row],[Column]]),1),"")</f>
        <v/>
      </c>
      <c r="O40" s="31" t="str">
        <f>IF(LEN(tbl_SeqLib[[#This Row],[PCR '[DNA'] (ng / µl)]])&gt;0,ROUNDDOWN(_xlfn.MAXIFS(tbl_SeqLib[PCR prodct (µl) to add (exact)],tbl_SeqLib[Column],tbl_SeqLib[[#This Row],[Column]]),1),"")</f>
        <v/>
      </c>
      <c r="P40" s="31" t="str">
        <f>IF(LEN(tbl_SeqLib[[#This Row],[PCR '[DNA'] (ng / µl)]])&gt;0,ROUNDUP(AVERAGEIFS(tbl_SeqLib[PCR prodct (µl) to add (exact)],tbl_SeqLib[Column],tbl_SeqLib[[#This Row],[Column]]),1),"")</f>
        <v/>
      </c>
      <c r="Q40" s="31" t="str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31" t="str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31" t="str">
        <f>IF(LEN(tbl_SeqLib[[#This Row],[Max vol for col]])=0,"",tbl_SeqLib[[#This Row],[Max vol for col]])</f>
        <v/>
      </c>
      <c r="T40" s="31" t="str">
        <f>IF(LEN(tbl_SeqLib[[#This Row],[PCR '[DNA'] (ng / µl)]])&gt;0,AVERAGE(tbl_SeqLib[PCR prodct (µl) to add (exact)]),"")</f>
        <v/>
      </c>
      <c r="U40" s="31" t="str">
        <f>IF(LEN(tbl_SeqLib[[#This Row],[PCR '[DNA'] (ng / µl)]])&gt;0,MAX(tbl_SeqLib[PCR prodct (µl) to add (exact)]),"")</f>
        <v/>
      </c>
      <c r="V40" s="31" t="str">
        <f t="array" ref="V4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0" s="72"/>
      <c r="Y4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0" s="45" t="str">
        <f>IF(ISBLANK(tbl_SeqLib[[#This Row],[sWGA Identifier]]),"",CONCATENATE(exp_id,"_",tbl_SeqLib[[#This Row],[Well]]))</f>
        <v/>
      </c>
    </row>
    <row r="41" spans="1:26" ht="15.75" customHeight="1" x14ac:dyDescent="0.3">
      <c r="A41" s="44">
        <v>39</v>
      </c>
      <c r="B41" s="79" t="str">
        <f>RIGHT(tbl_SeqLib[[#This Row],[Well]],LEN(tbl_SeqLib[[#This Row],[Well]])-1)</f>
        <v>5</v>
      </c>
      <c r="C41" s="32" t="s">
        <v>166</v>
      </c>
      <c r="D41" s="13"/>
      <c r="E41" s="15"/>
      <c r="F41" s="13"/>
      <c r="G41" s="26"/>
      <c r="H41" s="13"/>
      <c r="I41" s="26"/>
      <c r="J41" s="26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27" t="s">
        <v>167</v>
      </c>
      <c r="M4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31" t="str">
        <f>IF(LEN(tbl_SeqLib[[#This Row],[PCR '[DNA'] (ng / µl)]])&gt;0,ROUNDUP(_xlfn.MINIFS(tbl_SeqLib[PCR prodct (µl) to add (exact)],tbl_SeqLib[Column],tbl_SeqLib[[#This Row],[Column]]),1),"")</f>
        <v/>
      </c>
      <c r="O41" s="31" t="str">
        <f>IF(LEN(tbl_SeqLib[[#This Row],[PCR '[DNA'] (ng / µl)]])&gt;0,ROUNDDOWN(_xlfn.MAXIFS(tbl_SeqLib[PCR prodct (µl) to add (exact)],tbl_SeqLib[Column],tbl_SeqLib[[#This Row],[Column]]),1),"")</f>
        <v/>
      </c>
      <c r="P41" s="31" t="str">
        <f>IF(LEN(tbl_SeqLib[[#This Row],[PCR '[DNA'] (ng / µl)]])&gt;0,ROUNDUP(AVERAGEIFS(tbl_SeqLib[PCR prodct (µl) to add (exact)],tbl_SeqLib[Column],tbl_SeqLib[[#This Row],[Column]]),1),"")</f>
        <v/>
      </c>
      <c r="Q41" s="31" t="str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31" t="str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31" t="str">
        <f>IF(LEN(tbl_SeqLib[[#This Row],[Max vol for col]])=0,"",tbl_SeqLib[[#This Row],[Max vol for col]])</f>
        <v/>
      </c>
      <c r="T41" s="31" t="str">
        <f>IF(LEN(tbl_SeqLib[[#This Row],[PCR '[DNA'] (ng / µl)]])&gt;0,AVERAGE(tbl_SeqLib[PCR prodct (µl) to add (exact)]),"")</f>
        <v/>
      </c>
      <c r="U41" s="31" t="str">
        <f>IF(LEN(tbl_SeqLib[[#This Row],[PCR '[DNA'] (ng / µl)]])&gt;0,MAX(tbl_SeqLib[PCR prodct (µl) to add (exact)]),"")</f>
        <v/>
      </c>
      <c r="V41" s="31" t="str">
        <f t="array" ref="V4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1" s="72"/>
      <c r="Y4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1" s="45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46">
        <v>40</v>
      </c>
      <c r="B42" s="80" t="str">
        <f>RIGHT(tbl_SeqLib[[#This Row],[Well]],LEN(tbl_SeqLib[[#This Row],[Well]])-1)</f>
        <v>5</v>
      </c>
      <c r="C42" s="55" t="s">
        <v>168</v>
      </c>
      <c r="D42" s="48"/>
      <c r="E42" s="49"/>
      <c r="F42" s="48"/>
      <c r="G42" s="50"/>
      <c r="H42" s="48"/>
      <c r="I42" s="50"/>
      <c r="J42" s="50"/>
      <c r="K4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2" t="s">
        <v>169</v>
      </c>
      <c r="M4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53" t="str">
        <f>IF(LEN(tbl_SeqLib[[#This Row],[PCR '[DNA'] (ng / µl)]])&gt;0,ROUNDUP(_xlfn.MINIFS(tbl_SeqLib[PCR prodct (µl) to add (exact)],tbl_SeqLib[Column],tbl_SeqLib[[#This Row],[Column]]),1),"")</f>
        <v/>
      </c>
      <c r="O42" s="53" t="str">
        <f>IF(LEN(tbl_SeqLib[[#This Row],[PCR '[DNA'] (ng / µl)]])&gt;0,ROUNDDOWN(_xlfn.MAXIFS(tbl_SeqLib[PCR prodct (µl) to add (exact)],tbl_SeqLib[Column],tbl_SeqLib[[#This Row],[Column]]),1),"")</f>
        <v/>
      </c>
      <c r="P42" s="53" t="str">
        <f>IF(LEN(tbl_SeqLib[[#This Row],[PCR '[DNA'] (ng / µl)]])&gt;0,ROUNDUP(AVERAGEIFS(tbl_SeqLib[PCR prodct (µl) to add (exact)],tbl_SeqLib[Column],tbl_SeqLib[[#This Row],[Column]]),1),"")</f>
        <v/>
      </c>
      <c r="Q42" s="53" t="str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53" t="str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53" t="str">
        <f>IF(LEN(tbl_SeqLib[[#This Row],[Max vol for col]])=0,"",tbl_SeqLib[[#This Row],[Max vol for col]])</f>
        <v/>
      </c>
      <c r="T42" s="53" t="str">
        <f>IF(LEN(tbl_SeqLib[[#This Row],[PCR '[DNA'] (ng / µl)]])&gt;0,AVERAGE(tbl_SeqLib[PCR prodct (µl) to add (exact)]),"")</f>
        <v/>
      </c>
      <c r="U42" s="53" t="str">
        <f>IF(LEN(tbl_SeqLib[[#This Row],[PCR '[DNA'] (ng / µl)]])&gt;0,MAX(tbl_SeqLib[PCR prodct (µl) to add (exact)]),"")</f>
        <v/>
      </c>
      <c r="V42" s="53" t="str">
        <f t="array" ref="V4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2" s="73"/>
      <c r="Y4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2" s="54" t="str">
        <f>IF(ISBLANK(tbl_SeqLib[[#This Row],[sWGA Identifier]]),"",CONCATENATE(exp_id,"_",tbl_SeqLib[[#This Row],[Well]]))</f>
        <v/>
      </c>
    </row>
    <row r="43" spans="1:26" ht="15.75" customHeight="1" x14ac:dyDescent="0.3">
      <c r="A43" s="37">
        <v>41</v>
      </c>
      <c r="B43" s="81" t="str">
        <f>RIGHT(tbl_SeqLib[[#This Row],[Well]],LEN(tbl_SeqLib[[#This Row],[Well]])-1)</f>
        <v>6</v>
      </c>
      <c r="C43" s="38" t="s">
        <v>170</v>
      </c>
      <c r="D43" s="39"/>
      <c r="E43" s="41"/>
      <c r="F43" s="39"/>
      <c r="G43" s="39"/>
      <c r="H43" s="39"/>
      <c r="I43" s="39"/>
      <c r="J43" s="39"/>
      <c r="K4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1" t="s">
        <v>171</v>
      </c>
      <c r="M4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42" t="str">
        <f>IF(LEN(tbl_SeqLib[[#This Row],[PCR '[DNA'] (ng / µl)]])&gt;0,ROUNDUP(_xlfn.MINIFS(tbl_SeqLib[PCR prodct (µl) to add (exact)],tbl_SeqLib[Column],tbl_SeqLib[[#This Row],[Column]]),1),"")</f>
        <v/>
      </c>
      <c r="O43" s="42" t="str">
        <f>IF(LEN(tbl_SeqLib[[#This Row],[PCR '[DNA'] (ng / µl)]])&gt;0,ROUNDDOWN(_xlfn.MAXIFS(tbl_SeqLib[PCR prodct (µl) to add (exact)],tbl_SeqLib[Column],tbl_SeqLib[[#This Row],[Column]]),1),"")</f>
        <v/>
      </c>
      <c r="P43" s="42" t="str">
        <f>IF(LEN(tbl_SeqLib[[#This Row],[PCR '[DNA'] (ng / µl)]])&gt;0,ROUNDUP(AVERAGEIFS(tbl_SeqLib[PCR prodct (µl) to add (exact)],tbl_SeqLib[Column],tbl_SeqLib[[#This Row],[Column]]),1),"")</f>
        <v/>
      </c>
      <c r="Q43" s="42" t="str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42" t="str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42" t="str">
        <f>IF(LEN(tbl_SeqLib[[#This Row],[Max vol for col]])=0,"",tbl_SeqLib[[#This Row],[Max vol for col]])</f>
        <v/>
      </c>
      <c r="T43" s="42" t="str">
        <f>IF(LEN(tbl_SeqLib[[#This Row],[PCR '[DNA'] (ng / µl)]])&gt;0,AVERAGE(tbl_SeqLib[PCR prodct (µl) to add (exact)]),"")</f>
        <v/>
      </c>
      <c r="U43" s="42" t="str">
        <f>IF(LEN(tbl_SeqLib[[#This Row],[PCR '[DNA'] (ng / µl)]])&gt;0,MAX(tbl_SeqLib[PCR prodct (µl) to add (exact)]),"")</f>
        <v/>
      </c>
      <c r="V43" s="42" t="str">
        <f t="array" ref="V4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3" s="69"/>
      <c r="Y4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3" s="43" t="str">
        <f>IF(ISBLANK(tbl_SeqLib[[#This Row],[sWGA Identifier]]),"",CONCATENATE(exp_id,"_",tbl_SeqLib[[#This Row],[Well]]))</f>
        <v/>
      </c>
    </row>
    <row r="44" spans="1:26" ht="15.75" customHeight="1" x14ac:dyDescent="0.3">
      <c r="A44" s="44">
        <v>42</v>
      </c>
      <c r="B44" s="79" t="str">
        <f>RIGHT(tbl_SeqLib[[#This Row],[Well]],LEN(tbl_SeqLib[[#This Row],[Well]])-1)</f>
        <v>6</v>
      </c>
      <c r="C44" s="32" t="s">
        <v>172</v>
      </c>
      <c r="D44" s="13"/>
      <c r="E44" s="15"/>
      <c r="F44" s="13"/>
      <c r="G44" s="26"/>
      <c r="H44" s="13"/>
      <c r="I44" s="26"/>
      <c r="J44" s="26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27" t="s">
        <v>173</v>
      </c>
      <c r="M4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31" t="str">
        <f>IF(LEN(tbl_SeqLib[[#This Row],[PCR '[DNA'] (ng / µl)]])&gt;0,ROUNDUP(_xlfn.MINIFS(tbl_SeqLib[PCR prodct (µl) to add (exact)],tbl_SeqLib[Column],tbl_SeqLib[[#This Row],[Column]]),1),"")</f>
        <v/>
      </c>
      <c r="O44" s="31" t="str">
        <f>IF(LEN(tbl_SeqLib[[#This Row],[PCR '[DNA'] (ng / µl)]])&gt;0,ROUNDDOWN(_xlfn.MAXIFS(tbl_SeqLib[PCR prodct (µl) to add (exact)],tbl_SeqLib[Column],tbl_SeqLib[[#This Row],[Column]]),1),"")</f>
        <v/>
      </c>
      <c r="P44" s="31" t="str">
        <f>IF(LEN(tbl_SeqLib[[#This Row],[PCR '[DNA'] (ng / µl)]])&gt;0,ROUNDUP(AVERAGEIFS(tbl_SeqLib[PCR prodct (µl) to add (exact)],tbl_SeqLib[Column],tbl_SeqLib[[#This Row],[Column]]),1),"")</f>
        <v/>
      </c>
      <c r="Q44" s="31" t="str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31" t="str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31" t="str">
        <f>IF(LEN(tbl_SeqLib[[#This Row],[Max vol for col]])=0,"",tbl_SeqLib[[#This Row],[Max vol for col]])</f>
        <v/>
      </c>
      <c r="T44" s="31" t="str">
        <f>IF(LEN(tbl_SeqLib[[#This Row],[PCR '[DNA'] (ng / µl)]])&gt;0,AVERAGE(tbl_SeqLib[PCR prodct (µl) to add (exact)]),"")</f>
        <v/>
      </c>
      <c r="U44" s="31" t="str">
        <f>IF(LEN(tbl_SeqLib[[#This Row],[PCR '[DNA'] (ng / µl)]])&gt;0,MAX(tbl_SeqLib[PCR prodct (µl) to add (exact)]),"")</f>
        <v/>
      </c>
      <c r="V44" s="31" t="str">
        <f t="array" ref="V4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4" s="72"/>
      <c r="Y4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4" s="45" t="str">
        <f>IF(ISBLANK(tbl_SeqLib[[#This Row],[sWGA Identifier]]),"",CONCATENATE(exp_id,"_",tbl_SeqLib[[#This Row],[Well]]))</f>
        <v/>
      </c>
    </row>
    <row r="45" spans="1:26" ht="15.75" customHeight="1" x14ac:dyDescent="0.3">
      <c r="A45" s="44">
        <v>43</v>
      </c>
      <c r="B45" s="79" t="str">
        <f>RIGHT(tbl_SeqLib[[#This Row],[Well]],LEN(tbl_SeqLib[[#This Row],[Well]])-1)</f>
        <v>6</v>
      </c>
      <c r="C45" s="32" t="s">
        <v>174</v>
      </c>
      <c r="D45" s="13"/>
      <c r="E45" s="15"/>
      <c r="F45" s="13"/>
      <c r="G45" s="26"/>
      <c r="H45" s="13"/>
      <c r="I45" s="26"/>
      <c r="J45" s="26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27" t="s">
        <v>175</v>
      </c>
      <c r="M4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31" t="str">
        <f>IF(LEN(tbl_SeqLib[[#This Row],[PCR '[DNA'] (ng / µl)]])&gt;0,ROUNDUP(_xlfn.MINIFS(tbl_SeqLib[PCR prodct (µl) to add (exact)],tbl_SeqLib[Column],tbl_SeqLib[[#This Row],[Column]]),1),"")</f>
        <v/>
      </c>
      <c r="O45" s="31" t="str">
        <f>IF(LEN(tbl_SeqLib[[#This Row],[PCR '[DNA'] (ng / µl)]])&gt;0,ROUNDDOWN(_xlfn.MAXIFS(tbl_SeqLib[PCR prodct (µl) to add (exact)],tbl_SeqLib[Column],tbl_SeqLib[[#This Row],[Column]]),1),"")</f>
        <v/>
      </c>
      <c r="P45" s="31" t="str">
        <f>IF(LEN(tbl_SeqLib[[#This Row],[PCR '[DNA'] (ng / µl)]])&gt;0,ROUNDUP(AVERAGEIFS(tbl_SeqLib[PCR prodct (µl) to add (exact)],tbl_SeqLib[Column],tbl_SeqLib[[#This Row],[Column]]),1),"")</f>
        <v/>
      </c>
      <c r="Q45" s="31" t="str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31" t="str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31" t="str">
        <f>IF(LEN(tbl_SeqLib[[#This Row],[Max vol for col]])=0,"",tbl_SeqLib[[#This Row],[Max vol for col]])</f>
        <v/>
      </c>
      <c r="T45" s="31" t="str">
        <f>IF(LEN(tbl_SeqLib[[#This Row],[PCR '[DNA'] (ng / µl)]])&gt;0,AVERAGE(tbl_SeqLib[PCR prodct (µl) to add (exact)]),"")</f>
        <v/>
      </c>
      <c r="U45" s="31" t="str">
        <f>IF(LEN(tbl_SeqLib[[#This Row],[PCR '[DNA'] (ng / µl)]])&gt;0,MAX(tbl_SeqLib[PCR prodct (µl) to add (exact)]),"")</f>
        <v/>
      </c>
      <c r="V45" s="31" t="str">
        <f t="array" ref="V4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5" s="72"/>
      <c r="Y4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5" s="45" t="str">
        <f>IF(ISBLANK(tbl_SeqLib[[#This Row],[sWGA Identifier]]),"",CONCATENATE(exp_id,"_",tbl_SeqLib[[#This Row],[Well]]))</f>
        <v/>
      </c>
    </row>
    <row r="46" spans="1:26" ht="15.75" customHeight="1" x14ac:dyDescent="0.3">
      <c r="A46" s="44">
        <v>44</v>
      </c>
      <c r="B46" s="79" t="str">
        <f>RIGHT(tbl_SeqLib[[#This Row],[Well]],LEN(tbl_SeqLib[[#This Row],[Well]])-1)</f>
        <v>6</v>
      </c>
      <c r="C46" s="32" t="s">
        <v>176</v>
      </c>
      <c r="D46" s="13"/>
      <c r="E46" s="15"/>
      <c r="F46" s="13"/>
      <c r="G46" s="26"/>
      <c r="H46" s="13"/>
      <c r="I46" s="26"/>
      <c r="J46" s="26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27" t="s">
        <v>177</v>
      </c>
      <c r="M4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31" t="str">
        <f>IF(LEN(tbl_SeqLib[[#This Row],[PCR '[DNA'] (ng / µl)]])&gt;0,ROUNDUP(_xlfn.MINIFS(tbl_SeqLib[PCR prodct (µl) to add (exact)],tbl_SeqLib[Column],tbl_SeqLib[[#This Row],[Column]]),1),"")</f>
        <v/>
      </c>
      <c r="O46" s="31" t="str">
        <f>IF(LEN(tbl_SeqLib[[#This Row],[PCR '[DNA'] (ng / µl)]])&gt;0,ROUNDDOWN(_xlfn.MAXIFS(tbl_SeqLib[PCR prodct (µl) to add (exact)],tbl_SeqLib[Column],tbl_SeqLib[[#This Row],[Column]]),1),"")</f>
        <v/>
      </c>
      <c r="P46" s="31" t="str">
        <f>IF(LEN(tbl_SeqLib[[#This Row],[PCR '[DNA'] (ng / µl)]])&gt;0,ROUNDUP(AVERAGEIFS(tbl_SeqLib[PCR prodct (µl) to add (exact)],tbl_SeqLib[Column],tbl_SeqLib[[#This Row],[Column]]),1),"")</f>
        <v/>
      </c>
      <c r="Q46" s="31" t="str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31" t="str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31" t="str">
        <f>IF(LEN(tbl_SeqLib[[#This Row],[Max vol for col]])=0,"",tbl_SeqLib[[#This Row],[Max vol for col]])</f>
        <v/>
      </c>
      <c r="T46" s="31" t="str">
        <f>IF(LEN(tbl_SeqLib[[#This Row],[PCR '[DNA'] (ng / µl)]])&gt;0,AVERAGE(tbl_SeqLib[PCR prodct (µl) to add (exact)]),"")</f>
        <v/>
      </c>
      <c r="U46" s="31" t="str">
        <f>IF(LEN(tbl_SeqLib[[#This Row],[PCR '[DNA'] (ng / µl)]])&gt;0,MAX(tbl_SeqLib[PCR prodct (µl) to add (exact)]),"")</f>
        <v/>
      </c>
      <c r="V46" s="31" t="str">
        <f t="array" ref="V4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6" s="72"/>
      <c r="Y4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6" s="45" t="str">
        <f>IF(ISBLANK(tbl_SeqLib[[#This Row],[sWGA Identifier]]),"",CONCATENATE(exp_id,"_",tbl_SeqLib[[#This Row],[Well]]))</f>
        <v/>
      </c>
    </row>
    <row r="47" spans="1:26" ht="15.75" customHeight="1" x14ac:dyDescent="0.3">
      <c r="A47" s="44">
        <v>45</v>
      </c>
      <c r="B47" s="79" t="str">
        <f>RIGHT(tbl_SeqLib[[#This Row],[Well]],LEN(tbl_SeqLib[[#This Row],[Well]])-1)</f>
        <v>6</v>
      </c>
      <c r="C47" s="32" t="s">
        <v>178</v>
      </c>
      <c r="D47" s="13"/>
      <c r="E47" s="15"/>
      <c r="F47" s="13"/>
      <c r="G47" s="26"/>
      <c r="H47" s="13"/>
      <c r="I47" s="26"/>
      <c r="J47" s="26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27" t="s">
        <v>179</v>
      </c>
      <c r="M4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31" t="str">
        <f>IF(LEN(tbl_SeqLib[[#This Row],[PCR '[DNA'] (ng / µl)]])&gt;0,ROUNDUP(_xlfn.MINIFS(tbl_SeqLib[PCR prodct (µl) to add (exact)],tbl_SeqLib[Column],tbl_SeqLib[[#This Row],[Column]]),1),"")</f>
        <v/>
      </c>
      <c r="O47" s="31" t="str">
        <f>IF(LEN(tbl_SeqLib[[#This Row],[PCR '[DNA'] (ng / µl)]])&gt;0,ROUNDDOWN(_xlfn.MAXIFS(tbl_SeqLib[PCR prodct (µl) to add (exact)],tbl_SeqLib[Column],tbl_SeqLib[[#This Row],[Column]]),1),"")</f>
        <v/>
      </c>
      <c r="P47" s="31" t="str">
        <f>IF(LEN(tbl_SeqLib[[#This Row],[PCR '[DNA'] (ng / µl)]])&gt;0,ROUNDUP(AVERAGEIFS(tbl_SeqLib[PCR prodct (µl) to add (exact)],tbl_SeqLib[Column],tbl_SeqLib[[#This Row],[Column]]),1),"")</f>
        <v/>
      </c>
      <c r="Q47" s="31" t="str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31" t="str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31" t="str">
        <f>IF(LEN(tbl_SeqLib[[#This Row],[Max vol for col]])=0,"",tbl_SeqLib[[#This Row],[Max vol for col]])</f>
        <v/>
      </c>
      <c r="T47" s="31" t="str">
        <f>IF(LEN(tbl_SeqLib[[#This Row],[PCR '[DNA'] (ng / µl)]])&gt;0,AVERAGE(tbl_SeqLib[PCR prodct (µl) to add (exact)]),"")</f>
        <v/>
      </c>
      <c r="U47" s="31" t="str">
        <f>IF(LEN(tbl_SeqLib[[#This Row],[PCR '[DNA'] (ng / µl)]])&gt;0,MAX(tbl_SeqLib[PCR prodct (µl) to add (exact)]),"")</f>
        <v/>
      </c>
      <c r="V47" s="31" t="str">
        <f t="array" ref="V4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7" s="72"/>
      <c r="Y4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7" s="45" t="str">
        <f>IF(ISBLANK(tbl_SeqLib[[#This Row],[sWGA Identifier]]),"",CONCATENATE(exp_id,"_",tbl_SeqLib[[#This Row],[Well]]))</f>
        <v/>
      </c>
    </row>
    <row r="48" spans="1:26" ht="15.75" customHeight="1" x14ac:dyDescent="0.3">
      <c r="A48" s="44">
        <v>46</v>
      </c>
      <c r="B48" s="79" t="str">
        <f>RIGHT(tbl_SeqLib[[#This Row],[Well]],LEN(tbl_SeqLib[[#This Row],[Well]])-1)</f>
        <v>6</v>
      </c>
      <c r="C48" s="32" t="s">
        <v>180</v>
      </c>
      <c r="D48" s="13"/>
      <c r="E48" s="15"/>
      <c r="F48" s="13"/>
      <c r="G48" s="26"/>
      <c r="H48" s="13"/>
      <c r="I48" s="26"/>
      <c r="J48" s="26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27" t="s">
        <v>181</v>
      </c>
      <c r="M4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31" t="str">
        <f>IF(LEN(tbl_SeqLib[[#This Row],[PCR '[DNA'] (ng / µl)]])&gt;0,ROUNDUP(_xlfn.MINIFS(tbl_SeqLib[PCR prodct (µl) to add (exact)],tbl_SeqLib[Column],tbl_SeqLib[[#This Row],[Column]]),1),"")</f>
        <v/>
      </c>
      <c r="O48" s="31" t="str">
        <f>IF(LEN(tbl_SeqLib[[#This Row],[PCR '[DNA'] (ng / µl)]])&gt;0,ROUNDDOWN(_xlfn.MAXIFS(tbl_SeqLib[PCR prodct (µl) to add (exact)],tbl_SeqLib[Column],tbl_SeqLib[[#This Row],[Column]]),1),"")</f>
        <v/>
      </c>
      <c r="P48" s="31" t="str">
        <f>IF(LEN(tbl_SeqLib[[#This Row],[PCR '[DNA'] (ng / µl)]])&gt;0,ROUNDUP(AVERAGEIFS(tbl_SeqLib[PCR prodct (µl) to add (exact)],tbl_SeqLib[Column],tbl_SeqLib[[#This Row],[Column]]),1),"")</f>
        <v/>
      </c>
      <c r="Q48" s="31" t="str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31" t="str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31" t="str">
        <f>IF(LEN(tbl_SeqLib[[#This Row],[Max vol for col]])=0,"",tbl_SeqLib[[#This Row],[Max vol for col]])</f>
        <v/>
      </c>
      <c r="T48" s="31" t="str">
        <f>IF(LEN(tbl_SeqLib[[#This Row],[PCR '[DNA'] (ng / µl)]])&gt;0,AVERAGE(tbl_SeqLib[PCR prodct (µl) to add (exact)]),"")</f>
        <v/>
      </c>
      <c r="U48" s="31" t="str">
        <f>IF(LEN(tbl_SeqLib[[#This Row],[PCR '[DNA'] (ng / µl)]])&gt;0,MAX(tbl_SeqLib[PCR prodct (µl) to add (exact)]),"")</f>
        <v/>
      </c>
      <c r="V48" s="31" t="str">
        <f t="array" ref="V4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8" s="72"/>
      <c r="Y4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8" s="45" t="str">
        <f>IF(ISBLANK(tbl_SeqLib[[#This Row],[sWGA Identifier]]),"",CONCATENATE(exp_id,"_",tbl_SeqLib[[#This Row],[Well]]))</f>
        <v/>
      </c>
    </row>
    <row r="49" spans="1:26" ht="15.75" customHeight="1" x14ac:dyDescent="0.3">
      <c r="A49" s="44">
        <v>47</v>
      </c>
      <c r="B49" s="79" t="str">
        <f>RIGHT(tbl_SeqLib[[#This Row],[Well]],LEN(tbl_SeqLib[[#This Row],[Well]])-1)</f>
        <v>6</v>
      </c>
      <c r="C49" s="32" t="s">
        <v>182</v>
      </c>
      <c r="D49" s="13"/>
      <c r="E49" s="15"/>
      <c r="F49" s="13"/>
      <c r="G49" s="26"/>
      <c r="H49" s="13"/>
      <c r="I49" s="26"/>
      <c r="J49" s="26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27" t="s">
        <v>183</v>
      </c>
      <c r="M4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31" t="str">
        <f>IF(LEN(tbl_SeqLib[[#This Row],[PCR '[DNA'] (ng / µl)]])&gt;0,ROUNDUP(_xlfn.MINIFS(tbl_SeqLib[PCR prodct (µl) to add (exact)],tbl_SeqLib[Column],tbl_SeqLib[[#This Row],[Column]]),1),"")</f>
        <v/>
      </c>
      <c r="O49" s="31" t="str">
        <f>IF(LEN(tbl_SeqLib[[#This Row],[PCR '[DNA'] (ng / µl)]])&gt;0,ROUNDDOWN(_xlfn.MAXIFS(tbl_SeqLib[PCR prodct (µl) to add (exact)],tbl_SeqLib[Column],tbl_SeqLib[[#This Row],[Column]]),1),"")</f>
        <v/>
      </c>
      <c r="P49" s="31" t="str">
        <f>IF(LEN(tbl_SeqLib[[#This Row],[PCR '[DNA'] (ng / µl)]])&gt;0,ROUNDUP(AVERAGEIFS(tbl_SeqLib[PCR prodct (µl) to add (exact)],tbl_SeqLib[Column],tbl_SeqLib[[#This Row],[Column]]),1),"")</f>
        <v/>
      </c>
      <c r="Q49" s="31" t="str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31" t="str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31" t="str">
        <f>IF(LEN(tbl_SeqLib[[#This Row],[Max vol for col]])=0,"",tbl_SeqLib[[#This Row],[Max vol for col]])</f>
        <v/>
      </c>
      <c r="T49" s="31" t="str">
        <f>IF(LEN(tbl_SeqLib[[#This Row],[PCR '[DNA'] (ng / µl)]])&gt;0,AVERAGE(tbl_SeqLib[PCR prodct (µl) to add (exact)]),"")</f>
        <v/>
      </c>
      <c r="U49" s="31" t="str">
        <f>IF(LEN(tbl_SeqLib[[#This Row],[PCR '[DNA'] (ng / µl)]])&gt;0,MAX(tbl_SeqLib[PCR prodct (µl) to add (exact)]),"")</f>
        <v/>
      </c>
      <c r="V49" s="31" t="str">
        <f t="array" ref="V4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9" s="72"/>
      <c r="Y4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9" s="45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46">
        <v>48</v>
      </c>
      <c r="B50" s="80" t="str">
        <f>RIGHT(tbl_SeqLib[[#This Row],[Well]],LEN(tbl_SeqLib[[#This Row],[Well]])-1)</f>
        <v>6</v>
      </c>
      <c r="C50" s="55" t="s">
        <v>184</v>
      </c>
      <c r="D50" s="48"/>
      <c r="E50" s="49"/>
      <c r="F50" s="48"/>
      <c r="G50" s="50"/>
      <c r="H50" s="48"/>
      <c r="I50" s="50"/>
      <c r="J50" s="50"/>
      <c r="K5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2" t="s">
        <v>185</v>
      </c>
      <c r="M5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53" t="str">
        <f>IF(LEN(tbl_SeqLib[[#This Row],[PCR '[DNA'] (ng / µl)]])&gt;0,ROUNDUP(_xlfn.MINIFS(tbl_SeqLib[PCR prodct (µl) to add (exact)],tbl_SeqLib[Column],tbl_SeqLib[[#This Row],[Column]]),1),"")</f>
        <v/>
      </c>
      <c r="O50" s="53" t="str">
        <f>IF(LEN(tbl_SeqLib[[#This Row],[PCR '[DNA'] (ng / µl)]])&gt;0,ROUNDDOWN(_xlfn.MAXIFS(tbl_SeqLib[PCR prodct (µl) to add (exact)],tbl_SeqLib[Column],tbl_SeqLib[[#This Row],[Column]]),1),"")</f>
        <v/>
      </c>
      <c r="P50" s="53" t="str">
        <f>IF(LEN(tbl_SeqLib[[#This Row],[PCR '[DNA'] (ng / µl)]])&gt;0,ROUNDUP(AVERAGEIFS(tbl_SeqLib[PCR prodct (µl) to add (exact)],tbl_SeqLib[Column],tbl_SeqLib[[#This Row],[Column]]),1),"")</f>
        <v/>
      </c>
      <c r="Q50" s="53" t="str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53" t="str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53" t="str">
        <f>IF(LEN(tbl_SeqLib[[#This Row],[Max vol for col]])=0,"",tbl_SeqLib[[#This Row],[Max vol for col]])</f>
        <v/>
      </c>
      <c r="T50" s="53" t="str">
        <f>IF(LEN(tbl_SeqLib[[#This Row],[PCR '[DNA'] (ng / µl)]])&gt;0,AVERAGE(tbl_SeqLib[PCR prodct (µl) to add (exact)]),"")</f>
        <v/>
      </c>
      <c r="U50" s="53" t="str">
        <f>IF(LEN(tbl_SeqLib[[#This Row],[PCR '[DNA'] (ng / µl)]])&gt;0,MAX(tbl_SeqLib[PCR prodct (µl) to add (exact)]),"")</f>
        <v/>
      </c>
      <c r="V50" s="53" t="str">
        <f t="array" ref="V5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0" s="73"/>
      <c r="Y5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0" s="54" t="str">
        <f>IF(ISBLANK(tbl_SeqLib[[#This Row],[sWGA Identifier]]),"",CONCATENATE(exp_id,"_",tbl_SeqLib[[#This Row],[Well]]))</f>
        <v/>
      </c>
    </row>
    <row r="51" spans="1:26" ht="15.75" customHeight="1" x14ac:dyDescent="0.3">
      <c r="A51" s="37">
        <v>49</v>
      </c>
      <c r="B51" s="81" t="str">
        <f>RIGHT(tbl_SeqLib[[#This Row],[Well]],LEN(tbl_SeqLib[[#This Row],[Well]])-1)</f>
        <v>7</v>
      </c>
      <c r="C51" s="38" t="s">
        <v>186</v>
      </c>
      <c r="D51" s="39"/>
      <c r="E51" s="41"/>
      <c r="F51" s="39"/>
      <c r="G51" s="39"/>
      <c r="H51" s="39"/>
      <c r="I51" s="39"/>
      <c r="J51" s="39"/>
      <c r="K5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1" t="s">
        <v>187</v>
      </c>
      <c r="M5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42" t="str">
        <f>IF(LEN(tbl_SeqLib[[#This Row],[PCR '[DNA'] (ng / µl)]])&gt;0,ROUNDUP(_xlfn.MINIFS(tbl_SeqLib[PCR prodct (µl) to add (exact)],tbl_SeqLib[Column],tbl_SeqLib[[#This Row],[Column]]),1),"")</f>
        <v/>
      </c>
      <c r="O51" s="42" t="str">
        <f>IF(LEN(tbl_SeqLib[[#This Row],[PCR '[DNA'] (ng / µl)]])&gt;0,ROUNDDOWN(_xlfn.MAXIFS(tbl_SeqLib[PCR prodct (µl) to add (exact)],tbl_SeqLib[Column],tbl_SeqLib[[#This Row],[Column]]),1),"")</f>
        <v/>
      </c>
      <c r="P51" s="42" t="str">
        <f>IF(LEN(tbl_SeqLib[[#This Row],[PCR '[DNA'] (ng / µl)]])&gt;0,ROUNDUP(AVERAGEIFS(tbl_SeqLib[PCR prodct (µl) to add (exact)],tbl_SeqLib[Column],tbl_SeqLib[[#This Row],[Column]]),1),"")</f>
        <v/>
      </c>
      <c r="Q51" s="42" t="str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42" t="str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42" t="str">
        <f>IF(LEN(tbl_SeqLib[[#This Row],[Max vol for col]])=0,"",tbl_SeqLib[[#This Row],[Max vol for col]])</f>
        <v/>
      </c>
      <c r="T51" s="42" t="str">
        <f>IF(LEN(tbl_SeqLib[[#This Row],[PCR '[DNA'] (ng / µl)]])&gt;0,AVERAGE(tbl_SeqLib[PCR prodct (µl) to add (exact)]),"")</f>
        <v/>
      </c>
      <c r="U51" s="42" t="str">
        <f>IF(LEN(tbl_SeqLib[[#This Row],[PCR '[DNA'] (ng / µl)]])&gt;0,MAX(tbl_SeqLib[PCR prodct (µl) to add (exact)]),"")</f>
        <v/>
      </c>
      <c r="V51" s="42" t="str">
        <f t="array" ref="V5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1" s="69"/>
      <c r="Y5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1" s="43" t="str">
        <f>IF(ISBLANK(tbl_SeqLib[[#This Row],[sWGA Identifier]]),"",CONCATENATE(exp_id,"_",tbl_SeqLib[[#This Row],[Well]]))</f>
        <v/>
      </c>
    </row>
    <row r="52" spans="1:26" ht="15.75" customHeight="1" x14ac:dyDescent="0.3">
      <c r="A52" s="44">
        <v>50</v>
      </c>
      <c r="B52" s="79" t="str">
        <f>RIGHT(tbl_SeqLib[[#This Row],[Well]],LEN(tbl_SeqLib[[#This Row],[Well]])-1)</f>
        <v>7</v>
      </c>
      <c r="C52" s="32" t="s">
        <v>188</v>
      </c>
      <c r="D52" s="13"/>
      <c r="E52" s="15"/>
      <c r="F52" s="13"/>
      <c r="G52" s="26"/>
      <c r="H52" s="13"/>
      <c r="I52" s="26"/>
      <c r="J52" s="26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27" t="s">
        <v>189</v>
      </c>
      <c r="M5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31" t="str">
        <f>IF(LEN(tbl_SeqLib[[#This Row],[PCR '[DNA'] (ng / µl)]])&gt;0,ROUNDUP(_xlfn.MINIFS(tbl_SeqLib[PCR prodct (µl) to add (exact)],tbl_SeqLib[Column],tbl_SeqLib[[#This Row],[Column]]),1),"")</f>
        <v/>
      </c>
      <c r="O52" s="31" t="str">
        <f>IF(LEN(tbl_SeqLib[[#This Row],[PCR '[DNA'] (ng / µl)]])&gt;0,ROUNDDOWN(_xlfn.MAXIFS(tbl_SeqLib[PCR prodct (µl) to add (exact)],tbl_SeqLib[Column],tbl_SeqLib[[#This Row],[Column]]),1),"")</f>
        <v/>
      </c>
      <c r="P52" s="31" t="str">
        <f>IF(LEN(tbl_SeqLib[[#This Row],[PCR '[DNA'] (ng / µl)]])&gt;0,ROUNDUP(AVERAGEIFS(tbl_SeqLib[PCR prodct (µl) to add (exact)],tbl_SeqLib[Column],tbl_SeqLib[[#This Row],[Column]]),1),"")</f>
        <v/>
      </c>
      <c r="Q52" s="31" t="str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31" t="str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31" t="str">
        <f>IF(LEN(tbl_SeqLib[[#This Row],[Max vol for col]])=0,"",tbl_SeqLib[[#This Row],[Max vol for col]])</f>
        <v/>
      </c>
      <c r="T52" s="31" t="str">
        <f>IF(LEN(tbl_SeqLib[[#This Row],[PCR '[DNA'] (ng / µl)]])&gt;0,AVERAGE(tbl_SeqLib[PCR prodct (µl) to add (exact)]),"")</f>
        <v/>
      </c>
      <c r="U52" s="31" t="str">
        <f>IF(LEN(tbl_SeqLib[[#This Row],[PCR '[DNA'] (ng / µl)]])&gt;0,MAX(tbl_SeqLib[PCR prodct (µl) to add (exact)]),"")</f>
        <v/>
      </c>
      <c r="V52" s="31" t="str">
        <f t="array" ref="V5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2" s="72"/>
      <c r="Y5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2" s="45" t="str">
        <f>IF(ISBLANK(tbl_SeqLib[[#This Row],[sWGA Identifier]]),"",CONCATENATE(exp_id,"_",tbl_SeqLib[[#This Row],[Well]]))</f>
        <v/>
      </c>
    </row>
    <row r="53" spans="1:26" ht="15.75" customHeight="1" x14ac:dyDescent="0.3">
      <c r="A53" s="44">
        <v>51</v>
      </c>
      <c r="B53" s="79" t="str">
        <f>RIGHT(tbl_SeqLib[[#This Row],[Well]],LEN(tbl_SeqLib[[#This Row],[Well]])-1)</f>
        <v>7</v>
      </c>
      <c r="C53" s="32" t="s">
        <v>190</v>
      </c>
      <c r="D53" s="13"/>
      <c r="E53" s="15"/>
      <c r="F53" s="13"/>
      <c r="G53" s="26"/>
      <c r="H53" s="26"/>
      <c r="I53" s="26"/>
      <c r="J53" s="26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27" t="s">
        <v>191</v>
      </c>
      <c r="M5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31" t="str">
        <f>IF(LEN(tbl_SeqLib[[#This Row],[PCR '[DNA'] (ng / µl)]])&gt;0,ROUNDUP(_xlfn.MINIFS(tbl_SeqLib[PCR prodct (µl) to add (exact)],tbl_SeqLib[Column],tbl_SeqLib[[#This Row],[Column]]),1),"")</f>
        <v/>
      </c>
      <c r="O53" s="31" t="str">
        <f>IF(LEN(tbl_SeqLib[[#This Row],[PCR '[DNA'] (ng / µl)]])&gt;0,ROUNDDOWN(_xlfn.MAXIFS(tbl_SeqLib[PCR prodct (µl) to add (exact)],tbl_SeqLib[Column],tbl_SeqLib[[#This Row],[Column]]),1),"")</f>
        <v/>
      </c>
      <c r="P53" s="31" t="str">
        <f>IF(LEN(tbl_SeqLib[[#This Row],[PCR '[DNA'] (ng / µl)]])&gt;0,ROUNDUP(AVERAGEIFS(tbl_SeqLib[PCR prodct (µl) to add (exact)],tbl_SeqLib[Column],tbl_SeqLib[[#This Row],[Column]]),1),"")</f>
        <v/>
      </c>
      <c r="Q53" s="31" t="str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31" t="str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31" t="str">
        <f>IF(LEN(tbl_SeqLib[[#This Row],[Max vol for col]])=0,"",tbl_SeqLib[[#This Row],[Max vol for col]])</f>
        <v/>
      </c>
      <c r="T53" s="31" t="str">
        <f>IF(LEN(tbl_SeqLib[[#This Row],[PCR '[DNA'] (ng / µl)]])&gt;0,AVERAGE(tbl_SeqLib[PCR prodct (µl) to add (exact)]),"")</f>
        <v/>
      </c>
      <c r="U53" s="31" t="str">
        <f>IF(LEN(tbl_SeqLib[[#This Row],[PCR '[DNA'] (ng / µl)]])&gt;0,MAX(tbl_SeqLib[PCR prodct (µl) to add (exact)]),"")</f>
        <v/>
      </c>
      <c r="V53" s="31" t="str">
        <f t="array" ref="V5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3" s="72"/>
      <c r="Y5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3" s="45" t="str">
        <f>IF(ISBLANK(tbl_SeqLib[[#This Row],[sWGA Identifier]]),"",CONCATENATE(exp_id,"_",tbl_SeqLib[[#This Row],[Well]]))</f>
        <v/>
      </c>
    </row>
    <row r="54" spans="1:26" ht="15.75" customHeight="1" x14ac:dyDescent="0.3">
      <c r="A54" s="44">
        <v>52</v>
      </c>
      <c r="B54" s="79" t="str">
        <f>RIGHT(tbl_SeqLib[[#This Row],[Well]],LEN(tbl_SeqLib[[#This Row],[Well]])-1)</f>
        <v>7</v>
      </c>
      <c r="C54" s="32" t="s">
        <v>192</v>
      </c>
      <c r="D54" s="13"/>
      <c r="E54" s="15"/>
      <c r="F54" s="13"/>
      <c r="G54" s="26"/>
      <c r="H54" s="26"/>
      <c r="I54" s="26"/>
      <c r="J54" s="26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27" t="s">
        <v>193</v>
      </c>
      <c r="M5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31" t="str">
        <f>IF(LEN(tbl_SeqLib[[#This Row],[PCR '[DNA'] (ng / µl)]])&gt;0,ROUNDUP(_xlfn.MINIFS(tbl_SeqLib[PCR prodct (µl) to add (exact)],tbl_SeqLib[Column],tbl_SeqLib[[#This Row],[Column]]),1),"")</f>
        <v/>
      </c>
      <c r="O54" s="31" t="str">
        <f>IF(LEN(tbl_SeqLib[[#This Row],[PCR '[DNA'] (ng / µl)]])&gt;0,ROUNDDOWN(_xlfn.MAXIFS(tbl_SeqLib[PCR prodct (µl) to add (exact)],tbl_SeqLib[Column],tbl_SeqLib[[#This Row],[Column]]),1),"")</f>
        <v/>
      </c>
      <c r="P54" s="31" t="str">
        <f>IF(LEN(tbl_SeqLib[[#This Row],[PCR '[DNA'] (ng / µl)]])&gt;0,ROUNDUP(AVERAGEIFS(tbl_SeqLib[PCR prodct (µl) to add (exact)],tbl_SeqLib[Column],tbl_SeqLib[[#This Row],[Column]]),1),"")</f>
        <v/>
      </c>
      <c r="Q54" s="31" t="str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31" t="str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31" t="str">
        <f>IF(LEN(tbl_SeqLib[[#This Row],[Max vol for col]])=0,"",tbl_SeqLib[[#This Row],[Max vol for col]])</f>
        <v/>
      </c>
      <c r="T54" s="31" t="str">
        <f>IF(LEN(tbl_SeqLib[[#This Row],[PCR '[DNA'] (ng / µl)]])&gt;0,AVERAGE(tbl_SeqLib[PCR prodct (µl) to add (exact)]),"")</f>
        <v/>
      </c>
      <c r="U54" s="31" t="str">
        <f>IF(LEN(tbl_SeqLib[[#This Row],[PCR '[DNA'] (ng / µl)]])&gt;0,MAX(tbl_SeqLib[PCR prodct (µl) to add (exact)]),"")</f>
        <v/>
      </c>
      <c r="V54" s="31" t="str">
        <f t="array" ref="V5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4" s="72"/>
      <c r="Y5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4" s="45" t="str">
        <f>IF(ISBLANK(tbl_SeqLib[[#This Row],[sWGA Identifier]]),"",CONCATENATE(exp_id,"_",tbl_SeqLib[[#This Row],[Well]]))</f>
        <v/>
      </c>
    </row>
    <row r="55" spans="1:26" ht="15.75" customHeight="1" x14ac:dyDescent="0.3">
      <c r="A55" s="44">
        <v>53</v>
      </c>
      <c r="B55" s="79" t="str">
        <f>RIGHT(tbl_SeqLib[[#This Row],[Well]],LEN(tbl_SeqLib[[#This Row],[Well]])-1)</f>
        <v>7</v>
      </c>
      <c r="C55" s="32" t="s">
        <v>194</v>
      </c>
      <c r="D55" s="13"/>
      <c r="E55" s="15"/>
      <c r="F55" s="13"/>
      <c r="G55" s="26"/>
      <c r="H55" s="26"/>
      <c r="I55" s="26"/>
      <c r="J55" s="26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27" t="s">
        <v>195</v>
      </c>
      <c r="M5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31" t="str">
        <f>IF(LEN(tbl_SeqLib[[#This Row],[PCR '[DNA'] (ng / µl)]])&gt;0,ROUNDUP(_xlfn.MINIFS(tbl_SeqLib[PCR prodct (µl) to add (exact)],tbl_SeqLib[Column],tbl_SeqLib[[#This Row],[Column]]),1),"")</f>
        <v/>
      </c>
      <c r="O55" s="31" t="str">
        <f>IF(LEN(tbl_SeqLib[[#This Row],[PCR '[DNA'] (ng / µl)]])&gt;0,ROUNDDOWN(_xlfn.MAXIFS(tbl_SeqLib[PCR prodct (µl) to add (exact)],tbl_SeqLib[Column],tbl_SeqLib[[#This Row],[Column]]),1),"")</f>
        <v/>
      </c>
      <c r="P55" s="31" t="str">
        <f>IF(LEN(tbl_SeqLib[[#This Row],[PCR '[DNA'] (ng / µl)]])&gt;0,ROUNDUP(AVERAGEIFS(tbl_SeqLib[PCR prodct (µl) to add (exact)],tbl_SeqLib[Column],tbl_SeqLib[[#This Row],[Column]]),1),"")</f>
        <v/>
      </c>
      <c r="Q55" s="31" t="str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31" t="str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31" t="str">
        <f>IF(LEN(tbl_SeqLib[[#This Row],[Max vol for col]])=0,"",tbl_SeqLib[[#This Row],[Max vol for col]])</f>
        <v/>
      </c>
      <c r="T55" s="31" t="str">
        <f>IF(LEN(tbl_SeqLib[[#This Row],[PCR '[DNA'] (ng / µl)]])&gt;0,AVERAGE(tbl_SeqLib[PCR prodct (µl) to add (exact)]),"")</f>
        <v/>
      </c>
      <c r="U55" s="31" t="str">
        <f>IF(LEN(tbl_SeqLib[[#This Row],[PCR '[DNA'] (ng / µl)]])&gt;0,MAX(tbl_SeqLib[PCR prodct (µl) to add (exact)]),"")</f>
        <v/>
      </c>
      <c r="V55" s="31" t="str">
        <f t="array" ref="V5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5" s="72"/>
      <c r="Y5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5" s="45" t="str">
        <f>IF(ISBLANK(tbl_SeqLib[[#This Row],[sWGA Identifier]]),"",CONCATENATE(exp_id,"_",tbl_SeqLib[[#This Row],[Well]]))</f>
        <v/>
      </c>
    </row>
    <row r="56" spans="1:26" ht="15.75" customHeight="1" x14ac:dyDescent="0.3">
      <c r="A56" s="44">
        <v>54</v>
      </c>
      <c r="B56" s="79" t="str">
        <f>RIGHT(tbl_SeqLib[[#This Row],[Well]],LEN(tbl_SeqLib[[#This Row],[Well]])-1)</f>
        <v>7</v>
      </c>
      <c r="C56" s="32" t="s">
        <v>196</v>
      </c>
      <c r="D56" s="13"/>
      <c r="E56" s="15"/>
      <c r="F56" s="13"/>
      <c r="G56" s="26"/>
      <c r="H56" s="26"/>
      <c r="I56" s="26"/>
      <c r="J56" s="26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27" t="s">
        <v>197</v>
      </c>
      <c r="M5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31" t="str">
        <f>IF(LEN(tbl_SeqLib[[#This Row],[PCR '[DNA'] (ng / µl)]])&gt;0,ROUNDUP(_xlfn.MINIFS(tbl_SeqLib[PCR prodct (µl) to add (exact)],tbl_SeqLib[Column],tbl_SeqLib[[#This Row],[Column]]),1),"")</f>
        <v/>
      </c>
      <c r="O56" s="31" t="str">
        <f>IF(LEN(tbl_SeqLib[[#This Row],[PCR '[DNA'] (ng / µl)]])&gt;0,ROUNDDOWN(_xlfn.MAXIFS(tbl_SeqLib[PCR prodct (µl) to add (exact)],tbl_SeqLib[Column],tbl_SeqLib[[#This Row],[Column]]),1),"")</f>
        <v/>
      </c>
      <c r="P56" s="31" t="str">
        <f>IF(LEN(tbl_SeqLib[[#This Row],[PCR '[DNA'] (ng / µl)]])&gt;0,ROUNDUP(AVERAGEIFS(tbl_SeqLib[PCR prodct (µl) to add (exact)],tbl_SeqLib[Column],tbl_SeqLib[[#This Row],[Column]]),1),"")</f>
        <v/>
      </c>
      <c r="Q56" s="31" t="str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31" t="str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31" t="str">
        <f>IF(LEN(tbl_SeqLib[[#This Row],[Max vol for col]])=0,"",tbl_SeqLib[[#This Row],[Max vol for col]])</f>
        <v/>
      </c>
      <c r="T56" s="31" t="str">
        <f>IF(LEN(tbl_SeqLib[[#This Row],[PCR '[DNA'] (ng / µl)]])&gt;0,AVERAGE(tbl_SeqLib[PCR prodct (µl) to add (exact)]),"")</f>
        <v/>
      </c>
      <c r="U56" s="31" t="str">
        <f>IF(LEN(tbl_SeqLib[[#This Row],[PCR '[DNA'] (ng / µl)]])&gt;0,MAX(tbl_SeqLib[PCR prodct (µl) to add (exact)]),"")</f>
        <v/>
      </c>
      <c r="V56" s="31" t="str">
        <f t="array" ref="V5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6" s="72"/>
      <c r="Y5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6" s="45" t="str">
        <f>IF(ISBLANK(tbl_SeqLib[[#This Row],[sWGA Identifier]]),"",CONCATENATE(exp_id,"_",tbl_SeqLib[[#This Row],[Well]]))</f>
        <v/>
      </c>
    </row>
    <row r="57" spans="1:26" ht="15.75" customHeight="1" x14ac:dyDescent="0.3">
      <c r="A57" s="44">
        <v>55</v>
      </c>
      <c r="B57" s="79" t="str">
        <f>RIGHT(tbl_SeqLib[[#This Row],[Well]],LEN(tbl_SeqLib[[#This Row],[Well]])-1)</f>
        <v>7</v>
      </c>
      <c r="C57" s="32" t="s">
        <v>198</v>
      </c>
      <c r="D57" s="13"/>
      <c r="E57" s="15"/>
      <c r="F57" s="13"/>
      <c r="G57" s="26"/>
      <c r="H57" s="26"/>
      <c r="I57" s="26"/>
      <c r="J57" s="26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27" t="s">
        <v>199</v>
      </c>
      <c r="M5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31" t="str">
        <f>IF(LEN(tbl_SeqLib[[#This Row],[PCR '[DNA'] (ng / µl)]])&gt;0,ROUNDUP(_xlfn.MINIFS(tbl_SeqLib[PCR prodct (µl) to add (exact)],tbl_SeqLib[Column],tbl_SeqLib[[#This Row],[Column]]),1),"")</f>
        <v/>
      </c>
      <c r="O57" s="31" t="str">
        <f>IF(LEN(tbl_SeqLib[[#This Row],[PCR '[DNA'] (ng / µl)]])&gt;0,ROUNDDOWN(_xlfn.MAXIFS(tbl_SeqLib[PCR prodct (µl) to add (exact)],tbl_SeqLib[Column],tbl_SeqLib[[#This Row],[Column]]),1),"")</f>
        <v/>
      </c>
      <c r="P57" s="31" t="str">
        <f>IF(LEN(tbl_SeqLib[[#This Row],[PCR '[DNA'] (ng / µl)]])&gt;0,ROUNDUP(AVERAGEIFS(tbl_SeqLib[PCR prodct (µl) to add (exact)],tbl_SeqLib[Column],tbl_SeqLib[[#This Row],[Column]]),1),"")</f>
        <v/>
      </c>
      <c r="Q57" s="31" t="str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31" t="str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31" t="str">
        <f>IF(LEN(tbl_SeqLib[[#This Row],[Max vol for col]])=0,"",tbl_SeqLib[[#This Row],[Max vol for col]])</f>
        <v/>
      </c>
      <c r="T57" s="31" t="str">
        <f>IF(LEN(tbl_SeqLib[[#This Row],[PCR '[DNA'] (ng / µl)]])&gt;0,AVERAGE(tbl_SeqLib[PCR prodct (µl) to add (exact)]),"")</f>
        <v/>
      </c>
      <c r="U57" s="31" t="str">
        <f>IF(LEN(tbl_SeqLib[[#This Row],[PCR '[DNA'] (ng / µl)]])&gt;0,MAX(tbl_SeqLib[PCR prodct (µl) to add (exact)]),"")</f>
        <v/>
      </c>
      <c r="V57" s="31" t="str">
        <f t="array" ref="V5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7" s="72"/>
      <c r="Y5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7" s="45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46">
        <v>56</v>
      </c>
      <c r="B58" s="80" t="str">
        <f>RIGHT(tbl_SeqLib[[#This Row],[Well]],LEN(tbl_SeqLib[[#This Row],[Well]])-1)</f>
        <v>7</v>
      </c>
      <c r="C58" s="55" t="s">
        <v>200</v>
      </c>
      <c r="D58" s="48"/>
      <c r="E58" s="49"/>
      <c r="F58" s="48"/>
      <c r="G58" s="50"/>
      <c r="H58" s="50"/>
      <c r="I58" s="50"/>
      <c r="J58" s="50"/>
      <c r="K5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2" t="s">
        <v>201</v>
      </c>
      <c r="M5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53" t="str">
        <f>IF(LEN(tbl_SeqLib[[#This Row],[PCR '[DNA'] (ng / µl)]])&gt;0,ROUNDUP(_xlfn.MINIFS(tbl_SeqLib[PCR prodct (µl) to add (exact)],tbl_SeqLib[Column],tbl_SeqLib[[#This Row],[Column]]),1),"")</f>
        <v/>
      </c>
      <c r="O58" s="53" t="str">
        <f>IF(LEN(tbl_SeqLib[[#This Row],[PCR '[DNA'] (ng / µl)]])&gt;0,ROUNDDOWN(_xlfn.MAXIFS(tbl_SeqLib[PCR prodct (µl) to add (exact)],tbl_SeqLib[Column],tbl_SeqLib[[#This Row],[Column]]),1),"")</f>
        <v/>
      </c>
      <c r="P58" s="53" t="str">
        <f>IF(LEN(tbl_SeqLib[[#This Row],[PCR '[DNA'] (ng / µl)]])&gt;0,ROUNDUP(AVERAGEIFS(tbl_SeqLib[PCR prodct (µl) to add (exact)],tbl_SeqLib[Column],tbl_SeqLib[[#This Row],[Column]]),1),"")</f>
        <v/>
      </c>
      <c r="Q58" s="53" t="str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53" t="str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53" t="str">
        <f>IF(LEN(tbl_SeqLib[[#This Row],[Max vol for col]])=0,"",tbl_SeqLib[[#This Row],[Max vol for col]])</f>
        <v/>
      </c>
      <c r="T58" s="53" t="str">
        <f>IF(LEN(tbl_SeqLib[[#This Row],[PCR '[DNA'] (ng / µl)]])&gt;0,AVERAGE(tbl_SeqLib[PCR prodct (µl) to add (exact)]),"")</f>
        <v/>
      </c>
      <c r="U58" s="53" t="str">
        <f>IF(LEN(tbl_SeqLib[[#This Row],[PCR '[DNA'] (ng / µl)]])&gt;0,MAX(tbl_SeqLib[PCR prodct (µl) to add (exact)]),"")</f>
        <v/>
      </c>
      <c r="V58" s="53" t="str">
        <f t="array" ref="V5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8" s="73"/>
      <c r="Y5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8" s="54" t="str">
        <f>IF(ISBLANK(tbl_SeqLib[[#This Row],[sWGA Identifier]]),"",CONCATENATE(exp_id,"_",tbl_SeqLib[[#This Row],[Well]]))</f>
        <v/>
      </c>
    </row>
    <row r="59" spans="1:26" ht="15.75" customHeight="1" x14ac:dyDescent="0.3">
      <c r="A59" s="37">
        <v>57</v>
      </c>
      <c r="B59" s="81" t="str">
        <f>RIGHT(tbl_SeqLib[[#This Row],[Well]],LEN(tbl_SeqLib[[#This Row],[Well]])-1)</f>
        <v>8</v>
      </c>
      <c r="C59" s="38" t="s">
        <v>202</v>
      </c>
      <c r="D59" s="39"/>
      <c r="E59" s="41"/>
      <c r="F59" s="39"/>
      <c r="G59" s="39"/>
      <c r="H59" s="39"/>
      <c r="I59" s="39"/>
      <c r="J59" s="39"/>
      <c r="K5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1" t="s">
        <v>203</v>
      </c>
      <c r="M5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42" t="str">
        <f>IF(LEN(tbl_SeqLib[[#This Row],[PCR '[DNA'] (ng / µl)]])&gt;0,ROUNDUP(_xlfn.MINIFS(tbl_SeqLib[PCR prodct (µl) to add (exact)],tbl_SeqLib[Column],tbl_SeqLib[[#This Row],[Column]]),1),"")</f>
        <v/>
      </c>
      <c r="O59" s="42" t="str">
        <f>IF(LEN(tbl_SeqLib[[#This Row],[PCR '[DNA'] (ng / µl)]])&gt;0,ROUNDDOWN(_xlfn.MAXIFS(tbl_SeqLib[PCR prodct (µl) to add (exact)],tbl_SeqLib[Column],tbl_SeqLib[[#This Row],[Column]]),1),"")</f>
        <v/>
      </c>
      <c r="P59" s="42" t="str">
        <f>IF(LEN(tbl_SeqLib[[#This Row],[PCR '[DNA'] (ng / µl)]])&gt;0,ROUNDUP(AVERAGEIFS(tbl_SeqLib[PCR prodct (µl) to add (exact)],tbl_SeqLib[Column],tbl_SeqLib[[#This Row],[Column]]),1),"")</f>
        <v/>
      </c>
      <c r="Q59" s="42" t="str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42" t="str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42" t="str">
        <f>IF(LEN(tbl_SeqLib[[#This Row],[Max vol for col]])=0,"",tbl_SeqLib[[#This Row],[Max vol for col]])</f>
        <v/>
      </c>
      <c r="T59" s="42" t="str">
        <f>IF(LEN(tbl_SeqLib[[#This Row],[PCR '[DNA'] (ng / µl)]])&gt;0,AVERAGE(tbl_SeqLib[PCR prodct (µl) to add (exact)]),"")</f>
        <v/>
      </c>
      <c r="U59" s="42" t="str">
        <f>IF(LEN(tbl_SeqLib[[#This Row],[PCR '[DNA'] (ng / µl)]])&gt;0,MAX(tbl_SeqLib[PCR prodct (µl) to add (exact)]),"")</f>
        <v/>
      </c>
      <c r="V59" s="42" t="str">
        <f t="array" ref="V5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9" s="69"/>
      <c r="Y5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9" s="43" t="str">
        <f>IF(ISBLANK(tbl_SeqLib[[#This Row],[sWGA Identifier]]),"",CONCATENATE(exp_id,"_",tbl_SeqLib[[#This Row],[Well]]))</f>
        <v/>
      </c>
    </row>
    <row r="60" spans="1:26" ht="15.75" customHeight="1" x14ac:dyDescent="0.3">
      <c r="A60" s="44">
        <v>58</v>
      </c>
      <c r="B60" s="79" t="str">
        <f>RIGHT(tbl_SeqLib[[#This Row],[Well]],LEN(tbl_SeqLib[[#This Row],[Well]])-1)</f>
        <v>8</v>
      </c>
      <c r="C60" s="32" t="s">
        <v>204</v>
      </c>
      <c r="D60" s="13"/>
      <c r="E60" s="15"/>
      <c r="F60" s="13"/>
      <c r="G60" s="26"/>
      <c r="H60" s="26"/>
      <c r="I60" s="26"/>
      <c r="J60" s="26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27" t="s">
        <v>205</v>
      </c>
      <c r="M6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31" t="str">
        <f>IF(LEN(tbl_SeqLib[[#This Row],[PCR '[DNA'] (ng / µl)]])&gt;0,ROUNDUP(_xlfn.MINIFS(tbl_SeqLib[PCR prodct (µl) to add (exact)],tbl_SeqLib[Column],tbl_SeqLib[[#This Row],[Column]]),1),"")</f>
        <v/>
      </c>
      <c r="O60" s="31" t="str">
        <f>IF(LEN(tbl_SeqLib[[#This Row],[PCR '[DNA'] (ng / µl)]])&gt;0,ROUNDDOWN(_xlfn.MAXIFS(tbl_SeqLib[PCR prodct (µl) to add (exact)],tbl_SeqLib[Column],tbl_SeqLib[[#This Row],[Column]]),1),"")</f>
        <v/>
      </c>
      <c r="P60" s="31" t="str">
        <f>IF(LEN(tbl_SeqLib[[#This Row],[PCR '[DNA'] (ng / µl)]])&gt;0,ROUNDUP(AVERAGEIFS(tbl_SeqLib[PCR prodct (µl) to add (exact)],tbl_SeqLib[Column],tbl_SeqLib[[#This Row],[Column]]),1),"")</f>
        <v/>
      </c>
      <c r="Q60" s="31" t="str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31" t="str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31" t="str">
        <f>IF(LEN(tbl_SeqLib[[#This Row],[Max vol for col]])=0,"",tbl_SeqLib[[#This Row],[Max vol for col]])</f>
        <v/>
      </c>
      <c r="T60" s="31" t="str">
        <f>IF(LEN(tbl_SeqLib[[#This Row],[PCR '[DNA'] (ng / µl)]])&gt;0,AVERAGE(tbl_SeqLib[PCR prodct (µl) to add (exact)]),"")</f>
        <v/>
      </c>
      <c r="U60" s="31" t="str">
        <f>IF(LEN(tbl_SeqLib[[#This Row],[PCR '[DNA'] (ng / µl)]])&gt;0,MAX(tbl_SeqLib[PCR prodct (µl) to add (exact)]),"")</f>
        <v/>
      </c>
      <c r="V60" s="31" t="str">
        <f t="array" ref="V6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0" s="72"/>
      <c r="Y6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0" s="45" t="str">
        <f>IF(ISBLANK(tbl_SeqLib[[#This Row],[sWGA Identifier]]),"",CONCATENATE(exp_id,"_",tbl_SeqLib[[#This Row],[Well]]))</f>
        <v/>
      </c>
    </row>
    <row r="61" spans="1:26" ht="15.75" customHeight="1" x14ac:dyDescent="0.3">
      <c r="A61" s="44">
        <v>59</v>
      </c>
      <c r="B61" s="79" t="str">
        <f>RIGHT(tbl_SeqLib[[#This Row],[Well]],LEN(tbl_SeqLib[[#This Row],[Well]])-1)</f>
        <v>8</v>
      </c>
      <c r="C61" s="32" t="s">
        <v>206</v>
      </c>
      <c r="D61" s="13"/>
      <c r="E61" s="15"/>
      <c r="F61" s="13"/>
      <c r="G61" s="26"/>
      <c r="H61" s="26"/>
      <c r="I61" s="26"/>
      <c r="J61" s="26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27" t="s">
        <v>207</v>
      </c>
      <c r="M6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31" t="str">
        <f>IF(LEN(tbl_SeqLib[[#This Row],[PCR '[DNA'] (ng / µl)]])&gt;0,ROUNDUP(_xlfn.MINIFS(tbl_SeqLib[PCR prodct (µl) to add (exact)],tbl_SeqLib[Column],tbl_SeqLib[[#This Row],[Column]]),1),"")</f>
        <v/>
      </c>
      <c r="O61" s="31" t="str">
        <f>IF(LEN(tbl_SeqLib[[#This Row],[PCR '[DNA'] (ng / µl)]])&gt;0,ROUNDDOWN(_xlfn.MAXIFS(tbl_SeqLib[PCR prodct (µl) to add (exact)],tbl_SeqLib[Column],tbl_SeqLib[[#This Row],[Column]]),1),"")</f>
        <v/>
      </c>
      <c r="P61" s="31" t="str">
        <f>IF(LEN(tbl_SeqLib[[#This Row],[PCR '[DNA'] (ng / µl)]])&gt;0,ROUNDUP(AVERAGEIFS(tbl_SeqLib[PCR prodct (µl) to add (exact)],tbl_SeqLib[Column],tbl_SeqLib[[#This Row],[Column]]),1),"")</f>
        <v/>
      </c>
      <c r="Q61" s="31" t="str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31" t="str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31" t="str">
        <f>IF(LEN(tbl_SeqLib[[#This Row],[Max vol for col]])=0,"",tbl_SeqLib[[#This Row],[Max vol for col]])</f>
        <v/>
      </c>
      <c r="T61" s="31" t="str">
        <f>IF(LEN(tbl_SeqLib[[#This Row],[PCR '[DNA'] (ng / µl)]])&gt;0,AVERAGE(tbl_SeqLib[PCR prodct (µl) to add (exact)]),"")</f>
        <v/>
      </c>
      <c r="U61" s="31" t="str">
        <f>IF(LEN(tbl_SeqLib[[#This Row],[PCR '[DNA'] (ng / µl)]])&gt;0,MAX(tbl_SeqLib[PCR prodct (µl) to add (exact)]),"")</f>
        <v/>
      </c>
      <c r="V61" s="31" t="str">
        <f t="array" ref="V6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1" s="72"/>
      <c r="Y6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1" s="45" t="str">
        <f>IF(ISBLANK(tbl_SeqLib[[#This Row],[sWGA Identifier]]),"",CONCATENATE(exp_id,"_",tbl_SeqLib[[#This Row],[Well]]))</f>
        <v/>
      </c>
    </row>
    <row r="62" spans="1:26" ht="15.75" customHeight="1" x14ac:dyDescent="0.3">
      <c r="A62" s="44">
        <v>60</v>
      </c>
      <c r="B62" s="79" t="str">
        <f>RIGHT(tbl_SeqLib[[#This Row],[Well]],LEN(tbl_SeqLib[[#This Row],[Well]])-1)</f>
        <v>8</v>
      </c>
      <c r="C62" s="32" t="s">
        <v>208</v>
      </c>
      <c r="D62" s="13"/>
      <c r="E62" s="15"/>
      <c r="F62" s="13"/>
      <c r="G62" s="26"/>
      <c r="H62" s="26"/>
      <c r="I62" s="26"/>
      <c r="J62" s="26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27" t="s">
        <v>209</v>
      </c>
      <c r="M6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31" t="str">
        <f>IF(LEN(tbl_SeqLib[[#This Row],[PCR '[DNA'] (ng / µl)]])&gt;0,ROUNDUP(_xlfn.MINIFS(tbl_SeqLib[PCR prodct (µl) to add (exact)],tbl_SeqLib[Column],tbl_SeqLib[[#This Row],[Column]]),1),"")</f>
        <v/>
      </c>
      <c r="O62" s="31" t="str">
        <f>IF(LEN(tbl_SeqLib[[#This Row],[PCR '[DNA'] (ng / µl)]])&gt;0,ROUNDDOWN(_xlfn.MAXIFS(tbl_SeqLib[PCR prodct (µl) to add (exact)],tbl_SeqLib[Column],tbl_SeqLib[[#This Row],[Column]]),1),"")</f>
        <v/>
      </c>
      <c r="P62" s="31" t="str">
        <f>IF(LEN(tbl_SeqLib[[#This Row],[PCR '[DNA'] (ng / µl)]])&gt;0,ROUNDUP(AVERAGEIFS(tbl_SeqLib[PCR prodct (µl) to add (exact)],tbl_SeqLib[Column],tbl_SeqLib[[#This Row],[Column]]),1),"")</f>
        <v/>
      </c>
      <c r="Q62" s="31" t="str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31" t="str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31" t="str">
        <f>IF(LEN(tbl_SeqLib[[#This Row],[Max vol for col]])=0,"",tbl_SeqLib[[#This Row],[Max vol for col]])</f>
        <v/>
      </c>
      <c r="T62" s="31" t="str">
        <f>IF(LEN(tbl_SeqLib[[#This Row],[PCR '[DNA'] (ng / µl)]])&gt;0,AVERAGE(tbl_SeqLib[PCR prodct (µl) to add (exact)]),"")</f>
        <v/>
      </c>
      <c r="U62" s="31" t="str">
        <f>IF(LEN(tbl_SeqLib[[#This Row],[PCR '[DNA'] (ng / µl)]])&gt;0,MAX(tbl_SeqLib[PCR prodct (µl) to add (exact)]),"")</f>
        <v/>
      </c>
      <c r="V62" s="31" t="str">
        <f t="array" ref="V6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2" s="72"/>
      <c r="Y6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2" s="45" t="str">
        <f>IF(ISBLANK(tbl_SeqLib[[#This Row],[sWGA Identifier]]),"",CONCATENATE(exp_id,"_",tbl_SeqLib[[#This Row],[Well]]))</f>
        <v/>
      </c>
    </row>
    <row r="63" spans="1:26" ht="15.75" customHeight="1" x14ac:dyDescent="0.3">
      <c r="A63" s="44">
        <v>61</v>
      </c>
      <c r="B63" s="79" t="str">
        <f>RIGHT(tbl_SeqLib[[#This Row],[Well]],LEN(tbl_SeqLib[[#This Row],[Well]])-1)</f>
        <v>8</v>
      </c>
      <c r="C63" s="32" t="s">
        <v>210</v>
      </c>
      <c r="D63" s="13"/>
      <c r="E63" s="15"/>
      <c r="F63" s="13"/>
      <c r="G63" s="26"/>
      <c r="H63" s="26"/>
      <c r="I63" s="26"/>
      <c r="J63" s="26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27" t="s">
        <v>211</v>
      </c>
      <c r="M6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31" t="str">
        <f>IF(LEN(tbl_SeqLib[[#This Row],[PCR '[DNA'] (ng / µl)]])&gt;0,ROUNDUP(_xlfn.MINIFS(tbl_SeqLib[PCR prodct (µl) to add (exact)],tbl_SeqLib[Column],tbl_SeqLib[[#This Row],[Column]]),1),"")</f>
        <v/>
      </c>
      <c r="O63" s="31" t="str">
        <f>IF(LEN(tbl_SeqLib[[#This Row],[PCR '[DNA'] (ng / µl)]])&gt;0,ROUNDDOWN(_xlfn.MAXIFS(tbl_SeqLib[PCR prodct (µl) to add (exact)],tbl_SeqLib[Column],tbl_SeqLib[[#This Row],[Column]]),1),"")</f>
        <v/>
      </c>
      <c r="P63" s="31" t="str">
        <f>IF(LEN(tbl_SeqLib[[#This Row],[PCR '[DNA'] (ng / µl)]])&gt;0,ROUNDUP(AVERAGEIFS(tbl_SeqLib[PCR prodct (µl) to add (exact)],tbl_SeqLib[Column],tbl_SeqLib[[#This Row],[Column]]),1),"")</f>
        <v/>
      </c>
      <c r="Q63" s="31" t="str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31" t="str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31" t="str">
        <f>IF(LEN(tbl_SeqLib[[#This Row],[Max vol for col]])=0,"",tbl_SeqLib[[#This Row],[Max vol for col]])</f>
        <v/>
      </c>
      <c r="T63" s="31" t="str">
        <f>IF(LEN(tbl_SeqLib[[#This Row],[PCR '[DNA'] (ng / µl)]])&gt;0,AVERAGE(tbl_SeqLib[PCR prodct (µl) to add (exact)]),"")</f>
        <v/>
      </c>
      <c r="U63" s="31" t="str">
        <f>IF(LEN(tbl_SeqLib[[#This Row],[PCR '[DNA'] (ng / µl)]])&gt;0,MAX(tbl_SeqLib[PCR prodct (µl) to add (exact)]),"")</f>
        <v/>
      </c>
      <c r="V63" s="31" t="str">
        <f t="array" ref="V6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3" s="72"/>
      <c r="Y6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3" s="45" t="str">
        <f>IF(ISBLANK(tbl_SeqLib[[#This Row],[sWGA Identifier]]),"",CONCATENATE(exp_id,"_",tbl_SeqLib[[#This Row],[Well]]))</f>
        <v/>
      </c>
    </row>
    <row r="64" spans="1:26" ht="15.75" customHeight="1" x14ac:dyDescent="0.3">
      <c r="A64" s="44">
        <v>62</v>
      </c>
      <c r="B64" s="79" t="str">
        <f>RIGHT(tbl_SeqLib[[#This Row],[Well]],LEN(tbl_SeqLib[[#This Row],[Well]])-1)</f>
        <v>8</v>
      </c>
      <c r="C64" s="32" t="s">
        <v>212</v>
      </c>
      <c r="D64" s="13"/>
      <c r="E64" s="15"/>
      <c r="F64" s="13"/>
      <c r="G64" s="26"/>
      <c r="H64" s="26"/>
      <c r="I64" s="26"/>
      <c r="J64" s="26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27" t="s">
        <v>213</v>
      </c>
      <c r="M6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31" t="str">
        <f>IF(LEN(tbl_SeqLib[[#This Row],[PCR '[DNA'] (ng / µl)]])&gt;0,ROUNDUP(_xlfn.MINIFS(tbl_SeqLib[PCR prodct (µl) to add (exact)],tbl_SeqLib[Column],tbl_SeqLib[[#This Row],[Column]]),1),"")</f>
        <v/>
      </c>
      <c r="O64" s="31" t="str">
        <f>IF(LEN(tbl_SeqLib[[#This Row],[PCR '[DNA'] (ng / µl)]])&gt;0,ROUNDDOWN(_xlfn.MAXIFS(tbl_SeqLib[PCR prodct (µl) to add (exact)],tbl_SeqLib[Column],tbl_SeqLib[[#This Row],[Column]]),1),"")</f>
        <v/>
      </c>
      <c r="P64" s="31" t="str">
        <f>IF(LEN(tbl_SeqLib[[#This Row],[PCR '[DNA'] (ng / µl)]])&gt;0,ROUNDUP(AVERAGEIFS(tbl_SeqLib[PCR prodct (µl) to add (exact)],tbl_SeqLib[Column],tbl_SeqLib[[#This Row],[Column]]),1),"")</f>
        <v/>
      </c>
      <c r="Q64" s="31" t="str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31" t="str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31" t="str">
        <f>IF(LEN(tbl_SeqLib[[#This Row],[Max vol for col]])=0,"",tbl_SeqLib[[#This Row],[Max vol for col]])</f>
        <v/>
      </c>
      <c r="T64" s="31" t="str">
        <f>IF(LEN(tbl_SeqLib[[#This Row],[PCR '[DNA'] (ng / µl)]])&gt;0,AVERAGE(tbl_SeqLib[PCR prodct (µl) to add (exact)]),"")</f>
        <v/>
      </c>
      <c r="U64" s="31" t="str">
        <f>IF(LEN(tbl_SeqLib[[#This Row],[PCR '[DNA'] (ng / µl)]])&gt;0,MAX(tbl_SeqLib[PCR prodct (µl) to add (exact)]),"")</f>
        <v/>
      </c>
      <c r="V64" s="31" t="str">
        <f t="array" ref="V6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4" s="72"/>
      <c r="Y6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4" s="45" t="str">
        <f>IF(ISBLANK(tbl_SeqLib[[#This Row],[sWGA Identifier]]),"",CONCATENATE(exp_id,"_",tbl_SeqLib[[#This Row],[Well]]))</f>
        <v/>
      </c>
    </row>
    <row r="65" spans="1:26" ht="15.75" customHeight="1" x14ac:dyDescent="0.3">
      <c r="A65" s="44">
        <v>63</v>
      </c>
      <c r="B65" s="79" t="str">
        <f>RIGHT(tbl_SeqLib[[#This Row],[Well]],LEN(tbl_SeqLib[[#This Row],[Well]])-1)</f>
        <v>8</v>
      </c>
      <c r="C65" s="32" t="s">
        <v>214</v>
      </c>
      <c r="D65" s="13"/>
      <c r="E65" s="15"/>
      <c r="F65" s="13"/>
      <c r="G65" s="26"/>
      <c r="H65" s="26"/>
      <c r="I65" s="26"/>
      <c r="J65" s="26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27" t="s">
        <v>215</v>
      </c>
      <c r="M6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31" t="str">
        <f>IF(LEN(tbl_SeqLib[[#This Row],[PCR '[DNA'] (ng / µl)]])&gt;0,ROUNDUP(_xlfn.MINIFS(tbl_SeqLib[PCR prodct (µl) to add (exact)],tbl_SeqLib[Column],tbl_SeqLib[[#This Row],[Column]]),1),"")</f>
        <v/>
      </c>
      <c r="O65" s="31" t="str">
        <f>IF(LEN(tbl_SeqLib[[#This Row],[PCR '[DNA'] (ng / µl)]])&gt;0,ROUNDDOWN(_xlfn.MAXIFS(tbl_SeqLib[PCR prodct (µl) to add (exact)],tbl_SeqLib[Column],tbl_SeqLib[[#This Row],[Column]]),1),"")</f>
        <v/>
      </c>
      <c r="P65" s="31" t="str">
        <f>IF(LEN(tbl_SeqLib[[#This Row],[PCR '[DNA'] (ng / µl)]])&gt;0,ROUNDUP(AVERAGEIFS(tbl_SeqLib[PCR prodct (µl) to add (exact)],tbl_SeqLib[Column],tbl_SeqLib[[#This Row],[Column]]),1),"")</f>
        <v/>
      </c>
      <c r="Q65" s="31" t="str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31" t="str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31" t="str">
        <f>IF(LEN(tbl_SeqLib[[#This Row],[Max vol for col]])=0,"",tbl_SeqLib[[#This Row],[Max vol for col]])</f>
        <v/>
      </c>
      <c r="T65" s="31" t="str">
        <f>IF(LEN(tbl_SeqLib[[#This Row],[PCR '[DNA'] (ng / µl)]])&gt;0,AVERAGE(tbl_SeqLib[PCR prodct (µl) to add (exact)]),"")</f>
        <v/>
      </c>
      <c r="U65" s="31" t="str">
        <f>IF(LEN(tbl_SeqLib[[#This Row],[PCR '[DNA'] (ng / µl)]])&gt;0,MAX(tbl_SeqLib[PCR prodct (µl) to add (exact)]),"")</f>
        <v/>
      </c>
      <c r="V65" s="31" t="str">
        <f t="array" ref="V6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5" s="72"/>
      <c r="Y6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5" s="45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46">
        <v>64</v>
      </c>
      <c r="B66" s="80" t="str">
        <f>RIGHT(tbl_SeqLib[[#This Row],[Well]],LEN(tbl_SeqLib[[#This Row],[Well]])-1)</f>
        <v>8</v>
      </c>
      <c r="C66" s="55" t="s">
        <v>216</v>
      </c>
      <c r="D66" s="48"/>
      <c r="E66" s="49"/>
      <c r="F66" s="48"/>
      <c r="G66" s="50"/>
      <c r="H66" s="50"/>
      <c r="I66" s="50"/>
      <c r="J66" s="50"/>
      <c r="K6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2" t="s">
        <v>217</v>
      </c>
      <c r="M6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53" t="str">
        <f>IF(LEN(tbl_SeqLib[[#This Row],[PCR '[DNA'] (ng / µl)]])&gt;0,ROUNDUP(_xlfn.MINIFS(tbl_SeqLib[PCR prodct (µl) to add (exact)],tbl_SeqLib[Column],tbl_SeqLib[[#This Row],[Column]]),1),"")</f>
        <v/>
      </c>
      <c r="O66" s="53" t="str">
        <f>IF(LEN(tbl_SeqLib[[#This Row],[PCR '[DNA'] (ng / µl)]])&gt;0,ROUNDDOWN(_xlfn.MAXIFS(tbl_SeqLib[PCR prodct (µl) to add (exact)],tbl_SeqLib[Column],tbl_SeqLib[[#This Row],[Column]]),1),"")</f>
        <v/>
      </c>
      <c r="P66" s="53" t="str">
        <f>IF(LEN(tbl_SeqLib[[#This Row],[PCR '[DNA'] (ng / µl)]])&gt;0,ROUNDUP(AVERAGEIFS(tbl_SeqLib[PCR prodct (µl) to add (exact)],tbl_SeqLib[Column],tbl_SeqLib[[#This Row],[Column]]),1),"")</f>
        <v/>
      </c>
      <c r="Q66" s="53" t="str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53" t="str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53" t="str">
        <f>IF(LEN(tbl_SeqLib[[#This Row],[Max vol for col]])=0,"",tbl_SeqLib[[#This Row],[Max vol for col]])</f>
        <v/>
      </c>
      <c r="T66" s="53" t="str">
        <f>IF(LEN(tbl_SeqLib[[#This Row],[PCR '[DNA'] (ng / µl)]])&gt;0,AVERAGE(tbl_SeqLib[PCR prodct (µl) to add (exact)]),"")</f>
        <v/>
      </c>
      <c r="U66" s="53" t="str">
        <f>IF(LEN(tbl_SeqLib[[#This Row],[PCR '[DNA'] (ng / µl)]])&gt;0,MAX(tbl_SeqLib[PCR prodct (µl) to add (exact)]),"")</f>
        <v/>
      </c>
      <c r="V66" s="53" t="str">
        <f t="array" ref="V6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6" s="73"/>
      <c r="Y6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6" s="54" t="str">
        <f>IF(ISBLANK(tbl_SeqLib[[#This Row],[sWGA Identifier]]),"",CONCATENATE(exp_id,"_",tbl_SeqLib[[#This Row],[Well]]))</f>
        <v/>
      </c>
    </row>
    <row r="67" spans="1:26" ht="15.75" customHeight="1" x14ac:dyDescent="0.3">
      <c r="A67" s="37">
        <v>65</v>
      </c>
      <c r="B67" s="81" t="str">
        <f>RIGHT(tbl_SeqLib[[#This Row],[Well]],LEN(tbl_SeqLib[[#This Row],[Well]])-1)</f>
        <v>9</v>
      </c>
      <c r="C67" s="38" t="s">
        <v>218</v>
      </c>
      <c r="D67" s="39"/>
      <c r="E67" s="41"/>
      <c r="F67" s="39"/>
      <c r="G67" s="39"/>
      <c r="H67" s="39"/>
      <c r="I67" s="39"/>
      <c r="J67" s="39"/>
      <c r="K6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1" t="s">
        <v>219</v>
      </c>
      <c r="M6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42" t="str">
        <f>IF(LEN(tbl_SeqLib[[#This Row],[PCR '[DNA'] (ng / µl)]])&gt;0,ROUNDUP(_xlfn.MINIFS(tbl_SeqLib[PCR prodct (µl) to add (exact)],tbl_SeqLib[Column],tbl_SeqLib[[#This Row],[Column]]),1),"")</f>
        <v/>
      </c>
      <c r="O67" s="42" t="str">
        <f>IF(LEN(tbl_SeqLib[[#This Row],[PCR '[DNA'] (ng / µl)]])&gt;0,ROUNDDOWN(_xlfn.MAXIFS(tbl_SeqLib[PCR prodct (µl) to add (exact)],tbl_SeqLib[Column],tbl_SeqLib[[#This Row],[Column]]),1),"")</f>
        <v/>
      </c>
      <c r="P67" s="42" t="str">
        <f>IF(LEN(tbl_SeqLib[[#This Row],[PCR '[DNA'] (ng / µl)]])&gt;0,ROUNDUP(AVERAGEIFS(tbl_SeqLib[PCR prodct (µl) to add (exact)],tbl_SeqLib[Column],tbl_SeqLib[[#This Row],[Column]]),1),"")</f>
        <v/>
      </c>
      <c r="Q67" s="42" t="str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42" t="str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42" t="str">
        <f>IF(LEN(tbl_SeqLib[[#This Row],[Max vol for col]])=0,"",tbl_SeqLib[[#This Row],[Max vol for col]])</f>
        <v/>
      </c>
      <c r="T67" s="42" t="str">
        <f>IF(LEN(tbl_SeqLib[[#This Row],[PCR '[DNA'] (ng / µl)]])&gt;0,AVERAGE(tbl_SeqLib[PCR prodct (µl) to add (exact)]),"")</f>
        <v/>
      </c>
      <c r="U67" s="42" t="str">
        <f>IF(LEN(tbl_SeqLib[[#This Row],[PCR '[DNA'] (ng / µl)]])&gt;0,MAX(tbl_SeqLib[PCR prodct (µl) to add (exact)]),"")</f>
        <v/>
      </c>
      <c r="V67" s="42" t="str">
        <f t="array" ref="V6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7" s="69"/>
      <c r="Y6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7" s="43" t="str">
        <f>IF(ISBLANK(tbl_SeqLib[[#This Row],[sWGA Identifier]]),"",CONCATENATE(exp_id,"_",tbl_SeqLib[[#This Row],[Well]]))</f>
        <v/>
      </c>
    </row>
    <row r="68" spans="1:26" ht="15.75" customHeight="1" x14ac:dyDescent="0.3">
      <c r="A68" s="44">
        <v>66</v>
      </c>
      <c r="B68" s="79" t="str">
        <f>RIGHT(tbl_SeqLib[[#This Row],[Well]],LEN(tbl_SeqLib[[#This Row],[Well]])-1)</f>
        <v>9</v>
      </c>
      <c r="C68" s="32" t="s">
        <v>220</v>
      </c>
      <c r="D68" s="13"/>
      <c r="E68" s="15"/>
      <c r="F68" s="13"/>
      <c r="G68" s="26"/>
      <c r="H68" s="26"/>
      <c r="I68" s="26"/>
      <c r="J68" s="26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27" t="s">
        <v>221</v>
      </c>
      <c r="M6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31" t="str">
        <f>IF(LEN(tbl_SeqLib[[#This Row],[PCR '[DNA'] (ng / µl)]])&gt;0,ROUNDUP(_xlfn.MINIFS(tbl_SeqLib[PCR prodct (µl) to add (exact)],tbl_SeqLib[Column],tbl_SeqLib[[#This Row],[Column]]),1),"")</f>
        <v/>
      </c>
      <c r="O68" s="31" t="str">
        <f>IF(LEN(tbl_SeqLib[[#This Row],[PCR '[DNA'] (ng / µl)]])&gt;0,ROUNDDOWN(_xlfn.MAXIFS(tbl_SeqLib[PCR prodct (µl) to add (exact)],tbl_SeqLib[Column],tbl_SeqLib[[#This Row],[Column]]),1),"")</f>
        <v/>
      </c>
      <c r="P68" s="31" t="str">
        <f>IF(LEN(tbl_SeqLib[[#This Row],[PCR '[DNA'] (ng / µl)]])&gt;0,ROUNDUP(AVERAGEIFS(tbl_SeqLib[PCR prodct (µl) to add (exact)],tbl_SeqLib[Column],tbl_SeqLib[[#This Row],[Column]]),1),"")</f>
        <v/>
      </c>
      <c r="Q68" s="31" t="str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31" t="str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31" t="str">
        <f>IF(LEN(tbl_SeqLib[[#This Row],[Max vol for col]])=0,"",tbl_SeqLib[[#This Row],[Max vol for col]])</f>
        <v/>
      </c>
      <c r="T68" s="31" t="str">
        <f>IF(LEN(tbl_SeqLib[[#This Row],[PCR '[DNA'] (ng / µl)]])&gt;0,AVERAGE(tbl_SeqLib[PCR prodct (µl) to add (exact)]),"")</f>
        <v/>
      </c>
      <c r="U68" s="31" t="str">
        <f>IF(LEN(tbl_SeqLib[[#This Row],[PCR '[DNA'] (ng / µl)]])&gt;0,MAX(tbl_SeqLib[PCR prodct (µl) to add (exact)]),"")</f>
        <v/>
      </c>
      <c r="V68" s="31" t="str">
        <f t="array" ref="V6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8" s="72"/>
      <c r="Y6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8" s="45" t="str">
        <f>IF(ISBLANK(tbl_SeqLib[[#This Row],[sWGA Identifier]]),"",CONCATENATE(exp_id,"_",tbl_SeqLib[[#This Row],[Well]]))</f>
        <v/>
      </c>
    </row>
    <row r="69" spans="1:26" ht="15.75" customHeight="1" x14ac:dyDescent="0.3">
      <c r="A69" s="44">
        <v>67</v>
      </c>
      <c r="B69" s="79" t="str">
        <f>RIGHT(tbl_SeqLib[[#This Row],[Well]],LEN(tbl_SeqLib[[#This Row],[Well]])-1)</f>
        <v>9</v>
      </c>
      <c r="C69" s="32" t="s">
        <v>222</v>
      </c>
      <c r="D69" s="13"/>
      <c r="E69" s="15"/>
      <c r="F69" s="13"/>
      <c r="G69" s="26"/>
      <c r="H69" s="26"/>
      <c r="I69" s="26"/>
      <c r="J69" s="26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27" t="s">
        <v>223</v>
      </c>
      <c r="M6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31" t="str">
        <f>IF(LEN(tbl_SeqLib[[#This Row],[PCR '[DNA'] (ng / µl)]])&gt;0,ROUNDUP(_xlfn.MINIFS(tbl_SeqLib[PCR prodct (µl) to add (exact)],tbl_SeqLib[Column],tbl_SeqLib[[#This Row],[Column]]),1),"")</f>
        <v/>
      </c>
      <c r="O69" s="31" t="str">
        <f>IF(LEN(tbl_SeqLib[[#This Row],[PCR '[DNA'] (ng / µl)]])&gt;0,ROUNDDOWN(_xlfn.MAXIFS(tbl_SeqLib[PCR prodct (µl) to add (exact)],tbl_SeqLib[Column],tbl_SeqLib[[#This Row],[Column]]),1),"")</f>
        <v/>
      </c>
      <c r="P69" s="31" t="str">
        <f>IF(LEN(tbl_SeqLib[[#This Row],[PCR '[DNA'] (ng / µl)]])&gt;0,ROUNDUP(AVERAGEIFS(tbl_SeqLib[PCR prodct (µl) to add (exact)],tbl_SeqLib[Column],tbl_SeqLib[[#This Row],[Column]]),1),"")</f>
        <v/>
      </c>
      <c r="Q69" s="31" t="str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31" t="str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31" t="str">
        <f>IF(LEN(tbl_SeqLib[[#This Row],[Max vol for col]])=0,"",tbl_SeqLib[[#This Row],[Max vol for col]])</f>
        <v/>
      </c>
      <c r="T69" s="31" t="str">
        <f>IF(LEN(tbl_SeqLib[[#This Row],[PCR '[DNA'] (ng / µl)]])&gt;0,AVERAGE(tbl_SeqLib[PCR prodct (µl) to add (exact)]),"")</f>
        <v/>
      </c>
      <c r="U69" s="31" t="str">
        <f>IF(LEN(tbl_SeqLib[[#This Row],[PCR '[DNA'] (ng / µl)]])&gt;0,MAX(tbl_SeqLib[PCR prodct (µl) to add (exact)]),"")</f>
        <v/>
      </c>
      <c r="V69" s="31" t="str">
        <f t="array" ref="V6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9" s="72"/>
      <c r="Y6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9" s="45" t="str">
        <f>IF(ISBLANK(tbl_SeqLib[[#This Row],[sWGA Identifier]]),"",CONCATENATE(exp_id,"_",tbl_SeqLib[[#This Row],[Well]]))</f>
        <v/>
      </c>
    </row>
    <row r="70" spans="1:26" ht="15.75" customHeight="1" x14ac:dyDescent="0.3">
      <c r="A70" s="44">
        <v>68</v>
      </c>
      <c r="B70" s="79" t="str">
        <f>RIGHT(tbl_SeqLib[[#This Row],[Well]],LEN(tbl_SeqLib[[#This Row],[Well]])-1)</f>
        <v>9</v>
      </c>
      <c r="C70" s="32" t="s">
        <v>224</v>
      </c>
      <c r="D70" s="13"/>
      <c r="E70" s="15"/>
      <c r="F70" s="13"/>
      <c r="G70" s="26"/>
      <c r="H70" s="26"/>
      <c r="I70" s="26"/>
      <c r="J70" s="26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27" t="s">
        <v>225</v>
      </c>
      <c r="M7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31" t="str">
        <f>IF(LEN(tbl_SeqLib[[#This Row],[PCR '[DNA'] (ng / µl)]])&gt;0,ROUNDUP(_xlfn.MINIFS(tbl_SeqLib[PCR prodct (µl) to add (exact)],tbl_SeqLib[Column],tbl_SeqLib[[#This Row],[Column]]),1),"")</f>
        <v/>
      </c>
      <c r="O70" s="31" t="str">
        <f>IF(LEN(tbl_SeqLib[[#This Row],[PCR '[DNA'] (ng / µl)]])&gt;0,ROUNDDOWN(_xlfn.MAXIFS(tbl_SeqLib[PCR prodct (µl) to add (exact)],tbl_SeqLib[Column],tbl_SeqLib[[#This Row],[Column]]),1),"")</f>
        <v/>
      </c>
      <c r="P70" s="31" t="str">
        <f>IF(LEN(tbl_SeqLib[[#This Row],[PCR '[DNA'] (ng / µl)]])&gt;0,ROUNDUP(AVERAGEIFS(tbl_SeqLib[PCR prodct (µl) to add (exact)],tbl_SeqLib[Column],tbl_SeqLib[[#This Row],[Column]]),1),"")</f>
        <v/>
      </c>
      <c r="Q70" s="31" t="str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31" t="str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31" t="str">
        <f>IF(LEN(tbl_SeqLib[[#This Row],[Max vol for col]])=0,"",tbl_SeqLib[[#This Row],[Max vol for col]])</f>
        <v/>
      </c>
      <c r="T70" s="31" t="str">
        <f>IF(LEN(tbl_SeqLib[[#This Row],[PCR '[DNA'] (ng / µl)]])&gt;0,AVERAGE(tbl_SeqLib[PCR prodct (µl) to add (exact)]),"")</f>
        <v/>
      </c>
      <c r="U70" s="31" t="str">
        <f>IF(LEN(tbl_SeqLib[[#This Row],[PCR '[DNA'] (ng / µl)]])&gt;0,MAX(tbl_SeqLib[PCR prodct (µl) to add (exact)]),"")</f>
        <v/>
      </c>
      <c r="V70" s="31" t="str">
        <f t="array" ref="V7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0" s="72"/>
      <c r="Y7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0" s="45" t="str">
        <f>IF(ISBLANK(tbl_SeqLib[[#This Row],[sWGA Identifier]]),"",CONCATENATE(exp_id,"_",tbl_SeqLib[[#This Row],[Well]]))</f>
        <v/>
      </c>
    </row>
    <row r="71" spans="1:26" ht="15.75" customHeight="1" x14ac:dyDescent="0.3">
      <c r="A71" s="44">
        <v>69</v>
      </c>
      <c r="B71" s="79" t="str">
        <f>RIGHT(tbl_SeqLib[[#This Row],[Well]],LEN(tbl_SeqLib[[#This Row],[Well]])-1)</f>
        <v>9</v>
      </c>
      <c r="C71" s="32" t="s">
        <v>226</v>
      </c>
      <c r="D71" s="13"/>
      <c r="E71" s="15"/>
      <c r="F71" s="13"/>
      <c r="G71" s="26"/>
      <c r="H71" s="26"/>
      <c r="I71" s="26"/>
      <c r="J71" s="26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27" t="s">
        <v>227</v>
      </c>
      <c r="M7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31" t="str">
        <f>IF(LEN(tbl_SeqLib[[#This Row],[PCR '[DNA'] (ng / µl)]])&gt;0,ROUNDUP(_xlfn.MINIFS(tbl_SeqLib[PCR prodct (µl) to add (exact)],tbl_SeqLib[Column],tbl_SeqLib[[#This Row],[Column]]),1),"")</f>
        <v/>
      </c>
      <c r="O71" s="31" t="str">
        <f>IF(LEN(tbl_SeqLib[[#This Row],[PCR '[DNA'] (ng / µl)]])&gt;0,ROUNDDOWN(_xlfn.MAXIFS(tbl_SeqLib[PCR prodct (µl) to add (exact)],tbl_SeqLib[Column],tbl_SeqLib[[#This Row],[Column]]),1),"")</f>
        <v/>
      </c>
      <c r="P71" s="31" t="str">
        <f>IF(LEN(tbl_SeqLib[[#This Row],[PCR '[DNA'] (ng / µl)]])&gt;0,ROUNDUP(AVERAGEIFS(tbl_SeqLib[PCR prodct (µl) to add (exact)],tbl_SeqLib[Column],tbl_SeqLib[[#This Row],[Column]]),1),"")</f>
        <v/>
      </c>
      <c r="Q71" s="31" t="str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31" t="str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31" t="str">
        <f>IF(LEN(tbl_SeqLib[[#This Row],[Max vol for col]])=0,"",tbl_SeqLib[[#This Row],[Max vol for col]])</f>
        <v/>
      </c>
      <c r="T71" s="31" t="str">
        <f>IF(LEN(tbl_SeqLib[[#This Row],[PCR '[DNA'] (ng / µl)]])&gt;0,AVERAGE(tbl_SeqLib[PCR prodct (µl) to add (exact)]),"")</f>
        <v/>
      </c>
      <c r="U71" s="31" t="str">
        <f>IF(LEN(tbl_SeqLib[[#This Row],[PCR '[DNA'] (ng / µl)]])&gt;0,MAX(tbl_SeqLib[PCR prodct (µl) to add (exact)]),"")</f>
        <v/>
      </c>
      <c r="V71" s="31" t="str">
        <f t="array" ref="V7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1" s="72"/>
      <c r="Y7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1" s="45" t="str">
        <f>IF(ISBLANK(tbl_SeqLib[[#This Row],[sWGA Identifier]]),"",CONCATENATE(exp_id,"_",tbl_SeqLib[[#This Row],[Well]]))</f>
        <v/>
      </c>
    </row>
    <row r="72" spans="1:26" ht="15.75" customHeight="1" x14ac:dyDescent="0.3">
      <c r="A72" s="44">
        <v>70</v>
      </c>
      <c r="B72" s="79" t="str">
        <f>RIGHT(tbl_SeqLib[[#This Row],[Well]],LEN(tbl_SeqLib[[#This Row],[Well]])-1)</f>
        <v>9</v>
      </c>
      <c r="C72" s="32" t="s">
        <v>228</v>
      </c>
      <c r="D72" s="13"/>
      <c r="E72" s="15"/>
      <c r="F72" s="13"/>
      <c r="G72" s="26"/>
      <c r="H72" s="26"/>
      <c r="I72" s="26"/>
      <c r="J72" s="26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27" t="s">
        <v>229</v>
      </c>
      <c r="M7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31" t="str">
        <f>IF(LEN(tbl_SeqLib[[#This Row],[PCR '[DNA'] (ng / µl)]])&gt;0,ROUNDUP(_xlfn.MINIFS(tbl_SeqLib[PCR prodct (µl) to add (exact)],tbl_SeqLib[Column],tbl_SeqLib[[#This Row],[Column]]),1),"")</f>
        <v/>
      </c>
      <c r="O72" s="31" t="str">
        <f>IF(LEN(tbl_SeqLib[[#This Row],[PCR '[DNA'] (ng / µl)]])&gt;0,ROUNDDOWN(_xlfn.MAXIFS(tbl_SeqLib[PCR prodct (µl) to add (exact)],tbl_SeqLib[Column],tbl_SeqLib[[#This Row],[Column]]),1),"")</f>
        <v/>
      </c>
      <c r="P72" s="31" t="str">
        <f>IF(LEN(tbl_SeqLib[[#This Row],[PCR '[DNA'] (ng / µl)]])&gt;0,ROUNDUP(AVERAGEIFS(tbl_SeqLib[PCR prodct (µl) to add (exact)],tbl_SeqLib[Column],tbl_SeqLib[[#This Row],[Column]]),1),"")</f>
        <v/>
      </c>
      <c r="Q72" s="31" t="str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31" t="str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31" t="str">
        <f>IF(LEN(tbl_SeqLib[[#This Row],[Max vol for col]])=0,"",tbl_SeqLib[[#This Row],[Max vol for col]])</f>
        <v/>
      </c>
      <c r="T72" s="31" t="str">
        <f>IF(LEN(tbl_SeqLib[[#This Row],[PCR '[DNA'] (ng / µl)]])&gt;0,AVERAGE(tbl_SeqLib[PCR prodct (µl) to add (exact)]),"")</f>
        <v/>
      </c>
      <c r="U72" s="31" t="str">
        <f>IF(LEN(tbl_SeqLib[[#This Row],[PCR '[DNA'] (ng / µl)]])&gt;0,MAX(tbl_SeqLib[PCR prodct (µl) to add (exact)]),"")</f>
        <v/>
      </c>
      <c r="V72" s="31" t="str">
        <f t="array" ref="V7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2" s="72"/>
      <c r="Y7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2" s="45" t="str">
        <f>IF(ISBLANK(tbl_SeqLib[[#This Row],[sWGA Identifier]]),"",CONCATENATE(exp_id,"_",tbl_SeqLib[[#This Row],[Well]]))</f>
        <v/>
      </c>
    </row>
    <row r="73" spans="1:26" ht="15.75" customHeight="1" x14ac:dyDescent="0.3">
      <c r="A73" s="44">
        <v>71</v>
      </c>
      <c r="B73" s="79" t="str">
        <f>RIGHT(tbl_SeqLib[[#This Row],[Well]],LEN(tbl_SeqLib[[#This Row],[Well]])-1)</f>
        <v>9</v>
      </c>
      <c r="C73" s="32" t="s">
        <v>230</v>
      </c>
      <c r="D73" s="13"/>
      <c r="E73" s="15"/>
      <c r="F73" s="13"/>
      <c r="G73" s="26"/>
      <c r="H73" s="26"/>
      <c r="I73" s="26"/>
      <c r="J73" s="26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27" t="s">
        <v>231</v>
      </c>
      <c r="M7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31" t="str">
        <f>IF(LEN(tbl_SeqLib[[#This Row],[PCR '[DNA'] (ng / µl)]])&gt;0,ROUNDUP(_xlfn.MINIFS(tbl_SeqLib[PCR prodct (µl) to add (exact)],tbl_SeqLib[Column],tbl_SeqLib[[#This Row],[Column]]),1),"")</f>
        <v/>
      </c>
      <c r="O73" s="31" t="str">
        <f>IF(LEN(tbl_SeqLib[[#This Row],[PCR '[DNA'] (ng / µl)]])&gt;0,ROUNDDOWN(_xlfn.MAXIFS(tbl_SeqLib[PCR prodct (µl) to add (exact)],tbl_SeqLib[Column],tbl_SeqLib[[#This Row],[Column]]),1),"")</f>
        <v/>
      </c>
      <c r="P73" s="31" t="str">
        <f>IF(LEN(tbl_SeqLib[[#This Row],[PCR '[DNA'] (ng / µl)]])&gt;0,ROUNDUP(AVERAGEIFS(tbl_SeqLib[PCR prodct (µl) to add (exact)],tbl_SeqLib[Column],tbl_SeqLib[[#This Row],[Column]]),1),"")</f>
        <v/>
      </c>
      <c r="Q73" s="31" t="str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31" t="str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31" t="str">
        <f>IF(LEN(tbl_SeqLib[[#This Row],[Max vol for col]])=0,"",tbl_SeqLib[[#This Row],[Max vol for col]])</f>
        <v/>
      </c>
      <c r="T73" s="31" t="str">
        <f>IF(LEN(tbl_SeqLib[[#This Row],[PCR '[DNA'] (ng / µl)]])&gt;0,AVERAGE(tbl_SeqLib[PCR prodct (µl) to add (exact)]),"")</f>
        <v/>
      </c>
      <c r="U73" s="31" t="str">
        <f>IF(LEN(tbl_SeqLib[[#This Row],[PCR '[DNA'] (ng / µl)]])&gt;0,MAX(tbl_SeqLib[PCR prodct (µl) to add (exact)]),"")</f>
        <v/>
      </c>
      <c r="V73" s="31" t="str">
        <f t="array" ref="V7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3" s="72"/>
      <c r="Y7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3" s="45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46">
        <v>72</v>
      </c>
      <c r="B74" s="80" t="str">
        <f>RIGHT(tbl_SeqLib[[#This Row],[Well]],LEN(tbl_SeqLib[[#This Row],[Well]])-1)</f>
        <v>9</v>
      </c>
      <c r="C74" s="55" t="s">
        <v>232</v>
      </c>
      <c r="D74" s="48"/>
      <c r="E74" s="49"/>
      <c r="F74" s="48"/>
      <c r="G74" s="50"/>
      <c r="H74" s="50"/>
      <c r="I74" s="50"/>
      <c r="J74" s="50"/>
      <c r="K7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2" t="s">
        <v>233</v>
      </c>
      <c r="M7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53" t="str">
        <f>IF(LEN(tbl_SeqLib[[#This Row],[PCR '[DNA'] (ng / µl)]])&gt;0,ROUNDUP(_xlfn.MINIFS(tbl_SeqLib[PCR prodct (µl) to add (exact)],tbl_SeqLib[Column],tbl_SeqLib[[#This Row],[Column]]),1),"")</f>
        <v/>
      </c>
      <c r="O74" s="53" t="str">
        <f>IF(LEN(tbl_SeqLib[[#This Row],[PCR '[DNA'] (ng / µl)]])&gt;0,ROUNDDOWN(_xlfn.MAXIFS(tbl_SeqLib[PCR prodct (µl) to add (exact)],tbl_SeqLib[Column],tbl_SeqLib[[#This Row],[Column]]),1),"")</f>
        <v/>
      </c>
      <c r="P74" s="53" t="str">
        <f>IF(LEN(tbl_SeqLib[[#This Row],[PCR '[DNA'] (ng / µl)]])&gt;0,ROUNDUP(AVERAGEIFS(tbl_SeqLib[PCR prodct (µl) to add (exact)],tbl_SeqLib[Column],tbl_SeqLib[[#This Row],[Column]]),1),"")</f>
        <v/>
      </c>
      <c r="Q74" s="53" t="str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53" t="str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53" t="str">
        <f>IF(LEN(tbl_SeqLib[[#This Row],[Max vol for col]])=0,"",tbl_SeqLib[[#This Row],[Max vol for col]])</f>
        <v/>
      </c>
      <c r="T74" s="53" t="str">
        <f>IF(LEN(tbl_SeqLib[[#This Row],[PCR '[DNA'] (ng / µl)]])&gt;0,AVERAGE(tbl_SeqLib[PCR prodct (µl) to add (exact)]),"")</f>
        <v/>
      </c>
      <c r="U74" s="53" t="str">
        <f>IF(LEN(tbl_SeqLib[[#This Row],[PCR '[DNA'] (ng / µl)]])&gt;0,MAX(tbl_SeqLib[PCR prodct (µl) to add (exact)]),"")</f>
        <v/>
      </c>
      <c r="V74" s="53" t="str">
        <f t="array" ref="V7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4" s="73"/>
      <c r="Y7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4" s="54" t="str">
        <f>IF(ISBLANK(tbl_SeqLib[[#This Row],[sWGA Identifier]]),"",CONCATENATE(exp_id,"_",tbl_SeqLib[[#This Row],[Well]]))</f>
        <v/>
      </c>
    </row>
    <row r="75" spans="1:26" ht="15.75" customHeight="1" x14ac:dyDescent="0.3">
      <c r="A75" s="37">
        <v>73</v>
      </c>
      <c r="B75" s="81" t="str">
        <f>RIGHT(tbl_SeqLib[[#This Row],[Well]],LEN(tbl_SeqLib[[#This Row],[Well]])-1)</f>
        <v>10</v>
      </c>
      <c r="C75" s="38" t="s">
        <v>234</v>
      </c>
      <c r="D75" s="39"/>
      <c r="E75" s="41"/>
      <c r="F75" s="39"/>
      <c r="G75" s="39"/>
      <c r="H75" s="39"/>
      <c r="I75" s="39"/>
      <c r="J75" s="39"/>
      <c r="K7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1" t="s">
        <v>235</v>
      </c>
      <c r="M7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42" t="str">
        <f>IF(LEN(tbl_SeqLib[[#This Row],[PCR '[DNA'] (ng / µl)]])&gt;0,ROUNDUP(_xlfn.MINIFS(tbl_SeqLib[PCR prodct (µl) to add (exact)],tbl_SeqLib[Column],tbl_SeqLib[[#This Row],[Column]]),1),"")</f>
        <v/>
      </c>
      <c r="O75" s="42" t="str">
        <f>IF(LEN(tbl_SeqLib[[#This Row],[PCR '[DNA'] (ng / µl)]])&gt;0,ROUNDDOWN(_xlfn.MAXIFS(tbl_SeqLib[PCR prodct (µl) to add (exact)],tbl_SeqLib[Column],tbl_SeqLib[[#This Row],[Column]]),1),"")</f>
        <v/>
      </c>
      <c r="P75" s="42" t="str">
        <f>IF(LEN(tbl_SeqLib[[#This Row],[PCR '[DNA'] (ng / µl)]])&gt;0,ROUNDUP(AVERAGEIFS(tbl_SeqLib[PCR prodct (µl) to add (exact)],tbl_SeqLib[Column],tbl_SeqLib[[#This Row],[Column]]),1),"")</f>
        <v/>
      </c>
      <c r="Q75" s="42" t="str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42" t="str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42" t="str">
        <f>IF(LEN(tbl_SeqLib[[#This Row],[Max vol for col]])=0,"",tbl_SeqLib[[#This Row],[Max vol for col]])</f>
        <v/>
      </c>
      <c r="T75" s="42" t="str">
        <f>IF(LEN(tbl_SeqLib[[#This Row],[PCR '[DNA'] (ng / µl)]])&gt;0,AVERAGE(tbl_SeqLib[PCR prodct (µl) to add (exact)]),"")</f>
        <v/>
      </c>
      <c r="U75" s="42" t="str">
        <f>IF(LEN(tbl_SeqLib[[#This Row],[PCR '[DNA'] (ng / µl)]])&gt;0,MAX(tbl_SeqLib[PCR prodct (µl) to add (exact)]),"")</f>
        <v/>
      </c>
      <c r="V75" s="42" t="str">
        <f t="array" ref="V7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5" s="69"/>
      <c r="Y7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5" s="43" t="str">
        <f>IF(ISBLANK(tbl_SeqLib[[#This Row],[sWGA Identifier]]),"",CONCATENATE(exp_id,"_",tbl_SeqLib[[#This Row],[Well]]))</f>
        <v/>
      </c>
    </row>
    <row r="76" spans="1:26" ht="15.75" customHeight="1" x14ac:dyDescent="0.3">
      <c r="A76" s="44">
        <v>74</v>
      </c>
      <c r="B76" s="79" t="str">
        <f>RIGHT(tbl_SeqLib[[#This Row],[Well]],LEN(tbl_SeqLib[[#This Row],[Well]])-1)</f>
        <v>10</v>
      </c>
      <c r="C76" s="32" t="s">
        <v>236</v>
      </c>
      <c r="D76" s="13"/>
      <c r="E76" s="15"/>
      <c r="F76" s="13"/>
      <c r="G76" s="26"/>
      <c r="H76" s="26"/>
      <c r="I76" s="26"/>
      <c r="J76" s="26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27" t="s">
        <v>237</v>
      </c>
      <c r="M7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31" t="str">
        <f>IF(LEN(tbl_SeqLib[[#This Row],[PCR '[DNA'] (ng / µl)]])&gt;0,ROUNDUP(_xlfn.MINIFS(tbl_SeqLib[PCR prodct (µl) to add (exact)],tbl_SeqLib[Column],tbl_SeqLib[[#This Row],[Column]]),1),"")</f>
        <v/>
      </c>
      <c r="O76" s="31" t="str">
        <f>IF(LEN(tbl_SeqLib[[#This Row],[PCR '[DNA'] (ng / µl)]])&gt;0,ROUNDDOWN(_xlfn.MAXIFS(tbl_SeqLib[PCR prodct (µl) to add (exact)],tbl_SeqLib[Column],tbl_SeqLib[[#This Row],[Column]]),1),"")</f>
        <v/>
      </c>
      <c r="P76" s="31" t="str">
        <f>IF(LEN(tbl_SeqLib[[#This Row],[PCR '[DNA'] (ng / µl)]])&gt;0,ROUNDUP(AVERAGEIFS(tbl_SeqLib[PCR prodct (µl) to add (exact)],tbl_SeqLib[Column],tbl_SeqLib[[#This Row],[Column]]),1),"")</f>
        <v/>
      </c>
      <c r="Q76" s="31" t="str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31" t="str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31" t="str">
        <f>IF(LEN(tbl_SeqLib[[#This Row],[Max vol for col]])=0,"",tbl_SeqLib[[#This Row],[Max vol for col]])</f>
        <v/>
      </c>
      <c r="T76" s="31" t="str">
        <f>IF(LEN(tbl_SeqLib[[#This Row],[PCR '[DNA'] (ng / µl)]])&gt;0,AVERAGE(tbl_SeqLib[PCR prodct (µl) to add (exact)]),"")</f>
        <v/>
      </c>
      <c r="U76" s="31" t="str">
        <f>IF(LEN(tbl_SeqLib[[#This Row],[PCR '[DNA'] (ng / µl)]])&gt;0,MAX(tbl_SeqLib[PCR prodct (µl) to add (exact)]),"")</f>
        <v/>
      </c>
      <c r="V76" s="31" t="str">
        <f t="array" ref="V7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6" s="72"/>
      <c r="Y7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6" s="45" t="str">
        <f>IF(ISBLANK(tbl_SeqLib[[#This Row],[sWGA Identifier]]),"",CONCATENATE(exp_id,"_",tbl_SeqLib[[#This Row],[Well]]))</f>
        <v/>
      </c>
    </row>
    <row r="77" spans="1:26" ht="15.75" customHeight="1" x14ac:dyDescent="0.3">
      <c r="A77" s="44">
        <v>75</v>
      </c>
      <c r="B77" s="79" t="str">
        <f>RIGHT(tbl_SeqLib[[#This Row],[Well]],LEN(tbl_SeqLib[[#This Row],[Well]])-1)</f>
        <v>10</v>
      </c>
      <c r="C77" s="32" t="s">
        <v>238</v>
      </c>
      <c r="D77" s="13"/>
      <c r="E77" s="15"/>
      <c r="F77" s="13"/>
      <c r="G77" s="26"/>
      <c r="H77" s="26"/>
      <c r="I77" s="26"/>
      <c r="J77" s="26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27" t="s">
        <v>239</v>
      </c>
      <c r="M7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31" t="str">
        <f>IF(LEN(tbl_SeqLib[[#This Row],[PCR '[DNA'] (ng / µl)]])&gt;0,ROUNDUP(_xlfn.MINIFS(tbl_SeqLib[PCR prodct (µl) to add (exact)],tbl_SeqLib[Column],tbl_SeqLib[[#This Row],[Column]]),1),"")</f>
        <v/>
      </c>
      <c r="O77" s="31" t="str">
        <f>IF(LEN(tbl_SeqLib[[#This Row],[PCR '[DNA'] (ng / µl)]])&gt;0,ROUNDDOWN(_xlfn.MAXIFS(tbl_SeqLib[PCR prodct (µl) to add (exact)],tbl_SeqLib[Column],tbl_SeqLib[[#This Row],[Column]]),1),"")</f>
        <v/>
      </c>
      <c r="P77" s="31" t="str">
        <f>IF(LEN(tbl_SeqLib[[#This Row],[PCR '[DNA'] (ng / µl)]])&gt;0,ROUNDUP(AVERAGEIFS(tbl_SeqLib[PCR prodct (µl) to add (exact)],tbl_SeqLib[Column],tbl_SeqLib[[#This Row],[Column]]),1),"")</f>
        <v/>
      </c>
      <c r="Q77" s="31" t="str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31" t="str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31" t="str">
        <f>IF(LEN(tbl_SeqLib[[#This Row],[Max vol for col]])=0,"",tbl_SeqLib[[#This Row],[Max vol for col]])</f>
        <v/>
      </c>
      <c r="T77" s="31" t="str">
        <f>IF(LEN(tbl_SeqLib[[#This Row],[PCR '[DNA'] (ng / µl)]])&gt;0,AVERAGE(tbl_SeqLib[PCR prodct (µl) to add (exact)]),"")</f>
        <v/>
      </c>
      <c r="U77" s="31" t="str">
        <f>IF(LEN(tbl_SeqLib[[#This Row],[PCR '[DNA'] (ng / µl)]])&gt;0,MAX(tbl_SeqLib[PCR prodct (µl) to add (exact)]),"")</f>
        <v/>
      </c>
      <c r="V77" s="31" t="str">
        <f t="array" ref="V7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7" s="72"/>
      <c r="Y7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7" s="45" t="str">
        <f>IF(ISBLANK(tbl_SeqLib[[#This Row],[sWGA Identifier]]),"",CONCATENATE(exp_id,"_",tbl_SeqLib[[#This Row],[Well]]))</f>
        <v/>
      </c>
    </row>
    <row r="78" spans="1:26" ht="15.75" customHeight="1" x14ac:dyDescent="0.3">
      <c r="A78" s="44">
        <v>76</v>
      </c>
      <c r="B78" s="79" t="str">
        <f>RIGHT(tbl_SeqLib[[#This Row],[Well]],LEN(tbl_SeqLib[[#This Row],[Well]])-1)</f>
        <v>10</v>
      </c>
      <c r="C78" s="32" t="s">
        <v>240</v>
      </c>
      <c r="D78" s="13"/>
      <c r="E78" s="15"/>
      <c r="F78" s="13"/>
      <c r="G78" s="26"/>
      <c r="H78" s="26"/>
      <c r="I78" s="26"/>
      <c r="J78" s="26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27" t="s">
        <v>241</v>
      </c>
      <c r="M7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31" t="str">
        <f>IF(LEN(tbl_SeqLib[[#This Row],[PCR '[DNA'] (ng / µl)]])&gt;0,ROUNDUP(_xlfn.MINIFS(tbl_SeqLib[PCR prodct (µl) to add (exact)],tbl_SeqLib[Column],tbl_SeqLib[[#This Row],[Column]]),1),"")</f>
        <v/>
      </c>
      <c r="O78" s="31" t="str">
        <f>IF(LEN(tbl_SeqLib[[#This Row],[PCR '[DNA'] (ng / µl)]])&gt;0,ROUNDDOWN(_xlfn.MAXIFS(tbl_SeqLib[PCR prodct (µl) to add (exact)],tbl_SeqLib[Column],tbl_SeqLib[[#This Row],[Column]]),1),"")</f>
        <v/>
      </c>
      <c r="P78" s="31" t="str">
        <f>IF(LEN(tbl_SeqLib[[#This Row],[PCR '[DNA'] (ng / µl)]])&gt;0,ROUNDUP(AVERAGEIFS(tbl_SeqLib[PCR prodct (µl) to add (exact)],tbl_SeqLib[Column],tbl_SeqLib[[#This Row],[Column]]),1),"")</f>
        <v/>
      </c>
      <c r="Q78" s="31" t="str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31" t="str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31" t="str">
        <f>IF(LEN(tbl_SeqLib[[#This Row],[Max vol for col]])=0,"",tbl_SeqLib[[#This Row],[Max vol for col]])</f>
        <v/>
      </c>
      <c r="T78" s="31" t="str">
        <f>IF(LEN(tbl_SeqLib[[#This Row],[PCR '[DNA'] (ng / µl)]])&gt;0,AVERAGE(tbl_SeqLib[PCR prodct (µl) to add (exact)]),"")</f>
        <v/>
      </c>
      <c r="U78" s="31" t="str">
        <f>IF(LEN(tbl_SeqLib[[#This Row],[PCR '[DNA'] (ng / µl)]])&gt;0,MAX(tbl_SeqLib[PCR prodct (µl) to add (exact)]),"")</f>
        <v/>
      </c>
      <c r="V78" s="31" t="str">
        <f t="array" ref="V7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8" s="72"/>
      <c r="Y7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8" s="45" t="str">
        <f>IF(ISBLANK(tbl_SeqLib[[#This Row],[sWGA Identifier]]),"",CONCATENATE(exp_id,"_",tbl_SeqLib[[#This Row],[Well]]))</f>
        <v/>
      </c>
    </row>
    <row r="79" spans="1:26" ht="15.75" customHeight="1" x14ac:dyDescent="0.3">
      <c r="A79" s="44">
        <v>77</v>
      </c>
      <c r="B79" s="79" t="str">
        <f>RIGHT(tbl_SeqLib[[#This Row],[Well]],LEN(tbl_SeqLib[[#This Row],[Well]])-1)</f>
        <v>10</v>
      </c>
      <c r="C79" s="32" t="s">
        <v>242</v>
      </c>
      <c r="D79" s="13"/>
      <c r="E79" s="15"/>
      <c r="F79" s="13"/>
      <c r="G79" s="26"/>
      <c r="H79" s="26"/>
      <c r="I79" s="26"/>
      <c r="J79" s="26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27" t="s">
        <v>243</v>
      </c>
      <c r="M7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31" t="str">
        <f>IF(LEN(tbl_SeqLib[[#This Row],[PCR '[DNA'] (ng / µl)]])&gt;0,ROUNDUP(_xlfn.MINIFS(tbl_SeqLib[PCR prodct (µl) to add (exact)],tbl_SeqLib[Column],tbl_SeqLib[[#This Row],[Column]]),1),"")</f>
        <v/>
      </c>
      <c r="O79" s="31" t="str">
        <f>IF(LEN(tbl_SeqLib[[#This Row],[PCR '[DNA'] (ng / µl)]])&gt;0,ROUNDDOWN(_xlfn.MAXIFS(tbl_SeqLib[PCR prodct (µl) to add (exact)],tbl_SeqLib[Column],tbl_SeqLib[[#This Row],[Column]]),1),"")</f>
        <v/>
      </c>
      <c r="P79" s="31" t="str">
        <f>IF(LEN(tbl_SeqLib[[#This Row],[PCR '[DNA'] (ng / µl)]])&gt;0,ROUNDUP(AVERAGEIFS(tbl_SeqLib[PCR prodct (µl) to add (exact)],tbl_SeqLib[Column],tbl_SeqLib[[#This Row],[Column]]),1),"")</f>
        <v/>
      </c>
      <c r="Q79" s="31" t="str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31" t="str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31" t="str">
        <f>IF(LEN(tbl_SeqLib[[#This Row],[Max vol for col]])=0,"",tbl_SeqLib[[#This Row],[Max vol for col]])</f>
        <v/>
      </c>
      <c r="T79" s="31" t="str">
        <f>IF(LEN(tbl_SeqLib[[#This Row],[PCR '[DNA'] (ng / µl)]])&gt;0,AVERAGE(tbl_SeqLib[PCR prodct (µl) to add (exact)]),"")</f>
        <v/>
      </c>
      <c r="U79" s="31" t="str">
        <f>IF(LEN(tbl_SeqLib[[#This Row],[PCR '[DNA'] (ng / µl)]])&gt;0,MAX(tbl_SeqLib[PCR prodct (µl) to add (exact)]),"")</f>
        <v/>
      </c>
      <c r="V79" s="31" t="str">
        <f t="array" ref="V7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9" s="72"/>
      <c r="Y7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9" s="45" t="str">
        <f>IF(ISBLANK(tbl_SeqLib[[#This Row],[sWGA Identifier]]),"",CONCATENATE(exp_id,"_",tbl_SeqLib[[#This Row],[Well]]))</f>
        <v/>
      </c>
    </row>
    <row r="80" spans="1:26" ht="15.75" customHeight="1" x14ac:dyDescent="0.3">
      <c r="A80" s="44">
        <v>78</v>
      </c>
      <c r="B80" s="79" t="str">
        <f>RIGHT(tbl_SeqLib[[#This Row],[Well]],LEN(tbl_SeqLib[[#This Row],[Well]])-1)</f>
        <v>10</v>
      </c>
      <c r="C80" s="32" t="s">
        <v>244</v>
      </c>
      <c r="D80" s="13"/>
      <c r="E80" s="15"/>
      <c r="F80" s="13"/>
      <c r="G80" s="26"/>
      <c r="H80" s="26"/>
      <c r="I80" s="26"/>
      <c r="J80" s="26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27" t="s">
        <v>245</v>
      </c>
      <c r="M8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31" t="str">
        <f>IF(LEN(tbl_SeqLib[[#This Row],[PCR '[DNA'] (ng / µl)]])&gt;0,ROUNDUP(_xlfn.MINIFS(tbl_SeqLib[PCR prodct (µl) to add (exact)],tbl_SeqLib[Column],tbl_SeqLib[[#This Row],[Column]]),1),"")</f>
        <v/>
      </c>
      <c r="O80" s="31" t="str">
        <f>IF(LEN(tbl_SeqLib[[#This Row],[PCR '[DNA'] (ng / µl)]])&gt;0,ROUNDDOWN(_xlfn.MAXIFS(tbl_SeqLib[PCR prodct (µl) to add (exact)],tbl_SeqLib[Column],tbl_SeqLib[[#This Row],[Column]]),1),"")</f>
        <v/>
      </c>
      <c r="P80" s="31" t="str">
        <f>IF(LEN(tbl_SeqLib[[#This Row],[PCR '[DNA'] (ng / µl)]])&gt;0,ROUNDUP(AVERAGEIFS(tbl_SeqLib[PCR prodct (µl) to add (exact)],tbl_SeqLib[Column],tbl_SeqLib[[#This Row],[Column]]),1),"")</f>
        <v/>
      </c>
      <c r="Q80" s="31" t="str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31" t="str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31" t="str">
        <f>IF(LEN(tbl_SeqLib[[#This Row],[Max vol for col]])=0,"",tbl_SeqLib[[#This Row],[Max vol for col]])</f>
        <v/>
      </c>
      <c r="T80" s="31" t="str">
        <f>IF(LEN(tbl_SeqLib[[#This Row],[PCR '[DNA'] (ng / µl)]])&gt;0,AVERAGE(tbl_SeqLib[PCR prodct (µl) to add (exact)]),"")</f>
        <v/>
      </c>
      <c r="U80" s="31" t="str">
        <f>IF(LEN(tbl_SeqLib[[#This Row],[PCR '[DNA'] (ng / µl)]])&gt;0,MAX(tbl_SeqLib[PCR prodct (µl) to add (exact)]),"")</f>
        <v/>
      </c>
      <c r="V80" s="31" t="str">
        <f t="array" ref="V8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0" s="72"/>
      <c r="Y8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0" s="45" t="str">
        <f>IF(ISBLANK(tbl_SeqLib[[#This Row],[sWGA Identifier]]),"",CONCATENATE(exp_id,"_",tbl_SeqLib[[#This Row],[Well]]))</f>
        <v/>
      </c>
    </row>
    <row r="81" spans="1:26" ht="15.75" customHeight="1" x14ac:dyDescent="0.3">
      <c r="A81" s="44">
        <v>79</v>
      </c>
      <c r="B81" s="79" t="str">
        <f>RIGHT(tbl_SeqLib[[#This Row],[Well]],LEN(tbl_SeqLib[[#This Row],[Well]])-1)</f>
        <v>10</v>
      </c>
      <c r="C81" s="32" t="s">
        <v>246</v>
      </c>
      <c r="D81" s="13"/>
      <c r="E81" s="15"/>
      <c r="F81" s="13"/>
      <c r="G81" s="26"/>
      <c r="H81" s="26"/>
      <c r="I81" s="26"/>
      <c r="J81" s="26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27" t="s">
        <v>247</v>
      </c>
      <c r="M8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31" t="str">
        <f>IF(LEN(tbl_SeqLib[[#This Row],[PCR '[DNA'] (ng / µl)]])&gt;0,ROUNDUP(_xlfn.MINIFS(tbl_SeqLib[PCR prodct (µl) to add (exact)],tbl_SeqLib[Column],tbl_SeqLib[[#This Row],[Column]]),1),"")</f>
        <v/>
      </c>
      <c r="O81" s="31" t="str">
        <f>IF(LEN(tbl_SeqLib[[#This Row],[PCR '[DNA'] (ng / µl)]])&gt;0,ROUNDDOWN(_xlfn.MAXIFS(tbl_SeqLib[PCR prodct (µl) to add (exact)],tbl_SeqLib[Column],tbl_SeqLib[[#This Row],[Column]]),1),"")</f>
        <v/>
      </c>
      <c r="P81" s="31" t="str">
        <f>IF(LEN(tbl_SeqLib[[#This Row],[PCR '[DNA'] (ng / µl)]])&gt;0,ROUNDUP(AVERAGEIFS(tbl_SeqLib[PCR prodct (µl) to add (exact)],tbl_SeqLib[Column],tbl_SeqLib[[#This Row],[Column]]),1),"")</f>
        <v/>
      </c>
      <c r="Q81" s="31" t="str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31" t="str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31" t="str">
        <f>IF(LEN(tbl_SeqLib[[#This Row],[Max vol for col]])=0,"",tbl_SeqLib[[#This Row],[Max vol for col]])</f>
        <v/>
      </c>
      <c r="T81" s="31" t="str">
        <f>IF(LEN(tbl_SeqLib[[#This Row],[PCR '[DNA'] (ng / µl)]])&gt;0,AVERAGE(tbl_SeqLib[PCR prodct (µl) to add (exact)]),"")</f>
        <v/>
      </c>
      <c r="U81" s="31" t="str">
        <f>IF(LEN(tbl_SeqLib[[#This Row],[PCR '[DNA'] (ng / µl)]])&gt;0,MAX(tbl_SeqLib[PCR prodct (µl) to add (exact)]),"")</f>
        <v/>
      </c>
      <c r="V81" s="31" t="str">
        <f t="array" ref="V8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1" s="72"/>
      <c r="Y8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1" s="45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46">
        <v>80</v>
      </c>
      <c r="B82" s="80" t="str">
        <f>RIGHT(tbl_SeqLib[[#This Row],[Well]],LEN(tbl_SeqLib[[#This Row],[Well]])-1)</f>
        <v>10</v>
      </c>
      <c r="C82" s="55" t="s">
        <v>248</v>
      </c>
      <c r="D82" s="48"/>
      <c r="E82" s="49"/>
      <c r="F82" s="48"/>
      <c r="G82" s="50"/>
      <c r="H82" s="50"/>
      <c r="I82" s="50"/>
      <c r="J82" s="50"/>
      <c r="K8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2" t="s">
        <v>249</v>
      </c>
      <c r="M8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53" t="str">
        <f>IF(LEN(tbl_SeqLib[[#This Row],[PCR '[DNA'] (ng / µl)]])&gt;0,ROUNDUP(_xlfn.MINIFS(tbl_SeqLib[PCR prodct (µl) to add (exact)],tbl_SeqLib[Column],tbl_SeqLib[[#This Row],[Column]]),1),"")</f>
        <v/>
      </c>
      <c r="O82" s="53" t="str">
        <f>IF(LEN(tbl_SeqLib[[#This Row],[PCR '[DNA'] (ng / µl)]])&gt;0,ROUNDDOWN(_xlfn.MAXIFS(tbl_SeqLib[PCR prodct (µl) to add (exact)],tbl_SeqLib[Column],tbl_SeqLib[[#This Row],[Column]]),1),"")</f>
        <v/>
      </c>
      <c r="P82" s="53" t="str">
        <f>IF(LEN(tbl_SeqLib[[#This Row],[PCR '[DNA'] (ng / µl)]])&gt;0,ROUNDUP(AVERAGEIFS(tbl_SeqLib[PCR prodct (µl) to add (exact)],tbl_SeqLib[Column],tbl_SeqLib[[#This Row],[Column]]),1),"")</f>
        <v/>
      </c>
      <c r="Q82" s="53" t="str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53" t="str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53" t="str">
        <f>IF(LEN(tbl_SeqLib[[#This Row],[Max vol for col]])=0,"",tbl_SeqLib[[#This Row],[Max vol for col]])</f>
        <v/>
      </c>
      <c r="T82" s="53" t="str">
        <f>IF(LEN(tbl_SeqLib[[#This Row],[PCR '[DNA'] (ng / µl)]])&gt;0,AVERAGE(tbl_SeqLib[PCR prodct (µl) to add (exact)]),"")</f>
        <v/>
      </c>
      <c r="U82" s="53" t="str">
        <f>IF(LEN(tbl_SeqLib[[#This Row],[PCR '[DNA'] (ng / µl)]])&gt;0,MAX(tbl_SeqLib[PCR prodct (µl) to add (exact)]),"")</f>
        <v/>
      </c>
      <c r="V82" s="53" t="str">
        <f t="array" ref="V8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2" s="73"/>
      <c r="Y8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2" s="54" t="str">
        <f>IF(ISBLANK(tbl_SeqLib[[#This Row],[sWGA Identifier]]),"",CONCATENATE(exp_id,"_",tbl_SeqLib[[#This Row],[Well]]))</f>
        <v/>
      </c>
    </row>
    <row r="83" spans="1:26" ht="15.75" customHeight="1" x14ac:dyDescent="0.3">
      <c r="A83" s="37">
        <v>81</v>
      </c>
      <c r="B83" s="81" t="str">
        <f>RIGHT(tbl_SeqLib[[#This Row],[Well]],LEN(tbl_SeqLib[[#This Row],[Well]])-1)</f>
        <v>11</v>
      </c>
      <c r="C83" s="38" t="s">
        <v>250</v>
      </c>
      <c r="D83" s="39"/>
      <c r="E83" s="41"/>
      <c r="F83" s="39"/>
      <c r="G83" s="39"/>
      <c r="H83" s="39"/>
      <c r="I83" s="39"/>
      <c r="J83" s="39"/>
      <c r="K8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1" t="s">
        <v>251</v>
      </c>
      <c r="M8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42" t="str">
        <f>IF(LEN(tbl_SeqLib[[#This Row],[PCR '[DNA'] (ng / µl)]])&gt;0,ROUNDUP(_xlfn.MINIFS(tbl_SeqLib[PCR prodct (µl) to add (exact)],tbl_SeqLib[Column],tbl_SeqLib[[#This Row],[Column]]),1),"")</f>
        <v/>
      </c>
      <c r="O83" s="42" t="str">
        <f>IF(LEN(tbl_SeqLib[[#This Row],[PCR '[DNA'] (ng / µl)]])&gt;0,ROUNDDOWN(_xlfn.MAXIFS(tbl_SeqLib[PCR prodct (µl) to add (exact)],tbl_SeqLib[Column],tbl_SeqLib[[#This Row],[Column]]),1),"")</f>
        <v/>
      </c>
      <c r="P83" s="42" t="str">
        <f>IF(LEN(tbl_SeqLib[[#This Row],[PCR '[DNA'] (ng / µl)]])&gt;0,ROUNDUP(AVERAGEIFS(tbl_SeqLib[PCR prodct (µl) to add (exact)],tbl_SeqLib[Column],tbl_SeqLib[[#This Row],[Column]]),1),"")</f>
        <v/>
      </c>
      <c r="Q83" s="42" t="str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42" t="str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42" t="str">
        <f>IF(LEN(tbl_SeqLib[[#This Row],[Max vol for col]])=0,"",tbl_SeqLib[[#This Row],[Max vol for col]])</f>
        <v/>
      </c>
      <c r="T83" s="42" t="str">
        <f>IF(LEN(tbl_SeqLib[[#This Row],[PCR '[DNA'] (ng / µl)]])&gt;0,AVERAGE(tbl_SeqLib[PCR prodct (µl) to add (exact)]),"")</f>
        <v/>
      </c>
      <c r="U83" s="42" t="str">
        <f>IF(LEN(tbl_SeqLib[[#This Row],[PCR '[DNA'] (ng / µl)]])&gt;0,MAX(tbl_SeqLib[PCR prodct (µl) to add (exact)]),"")</f>
        <v/>
      </c>
      <c r="V83" s="42" t="str">
        <f t="array" ref="V8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3" s="69"/>
      <c r="Y8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3" s="43" t="str">
        <f>IF(ISBLANK(tbl_SeqLib[[#This Row],[sWGA Identifier]]),"",CONCATENATE(exp_id,"_",tbl_SeqLib[[#This Row],[Well]]))</f>
        <v/>
      </c>
    </row>
    <row r="84" spans="1:26" ht="15.75" customHeight="1" x14ac:dyDescent="0.3">
      <c r="A84" s="44">
        <v>82</v>
      </c>
      <c r="B84" s="79" t="str">
        <f>RIGHT(tbl_SeqLib[[#This Row],[Well]],LEN(tbl_SeqLib[[#This Row],[Well]])-1)</f>
        <v>11</v>
      </c>
      <c r="C84" s="32" t="s">
        <v>252</v>
      </c>
      <c r="D84" s="13"/>
      <c r="E84" s="15"/>
      <c r="F84" s="13"/>
      <c r="G84" s="26"/>
      <c r="H84" s="26"/>
      <c r="I84" s="26"/>
      <c r="J84" s="26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27" t="s">
        <v>253</v>
      </c>
      <c r="M8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31" t="str">
        <f>IF(LEN(tbl_SeqLib[[#This Row],[PCR '[DNA'] (ng / µl)]])&gt;0,ROUNDUP(_xlfn.MINIFS(tbl_SeqLib[PCR prodct (µl) to add (exact)],tbl_SeqLib[Column],tbl_SeqLib[[#This Row],[Column]]),1),"")</f>
        <v/>
      </c>
      <c r="O84" s="31" t="str">
        <f>IF(LEN(tbl_SeqLib[[#This Row],[PCR '[DNA'] (ng / µl)]])&gt;0,ROUNDDOWN(_xlfn.MAXIFS(tbl_SeqLib[PCR prodct (µl) to add (exact)],tbl_SeqLib[Column],tbl_SeqLib[[#This Row],[Column]]),1),"")</f>
        <v/>
      </c>
      <c r="P84" s="31" t="str">
        <f>IF(LEN(tbl_SeqLib[[#This Row],[PCR '[DNA'] (ng / µl)]])&gt;0,ROUNDUP(AVERAGEIFS(tbl_SeqLib[PCR prodct (µl) to add (exact)],tbl_SeqLib[Column],tbl_SeqLib[[#This Row],[Column]]),1),"")</f>
        <v/>
      </c>
      <c r="Q84" s="31" t="str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31" t="str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31" t="str">
        <f>IF(LEN(tbl_SeqLib[[#This Row],[Max vol for col]])=0,"",tbl_SeqLib[[#This Row],[Max vol for col]])</f>
        <v/>
      </c>
      <c r="T84" s="31" t="str">
        <f>IF(LEN(tbl_SeqLib[[#This Row],[PCR '[DNA'] (ng / µl)]])&gt;0,AVERAGE(tbl_SeqLib[PCR prodct (µl) to add (exact)]),"")</f>
        <v/>
      </c>
      <c r="U84" s="31" t="str">
        <f>IF(LEN(tbl_SeqLib[[#This Row],[PCR '[DNA'] (ng / µl)]])&gt;0,MAX(tbl_SeqLib[PCR prodct (µl) to add (exact)]),"")</f>
        <v/>
      </c>
      <c r="V84" s="31" t="str">
        <f t="array" ref="V8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4" s="72"/>
      <c r="Y8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4" s="45" t="str">
        <f>IF(ISBLANK(tbl_SeqLib[[#This Row],[sWGA Identifier]]),"",CONCATENATE(exp_id,"_",tbl_SeqLib[[#This Row],[Well]]))</f>
        <v/>
      </c>
    </row>
    <row r="85" spans="1:26" ht="15.75" customHeight="1" x14ac:dyDescent="0.3">
      <c r="A85" s="44">
        <v>83</v>
      </c>
      <c r="B85" s="79" t="str">
        <f>RIGHT(tbl_SeqLib[[#This Row],[Well]],LEN(tbl_SeqLib[[#This Row],[Well]])-1)</f>
        <v>11</v>
      </c>
      <c r="C85" s="32" t="s">
        <v>254</v>
      </c>
      <c r="D85" s="13"/>
      <c r="E85" s="15"/>
      <c r="F85" s="13"/>
      <c r="G85" s="26"/>
      <c r="H85" s="26"/>
      <c r="I85" s="26"/>
      <c r="J85" s="26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27" t="s">
        <v>255</v>
      </c>
      <c r="M8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31" t="str">
        <f>IF(LEN(tbl_SeqLib[[#This Row],[PCR '[DNA'] (ng / µl)]])&gt;0,ROUNDUP(_xlfn.MINIFS(tbl_SeqLib[PCR prodct (µl) to add (exact)],tbl_SeqLib[Column],tbl_SeqLib[[#This Row],[Column]]),1),"")</f>
        <v/>
      </c>
      <c r="O85" s="31" t="str">
        <f>IF(LEN(tbl_SeqLib[[#This Row],[PCR '[DNA'] (ng / µl)]])&gt;0,ROUNDDOWN(_xlfn.MAXIFS(tbl_SeqLib[PCR prodct (µl) to add (exact)],tbl_SeqLib[Column],tbl_SeqLib[[#This Row],[Column]]),1),"")</f>
        <v/>
      </c>
      <c r="P85" s="31" t="str">
        <f>IF(LEN(tbl_SeqLib[[#This Row],[PCR '[DNA'] (ng / µl)]])&gt;0,ROUNDUP(AVERAGEIFS(tbl_SeqLib[PCR prodct (µl) to add (exact)],tbl_SeqLib[Column],tbl_SeqLib[[#This Row],[Column]]),1),"")</f>
        <v/>
      </c>
      <c r="Q85" s="31" t="str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31" t="str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31" t="str">
        <f>IF(LEN(tbl_SeqLib[[#This Row],[Max vol for col]])=0,"",tbl_SeqLib[[#This Row],[Max vol for col]])</f>
        <v/>
      </c>
      <c r="T85" s="31" t="str">
        <f>IF(LEN(tbl_SeqLib[[#This Row],[PCR '[DNA'] (ng / µl)]])&gt;0,AVERAGE(tbl_SeqLib[PCR prodct (µl) to add (exact)]),"")</f>
        <v/>
      </c>
      <c r="U85" s="31" t="str">
        <f>IF(LEN(tbl_SeqLib[[#This Row],[PCR '[DNA'] (ng / µl)]])&gt;0,MAX(tbl_SeqLib[PCR prodct (µl) to add (exact)]),"")</f>
        <v/>
      </c>
      <c r="V85" s="31" t="str">
        <f t="array" ref="V8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5" s="72"/>
      <c r="Y8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5" s="45" t="str">
        <f>IF(ISBLANK(tbl_SeqLib[[#This Row],[sWGA Identifier]]),"",CONCATENATE(exp_id,"_",tbl_SeqLib[[#This Row],[Well]]))</f>
        <v/>
      </c>
    </row>
    <row r="86" spans="1:26" ht="15.75" customHeight="1" x14ac:dyDescent="0.3">
      <c r="A86" s="44">
        <v>84</v>
      </c>
      <c r="B86" s="79" t="str">
        <f>RIGHT(tbl_SeqLib[[#This Row],[Well]],LEN(tbl_SeqLib[[#This Row],[Well]])-1)</f>
        <v>11</v>
      </c>
      <c r="C86" s="32" t="s">
        <v>256</v>
      </c>
      <c r="D86" s="13"/>
      <c r="E86" s="15"/>
      <c r="F86" s="13"/>
      <c r="G86" s="26"/>
      <c r="H86" s="26"/>
      <c r="I86" s="26"/>
      <c r="J86" s="26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27" t="s">
        <v>257</v>
      </c>
      <c r="M8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31" t="str">
        <f>IF(LEN(tbl_SeqLib[[#This Row],[PCR '[DNA'] (ng / µl)]])&gt;0,ROUNDUP(_xlfn.MINIFS(tbl_SeqLib[PCR prodct (µl) to add (exact)],tbl_SeqLib[Column],tbl_SeqLib[[#This Row],[Column]]),1),"")</f>
        <v/>
      </c>
      <c r="O86" s="31" t="str">
        <f>IF(LEN(tbl_SeqLib[[#This Row],[PCR '[DNA'] (ng / µl)]])&gt;0,ROUNDDOWN(_xlfn.MAXIFS(tbl_SeqLib[PCR prodct (µl) to add (exact)],tbl_SeqLib[Column],tbl_SeqLib[[#This Row],[Column]]),1),"")</f>
        <v/>
      </c>
      <c r="P86" s="31" t="str">
        <f>IF(LEN(tbl_SeqLib[[#This Row],[PCR '[DNA'] (ng / µl)]])&gt;0,ROUNDUP(AVERAGEIFS(tbl_SeqLib[PCR prodct (µl) to add (exact)],tbl_SeqLib[Column],tbl_SeqLib[[#This Row],[Column]]),1),"")</f>
        <v/>
      </c>
      <c r="Q86" s="31" t="str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31" t="str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31" t="str">
        <f>IF(LEN(tbl_SeqLib[[#This Row],[Max vol for col]])=0,"",tbl_SeqLib[[#This Row],[Max vol for col]])</f>
        <v/>
      </c>
      <c r="T86" s="31" t="str">
        <f>IF(LEN(tbl_SeqLib[[#This Row],[PCR '[DNA'] (ng / µl)]])&gt;0,AVERAGE(tbl_SeqLib[PCR prodct (µl) to add (exact)]),"")</f>
        <v/>
      </c>
      <c r="U86" s="31" t="str">
        <f>IF(LEN(tbl_SeqLib[[#This Row],[PCR '[DNA'] (ng / µl)]])&gt;0,MAX(tbl_SeqLib[PCR prodct (µl) to add (exact)]),"")</f>
        <v/>
      </c>
      <c r="V86" s="31" t="str">
        <f t="array" ref="V8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6" s="72"/>
      <c r="Y8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6" s="45" t="str">
        <f>IF(ISBLANK(tbl_SeqLib[[#This Row],[sWGA Identifier]]),"",CONCATENATE(exp_id,"_",tbl_SeqLib[[#This Row],[Well]]))</f>
        <v/>
      </c>
    </row>
    <row r="87" spans="1:26" ht="15.75" customHeight="1" x14ac:dyDescent="0.3">
      <c r="A87" s="44">
        <v>85</v>
      </c>
      <c r="B87" s="79" t="str">
        <f>RIGHT(tbl_SeqLib[[#This Row],[Well]],LEN(tbl_SeqLib[[#This Row],[Well]])-1)</f>
        <v>11</v>
      </c>
      <c r="C87" s="32" t="s">
        <v>258</v>
      </c>
      <c r="D87" s="13"/>
      <c r="E87" s="15"/>
      <c r="F87" s="13"/>
      <c r="G87" s="26"/>
      <c r="H87" s="26"/>
      <c r="I87" s="26"/>
      <c r="J87" s="26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27" t="s">
        <v>259</v>
      </c>
      <c r="M8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31" t="str">
        <f>IF(LEN(tbl_SeqLib[[#This Row],[PCR '[DNA'] (ng / µl)]])&gt;0,ROUNDUP(_xlfn.MINIFS(tbl_SeqLib[PCR prodct (µl) to add (exact)],tbl_SeqLib[Column],tbl_SeqLib[[#This Row],[Column]]),1),"")</f>
        <v/>
      </c>
      <c r="O87" s="31" t="str">
        <f>IF(LEN(tbl_SeqLib[[#This Row],[PCR '[DNA'] (ng / µl)]])&gt;0,ROUNDDOWN(_xlfn.MAXIFS(tbl_SeqLib[PCR prodct (µl) to add (exact)],tbl_SeqLib[Column],tbl_SeqLib[[#This Row],[Column]]),1),"")</f>
        <v/>
      </c>
      <c r="P87" s="31" t="str">
        <f>IF(LEN(tbl_SeqLib[[#This Row],[PCR '[DNA'] (ng / µl)]])&gt;0,ROUNDUP(AVERAGEIFS(tbl_SeqLib[PCR prodct (µl) to add (exact)],tbl_SeqLib[Column],tbl_SeqLib[[#This Row],[Column]]),1),"")</f>
        <v/>
      </c>
      <c r="Q87" s="31" t="str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31" t="str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31" t="str">
        <f>IF(LEN(tbl_SeqLib[[#This Row],[Max vol for col]])=0,"",tbl_SeqLib[[#This Row],[Max vol for col]])</f>
        <v/>
      </c>
      <c r="T87" s="31" t="str">
        <f>IF(LEN(tbl_SeqLib[[#This Row],[PCR '[DNA'] (ng / µl)]])&gt;0,AVERAGE(tbl_SeqLib[PCR prodct (µl) to add (exact)]),"")</f>
        <v/>
      </c>
      <c r="U87" s="31" t="str">
        <f>IF(LEN(tbl_SeqLib[[#This Row],[PCR '[DNA'] (ng / µl)]])&gt;0,MAX(tbl_SeqLib[PCR prodct (µl) to add (exact)]),"")</f>
        <v/>
      </c>
      <c r="V87" s="31" t="str">
        <f t="array" ref="V8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7" s="72"/>
      <c r="Y8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7" s="45" t="str">
        <f>IF(ISBLANK(tbl_SeqLib[[#This Row],[sWGA Identifier]]),"",CONCATENATE(exp_id,"_",tbl_SeqLib[[#This Row],[Well]]))</f>
        <v/>
      </c>
    </row>
    <row r="88" spans="1:26" ht="15.75" customHeight="1" x14ac:dyDescent="0.3">
      <c r="A88" s="44">
        <v>86</v>
      </c>
      <c r="B88" s="79" t="str">
        <f>RIGHT(tbl_SeqLib[[#This Row],[Well]],LEN(tbl_SeqLib[[#This Row],[Well]])-1)</f>
        <v>11</v>
      </c>
      <c r="C88" s="32" t="s">
        <v>260</v>
      </c>
      <c r="D88" s="13"/>
      <c r="E88" s="15"/>
      <c r="F88" s="13"/>
      <c r="G88" s="26"/>
      <c r="H88" s="26"/>
      <c r="I88" s="26"/>
      <c r="J88" s="26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27" t="s">
        <v>261</v>
      </c>
      <c r="M8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31" t="str">
        <f>IF(LEN(tbl_SeqLib[[#This Row],[PCR '[DNA'] (ng / µl)]])&gt;0,ROUNDUP(_xlfn.MINIFS(tbl_SeqLib[PCR prodct (µl) to add (exact)],tbl_SeqLib[Column],tbl_SeqLib[[#This Row],[Column]]),1),"")</f>
        <v/>
      </c>
      <c r="O88" s="31" t="str">
        <f>IF(LEN(tbl_SeqLib[[#This Row],[PCR '[DNA'] (ng / µl)]])&gt;0,ROUNDDOWN(_xlfn.MAXIFS(tbl_SeqLib[PCR prodct (µl) to add (exact)],tbl_SeqLib[Column],tbl_SeqLib[[#This Row],[Column]]),1),"")</f>
        <v/>
      </c>
      <c r="P88" s="31" t="str">
        <f>IF(LEN(tbl_SeqLib[[#This Row],[PCR '[DNA'] (ng / µl)]])&gt;0,ROUNDUP(AVERAGEIFS(tbl_SeqLib[PCR prodct (µl) to add (exact)],tbl_SeqLib[Column],tbl_SeqLib[[#This Row],[Column]]),1),"")</f>
        <v/>
      </c>
      <c r="Q88" s="31" t="str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31" t="str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31" t="str">
        <f>IF(LEN(tbl_SeqLib[[#This Row],[Max vol for col]])=0,"",tbl_SeqLib[[#This Row],[Max vol for col]])</f>
        <v/>
      </c>
      <c r="T88" s="31" t="str">
        <f>IF(LEN(tbl_SeqLib[[#This Row],[PCR '[DNA'] (ng / µl)]])&gt;0,AVERAGE(tbl_SeqLib[PCR prodct (µl) to add (exact)]),"")</f>
        <v/>
      </c>
      <c r="U88" s="31" t="str">
        <f>IF(LEN(tbl_SeqLib[[#This Row],[PCR '[DNA'] (ng / µl)]])&gt;0,MAX(tbl_SeqLib[PCR prodct (µl) to add (exact)]),"")</f>
        <v/>
      </c>
      <c r="V88" s="31" t="str">
        <f t="array" ref="V8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8" s="72"/>
      <c r="Y8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8" s="45" t="str">
        <f>IF(ISBLANK(tbl_SeqLib[[#This Row],[sWGA Identifier]]),"",CONCATENATE(exp_id,"_",tbl_SeqLib[[#This Row],[Well]]))</f>
        <v/>
      </c>
    </row>
    <row r="89" spans="1:26" ht="15.75" customHeight="1" x14ac:dyDescent="0.3">
      <c r="A89" s="44">
        <v>87</v>
      </c>
      <c r="B89" s="79" t="str">
        <f>RIGHT(tbl_SeqLib[[#This Row],[Well]],LEN(tbl_SeqLib[[#This Row],[Well]])-1)</f>
        <v>11</v>
      </c>
      <c r="C89" s="32" t="s">
        <v>262</v>
      </c>
      <c r="D89" s="13"/>
      <c r="E89" s="15"/>
      <c r="F89" s="13"/>
      <c r="G89" s="26"/>
      <c r="H89" s="26"/>
      <c r="I89" s="26"/>
      <c r="J89" s="26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27" t="s">
        <v>263</v>
      </c>
      <c r="M8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31" t="str">
        <f>IF(LEN(tbl_SeqLib[[#This Row],[PCR '[DNA'] (ng / µl)]])&gt;0,ROUNDUP(_xlfn.MINIFS(tbl_SeqLib[PCR prodct (µl) to add (exact)],tbl_SeqLib[Column],tbl_SeqLib[[#This Row],[Column]]),1),"")</f>
        <v/>
      </c>
      <c r="O89" s="31" t="str">
        <f>IF(LEN(tbl_SeqLib[[#This Row],[PCR '[DNA'] (ng / µl)]])&gt;0,ROUNDDOWN(_xlfn.MAXIFS(tbl_SeqLib[PCR prodct (µl) to add (exact)],tbl_SeqLib[Column],tbl_SeqLib[[#This Row],[Column]]),1),"")</f>
        <v/>
      </c>
      <c r="P89" s="31" t="str">
        <f>IF(LEN(tbl_SeqLib[[#This Row],[PCR '[DNA'] (ng / µl)]])&gt;0,ROUNDUP(AVERAGEIFS(tbl_SeqLib[PCR prodct (µl) to add (exact)],tbl_SeqLib[Column],tbl_SeqLib[[#This Row],[Column]]),1),"")</f>
        <v/>
      </c>
      <c r="Q89" s="31" t="str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31" t="str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31" t="str">
        <f>IF(LEN(tbl_SeqLib[[#This Row],[Max vol for col]])=0,"",tbl_SeqLib[[#This Row],[Max vol for col]])</f>
        <v/>
      </c>
      <c r="T89" s="31" t="str">
        <f>IF(LEN(tbl_SeqLib[[#This Row],[PCR '[DNA'] (ng / µl)]])&gt;0,AVERAGE(tbl_SeqLib[PCR prodct (µl) to add (exact)]),"")</f>
        <v/>
      </c>
      <c r="U89" s="31" t="str">
        <f>IF(LEN(tbl_SeqLib[[#This Row],[PCR '[DNA'] (ng / µl)]])&gt;0,MAX(tbl_SeqLib[PCR prodct (µl) to add (exact)]),"")</f>
        <v/>
      </c>
      <c r="V89" s="31" t="str">
        <f t="array" ref="V8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9" s="72"/>
      <c r="Y8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9" s="45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46">
        <v>88</v>
      </c>
      <c r="B90" s="80" t="str">
        <f>RIGHT(tbl_SeqLib[[#This Row],[Well]],LEN(tbl_SeqLib[[#This Row],[Well]])-1)</f>
        <v>11</v>
      </c>
      <c r="C90" s="55" t="s">
        <v>264</v>
      </c>
      <c r="D90" s="48"/>
      <c r="E90" s="49"/>
      <c r="F90" s="48"/>
      <c r="G90" s="50"/>
      <c r="H90" s="50"/>
      <c r="I90" s="50"/>
      <c r="J90" s="50"/>
      <c r="K9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2" t="s">
        <v>265</v>
      </c>
      <c r="M9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53" t="str">
        <f>IF(LEN(tbl_SeqLib[[#This Row],[PCR '[DNA'] (ng / µl)]])&gt;0,ROUNDUP(_xlfn.MINIFS(tbl_SeqLib[PCR prodct (µl) to add (exact)],tbl_SeqLib[Column],tbl_SeqLib[[#This Row],[Column]]),1),"")</f>
        <v/>
      </c>
      <c r="O90" s="53" t="str">
        <f>IF(LEN(tbl_SeqLib[[#This Row],[PCR '[DNA'] (ng / µl)]])&gt;0,ROUNDDOWN(_xlfn.MAXIFS(tbl_SeqLib[PCR prodct (µl) to add (exact)],tbl_SeqLib[Column],tbl_SeqLib[[#This Row],[Column]]),1),"")</f>
        <v/>
      </c>
      <c r="P90" s="53" t="str">
        <f>IF(LEN(tbl_SeqLib[[#This Row],[PCR '[DNA'] (ng / µl)]])&gt;0,ROUNDUP(AVERAGEIFS(tbl_SeqLib[PCR prodct (µl) to add (exact)],tbl_SeqLib[Column],tbl_SeqLib[[#This Row],[Column]]),1),"")</f>
        <v/>
      </c>
      <c r="Q90" s="53" t="str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53" t="str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53" t="str">
        <f>IF(LEN(tbl_SeqLib[[#This Row],[Max vol for col]])=0,"",tbl_SeqLib[[#This Row],[Max vol for col]])</f>
        <v/>
      </c>
      <c r="T90" s="53" t="str">
        <f>IF(LEN(tbl_SeqLib[[#This Row],[PCR '[DNA'] (ng / µl)]])&gt;0,AVERAGE(tbl_SeqLib[PCR prodct (µl) to add (exact)]),"")</f>
        <v/>
      </c>
      <c r="U90" s="53" t="str">
        <f>IF(LEN(tbl_SeqLib[[#This Row],[PCR '[DNA'] (ng / µl)]])&gt;0,MAX(tbl_SeqLib[PCR prodct (µl) to add (exact)]),"")</f>
        <v/>
      </c>
      <c r="V90" s="53" t="str">
        <f t="array" ref="V9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0" s="73"/>
      <c r="Y9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0" s="54" t="str">
        <f>IF(ISBLANK(tbl_SeqLib[[#This Row],[sWGA Identifier]]),"",CONCATENATE(exp_id,"_",tbl_SeqLib[[#This Row],[Well]]))</f>
        <v/>
      </c>
    </row>
    <row r="91" spans="1:26" ht="15.75" customHeight="1" x14ac:dyDescent="0.3">
      <c r="A91" s="37">
        <v>89</v>
      </c>
      <c r="B91" s="81" t="str">
        <f>RIGHT(tbl_SeqLib[[#This Row],[Well]],LEN(tbl_SeqLib[[#This Row],[Well]])-1)</f>
        <v>12</v>
      </c>
      <c r="C91" s="38" t="s">
        <v>266</v>
      </c>
      <c r="D91" s="39"/>
      <c r="E91" s="41"/>
      <c r="F91" s="39"/>
      <c r="G91" s="39"/>
      <c r="H91" s="39"/>
      <c r="I91" s="39"/>
      <c r="J91" s="39"/>
      <c r="K9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1" t="s">
        <v>267</v>
      </c>
      <c r="M9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42" t="str">
        <f>IF(LEN(tbl_SeqLib[[#This Row],[PCR '[DNA'] (ng / µl)]])&gt;0,ROUNDUP(_xlfn.MINIFS(tbl_SeqLib[PCR prodct (µl) to add (exact)],tbl_SeqLib[Column],tbl_SeqLib[[#This Row],[Column]]),1),"")</f>
        <v/>
      </c>
      <c r="O91" s="42" t="str">
        <f>IF(LEN(tbl_SeqLib[[#This Row],[PCR '[DNA'] (ng / µl)]])&gt;0,ROUNDDOWN(_xlfn.MAXIFS(tbl_SeqLib[PCR prodct (µl) to add (exact)],tbl_SeqLib[Column],tbl_SeqLib[[#This Row],[Column]]),1),"")</f>
        <v/>
      </c>
      <c r="P91" s="42" t="str">
        <f>IF(LEN(tbl_SeqLib[[#This Row],[PCR '[DNA'] (ng / µl)]])&gt;0,ROUNDUP(AVERAGEIFS(tbl_SeqLib[PCR prodct (µl) to add (exact)],tbl_SeqLib[Column],tbl_SeqLib[[#This Row],[Column]]),1),"")</f>
        <v/>
      </c>
      <c r="Q91" s="42" t="str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42" t="str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42" t="str">
        <f>IF(LEN(tbl_SeqLib[[#This Row],[Max vol for col]])=0,"",tbl_SeqLib[[#This Row],[Max vol for col]])</f>
        <v/>
      </c>
      <c r="T91" s="42" t="str">
        <f>IF(LEN(tbl_SeqLib[[#This Row],[PCR '[DNA'] (ng / µl)]])&gt;0,AVERAGE(tbl_SeqLib[PCR prodct (µl) to add (exact)]),"")</f>
        <v/>
      </c>
      <c r="U91" s="42" t="str">
        <f>IF(LEN(tbl_SeqLib[[#This Row],[PCR '[DNA'] (ng / µl)]])&gt;0,MAX(tbl_SeqLib[PCR prodct (µl) to add (exact)]),"")</f>
        <v/>
      </c>
      <c r="V91" s="42" t="str">
        <f t="array" ref="V9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1" s="69"/>
      <c r="Y9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1" s="43" t="str">
        <f>IF(ISBLANK(tbl_SeqLib[[#This Row],[sWGA Identifier]]),"",CONCATENATE(exp_id,"_",tbl_SeqLib[[#This Row],[Well]]))</f>
        <v/>
      </c>
    </row>
    <row r="92" spans="1:26" ht="15.75" customHeight="1" x14ac:dyDescent="0.3">
      <c r="A92" s="44">
        <v>90</v>
      </c>
      <c r="B92" s="79" t="str">
        <f>RIGHT(tbl_SeqLib[[#This Row],[Well]],LEN(tbl_SeqLib[[#This Row],[Well]])-1)</f>
        <v>12</v>
      </c>
      <c r="C92" s="32" t="s">
        <v>268</v>
      </c>
      <c r="D92" s="13"/>
      <c r="E92" s="15"/>
      <c r="F92" s="13"/>
      <c r="G92" s="26"/>
      <c r="H92" s="26"/>
      <c r="I92" s="26"/>
      <c r="J92" s="26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27" t="s">
        <v>269</v>
      </c>
      <c r="M9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31" t="str">
        <f>IF(LEN(tbl_SeqLib[[#This Row],[PCR '[DNA'] (ng / µl)]])&gt;0,ROUNDUP(_xlfn.MINIFS(tbl_SeqLib[PCR prodct (µl) to add (exact)],tbl_SeqLib[Column],tbl_SeqLib[[#This Row],[Column]]),1),"")</f>
        <v/>
      </c>
      <c r="O92" s="31" t="str">
        <f>IF(LEN(tbl_SeqLib[[#This Row],[PCR '[DNA'] (ng / µl)]])&gt;0,ROUNDDOWN(_xlfn.MAXIFS(tbl_SeqLib[PCR prodct (µl) to add (exact)],tbl_SeqLib[Column],tbl_SeqLib[[#This Row],[Column]]),1),"")</f>
        <v/>
      </c>
      <c r="P92" s="31" t="str">
        <f>IF(LEN(tbl_SeqLib[[#This Row],[PCR '[DNA'] (ng / µl)]])&gt;0,ROUNDUP(AVERAGEIFS(tbl_SeqLib[PCR prodct (µl) to add (exact)],tbl_SeqLib[Column],tbl_SeqLib[[#This Row],[Column]]),1),"")</f>
        <v/>
      </c>
      <c r="Q92" s="31" t="str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31" t="str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31" t="str">
        <f>IF(LEN(tbl_SeqLib[[#This Row],[Max vol for col]])=0,"",tbl_SeqLib[[#This Row],[Max vol for col]])</f>
        <v/>
      </c>
      <c r="T92" s="31" t="str">
        <f>IF(LEN(tbl_SeqLib[[#This Row],[PCR '[DNA'] (ng / µl)]])&gt;0,AVERAGE(tbl_SeqLib[PCR prodct (µl) to add (exact)]),"")</f>
        <v/>
      </c>
      <c r="U92" s="31" t="str">
        <f>IF(LEN(tbl_SeqLib[[#This Row],[PCR '[DNA'] (ng / µl)]])&gt;0,MAX(tbl_SeqLib[PCR prodct (µl) to add (exact)]),"")</f>
        <v/>
      </c>
      <c r="V92" s="31" t="str">
        <f t="array" ref="V9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2" s="72"/>
      <c r="Y9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2" s="45" t="str">
        <f>IF(ISBLANK(tbl_SeqLib[[#This Row],[sWGA Identifier]]),"",CONCATENATE(exp_id,"_",tbl_SeqLib[[#This Row],[Well]]))</f>
        <v/>
      </c>
    </row>
    <row r="93" spans="1:26" ht="15.75" customHeight="1" x14ac:dyDescent="0.3">
      <c r="A93" s="44">
        <v>91</v>
      </c>
      <c r="B93" s="79" t="str">
        <f>RIGHT(tbl_SeqLib[[#This Row],[Well]],LEN(tbl_SeqLib[[#This Row],[Well]])-1)</f>
        <v>12</v>
      </c>
      <c r="C93" s="32" t="s">
        <v>270</v>
      </c>
      <c r="D93" s="13"/>
      <c r="E93" s="15"/>
      <c r="F93" s="13"/>
      <c r="G93" s="26"/>
      <c r="H93" s="26"/>
      <c r="I93" s="26"/>
      <c r="J93" s="26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27" t="s">
        <v>271</v>
      </c>
      <c r="M9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31" t="str">
        <f>IF(LEN(tbl_SeqLib[[#This Row],[PCR '[DNA'] (ng / µl)]])&gt;0,ROUNDUP(_xlfn.MINIFS(tbl_SeqLib[PCR prodct (µl) to add (exact)],tbl_SeqLib[Column],tbl_SeqLib[[#This Row],[Column]]),1),"")</f>
        <v/>
      </c>
      <c r="O93" s="31" t="str">
        <f>IF(LEN(tbl_SeqLib[[#This Row],[PCR '[DNA'] (ng / µl)]])&gt;0,ROUNDDOWN(_xlfn.MAXIFS(tbl_SeqLib[PCR prodct (µl) to add (exact)],tbl_SeqLib[Column],tbl_SeqLib[[#This Row],[Column]]),1),"")</f>
        <v/>
      </c>
      <c r="P93" s="31" t="str">
        <f>IF(LEN(tbl_SeqLib[[#This Row],[PCR '[DNA'] (ng / µl)]])&gt;0,ROUNDUP(AVERAGEIFS(tbl_SeqLib[PCR prodct (µl) to add (exact)],tbl_SeqLib[Column],tbl_SeqLib[[#This Row],[Column]]),1),"")</f>
        <v/>
      </c>
      <c r="Q93" s="31" t="str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31" t="str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31" t="str">
        <f>IF(LEN(tbl_SeqLib[[#This Row],[Max vol for col]])=0,"",tbl_SeqLib[[#This Row],[Max vol for col]])</f>
        <v/>
      </c>
      <c r="T93" s="31" t="str">
        <f>IF(LEN(tbl_SeqLib[[#This Row],[PCR '[DNA'] (ng / µl)]])&gt;0,AVERAGE(tbl_SeqLib[PCR prodct (µl) to add (exact)]),"")</f>
        <v/>
      </c>
      <c r="U93" s="31" t="str">
        <f>IF(LEN(tbl_SeqLib[[#This Row],[PCR '[DNA'] (ng / µl)]])&gt;0,MAX(tbl_SeqLib[PCR prodct (µl) to add (exact)]),"")</f>
        <v/>
      </c>
      <c r="V93" s="31" t="str">
        <f t="array" ref="V9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3" s="72"/>
      <c r="Y9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3" s="45" t="str">
        <f>IF(ISBLANK(tbl_SeqLib[[#This Row],[sWGA Identifier]]),"",CONCATENATE(exp_id,"_",tbl_SeqLib[[#This Row],[Well]]))</f>
        <v/>
      </c>
    </row>
    <row r="94" spans="1:26" ht="15.75" customHeight="1" x14ac:dyDescent="0.3">
      <c r="A94" s="44">
        <v>92</v>
      </c>
      <c r="B94" s="79" t="str">
        <f>RIGHT(tbl_SeqLib[[#This Row],[Well]],LEN(tbl_SeqLib[[#This Row],[Well]])-1)</f>
        <v>12</v>
      </c>
      <c r="C94" s="32" t="s">
        <v>272</v>
      </c>
      <c r="D94" s="13"/>
      <c r="E94" s="15"/>
      <c r="F94" s="13"/>
      <c r="G94" s="26"/>
      <c r="H94" s="26"/>
      <c r="I94" s="26"/>
      <c r="J94" s="26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27" t="s">
        <v>273</v>
      </c>
      <c r="M9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31" t="str">
        <f>IF(LEN(tbl_SeqLib[[#This Row],[PCR '[DNA'] (ng / µl)]])&gt;0,ROUNDUP(_xlfn.MINIFS(tbl_SeqLib[PCR prodct (µl) to add (exact)],tbl_SeqLib[Column],tbl_SeqLib[[#This Row],[Column]]),1),"")</f>
        <v/>
      </c>
      <c r="O94" s="31" t="str">
        <f>IF(LEN(tbl_SeqLib[[#This Row],[PCR '[DNA'] (ng / µl)]])&gt;0,ROUNDDOWN(_xlfn.MAXIFS(tbl_SeqLib[PCR prodct (µl) to add (exact)],tbl_SeqLib[Column],tbl_SeqLib[[#This Row],[Column]]),1),"")</f>
        <v/>
      </c>
      <c r="P94" s="31" t="str">
        <f>IF(LEN(tbl_SeqLib[[#This Row],[PCR '[DNA'] (ng / µl)]])&gt;0,ROUNDUP(AVERAGEIFS(tbl_SeqLib[PCR prodct (µl) to add (exact)],tbl_SeqLib[Column],tbl_SeqLib[[#This Row],[Column]]),1),"")</f>
        <v/>
      </c>
      <c r="Q94" s="31" t="str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31" t="str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31" t="str">
        <f>IF(LEN(tbl_SeqLib[[#This Row],[Max vol for col]])=0,"",tbl_SeqLib[[#This Row],[Max vol for col]])</f>
        <v/>
      </c>
      <c r="T94" s="31" t="str">
        <f>IF(LEN(tbl_SeqLib[[#This Row],[PCR '[DNA'] (ng / µl)]])&gt;0,AVERAGE(tbl_SeqLib[PCR prodct (µl) to add (exact)]),"")</f>
        <v/>
      </c>
      <c r="U94" s="31" t="str">
        <f>IF(LEN(tbl_SeqLib[[#This Row],[PCR '[DNA'] (ng / µl)]])&gt;0,MAX(tbl_SeqLib[PCR prodct (µl) to add (exact)]),"")</f>
        <v/>
      </c>
      <c r="V94" s="31" t="str">
        <f t="array" ref="V9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4" s="72"/>
      <c r="Y9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4" s="45" t="str">
        <f>IF(ISBLANK(tbl_SeqLib[[#This Row],[sWGA Identifier]]),"",CONCATENATE(exp_id,"_",tbl_SeqLib[[#This Row],[Well]]))</f>
        <v/>
      </c>
    </row>
    <row r="95" spans="1:26" ht="15.75" customHeight="1" x14ac:dyDescent="0.3">
      <c r="A95" s="44">
        <v>93</v>
      </c>
      <c r="B95" s="79" t="str">
        <f>RIGHT(tbl_SeqLib[[#This Row],[Well]],LEN(tbl_SeqLib[[#This Row],[Well]])-1)</f>
        <v>12</v>
      </c>
      <c r="C95" s="32" t="s">
        <v>274</v>
      </c>
      <c r="D95" s="13"/>
      <c r="E95" s="15"/>
      <c r="F95" s="13"/>
      <c r="G95" s="26"/>
      <c r="H95" s="26"/>
      <c r="I95" s="26"/>
      <c r="J95" s="26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27" t="s">
        <v>275</v>
      </c>
      <c r="M9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31" t="str">
        <f>IF(LEN(tbl_SeqLib[[#This Row],[PCR '[DNA'] (ng / µl)]])&gt;0,ROUNDUP(_xlfn.MINIFS(tbl_SeqLib[PCR prodct (µl) to add (exact)],tbl_SeqLib[Column],tbl_SeqLib[[#This Row],[Column]]),1),"")</f>
        <v/>
      </c>
      <c r="O95" s="31" t="str">
        <f>IF(LEN(tbl_SeqLib[[#This Row],[PCR '[DNA'] (ng / µl)]])&gt;0,ROUNDDOWN(_xlfn.MAXIFS(tbl_SeqLib[PCR prodct (µl) to add (exact)],tbl_SeqLib[Column],tbl_SeqLib[[#This Row],[Column]]),1),"")</f>
        <v/>
      </c>
      <c r="P95" s="31" t="str">
        <f>IF(LEN(tbl_SeqLib[[#This Row],[PCR '[DNA'] (ng / µl)]])&gt;0,ROUNDUP(AVERAGEIFS(tbl_SeqLib[PCR prodct (µl) to add (exact)],tbl_SeqLib[Column],tbl_SeqLib[[#This Row],[Column]]),1),"")</f>
        <v/>
      </c>
      <c r="Q95" s="31" t="str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31" t="str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31" t="str">
        <f>IF(LEN(tbl_SeqLib[[#This Row],[Max vol for col]])=0,"",tbl_SeqLib[[#This Row],[Max vol for col]])</f>
        <v/>
      </c>
      <c r="T95" s="31" t="str">
        <f>IF(LEN(tbl_SeqLib[[#This Row],[PCR '[DNA'] (ng / µl)]])&gt;0,AVERAGE(tbl_SeqLib[PCR prodct (µl) to add (exact)]),"")</f>
        <v/>
      </c>
      <c r="U95" s="31" t="str">
        <f>IF(LEN(tbl_SeqLib[[#This Row],[PCR '[DNA'] (ng / µl)]])&gt;0,MAX(tbl_SeqLib[PCR prodct (µl) to add (exact)]),"")</f>
        <v/>
      </c>
      <c r="V95" s="31" t="str">
        <f t="array" ref="V9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5" s="72"/>
      <c r="Y9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5" s="45" t="str">
        <f>IF(ISBLANK(tbl_SeqLib[[#This Row],[sWGA Identifier]]),"",CONCATENATE(exp_id,"_",tbl_SeqLib[[#This Row],[Well]]))</f>
        <v/>
      </c>
    </row>
    <row r="96" spans="1:26" ht="15.75" customHeight="1" x14ac:dyDescent="0.3">
      <c r="A96" s="44">
        <v>94</v>
      </c>
      <c r="B96" s="79" t="str">
        <f>RIGHT(tbl_SeqLib[[#This Row],[Well]],LEN(tbl_SeqLib[[#This Row],[Well]])-1)</f>
        <v>12</v>
      </c>
      <c r="C96" s="32" t="s">
        <v>276</v>
      </c>
      <c r="D96" s="13"/>
      <c r="E96" s="15"/>
      <c r="F96" s="13"/>
      <c r="G96" s="26"/>
      <c r="H96" s="26"/>
      <c r="I96" s="26"/>
      <c r="J96" s="26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27" t="s">
        <v>277</v>
      </c>
      <c r="M9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31" t="str">
        <f>IF(LEN(tbl_SeqLib[[#This Row],[PCR '[DNA'] (ng / µl)]])&gt;0,ROUNDUP(_xlfn.MINIFS(tbl_SeqLib[PCR prodct (µl) to add (exact)],tbl_SeqLib[Column],tbl_SeqLib[[#This Row],[Column]]),1),"")</f>
        <v/>
      </c>
      <c r="O96" s="31" t="str">
        <f>IF(LEN(tbl_SeqLib[[#This Row],[PCR '[DNA'] (ng / µl)]])&gt;0,ROUNDDOWN(_xlfn.MAXIFS(tbl_SeqLib[PCR prodct (µl) to add (exact)],tbl_SeqLib[Column],tbl_SeqLib[[#This Row],[Column]]),1),"")</f>
        <v/>
      </c>
      <c r="P96" s="31" t="str">
        <f>IF(LEN(tbl_SeqLib[[#This Row],[PCR '[DNA'] (ng / µl)]])&gt;0,ROUNDUP(AVERAGEIFS(tbl_SeqLib[PCR prodct (µl) to add (exact)],tbl_SeqLib[Column],tbl_SeqLib[[#This Row],[Column]]),1),"")</f>
        <v/>
      </c>
      <c r="Q96" s="31" t="str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31" t="str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31" t="str">
        <f>IF(LEN(tbl_SeqLib[[#This Row],[Max vol for col]])=0,"",tbl_SeqLib[[#This Row],[Max vol for col]])</f>
        <v/>
      </c>
      <c r="T96" s="31" t="str">
        <f>IF(LEN(tbl_SeqLib[[#This Row],[PCR '[DNA'] (ng / µl)]])&gt;0,AVERAGE(tbl_SeqLib[PCR prodct (µl) to add (exact)]),"")</f>
        <v/>
      </c>
      <c r="U96" s="31" t="str">
        <f>IF(LEN(tbl_SeqLib[[#This Row],[PCR '[DNA'] (ng / µl)]])&gt;0,MAX(tbl_SeqLib[PCR prodct (µl) to add (exact)]),"")</f>
        <v/>
      </c>
      <c r="V96" s="31" t="str">
        <f t="array" ref="V9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6" s="72"/>
      <c r="Y9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6" s="45" t="str">
        <f>IF(ISBLANK(tbl_SeqLib[[#This Row],[sWGA Identifier]]),"",CONCATENATE(exp_id,"_",tbl_SeqLib[[#This Row],[Well]]))</f>
        <v/>
      </c>
    </row>
    <row r="97" spans="1:26" ht="15.75" customHeight="1" x14ac:dyDescent="0.3">
      <c r="A97" s="44">
        <v>95</v>
      </c>
      <c r="B97" s="79" t="str">
        <f>RIGHT(tbl_SeqLib[[#This Row],[Well]],LEN(tbl_SeqLib[[#This Row],[Well]])-1)</f>
        <v>12</v>
      </c>
      <c r="C97" s="32" t="s">
        <v>278</v>
      </c>
      <c r="D97" s="13"/>
      <c r="E97" s="15"/>
      <c r="F97" s="13"/>
      <c r="G97" s="26"/>
      <c r="H97" s="26"/>
      <c r="I97" s="26"/>
      <c r="J97" s="26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27" t="s">
        <v>279</v>
      </c>
      <c r="M9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31" t="str">
        <f>IF(LEN(tbl_SeqLib[[#This Row],[PCR '[DNA'] (ng / µl)]])&gt;0,ROUNDUP(_xlfn.MINIFS(tbl_SeqLib[PCR prodct (µl) to add (exact)],tbl_SeqLib[Column],tbl_SeqLib[[#This Row],[Column]]),1),"")</f>
        <v/>
      </c>
      <c r="O97" s="31" t="str">
        <f>IF(LEN(tbl_SeqLib[[#This Row],[PCR '[DNA'] (ng / µl)]])&gt;0,ROUNDDOWN(_xlfn.MAXIFS(tbl_SeqLib[PCR prodct (µl) to add (exact)],tbl_SeqLib[Column],tbl_SeqLib[[#This Row],[Column]]),1),"")</f>
        <v/>
      </c>
      <c r="P97" s="31" t="str">
        <f>IF(LEN(tbl_SeqLib[[#This Row],[PCR '[DNA'] (ng / µl)]])&gt;0,ROUNDUP(AVERAGEIFS(tbl_SeqLib[PCR prodct (µl) to add (exact)],tbl_SeqLib[Column],tbl_SeqLib[[#This Row],[Column]]),1),"")</f>
        <v/>
      </c>
      <c r="Q97" s="31" t="str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31" t="str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31" t="str">
        <f>IF(LEN(tbl_SeqLib[[#This Row],[Max vol for col]])=0,"",tbl_SeqLib[[#This Row],[Max vol for col]])</f>
        <v/>
      </c>
      <c r="T97" s="31" t="str">
        <f>IF(LEN(tbl_SeqLib[[#This Row],[PCR '[DNA'] (ng / µl)]])&gt;0,AVERAGE(tbl_SeqLib[PCR prodct (µl) to add (exact)]),"")</f>
        <v/>
      </c>
      <c r="U97" s="31" t="str">
        <f>IF(LEN(tbl_SeqLib[[#This Row],[PCR '[DNA'] (ng / µl)]])&gt;0,MAX(tbl_SeqLib[PCR prodct (µl) to add (exact)]),"")</f>
        <v/>
      </c>
      <c r="V97" s="31" t="str">
        <f t="array" ref="V9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7" s="72"/>
      <c r="Y9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7" s="45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46">
        <v>96</v>
      </c>
      <c r="B98" s="80" t="str">
        <f>RIGHT(tbl_SeqLib[[#This Row],[Well]],LEN(tbl_SeqLib[[#This Row],[Well]])-1)</f>
        <v>12</v>
      </c>
      <c r="C98" s="55" t="s">
        <v>280</v>
      </c>
      <c r="D98" s="48"/>
      <c r="E98" s="49"/>
      <c r="F98" s="48"/>
      <c r="G98" s="50"/>
      <c r="H98" s="50"/>
      <c r="I98" s="50"/>
      <c r="J98" s="50"/>
      <c r="K9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2" t="s">
        <v>281</v>
      </c>
      <c r="M9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53" t="str">
        <f>IF(LEN(tbl_SeqLib[[#This Row],[PCR '[DNA'] (ng / µl)]])&gt;0,ROUNDUP(_xlfn.MINIFS(tbl_SeqLib[PCR prodct (µl) to add (exact)],tbl_SeqLib[Column],tbl_SeqLib[[#This Row],[Column]]),1),"")</f>
        <v/>
      </c>
      <c r="O98" s="53" t="str">
        <f>IF(LEN(tbl_SeqLib[[#This Row],[PCR '[DNA'] (ng / µl)]])&gt;0,ROUNDDOWN(_xlfn.MAXIFS(tbl_SeqLib[PCR prodct (µl) to add (exact)],tbl_SeqLib[Column],tbl_SeqLib[[#This Row],[Column]]),1),"")</f>
        <v/>
      </c>
      <c r="P98" s="53" t="str">
        <f>IF(LEN(tbl_SeqLib[[#This Row],[PCR '[DNA'] (ng / µl)]])&gt;0,ROUNDUP(AVERAGEIFS(tbl_SeqLib[PCR prodct (µl) to add (exact)],tbl_SeqLib[Column],tbl_SeqLib[[#This Row],[Column]]),1),"")</f>
        <v/>
      </c>
      <c r="Q98" s="53" t="str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53" t="str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53" t="str">
        <f>IF(LEN(tbl_SeqLib[[#This Row],[Max vol for col]])=0,"",tbl_SeqLib[[#This Row],[Max vol for col]])</f>
        <v/>
      </c>
      <c r="T98" s="53" t="str">
        <f>IF(LEN(tbl_SeqLib[[#This Row],[PCR '[DNA'] (ng / µl)]])&gt;0,AVERAGE(tbl_SeqLib[PCR prodct (µl) to add (exact)]),"")</f>
        <v/>
      </c>
      <c r="U98" s="53" t="str">
        <f>IF(LEN(tbl_SeqLib[[#This Row],[PCR '[DNA'] (ng / µl)]])&gt;0,MAX(tbl_SeqLib[PCR prodct (µl) to add (exact)]),"")</f>
        <v/>
      </c>
      <c r="V98" s="53" t="str">
        <f t="array" ref="V9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8" s="73"/>
      <c r="Y9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8" s="54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H1:K1"/>
    <mergeCell ref="D1:F1"/>
    <mergeCell ref="L1:Z1"/>
  </mergeCells>
  <conditionalFormatting sqref="D1:F98 I3:J98">
    <cfRule type="expression" dxfId="3" priority="6">
      <formula>COUNTIF(D1,"")</formula>
    </cfRule>
  </conditionalFormatting>
  <conditionalFormatting sqref="K3:K98">
    <cfRule type="expression" dxfId="2" priority="1">
      <formula>COUNTIF(K3,"")</formula>
    </cfRule>
    <cfRule type="cellIs" dxfId="1" priority="3" operator="between">
      <formula>0</formula>
      <formula>Post_PCR_target_DNA_conc</formula>
    </cfRule>
    <cfRule type="cellIs" dxfId="0" priority="5" operator="greaterThanOrEqual"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00000000-0002-0000-0100-000001000000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scale="73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6">
        <x14:dataValidation type="list" xr:uid="{00000000-0002-0000-0100-000002000000}">
          <x14:formula1>
            <xm:f>Reference!E52:E54</xm:f>
          </x14:formula1>
          <xm:sqref>F3</xm:sqref>
        </x14:dataValidation>
        <x14:dataValidation type="list" xr:uid="{00000000-0002-0000-0100-000003000000}">
          <x14:formula1>
            <xm:f>Reference!E52:E54</xm:f>
          </x14:formula1>
          <xm:sqref>F4</xm:sqref>
        </x14:dataValidation>
        <x14:dataValidation type="list" xr:uid="{00000000-0002-0000-0100-000004000000}">
          <x14:formula1>
            <xm:f>Reference!E52:E54</xm:f>
          </x14:formula1>
          <xm:sqref>F5</xm:sqref>
        </x14:dataValidation>
        <x14:dataValidation type="list" xr:uid="{00000000-0002-0000-0100-000005000000}">
          <x14:formula1>
            <xm:f>Reference!E52:E54</xm:f>
          </x14:formula1>
          <xm:sqref>F6</xm:sqref>
        </x14:dataValidation>
        <x14:dataValidation type="list" xr:uid="{00000000-0002-0000-0100-000006000000}">
          <x14:formula1>
            <xm:f>Reference!E52:E54</xm:f>
          </x14:formula1>
          <xm:sqref>F7</xm:sqref>
        </x14:dataValidation>
        <x14:dataValidation type="list" xr:uid="{00000000-0002-0000-0100-000007000000}">
          <x14:formula1>
            <xm:f>Reference!E52:E54</xm:f>
          </x14:formula1>
          <xm:sqref>F8</xm:sqref>
        </x14:dataValidation>
        <x14:dataValidation type="list" xr:uid="{00000000-0002-0000-0100-000008000000}">
          <x14:formula1>
            <xm:f>Reference!E52:E54</xm:f>
          </x14:formula1>
          <xm:sqref>F9</xm:sqref>
        </x14:dataValidation>
        <x14:dataValidation type="list" xr:uid="{00000000-0002-0000-0100-000009000000}">
          <x14:formula1>
            <xm:f>Reference!E52:E54</xm:f>
          </x14:formula1>
          <xm:sqref>F10</xm:sqref>
        </x14:dataValidation>
        <x14:dataValidation type="list" xr:uid="{00000000-0002-0000-0100-00000A000000}">
          <x14:formula1>
            <xm:f>Reference!E52:E54</xm:f>
          </x14:formula1>
          <xm:sqref>F11</xm:sqref>
        </x14:dataValidation>
        <x14:dataValidation type="list" xr:uid="{00000000-0002-0000-0100-00000B000000}">
          <x14:formula1>
            <xm:f>Reference!E52:E54</xm:f>
          </x14:formula1>
          <xm:sqref>F12</xm:sqref>
        </x14:dataValidation>
        <x14:dataValidation type="list" xr:uid="{00000000-0002-0000-0100-00000C000000}">
          <x14:formula1>
            <xm:f>Reference!E52:E54</xm:f>
          </x14:formula1>
          <xm:sqref>F13</xm:sqref>
        </x14:dataValidation>
        <x14:dataValidation type="list" xr:uid="{00000000-0002-0000-0100-00000D000000}">
          <x14:formula1>
            <xm:f>Reference!E52:E54</xm:f>
          </x14:formula1>
          <xm:sqref>F14</xm:sqref>
        </x14:dataValidation>
        <x14:dataValidation type="list" xr:uid="{00000000-0002-0000-0100-00000E000000}">
          <x14:formula1>
            <xm:f>Reference!E52:E54</xm:f>
          </x14:formula1>
          <xm:sqref>F15</xm:sqref>
        </x14:dataValidation>
        <x14:dataValidation type="list" xr:uid="{00000000-0002-0000-0100-00000F000000}">
          <x14:formula1>
            <xm:f>Reference!E52:E54</xm:f>
          </x14:formula1>
          <xm:sqref>F16</xm:sqref>
        </x14:dataValidation>
        <x14:dataValidation type="list" xr:uid="{00000000-0002-0000-0100-000010000000}">
          <x14:formula1>
            <xm:f>Reference!E52:E54</xm:f>
          </x14:formula1>
          <xm:sqref>F17</xm:sqref>
        </x14:dataValidation>
        <x14:dataValidation type="list" xr:uid="{00000000-0002-0000-0100-000011000000}">
          <x14:formula1>
            <xm:f>Reference!E52:E54</xm:f>
          </x14:formula1>
          <xm:sqref>F18</xm:sqref>
        </x14:dataValidation>
        <x14:dataValidation type="list" xr:uid="{00000000-0002-0000-0100-000012000000}">
          <x14:formula1>
            <xm:f>Reference!E52:E54</xm:f>
          </x14:formula1>
          <xm:sqref>F19</xm:sqref>
        </x14:dataValidation>
        <x14:dataValidation type="list" xr:uid="{00000000-0002-0000-0100-000013000000}">
          <x14:formula1>
            <xm:f>Reference!E52:E54</xm:f>
          </x14:formula1>
          <xm:sqref>F20</xm:sqref>
        </x14:dataValidation>
        <x14:dataValidation type="list" xr:uid="{00000000-0002-0000-0100-000014000000}">
          <x14:formula1>
            <xm:f>Reference!E52:E54</xm:f>
          </x14:formula1>
          <xm:sqref>F21</xm:sqref>
        </x14:dataValidation>
        <x14:dataValidation type="list" xr:uid="{00000000-0002-0000-0100-000015000000}">
          <x14:formula1>
            <xm:f>Reference!E52:E54</xm:f>
          </x14:formula1>
          <xm:sqref>F22</xm:sqref>
        </x14:dataValidation>
        <x14:dataValidation type="list" xr:uid="{00000000-0002-0000-0100-000016000000}">
          <x14:formula1>
            <xm:f>Reference!E52:E54</xm:f>
          </x14:formula1>
          <xm:sqref>F23</xm:sqref>
        </x14:dataValidation>
        <x14:dataValidation type="list" xr:uid="{00000000-0002-0000-0100-000017000000}">
          <x14:formula1>
            <xm:f>Reference!E52:E54</xm:f>
          </x14:formula1>
          <xm:sqref>F24</xm:sqref>
        </x14:dataValidation>
        <x14:dataValidation type="list" xr:uid="{00000000-0002-0000-0100-000018000000}">
          <x14:formula1>
            <xm:f>Reference!E52:E54</xm:f>
          </x14:formula1>
          <xm:sqref>F25</xm:sqref>
        </x14:dataValidation>
        <x14:dataValidation type="list" xr:uid="{00000000-0002-0000-0100-000019000000}">
          <x14:formula1>
            <xm:f>Reference!E52:E54</xm:f>
          </x14:formula1>
          <xm:sqref>F26</xm:sqref>
        </x14:dataValidation>
        <x14:dataValidation type="list" xr:uid="{00000000-0002-0000-0100-00001A000000}">
          <x14:formula1>
            <xm:f>Reference!E52:E54</xm:f>
          </x14:formula1>
          <xm:sqref>F27</xm:sqref>
        </x14:dataValidation>
        <x14:dataValidation type="list" xr:uid="{00000000-0002-0000-0100-00001B000000}">
          <x14:formula1>
            <xm:f>Reference!E52:E54</xm:f>
          </x14:formula1>
          <xm:sqref>F28</xm:sqref>
        </x14:dataValidation>
        <x14:dataValidation type="list" xr:uid="{00000000-0002-0000-0100-00001C000000}">
          <x14:formula1>
            <xm:f>Reference!E52:E54</xm:f>
          </x14:formula1>
          <xm:sqref>F29</xm:sqref>
        </x14:dataValidation>
        <x14:dataValidation type="list" xr:uid="{00000000-0002-0000-0100-00001D000000}">
          <x14:formula1>
            <xm:f>Reference!E52:E54</xm:f>
          </x14:formula1>
          <xm:sqref>F30</xm:sqref>
        </x14:dataValidation>
        <x14:dataValidation type="list" xr:uid="{00000000-0002-0000-0100-00001E000000}">
          <x14:formula1>
            <xm:f>Reference!E52:E54</xm:f>
          </x14:formula1>
          <xm:sqref>F31</xm:sqref>
        </x14:dataValidation>
        <x14:dataValidation type="list" xr:uid="{00000000-0002-0000-0100-00001F000000}">
          <x14:formula1>
            <xm:f>Reference!E52:E54</xm:f>
          </x14:formula1>
          <xm:sqref>F32</xm:sqref>
        </x14:dataValidation>
        <x14:dataValidation type="list" xr:uid="{00000000-0002-0000-0100-000020000000}">
          <x14:formula1>
            <xm:f>Reference!E52:E54</xm:f>
          </x14:formula1>
          <xm:sqref>F33</xm:sqref>
        </x14:dataValidation>
        <x14:dataValidation type="list" xr:uid="{00000000-0002-0000-0100-000021000000}">
          <x14:formula1>
            <xm:f>Reference!E52:E54</xm:f>
          </x14:formula1>
          <xm:sqref>F34</xm:sqref>
        </x14:dataValidation>
        <x14:dataValidation type="list" xr:uid="{00000000-0002-0000-0100-000022000000}">
          <x14:formula1>
            <xm:f>Reference!E52:E54</xm:f>
          </x14:formula1>
          <xm:sqref>F35</xm:sqref>
        </x14:dataValidation>
        <x14:dataValidation type="list" xr:uid="{00000000-0002-0000-0100-000023000000}">
          <x14:formula1>
            <xm:f>Reference!E52:E54</xm:f>
          </x14:formula1>
          <xm:sqref>F36</xm:sqref>
        </x14:dataValidation>
        <x14:dataValidation type="list" xr:uid="{00000000-0002-0000-0100-000024000000}">
          <x14:formula1>
            <xm:f>Reference!E52:E54</xm:f>
          </x14:formula1>
          <xm:sqref>F37</xm:sqref>
        </x14:dataValidation>
        <x14:dataValidation type="list" xr:uid="{00000000-0002-0000-0100-000025000000}">
          <x14:formula1>
            <xm:f>Reference!E52:E54</xm:f>
          </x14:formula1>
          <xm:sqref>F38</xm:sqref>
        </x14:dataValidation>
        <x14:dataValidation type="list" xr:uid="{00000000-0002-0000-0100-000026000000}">
          <x14:formula1>
            <xm:f>Reference!E52:E54</xm:f>
          </x14:formula1>
          <xm:sqref>F39</xm:sqref>
        </x14:dataValidation>
        <x14:dataValidation type="list" xr:uid="{00000000-0002-0000-0100-000027000000}">
          <x14:formula1>
            <xm:f>Reference!E52:E54</xm:f>
          </x14:formula1>
          <xm:sqref>F40</xm:sqref>
        </x14:dataValidation>
        <x14:dataValidation type="list" xr:uid="{00000000-0002-0000-0100-000028000000}">
          <x14:formula1>
            <xm:f>Reference!E52:E54</xm:f>
          </x14:formula1>
          <xm:sqref>F41</xm:sqref>
        </x14:dataValidation>
        <x14:dataValidation type="list" xr:uid="{00000000-0002-0000-0100-000029000000}">
          <x14:formula1>
            <xm:f>Reference!E52:E54</xm:f>
          </x14:formula1>
          <xm:sqref>F42</xm:sqref>
        </x14:dataValidation>
        <x14:dataValidation type="list" xr:uid="{00000000-0002-0000-0100-00002A000000}">
          <x14:formula1>
            <xm:f>Reference!E52:E54</xm:f>
          </x14:formula1>
          <xm:sqref>F43</xm:sqref>
        </x14:dataValidation>
        <x14:dataValidation type="list" xr:uid="{00000000-0002-0000-0100-00002B000000}">
          <x14:formula1>
            <xm:f>Reference!E52:E54</xm:f>
          </x14:formula1>
          <xm:sqref>F44</xm:sqref>
        </x14:dataValidation>
        <x14:dataValidation type="list" xr:uid="{00000000-0002-0000-0100-00002C000000}">
          <x14:formula1>
            <xm:f>Reference!E52:E54</xm:f>
          </x14:formula1>
          <xm:sqref>F45</xm:sqref>
        </x14:dataValidation>
        <x14:dataValidation type="list" xr:uid="{00000000-0002-0000-0100-00002D000000}">
          <x14:formula1>
            <xm:f>Reference!E52:E54</xm:f>
          </x14:formula1>
          <xm:sqref>F46</xm:sqref>
        </x14:dataValidation>
        <x14:dataValidation type="list" xr:uid="{00000000-0002-0000-0100-00002E000000}">
          <x14:formula1>
            <xm:f>Reference!E52:E54</xm:f>
          </x14:formula1>
          <xm:sqref>F47</xm:sqref>
        </x14:dataValidation>
        <x14:dataValidation type="list" xr:uid="{00000000-0002-0000-0100-00002F000000}">
          <x14:formula1>
            <xm:f>Reference!E52:E54</xm:f>
          </x14:formula1>
          <xm:sqref>F48</xm:sqref>
        </x14:dataValidation>
        <x14:dataValidation type="list" xr:uid="{00000000-0002-0000-0100-000030000000}">
          <x14:formula1>
            <xm:f>Reference!E52:E54</xm:f>
          </x14:formula1>
          <xm:sqref>F49</xm:sqref>
        </x14:dataValidation>
        <x14:dataValidation type="list" xr:uid="{00000000-0002-0000-0100-000031000000}">
          <x14:formula1>
            <xm:f>Reference!E52:E54</xm:f>
          </x14:formula1>
          <xm:sqref>F50</xm:sqref>
        </x14:dataValidation>
        <x14:dataValidation type="list" xr:uid="{00000000-0002-0000-0100-000032000000}">
          <x14:formula1>
            <xm:f>Reference!E52:E54</xm:f>
          </x14:formula1>
          <xm:sqref>F51</xm:sqref>
        </x14:dataValidation>
        <x14:dataValidation type="list" xr:uid="{00000000-0002-0000-0100-000033000000}">
          <x14:formula1>
            <xm:f>Reference!E52:E54</xm:f>
          </x14:formula1>
          <xm:sqref>F52</xm:sqref>
        </x14:dataValidation>
        <x14:dataValidation type="list" xr:uid="{00000000-0002-0000-0100-000034000000}">
          <x14:formula1>
            <xm:f>Reference!E52:E54</xm:f>
          </x14:formula1>
          <xm:sqref>F53</xm:sqref>
        </x14:dataValidation>
        <x14:dataValidation type="list" xr:uid="{00000000-0002-0000-0100-000035000000}">
          <x14:formula1>
            <xm:f>Reference!E52:E54</xm:f>
          </x14:formula1>
          <xm:sqref>F54</xm:sqref>
        </x14:dataValidation>
        <x14:dataValidation type="list" xr:uid="{00000000-0002-0000-0100-000036000000}">
          <x14:formula1>
            <xm:f>Reference!E52:E54</xm:f>
          </x14:formula1>
          <xm:sqref>F55</xm:sqref>
        </x14:dataValidation>
        <x14:dataValidation type="list" xr:uid="{00000000-0002-0000-0100-000037000000}">
          <x14:formula1>
            <xm:f>Reference!E52:E54</xm:f>
          </x14:formula1>
          <xm:sqref>F56</xm:sqref>
        </x14:dataValidation>
        <x14:dataValidation type="list" xr:uid="{00000000-0002-0000-0100-000038000000}">
          <x14:formula1>
            <xm:f>Reference!E52:E54</xm:f>
          </x14:formula1>
          <xm:sqref>F57</xm:sqref>
        </x14:dataValidation>
        <x14:dataValidation type="list" xr:uid="{00000000-0002-0000-0100-000039000000}">
          <x14:formula1>
            <xm:f>Reference!E52:E54</xm:f>
          </x14:formula1>
          <xm:sqref>F58</xm:sqref>
        </x14:dataValidation>
        <x14:dataValidation type="list" xr:uid="{00000000-0002-0000-0100-00003A000000}">
          <x14:formula1>
            <xm:f>Reference!E52:E54</xm:f>
          </x14:formula1>
          <xm:sqref>F59</xm:sqref>
        </x14:dataValidation>
        <x14:dataValidation type="list" xr:uid="{00000000-0002-0000-0100-00003B000000}">
          <x14:formula1>
            <xm:f>Reference!E52:E54</xm:f>
          </x14:formula1>
          <xm:sqref>F60</xm:sqref>
        </x14:dataValidation>
        <x14:dataValidation type="list" xr:uid="{00000000-0002-0000-0100-00003C000000}">
          <x14:formula1>
            <xm:f>Reference!E52:E54</xm:f>
          </x14:formula1>
          <xm:sqref>F61</xm:sqref>
        </x14:dataValidation>
        <x14:dataValidation type="list" xr:uid="{00000000-0002-0000-0100-00003D000000}">
          <x14:formula1>
            <xm:f>Reference!E52:E54</xm:f>
          </x14:formula1>
          <xm:sqref>F62</xm:sqref>
        </x14:dataValidation>
        <x14:dataValidation type="list" xr:uid="{00000000-0002-0000-0100-00003E000000}">
          <x14:formula1>
            <xm:f>Reference!E52:E54</xm:f>
          </x14:formula1>
          <xm:sqref>F63</xm:sqref>
        </x14:dataValidation>
        <x14:dataValidation type="list" xr:uid="{00000000-0002-0000-0100-00003F000000}">
          <x14:formula1>
            <xm:f>Reference!E52:E54</xm:f>
          </x14:formula1>
          <xm:sqref>F64</xm:sqref>
        </x14:dataValidation>
        <x14:dataValidation type="list" xr:uid="{00000000-0002-0000-0100-000040000000}">
          <x14:formula1>
            <xm:f>Reference!E52:E54</xm:f>
          </x14:formula1>
          <xm:sqref>F65</xm:sqref>
        </x14:dataValidation>
        <x14:dataValidation type="list" xr:uid="{00000000-0002-0000-0100-000041000000}">
          <x14:formula1>
            <xm:f>Reference!E52:E54</xm:f>
          </x14:formula1>
          <xm:sqref>F66</xm:sqref>
        </x14:dataValidation>
        <x14:dataValidation type="list" xr:uid="{00000000-0002-0000-0100-000042000000}">
          <x14:formula1>
            <xm:f>Reference!E52:E54</xm:f>
          </x14:formula1>
          <xm:sqref>F67</xm:sqref>
        </x14:dataValidation>
        <x14:dataValidation type="list" xr:uid="{00000000-0002-0000-0100-000043000000}">
          <x14:formula1>
            <xm:f>Reference!E52:E54</xm:f>
          </x14:formula1>
          <xm:sqref>F68</xm:sqref>
        </x14:dataValidation>
        <x14:dataValidation type="list" xr:uid="{00000000-0002-0000-0100-000044000000}">
          <x14:formula1>
            <xm:f>Reference!E52:E54</xm:f>
          </x14:formula1>
          <xm:sqref>F69</xm:sqref>
        </x14:dataValidation>
        <x14:dataValidation type="list" xr:uid="{00000000-0002-0000-0100-000045000000}">
          <x14:formula1>
            <xm:f>Reference!E52:E54</xm:f>
          </x14:formula1>
          <xm:sqref>F70</xm:sqref>
        </x14:dataValidation>
        <x14:dataValidation type="list" xr:uid="{00000000-0002-0000-0100-000046000000}">
          <x14:formula1>
            <xm:f>Reference!E52:E54</xm:f>
          </x14:formula1>
          <xm:sqref>F71</xm:sqref>
        </x14:dataValidation>
        <x14:dataValidation type="list" xr:uid="{00000000-0002-0000-0100-000047000000}">
          <x14:formula1>
            <xm:f>Reference!E52:E54</xm:f>
          </x14:formula1>
          <xm:sqref>F72</xm:sqref>
        </x14:dataValidation>
        <x14:dataValidation type="list" xr:uid="{00000000-0002-0000-0100-000048000000}">
          <x14:formula1>
            <xm:f>Reference!E52:E54</xm:f>
          </x14:formula1>
          <xm:sqref>F73</xm:sqref>
        </x14:dataValidation>
        <x14:dataValidation type="list" xr:uid="{00000000-0002-0000-0100-000049000000}">
          <x14:formula1>
            <xm:f>Reference!E52:E54</xm:f>
          </x14:formula1>
          <xm:sqref>F74</xm:sqref>
        </x14:dataValidation>
        <x14:dataValidation type="list" xr:uid="{00000000-0002-0000-0100-00004A000000}">
          <x14:formula1>
            <xm:f>Reference!E52:E54</xm:f>
          </x14:formula1>
          <xm:sqref>F75</xm:sqref>
        </x14:dataValidation>
        <x14:dataValidation type="list" xr:uid="{00000000-0002-0000-0100-00004B000000}">
          <x14:formula1>
            <xm:f>Reference!E52:E54</xm:f>
          </x14:formula1>
          <xm:sqref>F76</xm:sqref>
        </x14:dataValidation>
        <x14:dataValidation type="list" xr:uid="{00000000-0002-0000-0100-00004C000000}">
          <x14:formula1>
            <xm:f>Reference!E52:E54</xm:f>
          </x14:formula1>
          <xm:sqref>F77</xm:sqref>
        </x14:dataValidation>
        <x14:dataValidation type="list" xr:uid="{00000000-0002-0000-0100-00004D000000}">
          <x14:formula1>
            <xm:f>Reference!E52:E54</xm:f>
          </x14:formula1>
          <xm:sqref>F78</xm:sqref>
        </x14:dataValidation>
        <x14:dataValidation type="list" xr:uid="{00000000-0002-0000-0100-00004E000000}">
          <x14:formula1>
            <xm:f>Reference!E52:E54</xm:f>
          </x14:formula1>
          <xm:sqref>F79</xm:sqref>
        </x14:dataValidation>
        <x14:dataValidation type="list" xr:uid="{00000000-0002-0000-0100-00004F000000}">
          <x14:formula1>
            <xm:f>Reference!E52:E54</xm:f>
          </x14:formula1>
          <xm:sqref>F80</xm:sqref>
        </x14:dataValidation>
        <x14:dataValidation type="list" xr:uid="{00000000-0002-0000-0100-000050000000}">
          <x14:formula1>
            <xm:f>Reference!E52:E54</xm:f>
          </x14:formula1>
          <xm:sqref>F81</xm:sqref>
        </x14:dataValidation>
        <x14:dataValidation type="list" xr:uid="{00000000-0002-0000-0100-000051000000}">
          <x14:formula1>
            <xm:f>Reference!E52:E54</xm:f>
          </x14:formula1>
          <xm:sqref>F82</xm:sqref>
        </x14:dataValidation>
        <x14:dataValidation type="list" xr:uid="{00000000-0002-0000-0100-000052000000}">
          <x14:formula1>
            <xm:f>Reference!E52:E54</xm:f>
          </x14:formula1>
          <xm:sqref>F83</xm:sqref>
        </x14:dataValidation>
        <x14:dataValidation type="list" xr:uid="{00000000-0002-0000-0100-000053000000}">
          <x14:formula1>
            <xm:f>Reference!E52:E54</xm:f>
          </x14:formula1>
          <xm:sqref>F84</xm:sqref>
        </x14:dataValidation>
        <x14:dataValidation type="list" xr:uid="{00000000-0002-0000-0100-000054000000}">
          <x14:formula1>
            <xm:f>Reference!E52:E54</xm:f>
          </x14:formula1>
          <xm:sqref>F85</xm:sqref>
        </x14:dataValidation>
        <x14:dataValidation type="list" xr:uid="{00000000-0002-0000-0100-000055000000}">
          <x14:formula1>
            <xm:f>Reference!E52:E54</xm:f>
          </x14:formula1>
          <xm:sqref>F86</xm:sqref>
        </x14:dataValidation>
        <x14:dataValidation type="list" xr:uid="{00000000-0002-0000-0100-000056000000}">
          <x14:formula1>
            <xm:f>Reference!E52:E54</xm:f>
          </x14:formula1>
          <xm:sqref>F87</xm:sqref>
        </x14:dataValidation>
        <x14:dataValidation type="list" xr:uid="{00000000-0002-0000-0100-000057000000}">
          <x14:formula1>
            <xm:f>Reference!E52:E54</xm:f>
          </x14:formula1>
          <xm:sqref>F88</xm:sqref>
        </x14:dataValidation>
        <x14:dataValidation type="list" xr:uid="{00000000-0002-0000-0100-000058000000}">
          <x14:formula1>
            <xm:f>Reference!E52:E54</xm:f>
          </x14:formula1>
          <xm:sqref>F89</xm:sqref>
        </x14:dataValidation>
        <x14:dataValidation type="list" xr:uid="{00000000-0002-0000-0100-000059000000}">
          <x14:formula1>
            <xm:f>Reference!E52:E54</xm:f>
          </x14:formula1>
          <xm:sqref>F90</xm:sqref>
        </x14:dataValidation>
        <x14:dataValidation type="list" xr:uid="{00000000-0002-0000-0100-00005A000000}">
          <x14:formula1>
            <xm:f>Reference!E52:E54</xm:f>
          </x14:formula1>
          <xm:sqref>F91</xm:sqref>
        </x14:dataValidation>
        <x14:dataValidation type="list" xr:uid="{00000000-0002-0000-0100-00005B000000}">
          <x14:formula1>
            <xm:f>Reference!E52:E54</xm:f>
          </x14:formula1>
          <xm:sqref>F92</xm:sqref>
        </x14:dataValidation>
        <x14:dataValidation type="list" xr:uid="{00000000-0002-0000-0100-00005C000000}">
          <x14:formula1>
            <xm:f>Reference!E52:E54</xm:f>
          </x14:formula1>
          <xm:sqref>F93</xm:sqref>
        </x14:dataValidation>
        <x14:dataValidation type="list" xr:uid="{00000000-0002-0000-0100-00005D000000}">
          <x14:formula1>
            <xm:f>Reference!E52:E54</xm:f>
          </x14:formula1>
          <xm:sqref>F94</xm:sqref>
        </x14:dataValidation>
        <x14:dataValidation type="list" xr:uid="{00000000-0002-0000-0100-00005E000000}">
          <x14:formula1>
            <xm:f>Reference!E52:E54</xm:f>
          </x14:formula1>
          <xm:sqref>F95</xm:sqref>
        </x14:dataValidation>
        <x14:dataValidation type="list" xr:uid="{00000000-0002-0000-0100-00005F000000}">
          <x14:formula1>
            <xm:f>Reference!E52:E54</xm:f>
          </x14:formula1>
          <xm:sqref>F96</xm:sqref>
        </x14:dataValidation>
        <x14:dataValidation type="list" xr:uid="{00000000-0002-0000-0100-000060000000}">
          <x14:formula1>
            <xm:f>Reference!E52:E54</xm:f>
          </x14:formula1>
          <xm:sqref>F97</xm:sqref>
        </x14:dataValidation>
        <x14:dataValidation type="list" xr:uid="{00000000-0002-0000-0100-000061000000}">
          <x14:formula1>
            <xm:f>Reference!E52:E54</xm:f>
          </x14:formula1>
          <xm:sqref>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Q54"/>
  <sheetViews>
    <sheetView zoomScaleNormal="100" workbookViewId="0"/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3" ht="46.2" customHeight="1" x14ac:dyDescent="0.85">
      <c r="A1" s="29" t="s">
        <v>282</v>
      </c>
      <c r="B1" s="88"/>
      <c r="C1" s="88"/>
      <c r="D1" s="88"/>
      <c r="E1" s="88"/>
      <c r="F1" s="88"/>
      <c r="G1" s="88"/>
      <c r="H1" s="88"/>
      <c r="I1" s="88"/>
      <c r="J1" s="89"/>
      <c r="K1" s="89"/>
      <c r="L1" s="89"/>
      <c r="M1" s="89"/>
    </row>
    <row r="2" spans="1:13" ht="33.6" customHeight="1" x14ac:dyDescent="0.65">
      <c r="A2" s="86" t="s">
        <v>283</v>
      </c>
      <c r="B2" s="88"/>
      <c r="C2" s="88"/>
      <c r="D2" s="88"/>
      <c r="E2" s="88"/>
      <c r="F2" s="88"/>
      <c r="G2" s="88"/>
      <c r="H2" s="88"/>
      <c r="I2" s="88"/>
      <c r="J2" s="89"/>
      <c r="K2" s="89"/>
      <c r="L2" s="89"/>
      <c r="M2" s="89"/>
    </row>
    <row r="3" spans="1:13" ht="33.6" customHeight="1" x14ac:dyDescent="0.65">
      <c r="A3" s="86" t="s">
        <v>284</v>
      </c>
      <c r="B3" s="88"/>
      <c r="C3" s="88"/>
      <c r="D3" s="88"/>
      <c r="E3" s="88"/>
      <c r="F3" s="88"/>
      <c r="G3" s="88"/>
      <c r="H3" s="88"/>
      <c r="I3" s="88"/>
      <c r="J3" s="89"/>
      <c r="K3" s="89"/>
      <c r="L3" s="89"/>
      <c r="M3" s="89"/>
    </row>
    <row r="4" spans="1:13" ht="33.6" customHeight="1" x14ac:dyDescent="0.65">
      <c r="A4" s="86"/>
      <c r="B4" s="88"/>
      <c r="C4" s="88"/>
      <c r="D4" s="88"/>
      <c r="E4" s="88"/>
      <c r="F4" s="88"/>
      <c r="G4" s="88"/>
      <c r="H4" s="88"/>
      <c r="I4" s="88"/>
      <c r="J4" s="89"/>
      <c r="K4" s="89"/>
      <c r="L4" s="89"/>
      <c r="M4" s="89"/>
    </row>
    <row r="5" spans="1:13" ht="33.6" customHeight="1" x14ac:dyDescent="0.65">
      <c r="A5" s="87" t="s">
        <v>285</v>
      </c>
      <c r="B5" s="88"/>
      <c r="C5" s="88"/>
      <c r="D5" s="88"/>
      <c r="E5" s="88"/>
      <c r="F5" s="88"/>
      <c r="G5" s="88"/>
      <c r="H5" s="88"/>
      <c r="I5" s="88"/>
      <c r="J5" s="89"/>
      <c r="K5" s="89"/>
      <c r="L5" s="89"/>
      <c r="M5" s="89"/>
    </row>
    <row r="6" spans="1:13" ht="31.2" customHeight="1" x14ac:dyDescent="0.6">
      <c r="A6" s="30" t="s">
        <v>286</v>
      </c>
      <c r="B6" s="88"/>
      <c r="C6" s="88"/>
      <c r="D6" s="88"/>
      <c r="E6" s="88"/>
      <c r="F6" s="88"/>
      <c r="G6" s="88"/>
      <c r="H6" s="88"/>
      <c r="I6" s="88"/>
      <c r="J6" s="89"/>
      <c r="K6" s="89"/>
      <c r="L6" s="89"/>
      <c r="M6" s="89"/>
    </row>
    <row r="7" spans="1:13" ht="33.6" customHeight="1" x14ac:dyDescent="0.65">
      <c r="A7" s="85" t="s">
        <v>287</v>
      </c>
      <c r="B7" s="88"/>
      <c r="C7" s="88"/>
      <c r="D7" s="88"/>
      <c r="E7" s="88"/>
      <c r="F7" s="88"/>
      <c r="G7" s="88"/>
      <c r="H7" s="88"/>
      <c r="I7" s="88"/>
      <c r="J7" s="89"/>
      <c r="K7" s="89"/>
      <c r="L7" s="89"/>
      <c r="M7" s="89"/>
    </row>
    <row r="8" spans="1:13" ht="33.6" customHeight="1" x14ac:dyDescent="0.65">
      <c r="A8" s="86" t="s">
        <v>288</v>
      </c>
      <c r="B8" s="88"/>
      <c r="C8" s="88"/>
      <c r="D8" s="88"/>
      <c r="E8" s="88"/>
      <c r="F8" s="88"/>
      <c r="G8" s="88"/>
      <c r="H8" s="88"/>
      <c r="I8" s="88"/>
      <c r="J8" s="89"/>
      <c r="K8" s="89"/>
      <c r="L8" s="89"/>
      <c r="M8" s="89"/>
    </row>
    <row r="14" spans="1:13" ht="46.2" customHeight="1" x14ac:dyDescent="0.85">
      <c r="A14" s="29" t="s">
        <v>289</v>
      </c>
    </row>
    <row r="15" spans="1:13" ht="18" customHeight="1" x14ac:dyDescent="0.35">
      <c r="A15" s="18" t="s">
        <v>290</v>
      </c>
      <c r="C15" s="19"/>
      <c r="D15" s="19"/>
      <c r="E15" s="18" t="s">
        <v>291</v>
      </c>
      <c r="F15" s="18"/>
      <c r="I15" s="18" t="s">
        <v>292</v>
      </c>
    </row>
    <row r="16" spans="1:13" ht="16.2" customHeight="1" thickBot="1" x14ac:dyDescent="0.35">
      <c r="A16" s="20" t="s">
        <v>293</v>
      </c>
      <c r="B16" s="21"/>
      <c r="C16" s="21"/>
      <c r="E16" s="21" t="s">
        <v>294</v>
      </c>
      <c r="F16" s="67"/>
      <c r="I16" s="90" t="s">
        <v>295</v>
      </c>
      <c r="J16" s="90" t="s">
        <v>296</v>
      </c>
      <c r="L16" s="90" t="s">
        <v>297</v>
      </c>
    </row>
    <row r="17" spans="1:17" x14ac:dyDescent="0.3">
      <c r="A17" t="s">
        <v>298</v>
      </c>
      <c r="B17">
        <v>15</v>
      </c>
      <c r="C17" s="82" t="s">
        <v>299</v>
      </c>
      <c r="D17" s="19"/>
      <c r="E17" t="s">
        <v>300</v>
      </c>
      <c r="I17" s="34" t="s">
        <v>301</v>
      </c>
      <c r="J17" s="34" t="s">
        <v>302</v>
      </c>
      <c r="L17" s="34" t="s">
        <v>303</v>
      </c>
    </row>
    <row r="18" spans="1:17" x14ac:dyDescent="0.3">
      <c r="A18" s="10" t="s">
        <v>304</v>
      </c>
      <c r="B18" s="34">
        <v>200</v>
      </c>
      <c r="C18" t="s">
        <v>305</v>
      </c>
      <c r="D18" s="19"/>
      <c r="E18" t="s">
        <v>306</v>
      </c>
      <c r="I18" s="34" t="s">
        <v>307</v>
      </c>
      <c r="J18" s="34" t="s">
        <v>308</v>
      </c>
      <c r="L18" s="34"/>
    </row>
    <row r="19" spans="1:17" x14ac:dyDescent="0.3">
      <c r="A19" s="10" t="s">
        <v>309</v>
      </c>
      <c r="B19" s="34">
        <v>10</v>
      </c>
      <c r="C19" t="s">
        <v>310</v>
      </c>
      <c r="I19" s="34" t="s">
        <v>311</v>
      </c>
      <c r="J19" s="34" t="s">
        <v>312</v>
      </c>
      <c r="L19" s="34"/>
    </row>
    <row r="20" spans="1:17" ht="16.2" customHeight="1" thickBot="1" x14ac:dyDescent="0.35">
      <c r="A20" s="10" t="s">
        <v>313</v>
      </c>
      <c r="B20" s="34">
        <v>800</v>
      </c>
      <c r="C20" t="s">
        <v>305</v>
      </c>
      <c r="E20" s="21" t="s">
        <v>314</v>
      </c>
      <c r="F20" s="67"/>
      <c r="I20" s="34"/>
      <c r="J20" s="34"/>
      <c r="L20" s="34"/>
    </row>
    <row r="21" spans="1:17" x14ac:dyDescent="0.3">
      <c r="A21" s="10" t="s">
        <v>315</v>
      </c>
      <c r="B21" s="34">
        <v>10</v>
      </c>
      <c r="C21" t="s">
        <v>310</v>
      </c>
      <c r="E21">
        <v>100</v>
      </c>
      <c r="I21" s="34"/>
      <c r="J21" s="34"/>
      <c r="L21" s="34"/>
    </row>
    <row r="22" spans="1:17" x14ac:dyDescent="0.3">
      <c r="A22" s="10" t="s">
        <v>316</v>
      </c>
      <c r="B22" s="34">
        <v>11</v>
      </c>
      <c r="C22" t="s">
        <v>310</v>
      </c>
      <c r="E22">
        <v>50</v>
      </c>
      <c r="I22" s="34"/>
      <c r="J22" s="34"/>
      <c r="L22" s="34"/>
    </row>
    <row r="23" spans="1:17" x14ac:dyDescent="0.3">
      <c r="A23" s="10" t="s">
        <v>317</v>
      </c>
      <c r="B23">
        <f>ROUND(SUM(flowcell_targetmass/flowcell_maxvol),0)</f>
        <v>73</v>
      </c>
      <c r="C23" t="s">
        <v>299</v>
      </c>
      <c r="I23" s="34"/>
      <c r="J23" s="34"/>
      <c r="L23" s="34"/>
    </row>
    <row r="24" spans="1:17" ht="16.2" customHeight="1" thickBot="1" x14ac:dyDescent="0.35">
      <c r="A24" s="10" t="s">
        <v>318</v>
      </c>
      <c r="B24" s="35" t="s">
        <v>319</v>
      </c>
      <c r="C24" t="s">
        <v>320</v>
      </c>
      <c r="E24" s="21" t="s">
        <v>321</v>
      </c>
      <c r="F24" s="67"/>
      <c r="I24" s="34"/>
      <c r="J24" s="34"/>
      <c r="L24" s="34"/>
    </row>
    <row r="25" spans="1:17" x14ac:dyDescent="0.3">
      <c r="E25" t="s">
        <v>49</v>
      </c>
      <c r="I25" s="34"/>
      <c r="J25" s="34"/>
      <c r="L25" s="34"/>
    </row>
    <row r="26" spans="1:17" ht="16.2" customHeight="1" thickBot="1" x14ac:dyDescent="0.35">
      <c r="A26" s="20" t="s">
        <v>322</v>
      </c>
      <c r="B26" s="21"/>
      <c r="C26" s="21"/>
      <c r="E26" t="s">
        <v>323</v>
      </c>
      <c r="I26" s="34"/>
      <c r="J26" s="34"/>
      <c r="L26" s="34"/>
      <c r="N26" s="19"/>
      <c r="O26" s="19"/>
      <c r="P26" s="19"/>
      <c r="Q26" s="19"/>
    </row>
    <row r="27" spans="1:17" x14ac:dyDescent="0.3">
      <c r="A27" s="10" t="s">
        <v>324</v>
      </c>
      <c r="B27" t="s">
        <v>325</v>
      </c>
      <c r="E27" t="s">
        <v>326</v>
      </c>
      <c r="I27" s="22"/>
    </row>
    <row r="28" spans="1:17" x14ac:dyDescent="0.3">
      <c r="A28" s="10" t="s">
        <v>327</v>
      </c>
      <c r="B28" t="s">
        <v>328</v>
      </c>
      <c r="E28" t="s">
        <v>329</v>
      </c>
      <c r="I28" s="22"/>
    </row>
    <row r="29" spans="1:17" x14ac:dyDescent="0.3">
      <c r="A29" s="10" t="s">
        <v>330</v>
      </c>
      <c r="B29">
        <v>10</v>
      </c>
      <c r="E29" t="s">
        <v>331</v>
      </c>
      <c r="I29" s="22"/>
    </row>
    <row r="30" spans="1:17" x14ac:dyDescent="0.3">
      <c r="E30" s="10" t="s">
        <v>332</v>
      </c>
      <c r="F30" s="10"/>
      <c r="I30" s="22"/>
    </row>
    <row r="31" spans="1:17" ht="16.2" customHeight="1" thickBot="1" x14ac:dyDescent="0.35">
      <c r="A31" s="20" t="s">
        <v>333</v>
      </c>
      <c r="I31" s="22"/>
    </row>
    <row r="32" spans="1:17" ht="16.2" customHeight="1" thickBot="1" x14ac:dyDescent="0.35">
      <c r="A32" s="10" t="s">
        <v>334</v>
      </c>
      <c r="E32" s="21" t="s">
        <v>335</v>
      </c>
      <c r="F32" s="67"/>
    </row>
    <row r="33" spans="1:10" x14ac:dyDescent="0.3">
      <c r="A33" s="10" t="s">
        <v>336</v>
      </c>
      <c r="E33" t="s">
        <v>55</v>
      </c>
      <c r="G33" s="10"/>
      <c r="H33" s="10"/>
    </row>
    <row r="34" spans="1:10" ht="31.2" customHeight="1" x14ac:dyDescent="0.3">
      <c r="A34" s="10" t="s">
        <v>337</v>
      </c>
    </row>
    <row r="36" spans="1:10" ht="16.2" customHeight="1" thickBot="1" x14ac:dyDescent="0.35">
      <c r="E36" s="68" t="s">
        <v>338</v>
      </c>
      <c r="F36" s="67"/>
    </row>
    <row r="37" spans="1:10" x14ac:dyDescent="0.3">
      <c r="E37" s="67" t="s">
        <v>339</v>
      </c>
      <c r="F37" s="67" t="s">
        <v>293</v>
      </c>
    </row>
    <row r="38" spans="1:10" x14ac:dyDescent="0.3">
      <c r="E38" t="s">
        <v>340</v>
      </c>
      <c r="F38" t="s">
        <v>341</v>
      </c>
    </row>
    <row r="39" spans="1:10" x14ac:dyDescent="0.3">
      <c r="E39" t="s">
        <v>319</v>
      </c>
      <c r="F39" t="s">
        <v>342</v>
      </c>
    </row>
    <row r="40" spans="1:10" x14ac:dyDescent="0.3">
      <c r="E40" t="s">
        <v>343</v>
      </c>
      <c r="F40" t="s">
        <v>344</v>
      </c>
    </row>
    <row r="41" spans="1:10" x14ac:dyDescent="0.3">
      <c r="E41" t="s">
        <v>345</v>
      </c>
      <c r="F41" t="s">
        <v>346</v>
      </c>
      <c r="I41" s="10"/>
    </row>
    <row r="42" spans="1:10" x14ac:dyDescent="0.3">
      <c r="E42" t="s">
        <v>347</v>
      </c>
      <c r="F42" t="s">
        <v>348</v>
      </c>
      <c r="J42" s="10"/>
    </row>
    <row r="43" spans="1:10" x14ac:dyDescent="0.3">
      <c r="E43" t="s">
        <v>349</v>
      </c>
      <c r="F43" t="s">
        <v>350</v>
      </c>
    </row>
    <row r="44" spans="1:10" x14ac:dyDescent="0.3">
      <c r="E44" t="s">
        <v>351</v>
      </c>
      <c r="F44" t="s">
        <v>352</v>
      </c>
    </row>
    <row r="47" spans="1:10" ht="16.2" customHeight="1" thickBot="1" x14ac:dyDescent="0.35">
      <c r="E47" s="21" t="s">
        <v>353</v>
      </c>
      <c r="F47" s="67"/>
    </row>
    <row r="48" spans="1:10" x14ac:dyDescent="0.3">
      <c r="E48" t="s">
        <v>354</v>
      </c>
    </row>
    <row r="49" spans="5:5" x14ac:dyDescent="0.3">
      <c r="E49" t="s">
        <v>355</v>
      </c>
    </row>
    <row r="51" spans="5:5" ht="16.2" customHeight="1" thickBot="1" x14ac:dyDescent="0.35">
      <c r="E51" s="74" t="s">
        <v>69</v>
      </c>
    </row>
    <row r="52" spans="5:5" x14ac:dyDescent="0.3">
      <c r="E52" t="s">
        <v>356</v>
      </c>
    </row>
    <row r="53" spans="5:5" x14ac:dyDescent="0.3">
      <c r="E53" t="s">
        <v>357</v>
      </c>
    </row>
    <row r="54" spans="5:5" x14ac:dyDescent="0.3">
      <c r="E54" t="s">
        <v>358</v>
      </c>
    </row>
  </sheetData>
  <sheetProtection sheet="1" objects="1" scenarios="1"/>
  <dataValidations count="1">
    <dataValidation type="list" allowBlank="1" showInputMessage="1" showErrorMessage="1" sqref="B24" xr:uid="{00000000-0002-0000-0200-000000000000}">
      <formula1>$E$38:$E$44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V2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2" s="10" customFormat="1" ht="78" customHeight="1" x14ac:dyDescent="0.3">
      <c r="A1" s="10" t="s">
        <v>359</v>
      </c>
      <c r="B1" s="10" t="s">
        <v>360</v>
      </c>
      <c r="C1" s="10" t="s">
        <v>361</v>
      </c>
      <c r="D1" s="10" t="s">
        <v>362</v>
      </c>
      <c r="E1" s="10" t="s">
        <v>363</v>
      </c>
      <c r="F1" s="10" t="s">
        <v>364</v>
      </c>
      <c r="G1" s="10" t="s">
        <v>365</v>
      </c>
      <c r="H1" s="10" t="s">
        <v>366</v>
      </c>
      <c r="I1" s="10" t="s">
        <v>367</v>
      </c>
      <c r="J1" s="10" t="s">
        <v>368</v>
      </c>
      <c r="K1" s="10" t="s">
        <v>369</v>
      </c>
      <c r="L1" s="10" t="s">
        <v>370</v>
      </c>
      <c r="M1" s="10" t="s">
        <v>371</v>
      </c>
      <c r="N1" s="10" t="s">
        <v>372</v>
      </c>
      <c r="O1" s="10" t="s">
        <v>373</v>
      </c>
      <c r="P1" s="10" t="s">
        <v>374</v>
      </c>
      <c r="Q1" s="10" t="s">
        <v>375</v>
      </c>
      <c r="R1" s="10" t="s">
        <v>376</v>
      </c>
      <c r="S1" s="10" t="s">
        <v>377</v>
      </c>
      <c r="T1" s="10" t="s">
        <v>378</v>
      </c>
      <c r="U1" s="10" t="s">
        <v>379</v>
      </c>
      <c r="V1" s="10" t="s">
        <v>380</v>
      </c>
    </row>
    <row r="2" spans="1:22" x14ac:dyDescent="0.3">
      <c r="A2" t="str">
        <f>IF(LEN(exp_id)=0,"",exp_id)</f>
        <v>SLJS036</v>
      </c>
      <c r="B2" t="str">
        <f>IF(LEN(exp_date)=0,"",exp_date)</f>
        <v>2025-07-19</v>
      </c>
      <c r="C2" t="str">
        <f>IF(LEN(exp_user)=0,"",exp_user)</f>
        <v>John Smith</v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10</v>
      </c>
      <c r="G2" t="str">
        <f>IF(LEN(exp_notes)=0,"",exp_notes)</f>
        <v>First seq run for over a year</v>
      </c>
      <c r="H2" t="str">
        <f>IF(LEN(exp_summary)=0,"",exp_summary)</f>
        <v>NOMADS_BatchH</v>
      </c>
      <c r="I2">
        <f>IF(LEN(exp_rxns)=0,"",exp_rxns)</f>
        <v>22</v>
      </c>
      <c r="J2">
        <v>200</v>
      </c>
      <c r="K2">
        <f>IF(LEN(endrepair_maxvol)=0,"",endrepair_maxvol)</f>
        <v>10</v>
      </c>
      <c r="L2">
        <f>IF(DNAconc_pooled=0,"",DNAconc_pooled)</f>
        <v>400</v>
      </c>
      <c r="M2" t="str">
        <f>IF(LEN(seq_platform)=0,"",seq_platform)</f>
        <v>Mk1b</v>
      </c>
      <c r="N2">
        <f>IF(LEN(flowcell_targetmass)=0,"",flowcell_targetmass)</f>
        <v>800</v>
      </c>
      <c r="O2">
        <f>IFERROR(SUM(adaptlig_rxn_vol*DNAconc_pooled), "")</f>
        <v>800</v>
      </c>
      <c r="P2">
        <f>IF(LEN(flowcell_maxvol)=0,"",flowcell_maxvol)</f>
        <v>11</v>
      </c>
      <c r="Q2" t="str">
        <f>IF(LEN(flowcell_id)=0,"",flowcell_id)</f>
        <v>FAO09988</v>
      </c>
      <c r="R2" t="str">
        <f>IF(LEN(flowcell_chemisty)=0,"",flowcell_chemisty)</f>
        <v>R10.4.1</v>
      </c>
      <c r="S2" t="str">
        <f>IF(LEN(flowcell_status)=0,"",flowcell_status)</f>
        <v>New</v>
      </c>
      <c r="T2">
        <f>IF(LEN(flowcell_checkpores)=0,"",flowcell_checkpores)</f>
        <v>1325</v>
      </c>
      <c r="U2">
        <f>IF(LEN(flowcell_runduration)=0,"",flowcell_runduration)</f>
        <v>6</v>
      </c>
      <c r="V2">
        <f>IF(LEN(flowcell_usage_hrs)=0,"",flowcell_usage_hrs)</f>
        <v>0</v>
      </c>
    </row>
  </sheetData>
  <sheetProtection algorithmName="SHA-512" hashValue="alLNTrutkK14cWSVMZVhqZfkCZ1TmxaRWiW1DyoF0dM9zpbX9Q6JVsn6+AiK7UnsFzFw7DP140vekGlMaOYG1A==" saltValue="8gA+5GoCd81DFGgH+LfSf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97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381</v>
      </c>
      <c r="B1" t="s">
        <v>382</v>
      </c>
      <c r="C1" t="s">
        <v>383</v>
      </c>
      <c r="D1" t="s">
        <v>359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</row>
    <row r="2" spans="1:9" x14ac:dyDescent="0.3">
      <c r="A2" t="str">
        <f>IF(LEN(Library!D3)=0,"",Library!D3)</f>
        <v>GZ001</v>
      </c>
      <c r="B2" t="str">
        <f>IF(LEN(Library!E3)=0,"",Library!E3)</f>
        <v>GZ001</v>
      </c>
      <c r="C2" t="str">
        <f>IF(LEN(Library!F3)=0,"",Library!F3)</f>
        <v>Field</v>
      </c>
      <c r="D2" t="str">
        <f>IF(LEN(Library!G3)=0,"",exp_id)</f>
        <v>SLJS036</v>
      </c>
      <c r="E2" t="str">
        <f>IF(LEN(Library!G3)=0,"",Library!G3)</f>
        <v>No sWGA</v>
      </c>
      <c r="F2" t="str">
        <f>IF(LEN(Library!H3)=0,"",Library!H3)</f>
        <v>PCTB132_A1</v>
      </c>
      <c r="G2" t="str">
        <f>IF(LEN(Library!Z3)=0,"",Library!Z3)</f>
        <v>SLJS036_A1</v>
      </c>
      <c r="H2" t="str">
        <f>IF(LEN(Library!G3)=0,"",CONCATENATE("barcode",Library!L3))</f>
        <v>barcode01</v>
      </c>
      <c r="I2">
        <f>IF(LEN(Library!W3)=0,"",IF(Library!X3&gt;0,Library!X3,Library!W3))</f>
        <v>8.4</v>
      </c>
    </row>
    <row r="3" spans="1:9" x14ac:dyDescent="0.3">
      <c r="A3" t="str">
        <f>IF(LEN(Library!D4)=0,"",Library!D4)</f>
        <v>GZ003</v>
      </c>
      <c r="B3" t="str">
        <f>IF(LEN(Library!E4)=0,"",Library!E4)</f>
        <v>GZ003</v>
      </c>
      <c r="C3" t="str">
        <f>IF(LEN(Library!F4)=0,"",Library!F4)</f>
        <v>Field</v>
      </c>
      <c r="D3" t="str">
        <f>IF(LEN(Library!G4)=0,"",exp_id)</f>
        <v>SLJS036</v>
      </c>
      <c r="E3" t="str">
        <f>IF(LEN(Library!G4)=0,"",Library!G4)</f>
        <v>No sWGA</v>
      </c>
      <c r="F3" t="str">
        <f>IF(LEN(Library!H4)=0,"",Library!H4)</f>
        <v>PCTB132_C1</v>
      </c>
      <c r="G3" t="str">
        <f>IF(LEN(Library!Z4)=0,"",Library!Z4)</f>
        <v>SLJS036_B1</v>
      </c>
      <c r="H3" t="str">
        <f>IF(LEN(Library!G4)=0,"",CONCATENATE("barcode",Library!L4))</f>
        <v>barcode02</v>
      </c>
      <c r="I3">
        <f>IF(LEN(Library!W4)=0,"",IF(Library!X4&gt;0,Library!X4,Library!W4))</f>
        <v>8.4</v>
      </c>
    </row>
    <row r="4" spans="1:9" x14ac:dyDescent="0.3">
      <c r="A4" t="str">
        <f>IF(LEN(Library!D5)=0,"",Library!D5)</f>
        <v>GZ004</v>
      </c>
      <c r="B4" t="str">
        <f>IF(LEN(Library!E5)=0,"",Library!E5)</f>
        <v>GZ004</v>
      </c>
      <c r="C4" t="str">
        <f>IF(LEN(Library!F5)=0,"",Library!F5)</f>
        <v>Field</v>
      </c>
      <c r="D4" t="str">
        <f>IF(LEN(Library!G5)=0,"",exp_id)</f>
        <v>SLJS036</v>
      </c>
      <c r="E4" t="str">
        <f>IF(LEN(Library!G5)=0,"",Library!G5)</f>
        <v>No sWGA</v>
      </c>
      <c r="F4" t="str">
        <f>IF(LEN(Library!H5)=0,"",Library!H5)</f>
        <v>PCTB132_D1</v>
      </c>
      <c r="G4" t="str">
        <f>IF(LEN(Library!Z5)=0,"",Library!Z5)</f>
        <v>SLJS036_C1</v>
      </c>
      <c r="H4" t="str">
        <f>IF(LEN(Library!G5)=0,"",CONCATENATE("barcode",Library!L5))</f>
        <v>barcode03</v>
      </c>
      <c r="I4">
        <f>IF(LEN(Library!W5)=0,"",IF(Library!X5&gt;0,Library!X5,Library!W5))</f>
        <v>8.4</v>
      </c>
    </row>
    <row r="5" spans="1:9" x14ac:dyDescent="0.3">
      <c r="A5" t="str">
        <f>IF(LEN(Library!D6)=0,"",Library!D6)</f>
        <v>GZ005</v>
      </c>
      <c r="B5" t="str">
        <f>IF(LEN(Library!E6)=0,"",Library!E6)</f>
        <v>GZ005</v>
      </c>
      <c r="C5" t="str">
        <f>IF(LEN(Library!F6)=0,"",Library!F6)</f>
        <v>Field</v>
      </c>
      <c r="D5" t="str">
        <f>IF(LEN(Library!G6)=0,"",exp_id)</f>
        <v>SLJS036</v>
      </c>
      <c r="E5" t="str">
        <f>IF(LEN(Library!G6)=0,"",Library!G6)</f>
        <v>No sWGA</v>
      </c>
      <c r="F5" t="str">
        <f>IF(LEN(Library!H6)=0,"",Library!H6)</f>
        <v>PCTB132_E1</v>
      </c>
      <c r="G5" t="str">
        <f>IF(LEN(Library!Z6)=0,"",Library!Z6)</f>
        <v>SLJS036_D1</v>
      </c>
      <c r="H5" t="str">
        <f>IF(LEN(Library!G6)=0,"",CONCATENATE("barcode",Library!L6))</f>
        <v>barcode04</v>
      </c>
      <c r="I5">
        <f>IF(LEN(Library!W6)=0,"",IF(Library!X6&gt;0,Library!X6,Library!W6))</f>
        <v>8.4</v>
      </c>
    </row>
    <row r="6" spans="1:9" x14ac:dyDescent="0.3">
      <c r="A6" t="str">
        <f>IF(LEN(Library!D7)=0,"",Library!D7)</f>
        <v>GZ006</v>
      </c>
      <c r="B6" t="str">
        <f>IF(LEN(Library!E7)=0,"",Library!E7)</f>
        <v>GZ006</v>
      </c>
      <c r="C6" t="str">
        <f>IF(LEN(Library!F7)=0,"",Library!F7)</f>
        <v>Field</v>
      </c>
      <c r="D6" t="str">
        <f>IF(LEN(Library!G7)=0,"",exp_id)</f>
        <v>SLJS036</v>
      </c>
      <c r="E6" t="str">
        <f>IF(LEN(Library!G7)=0,"",Library!G7)</f>
        <v>No sWGA</v>
      </c>
      <c r="F6" t="str">
        <f>IF(LEN(Library!H7)=0,"",Library!H7)</f>
        <v>PCTB132_F1</v>
      </c>
      <c r="G6" t="str">
        <f>IF(LEN(Library!Z7)=0,"",Library!Z7)</f>
        <v>SLJS036_E1</v>
      </c>
      <c r="H6" t="str">
        <f>IF(LEN(Library!G7)=0,"",CONCATENATE("barcode",Library!L7))</f>
        <v>barcode05</v>
      </c>
      <c r="I6">
        <f>IF(LEN(Library!W7)=0,"",IF(Library!X7&gt;0,Library!X7,Library!W7))</f>
        <v>8.4</v>
      </c>
    </row>
    <row r="7" spans="1:9" x14ac:dyDescent="0.3">
      <c r="A7" t="str">
        <f>IF(LEN(Library!D8)=0,"",Library!D8)</f>
        <v>GZ007</v>
      </c>
      <c r="B7" t="str">
        <f>IF(LEN(Library!E8)=0,"",Library!E8)</f>
        <v>GZ007</v>
      </c>
      <c r="C7" t="str">
        <f>IF(LEN(Library!F8)=0,"",Library!F8)</f>
        <v>Field</v>
      </c>
      <c r="D7" t="str">
        <f>IF(LEN(Library!G8)=0,"",exp_id)</f>
        <v>SLJS036</v>
      </c>
      <c r="E7" t="str">
        <f>IF(LEN(Library!G8)=0,"",Library!G8)</f>
        <v>No sWGA</v>
      </c>
      <c r="F7" t="str">
        <f>IF(LEN(Library!H8)=0,"",Library!H8)</f>
        <v>PCTB132_G1</v>
      </c>
      <c r="G7" t="str">
        <f>IF(LEN(Library!Z8)=0,"",Library!Z8)</f>
        <v>SLJS036_F1</v>
      </c>
      <c r="H7" t="str">
        <f>IF(LEN(Library!G8)=0,"",CONCATENATE("barcode",Library!L8))</f>
        <v>barcode06</v>
      </c>
      <c r="I7">
        <f>IF(LEN(Library!W8)=0,"",IF(Library!X8&gt;0,Library!X8,Library!W8))</f>
        <v>8.4</v>
      </c>
    </row>
    <row r="8" spans="1:9" x14ac:dyDescent="0.3">
      <c r="A8" t="str">
        <f>IF(LEN(Library!D9)=0,"",Library!D9)</f>
        <v>GZ008</v>
      </c>
      <c r="B8" t="str">
        <f>IF(LEN(Library!E9)=0,"",Library!E9)</f>
        <v>GZ008</v>
      </c>
      <c r="C8" t="str">
        <f>IF(LEN(Library!F9)=0,"",Library!F9)</f>
        <v>Field</v>
      </c>
      <c r="D8" t="str">
        <f>IF(LEN(Library!G9)=0,"",exp_id)</f>
        <v>SLJS036</v>
      </c>
      <c r="E8" t="str">
        <f>IF(LEN(Library!G9)=0,"",Library!G9)</f>
        <v>No sWGA</v>
      </c>
      <c r="F8" t="str">
        <f>IF(LEN(Library!H9)=0,"",Library!H9)</f>
        <v>PCTB132_H1</v>
      </c>
      <c r="G8" t="str">
        <f>IF(LEN(Library!Z9)=0,"",Library!Z9)</f>
        <v>SLJS036_G1</v>
      </c>
      <c r="H8" t="str">
        <f>IF(LEN(Library!G9)=0,"",CONCATENATE("barcode",Library!L9))</f>
        <v>barcode07</v>
      </c>
      <c r="I8">
        <f>IF(LEN(Library!W9)=0,"",IF(Library!X9&gt;0,Library!X9,Library!W9))</f>
        <v>8.4</v>
      </c>
    </row>
    <row r="9" spans="1:9" x14ac:dyDescent="0.3">
      <c r="A9" t="str">
        <f>IF(LEN(Library!D10)=0,"",Library!D10)</f>
        <v>GZ009</v>
      </c>
      <c r="B9" t="str">
        <f>IF(LEN(Library!E10)=0,"",Library!E10)</f>
        <v>GZ009</v>
      </c>
      <c r="C9" t="str">
        <f>IF(LEN(Library!F10)=0,"",Library!F10)</f>
        <v>Field</v>
      </c>
      <c r="D9" t="str">
        <f>IF(LEN(Library!G10)=0,"",exp_id)</f>
        <v>SLJS036</v>
      </c>
      <c r="E9" t="str">
        <f>IF(LEN(Library!G10)=0,"",Library!G10)</f>
        <v>No sWGA</v>
      </c>
      <c r="F9" t="str">
        <f>IF(LEN(Library!H10)=0,"",Library!H10)</f>
        <v>PCTB132_A2</v>
      </c>
      <c r="G9" t="str">
        <f>IF(LEN(Library!Z10)=0,"",Library!Z10)</f>
        <v>SLJS036_H1</v>
      </c>
      <c r="H9" t="str">
        <f>IF(LEN(Library!G10)=0,"",CONCATENATE("barcode",Library!L10))</f>
        <v>barcode08</v>
      </c>
      <c r="I9">
        <f>IF(LEN(Library!W10)=0,"",IF(Library!X10&gt;0,Library!X10,Library!W10))</f>
        <v>8.4</v>
      </c>
    </row>
    <row r="10" spans="1:9" x14ac:dyDescent="0.3">
      <c r="A10" t="str">
        <f>IF(LEN(Library!D11)=0,"",Library!D11)</f>
        <v>GZ010</v>
      </c>
      <c r="B10" t="str">
        <f>IF(LEN(Library!E11)=0,"",Library!E11)</f>
        <v>GZ010</v>
      </c>
      <c r="C10" t="str">
        <f>IF(LEN(Library!F11)=0,"",Library!F11)</f>
        <v>Field</v>
      </c>
      <c r="D10" t="str">
        <f>IF(LEN(Library!G11)=0,"",exp_id)</f>
        <v>SLJS036</v>
      </c>
      <c r="E10" t="str">
        <f>IF(LEN(Library!G11)=0,"",Library!G11)</f>
        <v>No sWGA</v>
      </c>
      <c r="F10" t="str">
        <f>IF(LEN(Library!H11)=0,"",Library!H11)</f>
        <v>PCTB132_B2</v>
      </c>
      <c r="G10" t="str">
        <f>IF(LEN(Library!Z11)=0,"",Library!Z11)</f>
        <v>SLJS036_A2</v>
      </c>
      <c r="H10" t="str">
        <f>IF(LEN(Library!G11)=0,"",CONCATENATE("barcode",Library!L11))</f>
        <v>barcode09</v>
      </c>
      <c r="I10">
        <f>IF(LEN(Library!W11)=0,"",IF(Library!X11&gt;0,Library!X11,Library!W11))</f>
        <v>4</v>
      </c>
    </row>
    <row r="11" spans="1:9" x14ac:dyDescent="0.3">
      <c r="A11" t="str">
        <f>IF(LEN(Library!D12)=0,"",Library!D12)</f>
        <v>GZ011</v>
      </c>
      <c r="B11" t="str">
        <f>IF(LEN(Library!E12)=0,"",Library!E12)</f>
        <v>GZ011</v>
      </c>
      <c r="C11" t="str">
        <f>IF(LEN(Library!F12)=0,"",Library!F12)</f>
        <v>Field</v>
      </c>
      <c r="D11" t="str">
        <f>IF(LEN(Library!G12)=0,"",exp_id)</f>
        <v>SLJS036</v>
      </c>
      <c r="E11" t="str">
        <f>IF(LEN(Library!G12)=0,"",Library!G12)</f>
        <v>No sWGA</v>
      </c>
      <c r="F11" t="str">
        <f>IF(LEN(Library!H12)=0,"",Library!H12)</f>
        <v>PCTB132_C2</v>
      </c>
      <c r="G11" t="str">
        <f>IF(LEN(Library!Z12)=0,"",Library!Z12)</f>
        <v>SLJS036_B2</v>
      </c>
      <c r="H11" t="str">
        <f>IF(LEN(Library!G12)=0,"",CONCATENATE("barcode",Library!L12))</f>
        <v>barcode10</v>
      </c>
      <c r="I11">
        <f>IF(LEN(Library!W12)=0,"",IF(Library!X12&gt;0,Library!X12,Library!W12))</f>
        <v>4</v>
      </c>
    </row>
    <row r="12" spans="1:9" x14ac:dyDescent="0.3">
      <c r="A12" t="str">
        <f>IF(LEN(Library!D13)=0,"",Library!D13)</f>
        <v>GZ012</v>
      </c>
      <c r="B12" t="str">
        <f>IF(LEN(Library!E13)=0,"",Library!E13)</f>
        <v>GZ012</v>
      </c>
      <c r="C12" t="str">
        <f>IF(LEN(Library!F13)=0,"",Library!F13)</f>
        <v>Field</v>
      </c>
      <c r="D12" t="str">
        <f>IF(LEN(Library!G13)=0,"",exp_id)</f>
        <v>SLJS036</v>
      </c>
      <c r="E12" t="str">
        <f>IF(LEN(Library!G13)=0,"",Library!G13)</f>
        <v>No sWGA</v>
      </c>
      <c r="F12" t="str">
        <f>IF(LEN(Library!H13)=0,"",Library!H13)</f>
        <v>PCTB132_D2</v>
      </c>
      <c r="G12" t="str">
        <f>IF(LEN(Library!Z13)=0,"",Library!Z13)</f>
        <v>SLJS036_C2</v>
      </c>
      <c r="H12" t="str">
        <f>IF(LEN(Library!G13)=0,"",CONCATENATE("barcode",Library!L13))</f>
        <v>barcode11</v>
      </c>
      <c r="I12">
        <f>IF(LEN(Library!W13)=0,"",IF(Library!X13&gt;0,Library!X13,Library!W13))</f>
        <v>4</v>
      </c>
    </row>
    <row r="13" spans="1:9" x14ac:dyDescent="0.3">
      <c r="A13" t="str">
        <f>IF(LEN(Library!D14)=0,"",Library!D14)</f>
        <v>GZ013</v>
      </c>
      <c r="B13" t="str">
        <f>IF(LEN(Library!E14)=0,"",Library!E14)</f>
        <v>GZ013</v>
      </c>
      <c r="C13" t="str">
        <f>IF(LEN(Library!F14)=0,"",Library!F14)</f>
        <v>Field</v>
      </c>
      <c r="D13" t="str">
        <f>IF(LEN(Library!G14)=0,"",exp_id)</f>
        <v>SLJS036</v>
      </c>
      <c r="E13" t="str">
        <f>IF(LEN(Library!G14)=0,"",Library!G14)</f>
        <v>No sWGA</v>
      </c>
      <c r="F13" t="str">
        <f>IF(LEN(Library!H14)=0,"",Library!H14)</f>
        <v>PCTB132_E2</v>
      </c>
      <c r="G13" t="str">
        <f>IF(LEN(Library!Z14)=0,"",Library!Z14)</f>
        <v>SLJS036_D2</v>
      </c>
      <c r="H13" t="str">
        <f>IF(LEN(Library!G14)=0,"",CONCATENATE("barcode",Library!L14))</f>
        <v>barcode12</v>
      </c>
      <c r="I13">
        <f>IF(LEN(Library!W14)=0,"",IF(Library!X14&gt;0,Library!X14,Library!W14))</f>
        <v>4</v>
      </c>
    </row>
    <row r="14" spans="1:9" x14ac:dyDescent="0.3">
      <c r="A14" t="str">
        <f>IF(LEN(Library!D15)=0,"",Library!D15)</f>
        <v>GZ014</v>
      </c>
      <c r="B14" t="str">
        <f>IF(LEN(Library!E15)=0,"",Library!E15)</f>
        <v>GZ014</v>
      </c>
      <c r="C14" t="str">
        <f>IF(LEN(Library!F15)=0,"",Library!F15)</f>
        <v>Field</v>
      </c>
      <c r="D14" t="str">
        <f>IF(LEN(Library!G15)=0,"",exp_id)</f>
        <v>SLJS036</v>
      </c>
      <c r="E14" t="str">
        <f>IF(LEN(Library!G15)=0,"",Library!G15)</f>
        <v>No sWGA</v>
      </c>
      <c r="F14" t="str">
        <f>IF(LEN(Library!H15)=0,"",Library!H15)</f>
        <v>PCTB132_F2</v>
      </c>
      <c r="G14" t="str">
        <f>IF(LEN(Library!Z15)=0,"",Library!Z15)</f>
        <v>SLJS036_E2</v>
      </c>
      <c r="H14" t="str">
        <f>IF(LEN(Library!G15)=0,"",CONCATENATE("barcode",Library!L15))</f>
        <v>barcode13</v>
      </c>
      <c r="I14">
        <f>IF(LEN(Library!W15)=0,"",IF(Library!X15&gt;0,Library!X15,Library!W15))</f>
        <v>4</v>
      </c>
    </row>
    <row r="15" spans="1:9" x14ac:dyDescent="0.3">
      <c r="A15" t="str">
        <f>IF(LEN(Library!D16)=0,"",Library!D16)</f>
        <v>GZ015</v>
      </c>
      <c r="B15" t="str">
        <f>IF(LEN(Library!E16)=0,"",Library!E16)</f>
        <v>GZ015</v>
      </c>
      <c r="C15" t="str">
        <f>IF(LEN(Library!F16)=0,"",Library!F16)</f>
        <v>Field</v>
      </c>
      <c r="D15" t="str">
        <f>IF(LEN(Library!G16)=0,"",exp_id)</f>
        <v>SLJS036</v>
      </c>
      <c r="E15" t="str">
        <f>IF(LEN(Library!G16)=0,"",Library!G16)</f>
        <v>No sWGA</v>
      </c>
      <c r="F15" t="str">
        <f>IF(LEN(Library!H16)=0,"",Library!H16)</f>
        <v>PCTB132_G2</v>
      </c>
      <c r="G15" t="str">
        <f>IF(LEN(Library!Z16)=0,"",Library!Z16)</f>
        <v>SLJS036_F2</v>
      </c>
      <c r="H15" t="str">
        <f>IF(LEN(Library!G16)=0,"",CONCATENATE("barcode",Library!L16))</f>
        <v>barcode14</v>
      </c>
      <c r="I15">
        <f>IF(LEN(Library!W16)=0,"",IF(Library!X16&gt;0,Library!X16,Library!W16))</f>
        <v>4</v>
      </c>
    </row>
    <row r="16" spans="1:9" x14ac:dyDescent="0.3">
      <c r="A16" t="str">
        <f>IF(LEN(Library!D17)=0,"",Library!D17)</f>
        <v>GZ016</v>
      </c>
      <c r="B16" t="str">
        <f>IF(LEN(Library!E17)=0,"",Library!E17)</f>
        <v>GZ016</v>
      </c>
      <c r="C16" t="str">
        <f>IF(LEN(Library!F17)=0,"",Library!F17)</f>
        <v>Field</v>
      </c>
      <c r="D16" t="str">
        <f>IF(LEN(Library!G17)=0,"",exp_id)</f>
        <v>SLJS036</v>
      </c>
      <c r="E16" t="str">
        <f>IF(LEN(Library!G17)=0,"",Library!G17)</f>
        <v>No sWGA</v>
      </c>
      <c r="F16" t="str">
        <f>IF(LEN(Library!H17)=0,"",Library!H17)</f>
        <v>PCTB132_H2</v>
      </c>
      <c r="G16" t="str">
        <f>IF(LEN(Library!Z17)=0,"",Library!Z17)</f>
        <v>SLJS036_G2</v>
      </c>
      <c r="H16" t="str">
        <f>IF(LEN(Library!G17)=0,"",CONCATENATE("barcode",Library!L17))</f>
        <v>barcode15</v>
      </c>
      <c r="I16">
        <f>IF(LEN(Library!W17)=0,"",IF(Library!X17&gt;0,Library!X17,Library!W17))</f>
        <v>4</v>
      </c>
    </row>
    <row r="17" spans="1:9" x14ac:dyDescent="0.3">
      <c r="A17" t="str">
        <f>IF(LEN(Library!D18)=0,"",Library!D18)</f>
        <v>GZ017</v>
      </c>
      <c r="B17" t="str">
        <f>IF(LEN(Library!E18)=0,"",Library!E18)</f>
        <v>GZ017</v>
      </c>
      <c r="C17" t="str">
        <f>IF(LEN(Library!F18)=0,"",Library!F18)</f>
        <v>Field</v>
      </c>
      <c r="D17" t="str">
        <f>IF(LEN(Library!G18)=0,"",exp_id)</f>
        <v>SLJS036</v>
      </c>
      <c r="E17" t="str">
        <f>IF(LEN(Library!G18)=0,"",Library!G18)</f>
        <v>No sWGA</v>
      </c>
      <c r="F17" t="str">
        <f>IF(LEN(Library!H18)=0,"",Library!H18)</f>
        <v>PCTB132_A3</v>
      </c>
      <c r="G17" t="str">
        <f>IF(LEN(Library!Z18)=0,"",Library!Z18)</f>
        <v>SLJS036_H2</v>
      </c>
      <c r="H17" t="str">
        <f>IF(LEN(Library!G18)=0,"",CONCATENATE("barcode",Library!L18))</f>
        <v>barcode16</v>
      </c>
      <c r="I17">
        <f>IF(LEN(Library!W18)=0,"",IF(Library!X18&gt;0,Library!X18,Library!W18))</f>
        <v>4</v>
      </c>
    </row>
    <row r="18" spans="1:9" x14ac:dyDescent="0.3">
      <c r="A18" t="str">
        <f>IF(LEN(Library!D19)=0,"",Library!D19)</f>
        <v>GZ018</v>
      </c>
      <c r="B18" t="str">
        <f>IF(LEN(Library!E19)=0,"",Library!E19)</f>
        <v>GZ018</v>
      </c>
      <c r="C18" t="str">
        <f>IF(LEN(Library!F19)=0,"",Library!F19)</f>
        <v>Field</v>
      </c>
      <c r="D18" t="str">
        <f>IF(LEN(Library!G19)=0,"",exp_id)</f>
        <v>SLJS036</v>
      </c>
      <c r="E18" t="str">
        <f>IF(LEN(Library!G19)=0,"",Library!G19)</f>
        <v>No sWGA</v>
      </c>
      <c r="F18" t="str">
        <f>IF(LEN(Library!H19)=0,"",Library!H19)</f>
        <v>PCTB132_B3</v>
      </c>
      <c r="G18" t="str">
        <f>IF(LEN(Library!Z19)=0,"",Library!Z19)</f>
        <v>SLJS036_A3</v>
      </c>
      <c r="H18" t="str">
        <f>IF(LEN(Library!G19)=0,"",CONCATENATE("barcode",Library!L19))</f>
        <v>barcode17</v>
      </c>
      <c r="I18">
        <f>IF(LEN(Library!W19)=0,"",IF(Library!X19&gt;0,Library!X19,Library!W19))</f>
        <v>10</v>
      </c>
    </row>
    <row r="19" spans="1:9" x14ac:dyDescent="0.3">
      <c r="A19" t="str">
        <f>IF(LEN(Library!D20)=0,"",Library!D20)</f>
        <v>GZ019</v>
      </c>
      <c r="B19" t="str">
        <f>IF(LEN(Library!E20)=0,"",Library!E20)</f>
        <v>GZ019</v>
      </c>
      <c r="C19" t="str">
        <f>IF(LEN(Library!F20)=0,"",Library!F20)</f>
        <v>Field</v>
      </c>
      <c r="D19" t="str">
        <f>IF(LEN(Library!G20)=0,"",exp_id)</f>
        <v>SLJS036</v>
      </c>
      <c r="E19" t="str">
        <f>IF(LEN(Library!G20)=0,"",Library!G20)</f>
        <v>No sWGA</v>
      </c>
      <c r="F19" t="str">
        <f>IF(LEN(Library!H20)=0,"",Library!H20)</f>
        <v>PCTB132_C3</v>
      </c>
      <c r="G19" t="str">
        <f>IF(LEN(Library!Z20)=0,"",Library!Z20)</f>
        <v>SLJS036_B3</v>
      </c>
      <c r="H19" t="str">
        <f>IF(LEN(Library!G20)=0,"",CONCATENATE("barcode",Library!L20))</f>
        <v>barcode18</v>
      </c>
      <c r="I19">
        <f>IF(LEN(Library!W20)=0,"",IF(Library!X20&gt;0,Library!X20,Library!W20))</f>
        <v>10</v>
      </c>
    </row>
    <row r="20" spans="1:9" x14ac:dyDescent="0.3">
      <c r="A20" t="str">
        <f>IF(LEN(Library!D21)=0,"",Library!D21)</f>
        <v>GZ021</v>
      </c>
      <c r="B20" t="str">
        <f>IF(LEN(Library!E21)=0,"",Library!E21)</f>
        <v>GZ021</v>
      </c>
      <c r="C20" t="str">
        <f>IF(LEN(Library!F21)=0,"",Library!F21)</f>
        <v>Field</v>
      </c>
      <c r="D20" t="str">
        <f>IF(LEN(Library!G21)=0,"",exp_id)</f>
        <v>SLJS036</v>
      </c>
      <c r="E20" t="str">
        <f>IF(LEN(Library!G21)=0,"",Library!G21)</f>
        <v>No sWGA</v>
      </c>
      <c r="F20" t="str">
        <f>IF(LEN(Library!H21)=0,"",Library!H21)</f>
        <v>PCTB132_E3</v>
      </c>
      <c r="G20" t="str">
        <f>IF(LEN(Library!Z21)=0,"",Library!Z21)</f>
        <v>SLJS036_C3</v>
      </c>
      <c r="H20" t="str">
        <f>IF(LEN(Library!G21)=0,"",CONCATENATE("barcode",Library!L21))</f>
        <v>barcode19</v>
      </c>
      <c r="I20">
        <f>IF(LEN(Library!W21)=0,"",IF(Library!X21&gt;0,Library!X21,Library!W21))</f>
        <v>10</v>
      </c>
    </row>
    <row r="21" spans="1:9" x14ac:dyDescent="0.3">
      <c r="A21" t="str">
        <f>IF(LEN(Library!D22)=0,"",Library!D22)</f>
        <v>3D7</v>
      </c>
      <c r="B21" t="str">
        <f>IF(LEN(Library!E22)=0,"",Library!E22)</f>
        <v>3D7</v>
      </c>
      <c r="C21" t="str">
        <f>IF(LEN(Library!F22)=0,"",Library!F22)</f>
        <v>Positive</v>
      </c>
      <c r="D21" t="str">
        <f>IF(LEN(Library!G22)=0,"",exp_id)</f>
        <v>SLJS036</v>
      </c>
      <c r="E21" t="str">
        <f>IF(LEN(Library!G22)=0,"",Library!G22)</f>
        <v>No sWGA</v>
      </c>
      <c r="F21" t="str">
        <f>IF(LEN(Library!H22)=0,"",Library!H22)</f>
        <v>PCTB132_F3</v>
      </c>
      <c r="G21" t="str">
        <f>IF(LEN(Library!Z22)=0,"",Library!Z22)</f>
        <v>SLJS036_D3</v>
      </c>
      <c r="H21" t="str">
        <f>IF(LEN(Library!G22)=0,"",CONCATENATE("barcode",Library!L22))</f>
        <v>barcode20</v>
      </c>
      <c r="I21">
        <f>IF(LEN(Library!W22)=0,"",IF(Library!X22&gt;0,Library!X22,Library!W22))</f>
        <v>10</v>
      </c>
    </row>
    <row r="22" spans="1:9" x14ac:dyDescent="0.3">
      <c r="A22" t="str">
        <f>IF(LEN(Library!D23)=0,"",Library!D23)</f>
        <v>Dd2</v>
      </c>
      <c r="B22" t="str">
        <f>IF(LEN(Library!E23)=0,"",Library!E23)</f>
        <v>Dd2</v>
      </c>
      <c r="C22" t="str">
        <f>IF(LEN(Library!F23)=0,"",Library!F23)</f>
        <v>Positive</v>
      </c>
      <c r="D22" t="str">
        <f>IF(LEN(Library!G23)=0,"",exp_id)</f>
        <v>SLJS036</v>
      </c>
      <c r="E22" t="str">
        <f>IF(LEN(Library!G23)=0,"",Library!G23)</f>
        <v>No sWGA</v>
      </c>
      <c r="F22" t="str">
        <f>IF(LEN(Library!H23)=0,"",Library!H23)</f>
        <v>PCTB132_G3</v>
      </c>
      <c r="G22" t="str">
        <f>IF(LEN(Library!Z23)=0,"",Library!Z23)</f>
        <v>SLJS036_E3</v>
      </c>
      <c r="H22" t="str">
        <f>IF(LEN(Library!G23)=0,"",CONCATENATE("barcode",Library!L23))</f>
        <v>barcode21</v>
      </c>
      <c r="I22">
        <f>IF(LEN(Library!W23)=0,"",IF(Library!X23&gt;0,Library!X23,Library!W23))</f>
        <v>10</v>
      </c>
    </row>
    <row r="23" spans="1:9" x14ac:dyDescent="0.3">
      <c r="A23" t="str">
        <f>IF(LEN(Library!D24)=0,"",Library!D24)</f>
        <v>NTC</v>
      </c>
      <c r="B23" t="str">
        <f>IF(LEN(Library!E24)=0,"",Library!E24)</f>
        <v>NTC</v>
      </c>
      <c r="C23" t="str">
        <f>IF(LEN(Library!F24)=0,"",Library!F24)</f>
        <v>Negative</v>
      </c>
      <c r="D23" t="str">
        <f>IF(LEN(Library!G24)=0,"",exp_id)</f>
        <v>SLJS036</v>
      </c>
      <c r="E23" t="str">
        <f>IF(LEN(Library!G24)=0,"",Library!G24)</f>
        <v>No sWGA</v>
      </c>
      <c r="F23" t="str">
        <f>IF(LEN(Library!H24)=0,"",Library!H24)</f>
        <v>PCTB132_H3</v>
      </c>
      <c r="G23" t="str">
        <f>IF(LEN(Library!Z24)=0,"",Library!Z24)</f>
        <v>SLJS036_F3</v>
      </c>
      <c r="H23" t="str">
        <f>IF(LEN(Library!G24)=0,"",CONCATENATE("barcode",Library!L24))</f>
        <v>barcode22</v>
      </c>
      <c r="I23">
        <f>IF(LEN(Library!W24)=0,"",IF(Library!X24&gt;0,Library!X24,Library!W24))</f>
        <v>10</v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Assay</vt:lpstr>
      <vt:lpstr>Library</vt:lpstr>
      <vt:lpstr>Reference</vt:lpstr>
      <vt:lpstr>expt_metadata</vt:lpstr>
      <vt:lpstr>rxn_metadata</vt:lpstr>
      <vt:lpstr>adaptlig_maxvol_ul</vt:lpstr>
      <vt:lpstr>adaptlig_rxn_vol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library_dna_loaded_ul</vt:lpstr>
      <vt:lpstr>Minimum_final_pooled_DNA_conc</vt:lpstr>
      <vt:lpstr>pcr_product_targetmass_per_sample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revision>2</cp:revision>
  <cp:lastPrinted>2025-07-28T08:13:31Z</cp:lastPrinted>
  <dcterms:created xsi:type="dcterms:W3CDTF">2022-03-21T12:22:51Z</dcterms:created>
  <dcterms:modified xsi:type="dcterms:W3CDTF">2025-07-29T07:27:45Z</dcterms:modified>
  <dc:language>en-GB</dc:language>
</cp:coreProperties>
</file>