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6C1F2D59-36A1-46C7-B2A6-5D390FC779D2}" xr6:coauthVersionLast="47" xr6:coauthVersionMax="47" xr10:uidLastSave="{00000000-0000-0000-0000-000000000000}"/>
  <bookViews>
    <workbookView xWindow="-120" yWindow="-120" windowWidth="34080" windowHeight="22200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Assay!$H$19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0" i="6"/>
  <c r="C10" i="6"/>
  <c r="C9" i="6"/>
  <c r="C6" i="6"/>
  <c r="C5" i="6"/>
  <c r="D25" i="6"/>
  <c r="F25" i="6" s="1"/>
  <c r="D24" i="6"/>
  <c r="D23" i="6"/>
  <c r="D22" i="6"/>
  <c r="A22" i="6"/>
  <c r="D21" i="6"/>
  <c r="A21" i="6"/>
  <c r="M2" i="10"/>
  <c r="H2" i="10"/>
  <c r="K2" i="10"/>
  <c r="G2" i="10"/>
  <c r="A23" i="6" l="1"/>
  <c r="F23" i="6"/>
  <c r="A24" i="6"/>
  <c r="F24" i="6"/>
  <c r="D26" i="6"/>
  <c r="F27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6" i="6" l="1"/>
  <c r="F22" i="6"/>
  <c r="D27" i="6"/>
</calcChain>
</file>

<file path=xl/sharedStrings.xml><?xml version="1.0" encoding="utf-8"?>
<sst xmlns="http://schemas.openxmlformats.org/spreadsheetml/2006/main" count="264" uniqueCount="258">
  <si>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</si>
  <si>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</si>
  <si>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</si>
  <si>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</si>
  <si>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</si>
  <si>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</si>
  <si>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</si>
  <si>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</si>
  <si>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</si>
  <si>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</si>
  <si>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</si>
  <si>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</si>
  <si>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</si>
  <si>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</si>
  <si>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</si>
  <si>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</si>
  <si>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</si>
  <si>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</si>
  <si>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</si>
  <si>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</si>
  <si>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</si>
  <si>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</si>
  <si>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</si>
  <si>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</si>
  <si>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</si>
  <si>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</si>
  <si>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</si>
  <si>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</si>
  <si>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</si>
  <si>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</si>
  <si>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</si>
  <si>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</si>
  <si>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</si>
  <si>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</si>
  <si>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</si>
  <si>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</si>
  <si>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</si>
  <si>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</si>
  <si>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</si>
  <si>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</si>
  <si>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</si>
  <si>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</si>
  <si>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</si>
  <si>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</si>
  <si>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</si>
  <si>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</si>
  <si>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</si>
  <si>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</si>
  <si>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</si>
  <si>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</si>
  <si>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</si>
  <si>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</si>
  <si>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</si>
  <si>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</si>
  <si>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</si>
  <si>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</si>
  <si>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</si>
  <si>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</si>
  <si>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</si>
  <si>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</si>
  <si>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</si>
  <si>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</si>
  <si>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</si>
  <si>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</si>
  <si>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</si>
  <si>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</si>
  <si>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</si>
  <si>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</si>
  <si>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</si>
  <si>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</si>
  <si>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</si>
  <si>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</si>
  <si>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</si>
  <si>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</si>
  <si>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</si>
  <si>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</si>
  <si>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</si>
  <si>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</si>
  <si>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</si>
  <si>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</si>
  <si>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</si>
  <si>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</si>
  <si>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</si>
  <si>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</si>
  <si>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</si>
  <si>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</si>
  <si>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</si>
  <si>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</si>
  <si>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</si>
  <si>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</si>
  <si>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</si>
  <si>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</si>
  <si>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</si>
  <si>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</si>
  <si>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</si>
  <si>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</si>
  <si>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</si>
  <si>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</si>
  <si>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</si>
  <si>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</si>
  <si>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</si>
  <si>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</si>
  <si>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</si>
  <si>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</si>
  <si>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</si>
  <si>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</si>
  <si>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</si>
  <si>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</si>
  <si>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</si>
  <si>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</si>
  <si>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</si>
  <si>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</si>
  <si>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</si>
  <si>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</si>
  <si>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</si>
  <si>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</si>
  <si>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</si>
  <si>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</si>
  <si>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</si>
  <si>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</si>
  <si>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</si>
  <si>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</si>
  <si>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</si>
  <si>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</si>
  <si>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</si>
  <si>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</si>
  <si>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</si>
  <si>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</si>
  <si>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</si>
  <si>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</si>
  <si>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</si>
  <si>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</si>
  <si>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</si>
  <si>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</si>
  <si>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</si>
  <si>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</si>
  <si>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</si>
  <si>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</si>
  <si>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</si>
  <si>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</si>
  <si>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</si>
  <si>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</si>
  <si>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</si>
  <si>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</si>
  <si>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</si>
  <si>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</si>
  <si>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</si>
  <si>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</si>
  <si>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</si>
  <si>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</si>
  <si>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</si>
  <si>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</si>
  <si>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</si>
  <si>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</si>
  <si>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</si>
  <si>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</si>
  <si>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</si>
  <si>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</si>
  <si>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</si>
  <si>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</si>
  <si>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</si>
  <si>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</si>
  <si>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</si>
  <si>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</si>
  <si>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</si>
  <si>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</si>
  <si>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</si>
  <si>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</si>
  <si>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</si>
  <si>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</si>
  <si>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</si>
  <si>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</si>
  <si>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</si>
  <si>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</si>
  <si>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</si>
  <si>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</si>
  <si>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</si>
  <si>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</si>
  <si>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</si>
  <si>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</si>
  <si>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</si>
  <si>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</si>
  <si>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</si>
  <si>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</si>
  <si>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</si>
  <si>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</si>
  <si>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</si>
  <si>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</si>
  <si>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</si>
  <si>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</si>
  <si>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</si>
  <si>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</si>
  <si>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</si>
  <si>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</si>
  <si>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</si>
  <si>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</si>
  <si>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</si>
  <si>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</si>
  <si>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</si>
  <si>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</si>
  <si>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</si>
  <si>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</si>
  <si>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</si>
  <si>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</si>
  <si>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</si>
  <si>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</si>
  <si>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</si>
  <si>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</si>
  <si>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</si>
  <si>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</si>
  <si>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</si>
  <si>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</si>
  <si>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</si>
  <si>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</si>
  <si>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</si>
  <si>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</si>
  <si>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</si>
  <si>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</si>
  <si>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</si>
  <si>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</si>
  <si>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</si>
  <si>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</si>
  <si>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</si>
  <si>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</si>
  <si>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</si>
  <si>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</si>
  <si>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</si>
  <si>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</si>
  <si>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</si>
  <si>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</si>
  <si>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</si>
  <si>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contains look-up tables, assumptions etc. Edit the entries in green according to your needs</t>
  </si>
  <si>
    <t>1. Select a complete entry i.e. for names you would highlight two cells e.g. I5 and J5</t>
  </si>
  <si>
    <t>Project</t>
  </si>
  <si>
    <t>NOMADS_MVP</t>
  </si>
  <si>
    <t>N003</t>
  </si>
  <si>
    <t>Pf-03-9</t>
  </si>
  <si>
    <t>pcr_enzyme</t>
  </si>
  <si>
    <t>KAPA</t>
  </si>
  <si>
    <t>Changelog from previous version</t>
  </si>
  <si>
    <t>Added selection of PCR enzyme and capture to expt_metadata</t>
  </si>
  <si>
    <t>Addded MVP to list of assays</t>
  </si>
  <si>
    <t>DNA Source:</t>
  </si>
  <si>
    <t>Add DNA Source info</t>
  </si>
  <si>
    <t>Template</t>
  </si>
  <si>
    <t>Enzyme</t>
  </si>
  <si>
    <t>Q5 Master Mix</t>
  </si>
  <si>
    <t>Enzyme Vol</t>
  </si>
  <si>
    <t>Template Volume</t>
  </si>
  <si>
    <t>Primer Pool vol</t>
  </si>
  <si>
    <t>dNTP</t>
  </si>
  <si>
    <t>Buffer</t>
  </si>
  <si>
    <t>SWGA product (KAPA)</t>
  </si>
  <si>
    <t>DNA Extract (Q5)</t>
  </si>
  <si>
    <t>Changed all CONCAT refs to CONCATENATE for translations</t>
  </si>
  <si>
    <t>Project A</t>
  </si>
  <si>
    <t>Project B</t>
  </si>
  <si>
    <t>Project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</si>
</sst>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27" headerRowBorderDxfId="26" tableBorderDxfId="25" totalsRowBorderDxfId="24">
  <autoFilter ref="A2:J98" xr:uid="{4C103716-E393-43AA-872A-215BD28108E4}"/>
  <tableColumns count="10">
    <tableColumn id="1" xr3:uid="{AFEE5217-53A1-450F-B6A8-E87D945E0FAE}" name="#" dataDxfId="23"/>
    <tableColumn id="6" xr3:uid="{0CF8190A-662E-422B-8BDD-34F3D27B34F2}" name="Well" dataDxfId="22"/>
    <tableColumn id="2" xr3:uid="{CE61E1E1-E9B3-4D58-9DFE-1AB6DDFCD05A}" name="Sample ID" dataDxfId="21"/>
    <tableColumn id="3" xr3:uid="{9795EF0E-2DE1-455A-A3FF-0804F7CBA8C3}" name="Extraction ID" dataDxfId="20"/>
    <tableColumn id="5" xr3:uid="{B3E809FC-AA96-4329-8BC3-6D3188F7C694}" name="sWGA identifier" dataDxfId="19">
      <calculatedColumnFormula>IF(pcr_dna_source="DNA Extract (Q5)","Direct DNA","")</calculatedColumnFormula>
    </tableColumn>
    <tableColumn id="8" xr3:uid="{59846CDB-FD66-45CD-A212-013D460992B1}" name="PCR Identifier" dataDxfId="18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17"/>
    <tableColumn id="11" xr3:uid="{D2BFD013-75EF-450B-A4E3-95DAB8A07EC6}" name="PCR Dilution Factor" dataDxfId="16"/>
    <tableColumn id="12" xr3:uid="{96ADB29E-A594-4912-850A-45B8B3904B4D}" name="PCR [DNA] (ng / µl)" dataDxfId="15">
      <calculatedColumnFormula>IF(OR(G3="",H3=""),"",SUM(G3*H3))</calculatedColumnFormula>
    </tableColumn>
    <tableColumn id="13" xr3:uid="{87CC627F-41F3-42EC-BA06-893DB14E3545}" name="Proceed with library prep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3" dataDxfId="12">
  <autoFilter ref="E2:G5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7A94C-B56B-4F54-BD7F-5F341857DAB8}" name="tbl_template" displayName="tbl_template" ref="E7:K9" totalsRowShown="0">
  <autoFilter ref="E7:K9" xr:uid="{7577A94C-B56B-4F54-BD7F-5F341857DAB8}"/>
  <tableColumns count="7">
    <tableColumn id="1" xr3:uid="{F4C3F9A8-1008-4F6B-840D-280BD6FE787E}" name="Template"/>
    <tableColumn id="7" xr3:uid="{70C3F764-E116-465A-8CFC-BDB26F364548}" name="Template Volume"/>
    <tableColumn id="3" xr3:uid="{0AB3E7D5-4939-40E7-8577-579B3E261745}" name="Enzyme"/>
    <tableColumn id="6" xr3:uid="{E21139B7-C5FD-477D-8ED9-A828F15844D3}" name="Enzyme Vol"/>
    <tableColumn id="9" xr3:uid="{42A353D5-649E-4805-AE81-B1A0E3D3F82F}" name="dNTP"/>
    <tableColumn id="10" xr3:uid="{C045F082-D561-44DC-ABE8-861FE1ADD211}" name="Buffer"/>
    <tableColumn id="2" xr3:uid="{BB3BE399-3A7A-4A3F-B979-8000C6923CAB}" name="Primer Pool vol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  <tableColumn id="13" xr3:uid="{4786D324-56A9-420B-A7CB-8083E29E50BD}" name="pcr_enzyme">
      <calculatedColumnFormula>pcr_enzyme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2"/>
  <sheetViews>
    <sheetView tabSelected="1" workbookViewId="0">
      <selection activeCell="H11" sqref="H11"/>
    </sheetView>
  </sheetViews>
  <sheetFormatPr defaultRowHeight="15.75" x14ac:dyDescent="0.25"/>
  <cols>
    <col min="1" max="8" width="9" style="8" customWidth="1"/>
  </cols>
  <sheetData>
    <row r="1" spans="1:13" x14ac:dyDescent="0.25">
      <c r="A1" s="70" t="s">
        <v>161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5.75" customHeight="1" x14ac:dyDescent="0.25">
      <c r="A2" s="72" t="s">
        <v>135</v>
      </c>
      <c r="B2" s="73"/>
      <c r="C2" s="76"/>
      <c r="D2" s="76"/>
      <c r="E2" s="76"/>
      <c r="F2" s="76"/>
      <c r="G2" s="71" t="s">
        <v>140</v>
      </c>
      <c r="H2" s="71"/>
      <c r="K2" s="63" t="s">
        <v>139</v>
      </c>
      <c r="L2" s="63"/>
    </row>
    <row r="3" spans="1:13" ht="15.75" customHeight="1" x14ac:dyDescent="0.25">
      <c r="A3" s="72" t="s">
        <v>151</v>
      </c>
      <c r="B3" s="73"/>
      <c r="C3" s="77"/>
      <c r="D3" s="77"/>
      <c r="E3" s="77"/>
      <c r="F3" s="77"/>
      <c r="G3" t="s">
        <v>156</v>
      </c>
      <c r="K3" s="61" t="s">
        <v>3</v>
      </c>
      <c r="L3" s="61"/>
    </row>
    <row r="4" spans="1:13" x14ac:dyDescent="0.25">
      <c r="A4" s="72" t="s">
        <v>159</v>
      </c>
      <c r="B4" s="73"/>
      <c r="C4" s="93"/>
      <c r="D4" s="93"/>
      <c r="E4" s="93"/>
      <c r="F4" s="93"/>
      <c r="G4" s="40" t="s">
        <v>155</v>
      </c>
      <c r="K4" s="62" t="s">
        <v>4</v>
      </c>
      <c r="L4" s="62"/>
    </row>
    <row r="5" spans="1:13" x14ac:dyDescent="0.25">
      <c r="A5" s="74" t="s">
        <v>154</v>
      </c>
      <c r="B5" s="75"/>
      <c r="C5" s="78" t="str">
        <f>IF(OR(ISBLANK(C3),ISBLANK(C4)),"",CONCATENATE("PC",VLOOKUP(C3,reference!M3:N5,2,FALSE),C4))</f>
        <v/>
      </c>
      <c r="D5" s="78"/>
      <c r="E5" s="78"/>
      <c r="F5" s="78"/>
      <c r="G5" s="21" t="s">
        <v>168</v>
      </c>
      <c r="K5" s="68" t="s">
        <v>210</v>
      </c>
      <c r="L5" s="68"/>
    </row>
    <row r="6" spans="1:13" ht="15.75" customHeight="1" x14ac:dyDescent="0.25">
      <c r="A6" s="74" t="s">
        <v>136</v>
      </c>
      <c r="B6" s="75"/>
      <c r="C6" s="79" t="str">
        <f>IF(OR(ISBLANK(C2),ISBLANK(C3),LEN(C5)=0),"",CONCATENATE(C2,"_PCR_",C5))</f>
        <v/>
      </c>
      <c r="D6" s="79"/>
      <c r="E6" s="79"/>
      <c r="F6" s="79"/>
      <c r="G6" s="37"/>
      <c r="K6" s="68"/>
      <c r="L6" s="68"/>
    </row>
    <row r="7" spans="1:13" ht="15.75" customHeight="1" x14ac:dyDescent="0.25">
      <c r="A7" s="87" t="s">
        <v>211</v>
      </c>
      <c r="B7" s="87"/>
      <c r="C7" s="85"/>
      <c r="D7" s="85"/>
      <c r="E7" s="85"/>
      <c r="F7" s="85"/>
      <c r="G7" t="s">
        <v>156</v>
      </c>
    </row>
    <row r="8" spans="1:13" ht="15.75" customHeight="1" x14ac:dyDescent="0.25">
      <c r="A8" s="87" t="s">
        <v>212</v>
      </c>
      <c r="B8" s="87"/>
      <c r="C8" s="85"/>
      <c r="D8" s="85"/>
      <c r="E8" s="85"/>
      <c r="F8" s="85"/>
      <c r="G8" t="s">
        <v>213</v>
      </c>
    </row>
    <row r="9" spans="1:13" ht="15.75" customHeight="1" x14ac:dyDescent="0.25">
      <c r="A9" s="91" t="s">
        <v>207</v>
      </c>
      <c r="B9" s="91"/>
      <c r="C9" s="86" t="str">
        <f>IF(OR(LEN(C7)=0, LEN(C8)=0),"",CONCATENATE(C7,"_Batch",C8))</f>
        <v/>
      </c>
      <c r="D9" s="86"/>
      <c r="E9" s="86"/>
      <c r="F9" s="86"/>
      <c r="G9" s="21" t="s">
        <v>217</v>
      </c>
    </row>
    <row r="10" spans="1:13" ht="15.75" customHeight="1" x14ac:dyDescent="0.25">
      <c r="A10" s="91" t="s">
        <v>216</v>
      </c>
      <c r="B10" s="91"/>
      <c r="C10" s="92" t="str">
        <f>IF(OR(LEN(C6)=0,LEN(exp_summary)=0),"",CONCATENATE(C6,"_",exp_summary,".xlsx"))</f>
        <v/>
      </c>
      <c r="D10" s="92"/>
      <c r="E10" s="92"/>
      <c r="F10" s="92"/>
      <c r="G10" s="92"/>
      <c r="H10" s="92"/>
    </row>
    <row r="11" spans="1:13" x14ac:dyDescent="0.25">
      <c r="A11" s="72" t="s">
        <v>150</v>
      </c>
      <c r="B11" s="73"/>
      <c r="C11" s="80"/>
      <c r="D11" s="80"/>
      <c r="E11" s="80"/>
      <c r="F11" s="80"/>
      <c r="G11" t="s">
        <v>156</v>
      </c>
    </row>
    <row r="12" spans="1:13" x14ac:dyDescent="0.25">
      <c r="A12" s="74" t="s">
        <v>169</v>
      </c>
      <c r="B12" s="75"/>
      <c r="C12" s="81" t="str">
        <f>IF(ISBLANK(C11),"",VLOOKUP(C11,tbl_Assays[],2,FALSE))</f>
        <v/>
      </c>
      <c r="D12" s="81"/>
      <c r="E12" s="81"/>
      <c r="F12" s="81"/>
      <c r="G12" s="21" t="s">
        <v>214</v>
      </c>
    </row>
    <row r="13" spans="1:13" x14ac:dyDescent="0.25">
      <c r="A13" s="74" t="s">
        <v>170</v>
      </c>
      <c r="B13" s="75"/>
      <c r="C13" s="81" t="str">
        <f>IF(ISBLANK(C11),"",VLOOKUP(C11,tbl_Assays[],3,FALSE))</f>
        <v/>
      </c>
      <c r="D13" s="81"/>
      <c r="E13" s="81"/>
      <c r="F13" s="81"/>
      <c r="G13" s="21" t="s">
        <v>215</v>
      </c>
    </row>
    <row r="14" spans="1:13" x14ac:dyDescent="0.25">
      <c r="A14" s="72" t="s">
        <v>203</v>
      </c>
      <c r="B14" s="73"/>
      <c r="C14" s="85"/>
      <c r="D14" s="85"/>
      <c r="E14" s="85"/>
      <c r="F14" s="85"/>
      <c r="G14" s="21" t="s">
        <v>204</v>
      </c>
    </row>
    <row r="15" spans="1:13" x14ac:dyDescent="0.25">
      <c r="A15" s="72" t="s">
        <v>137</v>
      </c>
      <c r="B15" s="73"/>
      <c r="C15" s="85"/>
      <c r="D15" s="85"/>
      <c r="E15" s="85"/>
      <c r="F15" s="85"/>
      <c r="G15" s="21"/>
    </row>
    <row r="16" spans="1:13" x14ac:dyDescent="0.25">
      <c r="A16" s="72" t="s">
        <v>201</v>
      </c>
      <c r="B16" s="73"/>
      <c r="C16" s="84"/>
      <c r="D16" s="84"/>
      <c r="E16" s="84"/>
      <c r="F16" s="84"/>
      <c r="G16" s="84"/>
      <c r="H16" s="84"/>
      <c r="I16" s="84"/>
      <c r="J16" s="84"/>
      <c r="K16" s="84"/>
    </row>
    <row r="17" spans="1:14" x14ac:dyDescent="0.25">
      <c r="A17" s="52"/>
      <c r="B17" s="18"/>
      <c r="C17" s="84"/>
      <c r="D17" s="84"/>
      <c r="E17" s="84"/>
      <c r="F17" s="84"/>
      <c r="G17" s="84"/>
      <c r="H17" s="84"/>
      <c r="I17" s="84"/>
      <c r="J17" s="84"/>
      <c r="K17" s="84"/>
    </row>
    <row r="18" spans="1:14" x14ac:dyDescent="0.25">
      <c r="A18" s="9"/>
      <c r="C18" s="10"/>
      <c r="D18" s="9"/>
      <c r="E18" s="9"/>
      <c r="F18" s="9"/>
      <c r="G18" s="9"/>
      <c r="H18" s="9"/>
      <c r="N18" s="9"/>
    </row>
    <row r="19" spans="1:14" x14ac:dyDescent="0.25">
      <c r="A19" s="12" t="s">
        <v>160</v>
      </c>
      <c r="B19" s="9"/>
      <c r="C19" s="18" t="s">
        <v>24</v>
      </c>
      <c r="D19" s="17">
        <v>0.1</v>
      </c>
      <c r="G19" s="8" t="s">
        <v>242</v>
      </c>
      <c r="H19" s="67"/>
      <c r="I19" s="67"/>
    </row>
    <row r="20" spans="1:14" x14ac:dyDescent="0.25">
      <c r="A20" s="83" t="s">
        <v>6</v>
      </c>
      <c r="B20" s="83"/>
      <c r="C20" s="83"/>
      <c r="D20" s="94" t="s">
        <v>7</v>
      </c>
      <c r="E20" s="94"/>
      <c r="F20" s="94" t="str">
        <f>CONCATENATE("MM x",exp_rxns, " (µl)")</f>
        <v>MM x (µl)</v>
      </c>
      <c r="G20" s="94"/>
      <c r="H20" s="9"/>
      <c r="J20" s="82" t="s">
        <v>8</v>
      </c>
      <c r="K20" s="82"/>
      <c r="L20" s="13" t="s">
        <v>14</v>
      </c>
      <c r="M20" s="13" t="s">
        <v>10</v>
      </c>
    </row>
    <row r="21" spans="1:14" x14ac:dyDescent="0.25">
      <c r="A21" s="67">
        <f>pcr_dna_source</f>
        <v>0</v>
      </c>
      <c r="B21" s="67"/>
      <c r="C21" s="67"/>
      <c r="D21" s="66">
        <f>IFERROR(VLOOKUP(pcr_dna_source,tbl_template[],2,FALSE),0)</f>
        <v>0</v>
      </c>
      <c r="E21" s="66"/>
      <c r="F21" s="95" t="s">
        <v>9</v>
      </c>
      <c r="G21" s="95"/>
      <c r="H21" s="58"/>
      <c r="I21" s="58"/>
      <c r="J21" s="64">
        <v>93</v>
      </c>
      <c r="K21" s="64"/>
      <c r="L21" s="11" t="s">
        <v>15</v>
      </c>
      <c r="M21" s="11"/>
    </row>
    <row r="22" spans="1:14" x14ac:dyDescent="0.25">
      <c r="A22" s="90">
        <f>IFERROR(VLOOKUP(pcr_dna_source,tbl_template[],3,FALSE),0)</f>
        <v>0</v>
      </c>
      <c r="B22" s="90"/>
      <c r="C22" s="90"/>
      <c r="D22" s="66">
        <f>IFERROR(VLOOKUP(pcr_dna_source,tbl_template[],4,FALSE),0)</f>
        <v>0</v>
      </c>
      <c r="E22" s="66"/>
      <c r="F22" s="89">
        <f>SUM(D22*exp_rxns*(1+$D$19))</f>
        <v>0</v>
      </c>
      <c r="G22" s="89"/>
      <c r="H22" s="58"/>
      <c r="I22" s="58"/>
      <c r="J22" s="65">
        <v>98</v>
      </c>
      <c r="K22" s="65"/>
      <c r="L22" s="11" t="s">
        <v>16</v>
      </c>
      <c r="M22" s="69" t="s">
        <v>11</v>
      </c>
    </row>
    <row r="23" spans="1:14" x14ac:dyDescent="0.25">
      <c r="A23" s="90" t="str">
        <f>IF(D23=0,"-","10mM dNTPs")</f>
        <v>-</v>
      </c>
      <c r="B23" s="90"/>
      <c r="C23" s="90"/>
      <c r="D23" s="66">
        <f>IFERROR(VLOOKUP(pcr_dna_source,tbl_template[],5,FALSE),0)</f>
        <v>0</v>
      </c>
      <c r="E23" s="66"/>
      <c r="F23" s="89" t="str">
        <f>IF(D23=0,"",SUM(D23*exp_rxns*(1+$D$19)))</f>
        <v/>
      </c>
      <c r="G23" s="89"/>
      <c r="H23" s="58"/>
      <c r="I23" s="58"/>
      <c r="J23" s="66">
        <v>50</v>
      </c>
      <c r="K23" s="66"/>
      <c r="L23" s="11" t="s">
        <v>17</v>
      </c>
      <c r="M23" s="69"/>
    </row>
    <row r="24" spans="1:14" x14ac:dyDescent="0.25">
      <c r="A24" s="90" t="str">
        <f>IF(D24=0,"-","Buffer")</f>
        <v>-</v>
      </c>
      <c r="B24" s="90"/>
      <c r="C24" s="90"/>
      <c r="D24" s="66">
        <f>IFERROR(VLOOKUP(pcr_dna_source,tbl_template[],6,FALSE),0)</f>
        <v>0</v>
      </c>
      <c r="E24" s="66"/>
      <c r="F24" s="89" t="str">
        <f>IF(D24=0,"",SUM(D24*exp_rxns*(1+$D$19)))</f>
        <v/>
      </c>
      <c r="G24" s="89"/>
      <c r="H24" s="58"/>
      <c r="I24" s="58"/>
      <c r="J24" s="67">
        <v>60</v>
      </c>
      <c r="K24" s="67"/>
      <c r="L24" s="11" t="s">
        <v>18</v>
      </c>
      <c r="M24" s="69"/>
    </row>
    <row r="25" spans="1:14" x14ac:dyDescent="0.25">
      <c r="A25" s="90" t="s">
        <v>12</v>
      </c>
      <c r="B25" s="90"/>
      <c r="C25" s="90"/>
      <c r="D25" s="66">
        <f>IFERROR(VLOOKUP(pcr_dna_source,tbl_template[],7,FALSE),0)</f>
        <v>0</v>
      </c>
      <c r="E25" s="66"/>
      <c r="F25" s="89" t="str">
        <f>IF(D25=0,"",SUM(D25*exp_rxns*(1+$D$19)))</f>
        <v/>
      </c>
      <c r="G25" s="89"/>
      <c r="H25" s="58"/>
      <c r="I25" s="58"/>
      <c r="J25" s="66">
        <v>60</v>
      </c>
      <c r="K25" s="66"/>
      <c r="L25" s="11" t="s">
        <v>19</v>
      </c>
      <c r="M25" s="11"/>
    </row>
    <row r="26" spans="1:14" x14ac:dyDescent="0.25">
      <c r="A26" s="90" t="s">
        <v>13</v>
      </c>
      <c r="B26" s="90"/>
      <c r="C26" s="90"/>
      <c r="D26" s="90">
        <f>SUM(25-SUM(D21:E25))</f>
        <v>25</v>
      </c>
      <c r="E26" s="90"/>
      <c r="F26" s="89">
        <f>SUM(D26*exp_rxns*(1+$D$19))</f>
        <v>0</v>
      </c>
      <c r="G26" s="89"/>
      <c r="H26" s="9"/>
      <c r="J26" s="66"/>
      <c r="K26" s="66"/>
    </row>
    <row r="27" spans="1:14" x14ac:dyDescent="0.25">
      <c r="D27" s="88">
        <f>SUM(D21:D26)</f>
        <v>25</v>
      </c>
      <c r="E27" s="88"/>
      <c r="F27" s="15" t="str">
        <f>CONCATENATE("Add ",SUM(D22:D26)," µl of MM to each well")</f>
        <v>Add 25 µl of MM to each well</v>
      </c>
      <c r="G27" s="11"/>
      <c r="H27" s="9"/>
    </row>
    <row r="28" spans="1:14" ht="15.75" customHeight="1" x14ac:dyDescent="0.25">
      <c r="A28" s="14" t="s">
        <v>162</v>
      </c>
      <c r="B28"/>
      <c r="C28"/>
      <c r="D28"/>
      <c r="E28"/>
      <c r="F28"/>
      <c r="G28"/>
      <c r="H28"/>
      <c r="K28" s="59" t="s">
        <v>163</v>
      </c>
      <c r="L28" s="59"/>
      <c r="M28" s="59"/>
    </row>
    <row r="29" spans="1:14" ht="15.75" customHeight="1" x14ac:dyDescent="0.25">
      <c r="A29" s="71" t="s">
        <v>25</v>
      </c>
      <c r="B29" s="71"/>
      <c r="C29" s="71"/>
      <c r="D29" s="71"/>
      <c r="E29" s="71"/>
      <c r="F29" s="71"/>
      <c r="G29" s="71"/>
      <c r="H29" s="9"/>
    </row>
    <row r="30" spans="1:14" ht="15.75" customHeight="1" x14ac:dyDescent="0.35">
      <c r="A30" s="21" t="s">
        <v>138</v>
      </c>
      <c r="B30" s="21"/>
      <c r="C30" s="21"/>
      <c r="D30" s="21"/>
      <c r="E30" s="21"/>
      <c r="F30" s="21"/>
      <c r="G30" s="21"/>
      <c r="H30" s="9"/>
      <c r="K30" s="60" t="s">
        <v>164</v>
      </c>
      <c r="L30" s="60"/>
      <c r="M30" s="60"/>
    </row>
    <row r="31" spans="1:14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4" ht="15.75" customHeight="1" x14ac:dyDescent="0.25">
      <c r="A32" s="22" t="s">
        <v>23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27</v>
      </c>
      <c r="B34" s="44" t="str">
        <f>IF(ISBLANK(PCR!D3), "",PCR!D3)</f>
        <v/>
      </c>
      <c r="C34" s="44" t="str">
        <f>IF(ISBLANK(PCR!D11), "",PCR!D11)</f>
        <v/>
      </c>
      <c r="D34" s="44" t="str">
        <f>IF(ISBLANK(PCR!D19), "",PCR!D19)</f>
        <v/>
      </c>
      <c r="E34" s="44" t="str">
        <f>IF(ISBLANK(PCR!D27), "",PCR!D27)</f>
        <v/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28</v>
      </c>
      <c r="B35" s="44" t="str">
        <f>IF(ISBLANK(PCR!D4), "",PCR!D4)</f>
        <v/>
      </c>
      <c r="C35" s="44" t="str">
        <f>IF(ISBLANK(PCR!D12), "",PCR!D12)</f>
        <v/>
      </c>
      <c r="D35" s="44" t="str">
        <f>IF(ISBLANK(PCR!D20), "",PCR!D20)</f>
        <v/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29</v>
      </c>
      <c r="B36" s="44" t="str">
        <f>IF(ISBLANK(PCR!D5), "",PCR!D5)</f>
        <v/>
      </c>
      <c r="C36" s="44" t="str">
        <f>IF(ISBLANK(PCR!D13), "",PCR!D13)</f>
        <v/>
      </c>
      <c r="D36" s="44" t="str">
        <f>IF(ISBLANK(PCR!D21), "",PCR!D21)</f>
        <v/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30</v>
      </c>
      <c r="B37" s="44" t="str">
        <f>IF(ISBLANK(PCR!D6), "",PCR!D6)</f>
        <v/>
      </c>
      <c r="C37" s="44" t="str">
        <f>IF(ISBLANK(PCR!D14), "",PCR!D14)</f>
        <v/>
      </c>
      <c r="D37" s="44" t="str">
        <f>IF(ISBLANK(PCR!D22), "",PCR!D22)</f>
        <v/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31</v>
      </c>
      <c r="B38" s="44" t="str">
        <f>IF(ISBLANK(PCR!D7), "",PCR!D7)</f>
        <v/>
      </c>
      <c r="C38" s="44" t="str">
        <f>IF(ISBLANK(PCR!D15), "",PCR!D15)</f>
        <v/>
      </c>
      <c r="D38" s="44" t="str">
        <f>IF(ISBLANK(PCR!D23), "",PCR!D23)</f>
        <v/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32</v>
      </c>
      <c r="B39" s="44" t="str">
        <f>IF(ISBLANK(PCR!D8), "",PCR!D8)</f>
        <v/>
      </c>
      <c r="C39" s="44" t="str">
        <f>IF(ISBLANK(PCR!D16), "",PCR!D16)</f>
        <v/>
      </c>
      <c r="D39" s="44" t="str">
        <f>IF(ISBLANK(PCR!D24), "",PCR!D24)</f>
        <v/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33</v>
      </c>
      <c r="B40" s="44" t="str">
        <f>IF(ISBLANK(PCR!D9), "",PCR!D9)</f>
        <v/>
      </c>
      <c r="C40" s="44" t="str">
        <f>IF(ISBLANK(PCR!D17), "",PCR!D17)</f>
        <v/>
      </c>
      <c r="D40" s="44" t="str">
        <f>IF(ISBLANK(PCR!D25), "",PCR!D25)</f>
        <v/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34</v>
      </c>
      <c r="B41" s="44" t="str">
        <f>IF(ISBLANK(PCR!D10), "",PCR!D10)</f>
        <v/>
      </c>
      <c r="C41" s="44" t="str">
        <f>IF(ISBLANK(PCR!D18), "",PCR!D18)</f>
        <v/>
      </c>
      <c r="D41" s="44" t="str">
        <f>IF(ISBLANK(PCR!D26), "",PCR!D26)</f>
        <v/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70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H19:I19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 C11 C14:C16 H19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CDC75C9-791B-4E82-A9A3-D2BDFD36107F}">
          <x14:formula1>
            <xm:f>reference!$P$3:$P$5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reference!$M$3:$M$5</xm:f>
          </x14:formula1>
          <xm:sqref>C3</xm:sqref>
        </x14:dataValidation>
        <x14:dataValidation type="list" allowBlank="1" showInputMessage="1" showErrorMessage="1" xr:uid="{A7FF4FB8-46D6-44CC-B8C5-ADFDB2C0B6F7}">
          <x14:formula1>
            <xm:f>reference!$E$8:$E$9</xm:f>
          </x14:formula1>
          <xm:sqref>H19:I19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E4" sqref="E4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6" t="s">
        <v>20</v>
      </c>
      <c r="D1" s="97"/>
      <c r="E1" s="41" t="s">
        <v>1</v>
      </c>
      <c r="F1" s="98" t="s">
        <v>2</v>
      </c>
      <c r="G1" s="99"/>
      <c r="H1" s="99"/>
      <c r="I1" s="99"/>
      <c r="J1" s="100"/>
    </row>
    <row r="2" spans="1:10" s="2" customFormat="1" ht="47.25" x14ac:dyDescent="0.25">
      <c r="A2" s="28" t="s">
        <v>35</v>
      </c>
      <c r="B2" s="28" t="s">
        <v>133</v>
      </c>
      <c r="C2" s="29" t="s">
        <v>5</v>
      </c>
      <c r="D2" s="29" t="s">
        <v>21</v>
      </c>
      <c r="E2" s="30" t="s">
        <v>196</v>
      </c>
      <c r="F2" s="31" t="s">
        <v>197</v>
      </c>
      <c r="G2" s="31" t="s">
        <v>157</v>
      </c>
      <c r="H2" s="31" t="s">
        <v>134</v>
      </c>
      <c r="I2" s="31" t="s">
        <v>158</v>
      </c>
      <c r="J2" s="31" t="s">
        <v>36</v>
      </c>
    </row>
    <row r="3" spans="1:10" ht="15.75" customHeight="1" x14ac:dyDescent="0.25">
      <c r="A3" s="23">
        <v>1</v>
      </c>
      <c r="B3" s="35" t="s">
        <v>37</v>
      </c>
      <c r="C3" s="49"/>
      <c r="D3" s="49"/>
      <c r="E3" s="45" t="str">
        <f t="shared" ref="E3:E34" si="0">IF(pcr_dna_source="DNA Extract (Q5)","Direct DNA","")</f>
        <v/>
      </c>
      <c r="F3" s="32" t="str">
        <f>IF(LEN(tbl_PCR[[#This Row],[sWGA identifier]])=0,"",CONCATENATE(exp_id,"_",tbl_PCR[[#This Row],[Well]]))</f>
        <v/>
      </c>
      <c r="G3" s="33"/>
      <c r="H3" s="33"/>
      <c r="I3" s="36" t="str">
        <f t="shared" ref="I3:I67" si="1">IF(OR(G3="",H3=""),"",SUM(G3*H3))</f>
        <v/>
      </c>
      <c r="J3" s="32"/>
    </row>
    <row r="4" spans="1:10" ht="15.75" customHeight="1" x14ac:dyDescent="0.25">
      <c r="A4" s="23">
        <v>2</v>
      </c>
      <c r="B4" s="35" t="s">
        <v>49</v>
      </c>
      <c r="C4" s="49"/>
      <c r="D4" s="49"/>
      <c r="E4" s="45" t="str">
        <f t="shared" si="0"/>
        <v/>
      </c>
      <c r="F4" s="16" t="str">
        <f>IF(LEN(tbl_PCR[[#This Row],[sWGA identifier]])=0,"",CONCATENATE(exp_id,"_",tbl_PCR[[#This Row],[Well]]))</f>
        <v/>
      </c>
      <c r="G4" s="3"/>
      <c r="H4" s="33"/>
      <c r="I4" s="4" t="str">
        <f t="shared" si="1"/>
        <v/>
      </c>
      <c r="J4" s="32"/>
    </row>
    <row r="5" spans="1:10" ht="15.75" customHeight="1" x14ac:dyDescent="0.25">
      <c r="A5" s="23">
        <v>3</v>
      </c>
      <c r="B5" s="35" t="s">
        <v>58</v>
      </c>
      <c r="C5" s="49"/>
      <c r="D5" s="49"/>
      <c r="E5" s="45" t="str">
        <f t="shared" si="0"/>
        <v/>
      </c>
      <c r="F5" s="16" t="str">
        <f>IF(LEN(tbl_PCR[[#This Row],[sWGA identifier]])=0,"",CONCATENATE(exp_id,"_",tbl_PCR[[#This Row],[Well]]))</f>
        <v/>
      </c>
      <c r="G5" s="33"/>
      <c r="H5" s="33"/>
      <c r="I5" s="4" t="str">
        <f t="shared" si="1"/>
        <v/>
      </c>
      <c r="J5" s="32"/>
    </row>
    <row r="6" spans="1:10" ht="15.75" customHeight="1" x14ac:dyDescent="0.25">
      <c r="A6" s="23">
        <v>4</v>
      </c>
      <c r="B6" s="35" t="s">
        <v>60</v>
      </c>
      <c r="C6" s="49"/>
      <c r="D6" s="49"/>
      <c r="E6" s="45" t="str">
        <f t="shared" si="0"/>
        <v/>
      </c>
      <c r="F6" s="16" t="str">
        <f>IF(LEN(tbl_PCR[[#This Row],[sWGA identifier]])=0,"",CONCATENATE(exp_id,"_",tbl_PCR[[#This Row],[Well]]))</f>
        <v/>
      </c>
      <c r="G6" s="3"/>
      <c r="H6" s="33"/>
      <c r="I6" s="4" t="str">
        <f t="shared" si="1"/>
        <v/>
      </c>
      <c r="J6" s="32"/>
    </row>
    <row r="7" spans="1:10" ht="15.75" customHeight="1" x14ac:dyDescent="0.25">
      <c r="A7" s="23">
        <v>5</v>
      </c>
      <c r="B7" s="35" t="s">
        <v>62</v>
      </c>
      <c r="C7" s="49"/>
      <c r="D7" s="49"/>
      <c r="E7" s="45" t="str">
        <f t="shared" si="0"/>
        <v/>
      </c>
      <c r="F7" s="16" t="str">
        <f>IF(LEN(tbl_PCR[[#This Row],[sWGA identifier]])=0,"",CONCATENATE(exp_id,"_",tbl_PCR[[#This Row],[Well]]))</f>
        <v/>
      </c>
      <c r="G7" s="33"/>
      <c r="H7" s="33"/>
      <c r="I7" s="4" t="str">
        <f t="shared" si="1"/>
        <v/>
      </c>
      <c r="J7" s="32"/>
    </row>
    <row r="8" spans="1:10" ht="15.75" customHeight="1" x14ac:dyDescent="0.25">
      <c r="A8" s="23">
        <v>6</v>
      </c>
      <c r="B8" s="35" t="s">
        <v>63</v>
      </c>
      <c r="C8" s="49"/>
      <c r="D8" s="49"/>
      <c r="E8" s="45" t="str">
        <f t="shared" si="0"/>
        <v/>
      </c>
      <c r="F8" s="16" t="str">
        <f>IF(LEN(tbl_PCR[[#This Row],[sWGA identifier]])=0,"",CONCATENATE(exp_id,"_",tbl_PCR[[#This Row],[Well]]))</f>
        <v/>
      </c>
      <c r="G8" s="3"/>
      <c r="H8" s="33"/>
      <c r="I8" s="4" t="str">
        <f t="shared" si="1"/>
        <v/>
      </c>
      <c r="J8" s="32"/>
    </row>
    <row r="9" spans="1:10" ht="15.75" customHeight="1" x14ac:dyDescent="0.25">
      <c r="A9" s="23">
        <v>7</v>
      </c>
      <c r="B9" s="35" t="s">
        <v>64</v>
      </c>
      <c r="C9" s="49"/>
      <c r="D9" s="49"/>
      <c r="E9" s="45" t="str">
        <f t="shared" si="0"/>
        <v/>
      </c>
      <c r="F9" s="16" t="str">
        <f>IF(LEN(tbl_PCR[[#This Row],[sWGA identifier]])=0,"",CONCATENATE(exp_id,"_",tbl_PCR[[#This Row],[Well]]))</f>
        <v/>
      </c>
      <c r="G9" s="33"/>
      <c r="H9" s="33"/>
      <c r="I9" s="4" t="str">
        <f t="shared" si="1"/>
        <v/>
      </c>
      <c r="J9" s="32"/>
    </row>
    <row r="10" spans="1:10" ht="15.75" customHeight="1" x14ac:dyDescent="0.25">
      <c r="A10" s="23">
        <v>8</v>
      </c>
      <c r="B10" s="35" t="s">
        <v>65</v>
      </c>
      <c r="C10" s="49"/>
      <c r="D10" s="49"/>
      <c r="E10" s="50" t="str">
        <f t="shared" si="0"/>
        <v/>
      </c>
      <c r="F10" s="16" t="str">
        <f>IF(LEN(tbl_PCR[[#This Row],[sWGA identifier]])=0,"",CONCATENATE(exp_id,"_",tbl_PCR[[#This Row],[Well]]))</f>
        <v/>
      </c>
      <c r="G10" s="3"/>
      <c r="H10" s="33"/>
      <c r="I10" s="4" t="str">
        <f t="shared" si="1"/>
        <v/>
      </c>
      <c r="J10" s="32"/>
    </row>
    <row r="11" spans="1:10" ht="15.75" customHeight="1" x14ac:dyDescent="0.25">
      <c r="A11" s="23">
        <v>9</v>
      </c>
      <c r="B11" s="35" t="s">
        <v>38</v>
      </c>
      <c r="C11" s="49"/>
      <c r="D11" s="34"/>
      <c r="E11" s="50" t="str">
        <f t="shared" si="0"/>
        <v/>
      </c>
      <c r="F11" s="16" t="str">
        <f>IF(LEN(tbl_PCR[[#This Row],[sWGA identifier]])=0,"",CONCATENATE(exp_id,"_",tbl_PCR[[#This Row],[Well]]))</f>
        <v/>
      </c>
      <c r="G11" s="3"/>
      <c r="H11" s="3"/>
      <c r="I11" s="4" t="str">
        <f t="shared" si="1"/>
        <v/>
      </c>
      <c r="J11" s="32"/>
    </row>
    <row r="12" spans="1:10" ht="15.75" customHeight="1" x14ac:dyDescent="0.25">
      <c r="A12" s="23">
        <v>10</v>
      </c>
      <c r="B12" s="35" t="s">
        <v>50</v>
      </c>
      <c r="C12" s="49"/>
      <c r="D12" s="34"/>
      <c r="E12" s="50" t="str">
        <f t="shared" si="0"/>
        <v/>
      </c>
      <c r="F12" s="16" t="str">
        <f>IF(LEN(tbl_PCR[[#This Row],[sWGA identifier]])=0,"",CONCATENATE(exp_id,"_",tbl_PCR[[#This Row],[Well]]))</f>
        <v/>
      </c>
      <c r="G12" s="3"/>
      <c r="H12" s="3"/>
      <c r="I12" s="4" t="str">
        <f t="shared" si="1"/>
        <v/>
      </c>
      <c r="J12" s="32"/>
    </row>
    <row r="13" spans="1:10" ht="15.75" customHeight="1" x14ac:dyDescent="0.25">
      <c r="A13" s="23">
        <v>11</v>
      </c>
      <c r="B13" s="35" t="s">
        <v>59</v>
      </c>
      <c r="C13" s="49"/>
      <c r="D13" s="34"/>
      <c r="E13" s="50" t="str">
        <f t="shared" si="0"/>
        <v/>
      </c>
      <c r="F13" s="16" t="str">
        <f>IF(LEN(tbl_PCR[[#This Row],[sWGA identifier]])=0,"",CONCATENATE(exp_id,"_",tbl_PCR[[#This Row],[Well]]))</f>
        <v/>
      </c>
      <c r="G13" s="3"/>
      <c r="H13" s="3"/>
      <c r="I13" s="4" t="str">
        <f t="shared" si="1"/>
        <v/>
      </c>
      <c r="J13" s="32"/>
    </row>
    <row r="14" spans="1:10" ht="15.75" customHeight="1" x14ac:dyDescent="0.25">
      <c r="A14" s="23">
        <v>12</v>
      </c>
      <c r="B14" s="35" t="s">
        <v>61</v>
      </c>
      <c r="C14" s="49"/>
      <c r="D14" s="34"/>
      <c r="E14" s="50" t="str">
        <f t="shared" si="0"/>
        <v/>
      </c>
      <c r="F14" s="16" t="str">
        <f>IF(LEN(tbl_PCR[[#This Row],[sWGA identifier]])=0,"",CONCATENATE(exp_id,"_",tbl_PCR[[#This Row],[Well]]))</f>
        <v/>
      </c>
      <c r="G14" s="3"/>
      <c r="H14" s="3"/>
      <c r="I14" s="4" t="str">
        <f t="shared" si="1"/>
        <v/>
      </c>
      <c r="J14" s="32"/>
    </row>
    <row r="15" spans="1:10" ht="15.75" customHeight="1" x14ac:dyDescent="0.25">
      <c r="A15" s="23">
        <v>13</v>
      </c>
      <c r="B15" s="35" t="s">
        <v>66</v>
      </c>
      <c r="C15" s="49"/>
      <c r="D15" s="34"/>
      <c r="E15" s="50" t="str">
        <f t="shared" si="0"/>
        <v/>
      </c>
      <c r="F15" s="16" t="str">
        <f>IF(LEN(tbl_PCR[[#This Row],[sWGA identifier]])=0,"",CONCATENATE(exp_id,"_",tbl_PCR[[#This Row],[Well]]))</f>
        <v/>
      </c>
      <c r="G15" s="3"/>
      <c r="H15" s="3"/>
      <c r="I15" s="4" t="str">
        <f t="shared" si="1"/>
        <v/>
      </c>
      <c r="J15" s="32"/>
    </row>
    <row r="16" spans="1:10" ht="15.75" customHeight="1" x14ac:dyDescent="0.25">
      <c r="A16" s="23">
        <v>14</v>
      </c>
      <c r="B16" s="35" t="s">
        <v>67</v>
      </c>
      <c r="C16" s="49"/>
      <c r="D16" s="34"/>
      <c r="E16" s="50" t="str">
        <f t="shared" si="0"/>
        <v/>
      </c>
      <c r="F16" s="16" t="str">
        <f>IF(LEN(tbl_PCR[[#This Row],[sWGA identifier]])=0,"",CONCATENATE(exp_id,"_",tbl_PCR[[#This Row],[Well]]))</f>
        <v/>
      </c>
      <c r="G16" s="3"/>
      <c r="H16" s="3"/>
      <c r="I16" s="4" t="str">
        <f t="shared" si="1"/>
        <v/>
      </c>
      <c r="J16" s="32"/>
    </row>
    <row r="17" spans="1:10" ht="15.75" customHeight="1" x14ac:dyDescent="0.25">
      <c r="A17" s="23">
        <v>15</v>
      </c>
      <c r="B17" s="35" t="s">
        <v>68</v>
      </c>
      <c r="C17" s="49"/>
      <c r="D17" s="34"/>
      <c r="E17" s="50" t="str">
        <f t="shared" si="0"/>
        <v/>
      </c>
      <c r="F17" s="16" t="str">
        <f>IF(LEN(tbl_PCR[[#This Row],[sWGA identifier]])=0,"",CONCATENATE(exp_id,"_",tbl_PCR[[#This Row],[Well]]))</f>
        <v/>
      </c>
      <c r="G17" s="3"/>
      <c r="H17" s="3"/>
      <c r="I17" s="4" t="str">
        <f t="shared" si="1"/>
        <v/>
      </c>
      <c r="J17" s="32"/>
    </row>
    <row r="18" spans="1:10" ht="15.75" customHeight="1" x14ac:dyDescent="0.25">
      <c r="A18" s="23">
        <v>16</v>
      </c>
      <c r="B18" s="35" t="s">
        <v>69</v>
      </c>
      <c r="C18" s="49"/>
      <c r="D18" s="34"/>
      <c r="E18" s="50" t="str">
        <f t="shared" si="0"/>
        <v/>
      </c>
      <c r="F18" s="16" t="str">
        <f>IF(LEN(tbl_PCR[[#This Row],[sWGA identifier]])=0,"",CONCATENATE(exp_id,"_",tbl_PCR[[#This Row],[Well]]))</f>
        <v/>
      </c>
      <c r="G18" s="3"/>
      <c r="H18" s="3"/>
      <c r="I18" s="4" t="str">
        <f t="shared" si="1"/>
        <v/>
      </c>
      <c r="J18" s="32"/>
    </row>
    <row r="19" spans="1:10" ht="15.75" customHeight="1" x14ac:dyDescent="0.25">
      <c r="A19" s="23">
        <v>17</v>
      </c>
      <c r="B19" s="35" t="s">
        <v>39</v>
      </c>
      <c r="C19" s="49"/>
      <c r="D19" s="34"/>
      <c r="E19" s="50" t="str">
        <f t="shared" si="0"/>
        <v/>
      </c>
      <c r="F19" s="16" t="str">
        <f>IF(LEN(tbl_PCR[[#This Row],[sWGA identifier]])=0,"",CONCATENATE(exp_id,"_",tbl_PCR[[#This Row],[Well]]))</f>
        <v/>
      </c>
      <c r="G19" s="3"/>
      <c r="H19" s="3"/>
      <c r="I19" s="4" t="str">
        <f t="shared" si="1"/>
        <v/>
      </c>
      <c r="J19" s="32"/>
    </row>
    <row r="20" spans="1:10" ht="15.75" customHeight="1" x14ac:dyDescent="0.25">
      <c r="A20" s="23">
        <v>18</v>
      </c>
      <c r="B20" s="35" t="s">
        <v>51</v>
      </c>
      <c r="C20" s="49"/>
      <c r="D20" s="34"/>
      <c r="E20" s="50" t="str">
        <f t="shared" si="0"/>
        <v/>
      </c>
      <c r="F20" s="16" t="str">
        <f>IF(LEN(tbl_PCR[[#This Row],[sWGA identifier]])=0,"",CONCATENATE(exp_id,"_",tbl_PCR[[#This Row],[Well]]))</f>
        <v/>
      </c>
      <c r="G20" s="3"/>
      <c r="H20" s="3"/>
      <c r="I20" s="4" t="str">
        <f t="shared" si="1"/>
        <v/>
      </c>
      <c r="J20" s="32"/>
    </row>
    <row r="21" spans="1:10" ht="15.75" customHeight="1" x14ac:dyDescent="0.25">
      <c r="A21" s="23">
        <v>19</v>
      </c>
      <c r="B21" s="35" t="s">
        <v>70</v>
      </c>
      <c r="C21" s="49"/>
      <c r="D21" s="34"/>
      <c r="E21" s="50" t="str">
        <f t="shared" si="0"/>
        <v/>
      </c>
      <c r="F21" s="16" t="str">
        <f>IF(LEN(tbl_PCR[[#This Row],[sWGA identifier]])=0,"",CONCATENATE(exp_id,"_",tbl_PCR[[#This Row],[Well]]))</f>
        <v/>
      </c>
      <c r="G21" s="3"/>
      <c r="H21" s="3"/>
      <c r="I21" s="4" t="str">
        <f t="shared" si="1"/>
        <v/>
      </c>
      <c r="J21" s="32"/>
    </row>
    <row r="22" spans="1:10" ht="15.75" customHeight="1" x14ac:dyDescent="0.25">
      <c r="A22" s="23">
        <v>20</v>
      </c>
      <c r="B22" s="23" t="s">
        <v>71</v>
      </c>
      <c r="C22" s="49"/>
      <c r="D22" s="34"/>
      <c r="E22" s="50" t="str">
        <f t="shared" si="0"/>
        <v/>
      </c>
      <c r="F22" s="16" t="str">
        <f>IF(LEN(tbl_PCR[[#This Row],[sWGA identifier]])=0,"",CONCATENATE(exp_id,"_",tbl_PCR[[#This Row],[Well]]))</f>
        <v/>
      </c>
      <c r="G22" s="3"/>
      <c r="H22" s="3"/>
      <c r="I22" s="4" t="str">
        <f t="shared" si="1"/>
        <v/>
      </c>
      <c r="J22" s="32"/>
    </row>
    <row r="23" spans="1:10" ht="15.75" customHeight="1" x14ac:dyDescent="0.25">
      <c r="A23" s="23">
        <v>21</v>
      </c>
      <c r="B23" s="23" t="s">
        <v>72</v>
      </c>
      <c r="C23" s="49"/>
      <c r="D23" s="34"/>
      <c r="E23" s="50" t="str">
        <f t="shared" si="0"/>
        <v/>
      </c>
      <c r="F23" s="16" t="str">
        <f>IF(LEN(tbl_PCR[[#This Row],[sWGA identifier]])=0,"",CONCATENATE(exp_id,"_",tbl_PCR[[#This Row],[Well]]))</f>
        <v/>
      </c>
      <c r="G23" s="3"/>
      <c r="H23" s="3"/>
      <c r="I23" s="4" t="str">
        <f t="shared" si="1"/>
        <v/>
      </c>
      <c r="J23" s="32"/>
    </row>
    <row r="24" spans="1:10" ht="15.75" customHeight="1" x14ac:dyDescent="0.25">
      <c r="A24" s="23">
        <v>22</v>
      </c>
      <c r="B24" s="23" t="s">
        <v>73</v>
      </c>
      <c r="C24" s="49"/>
      <c r="D24" s="34"/>
      <c r="E24" s="50" t="str">
        <f t="shared" si="0"/>
        <v/>
      </c>
      <c r="F24" s="16" t="str">
        <f>IF(LEN(tbl_PCR[[#This Row],[sWGA identifier]])=0,"",CONCATENATE(exp_id,"_",tbl_PCR[[#This Row],[Well]]))</f>
        <v/>
      </c>
      <c r="G24" s="3"/>
      <c r="H24" s="3"/>
      <c r="I24" s="4" t="str">
        <f t="shared" si="1"/>
        <v/>
      </c>
      <c r="J24" s="32"/>
    </row>
    <row r="25" spans="1:10" ht="15.75" customHeight="1" x14ac:dyDescent="0.25">
      <c r="A25" s="23">
        <v>23</v>
      </c>
      <c r="B25" s="23" t="s">
        <v>74</v>
      </c>
      <c r="C25" s="49"/>
      <c r="D25" s="34"/>
      <c r="E25" s="50" t="str">
        <f t="shared" si="0"/>
        <v/>
      </c>
      <c r="F25" s="16" t="str">
        <f>IF(LEN(tbl_PCR[[#This Row],[sWGA identifier]])=0,"",CONCATENATE(exp_id,"_",tbl_PCR[[#This Row],[Well]]))</f>
        <v/>
      </c>
      <c r="G25" s="3"/>
      <c r="H25" s="3"/>
      <c r="I25" s="4" t="str">
        <f t="shared" si="1"/>
        <v/>
      </c>
      <c r="J25" s="32"/>
    </row>
    <row r="26" spans="1:10" ht="15.75" customHeight="1" x14ac:dyDescent="0.25">
      <c r="A26" s="23">
        <v>24</v>
      </c>
      <c r="B26" s="23" t="s">
        <v>75</v>
      </c>
      <c r="C26" s="49"/>
      <c r="D26" s="34"/>
      <c r="E26" s="50" t="str">
        <f t="shared" si="0"/>
        <v/>
      </c>
      <c r="F26" s="16" t="str">
        <f>IF(LEN(tbl_PCR[[#This Row],[sWGA identifier]])=0,"",CONCATENATE(exp_id,"_",tbl_PCR[[#This Row],[Well]]))</f>
        <v/>
      </c>
      <c r="G26" s="3"/>
      <c r="H26" s="3"/>
      <c r="I26" s="4" t="str">
        <f t="shared" si="1"/>
        <v/>
      </c>
      <c r="J26" s="32"/>
    </row>
    <row r="27" spans="1:10" ht="15.75" customHeight="1" x14ac:dyDescent="0.25">
      <c r="A27" s="23">
        <v>25</v>
      </c>
      <c r="B27" s="23" t="s">
        <v>40</v>
      </c>
      <c r="C27" s="49"/>
      <c r="D27" s="34"/>
      <c r="E27" s="50" t="str">
        <f t="shared" si="0"/>
        <v/>
      </c>
      <c r="F27" s="16" t="str">
        <f>IF(LEN(tbl_PCR[[#This Row],[sWGA identifier]])=0,"",CONCATENATE(exp_id,"_",tbl_PCR[[#This Row],[Well]]))</f>
        <v/>
      </c>
      <c r="G27" s="3"/>
      <c r="H27" s="3"/>
      <c r="I27" s="4" t="str">
        <f t="shared" si="1"/>
        <v/>
      </c>
      <c r="J27" s="32"/>
    </row>
    <row r="28" spans="1:10" ht="15.75" customHeight="1" x14ac:dyDescent="0.25">
      <c r="A28" s="23">
        <v>26</v>
      </c>
      <c r="B28" s="23" t="s">
        <v>52</v>
      </c>
      <c r="C28" s="49"/>
      <c r="D28" s="34"/>
      <c r="E28" s="50" t="str">
        <f t="shared" si="0"/>
        <v/>
      </c>
      <c r="F28" s="16" t="str">
        <f>IF(LEN(tbl_PCR[[#This Row],[sWGA identifier]])=0,"",CONCATENATE(exp_id,"_",tbl_PCR[[#This Row],[Well]]))</f>
        <v/>
      </c>
      <c r="G28" s="3"/>
      <c r="H28" s="3"/>
      <c r="I28" s="4" t="str">
        <f t="shared" si="1"/>
        <v/>
      </c>
      <c r="J28" s="32"/>
    </row>
    <row r="29" spans="1:10" ht="15.75" customHeight="1" x14ac:dyDescent="0.25">
      <c r="A29" s="23">
        <v>27</v>
      </c>
      <c r="B29" s="23" t="s">
        <v>76</v>
      </c>
      <c r="C29" s="49"/>
      <c r="D29" s="34"/>
      <c r="E29" s="50" t="str">
        <f t="shared" si="0"/>
        <v/>
      </c>
      <c r="F29" s="16" t="str">
        <f>IF(LEN(tbl_PCR[[#This Row],[sWGA identifier]])=0,"",CONCATENATE(exp_id,"_",tbl_PCR[[#This Row],[Well]]))</f>
        <v/>
      </c>
      <c r="G29" s="3"/>
      <c r="H29" s="3"/>
      <c r="I29" s="4" t="str">
        <f t="shared" si="1"/>
        <v/>
      </c>
      <c r="J29" s="32"/>
    </row>
    <row r="30" spans="1:10" ht="15.75" customHeight="1" x14ac:dyDescent="0.25">
      <c r="A30" s="23">
        <v>28</v>
      </c>
      <c r="B30" s="23" t="s">
        <v>77</v>
      </c>
      <c r="C30" s="49"/>
      <c r="D30" s="34"/>
      <c r="E30" s="50" t="str">
        <f t="shared" si="0"/>
        <v/>
      </c>
      <c r="F30" s="16" t="str">
        <f>IF(LEN(tbl_PCR[[#This Row],[sWGA identifier]])=0,"",CONCATENATE(exp_id,"_",tbl_PCR[[#This Row],[Well]]))</f>
        <v/>
      </c>
      <c r="G30" s="3"/>
      <c r="H30" s="3"/>
      <c r="I30" s="4" t="str">
        <f t="shared" si="1"/>
        <v/>
      </c>
      <c r="J30" s="32"/>
    </row>
    <row r="31" spans="1:10" ht="15.75" customHeight="1" x14ac:dyDescent="0.25">
      <c r="A31" s="23">
        <v>29</v>
      </c>
      <c r="B31" s="23" t="s">
        <v>78</v>
      </c>
      <c r="C31" s="49"/>
      <c r="D31" s="34"/>
      <c r="E31" s="50" t="str">
        <f t="shared" si="0"/>
        <v/>
      </c>
      <c r="F31" s="16" t="str">
        <f>IF(LEN(tbl_PCR[[#This Row],[sWGA identifier]])=0,"",CONCATENATE(exp_id,"_",tbl_PCR[[#This Row],[Well]]))</f>
        <v/>
      </c>
      <c r="G31" s="3"/>
      <c r="H31" s="3"/>
      <c r="I31" s="4" t="str">
        <f t="shared" si="1"/>
        <v/>
      </c>
      <c r="J31" s="32"/>
    </row>
    <row r="32" spans="1:10" ht="15.75" customHeight="1" x14ac:dyDescent="0.25">
      <c r="A32" s="23">
        <v>30</v>
      </c>
      <c r="B32" s="23" t="s">
        <v>79</v>
      </c>
      <c r="C32" s="49"/>
      <c r="D32" s="34"/>
      <c r="E32" s="50" t="str">
        <f t="shared" si="0"/>
        <v/>
      </c>
      <c r="F32" s="16" t="str">
        <f>IF(LEN(tbl_PCR[[#This Row],[sWGA identifier]])=0,"",CONCATENATE(exp_id,"_",tbl_PCR[[#This Row],[Well]]))</f>
        <v/>
      </c>
      <c r="G32" s="3"/>
      <c r="H32" s="3"/>
      <c r="I32" s="4" t="str">
        <f t="shared" si="1"/>
        <v/>
      </c>
      <c r="J32" s="32"/>
    </row>
    <row r="33" spans="1:10" ht="15.75" customHeight="1" x14ac:dyDescent="0.25">
      <c r="A33" s="23">
        <v>31</v>
      </c>
      <c r="B33" s="23" t="s">
        <v>80</v>
      </c>
      <c r="C33" s="49"/>
      <c r="D33" s="34"/>
      <c r="E33" s="50" t="str">
        <f t="shared" si="0"/>
        <v/>
      </c>
      <c r="F33" s="16" t="str">
        <f>IF(LEN(tbl_PCR[[#This Row],[sWGA identifier]])=0,"",CONCATENATE(exp_id,"_",tbl_PCR[[#This Row],[Well]]))</f>
        <v/>
      </c>
      <c r="G33" s="3"/>
      <c r="H33" s="3"/>
      <c r="I33" s="4" t="str">
        <f t="shared" si="1"/>
        <v/>
      </c>
      <c r="J33" s="32"/>
    </row>
    <row r="34" spans="1:10" ht="15.75" customHeight="1" x14ac:dyDescent="0.25">
      <c r="A34" s="23">
        <v>32</v>
      </c>
      <c r="B34" s="23" t="s">
        <v>81</v>
      </c>
      <c r="C34" s="49"/>
      <c r="D34" s="34"/>
      <c r="E34" s="50" t="str">
        <f t="shared" si="0"/>
        <v/>
      </c>
      <c r="F34" s="16" t="str">
        <f>IF(LEN(tbl_PCR[[#This Row],[sWGA identifier]])=0,"",CONCATENATE(exp_id,"_",tbl_PCR[[#This Row],[Well]]))</f>
        <v/>
      </c>
      <c r="G34" s="3"/>
      <c r="H34" s="3"/>
      <c r="I34" s="4" t="str">
        <f t="shared" si="1"/>
        <v/>
      </c>
      <c r="J34" s="32"/>
    </row>
    <row r="35" spans="1:10" ht="15.75" customHeight="1" x14ac:dyDescent="0.25">
      <c r="A35" s="23">
        <v>33</v>
      </c>
      <c r="B35" s="23" t="s">
        <v>41</v>
      </c>
      <c r="C35" s="49"/>
      <c r="D35" s="34"/>
      <c r="E35" s="50" t="str">
        <f t="shared" ref="E35:E66" si="2">IF(pcr_dna_source="DNA Extract (Q5)","Direct DNA","")</f>
        <v/>
      </c>
      <c r="F35" s="16" t="str">
        <f>IF(LEN(tbl_PCR[[#This Row],[sWGA identifier]])=0,"",CONCATENATE(exp_id,"_",tbl_PCR[[#This Row],[Well]]))</f>
        <v/>
      </c>
      <c r="G35" s="3"/>
      <c r="H35" s="3"/>
      <c r="I35" s="4" t="str">
        <f t="shared" si="1"/>
        <v/>
      </c>
      <c r="J35" s="32"/>
    </row>
    <row r="36" spans="1:10" ht="15.75" customHeight="1" x14ac:dyDescent="0.25">
      <c r="A36" s="23">
        <v>34</v>
      </c>
      <c r="B36" s="23" t="s">
        <v>53</v>
      </c>
      <c r="C36" s="49"/>
      <c r="D36" s="34"/>
      <c r="E36" s="50" t="str">
        <f t="shared" si="2"/>
        <v/>
      </c>
      <c r="F36" s="16" t="str">
        <f>IF(LEN(tbl_PCR[[#This Row],[sWGA identifier]])=0,"",CONCATENATE(exp_id,"_",tbl_PCR[[#This Row],[Well]]))</f>
        <v/>
      </c>
      <c r="G36" s="3"/>
      <c r="H36" s="3"/>
      <c r="I36" s="4" t="str">
        <f t="shared" si="1"/>
        <v/>
      </c>
      <c r="J36" s="32"/>
    </row>
    <row r="37" spans="1:10" ht="15.75" customHeight="1" x14ac:dyDescent="0.25">
      <c r="A37" s="23">
        <v>35</v>
      </c>
      <c r="B37" s="23" t="s">
        <v>82</v>
      </c>
      <c r="C37" s="49"/>
      <c r="D37" s="34"/>
      <c r="E37" s="50" t="str">
        <f t="shared" si="2"/>
        <v/>
      </c>
      <c r="F37" s="16" t="str">
        <f>IF(LEN(tbl_PCR[[#This Row],[sWGA identifier]])=0,"",CONCATENATE(exp_id,"_",tbl_PCR[[#This Row],[Well]]))</f>
        <v/>
      </c>
      <c r="G37" s="3"/>
      <c r="H37" s="3"/>
      <c r="I37" s="4" t="str">
        <f t="shared" si="1"/>
        <v/>
      </c>
      <c r="J37" s="32"/>
    </row>
    <row r="38" spans="1:10" ht="15.75" customHeight="1" x14ac:dyDescent="0.25">
      <c r="A38" s="23">
        <v>36</v>
      </c>
      <c r="B38" s="23" t="s">
        <v>83</v>
      </c>
      <c r="C38" s="49"/>
      <c r="D38" s="34"/>
      <c r="E38" s="50" t="str">
        <f t="shared" si="2"/>
        <v/>
      </c>
      <c r="F38" s="16" t="str">
        <f>IF(LEN(tbl_PCR[[#This Row],[sWGA identifier]])=0,"",CONCATENATE(exp_id,"_",tbl_PCR[[#This Row],[Well]]))</f>
        <v/>
      </c>
      <c r="G38" s="3"/>
      <c r="H38" s="3"/>
      <c r="I38" s="4" t="str">
        <f t="shared" si="1"/>
        <v/>
      </c>
      <c r="J38" s="32"/>
    </row>
    <row r="39" spans="1:10" ht="15.75" customHeight="1" x14ac:dyDescent="0.25">
      <c r="A39" s="23">
        <v>37</v>
      </c>
      <c r="B39" s="23" t="s">
        <v>84</v>
      </c>
      <c r="C39" s="49"/>
      <c r="D39" s="34"/>
      <c r="E39" s="50" t="str">
        <f t="shared" si="2"/>
        <v/>
      </c>
      <c r="F39" s="16" t="str">
        <f>IF(LEN(tbl_PCR[[#This Row],[sWGA identifier]])=0,"",CONCATENATE(exp_id,"_",tbl_PCR[[#This Row],[Well]]))</f>
        <v/>
      </c>
      <c r="G39" s="3"/>
      <c r="H39" s="3"/>
      <c r="I39" s="4" t="str">
        <f t="shared" si="1"/>
        <v/>
      </c>
      <c r="J39" s="32"/>
    </row>
    <row r="40" spans="1:10" ht="15.75" customHeight="1" x14ac:dyDescent="0.25">
      <c r="A40" s="23">
        <v>38</v>
      </c>
      <c r="B40" s="23" t="s">
        <v>85</v>
      </c>
      <c r="C40" s="49"/>
      <c r="D40" s="34"/>
      <c r="E40" s="50" t="str">
        <f t="shared" si="2"/>
        <v/>
      </c>
      <c r="F40" s="16" t="str">
        <f>IF(LEN(tbl_PCR[[#This Row],[sWGA identifier]])=0,"",CONCATENATE(exp_id,"_",tbl_PCR[[#This Row],[Well]]))</f>
        <v/>
      </c>
      <c r="G40" s="3"/>
      <c r="H40" s="3"/>
      <c r="I40" s="4" t="str">
        <f t="shared" si="1"/>
        <v/>
      </c>
      <c r="J40" s="32"/>
    </row>
    <row r="41" spans="1:10" ht="15.75" customHeight="1" x14ac:dyDescent="0.25">
      <c r="A41" s="23">
        <v>39</v>
      </c>
      <c r="B41" s="23" t="s">
        <v>86</v>
      </c>
      <c r="C41" s="49"/>
      <c r="D41" s="34"/>
      <c r="E41" s="50" t="str">
        <f t="shared" si="2"/>
        <v/>
      </c>
      <c r="F41" s="16" t="str">
        <f>IF(LEN(tbl_PCR[[#This Row],[sWGA identifier]])=0,"",CONCATENATE(exp_id,"_",tbl_PCR[[#This Row],[Well]]))</f>
        <v/>
      </c>
      <c r="G41" s="3"/>
      <c r="H41" s="3"/>
      <c r="I41" s="4" t="str">
        <f t="shared" si="1"/>
        <v/>
      </c>
      <c r="J41" s="32"/>
    </row>
    <row r="42" spans="1:10" ht="15.75" customHeight="1" x14ac:dyDescent="0.25">
      <c r="A42" s="23">
        <v>40</v>
      </c>
      <c r="B42" s="23" t="s">
        <v>87</v>
      </c>
      <c r="C42" s="49"/>
      <c r="D42" s="34"/>
      <c r="E42" s="50" t="str">
        <f t="shared" si="2"/>
        <v/>
      </c>
      <c r="F42" s="16" t="str">
        <f>IF(LEN(tbl_PCR[[#This Row],[sWGA identifier]])=0,"",CONCATENATE(exp_id,"_",tbl_PCR[[#This Row],[Well]]))</f>
        <v/>
      </c>
      <c r="G42" s="3"/>
      <c r="H42" s="3"/>
      <c r="I42" s="4" t="str">
        <f t="shared" si="1"/>
        <v/>
      </c>
      <c r="J42" s="32"/>
    </row>
    <row r="43" spans="1:10" ht="15.75" customHeight="1" x14ac:dyDescent="0.25">
      <c r="A43" s="23">
        <v>41</v>
      </c>
      <c r="B43" s="23" t="s">
        <v>42</v>
      </c>
      <c r="C43" s="49"/>
      <c r="D43" s="34"/>
      <c r="E43" s="50" t="str">
        <f t="shared" si="2"/>
        <v/>
      </c>
      <c r="F43" s="16" t="str">
        <f>IF(LEN(tbl_PCR[[#This Row],[sWGA identifier]])=0,"",CONCATENATE(exp_id,"_",tbl_PCR[[#This Row],[Well]]))</f>
        <v/>
      </c>
      <c r="G43" s="3"/>
      <c r="H43" s="3"/>
      <c r="I43" s="4" t="str">
        <f t="shared" si="1"/>
        <v/>
      </c>
      <c r="J43" s="32"/>
    </row>
    <row r="44" spans="1:10" ht="15.75" customHeight="1" x14ac:dyDescent="0.25">
      <c r="A44" s="23">
        <v>42</v>
      </c>
      <c r="B44" s="23" t="s">
        <v>54</v>
      </c>
      <c r="C44" s="49"/>
      <c r="D44" s="34"/>
      <c r="E44" s="50" t="str">
        <f t="shared" si="2"/>
        <v/>
      </c>
      <c r="F44" s="16" t="str">
        <f>IF(LEN(tbl_PCR[[#This Row],[sWGA identifier]])=0,"",CONCATENATE(exp_id,"_",tbl_PCR[[#This Row],[Well]]))</f>
        <v/>
      </c>
      <c r="G44" s="3"/>
      <c r="H44" s="3"/>
      <c r="I44" s="4" t="str">
        <f t="shared" si="1"/>
        <v/>
      </c>
      <c r="J44" s="32"/>
    </row>
    <row r="45" spans="1:10" ht="15.75" customHeight="1" x14ac:dyDescent="0.25">
      <c r="A45" s="23">
        <v>43</v>
      </c>
      <c r="B45" s="23" t="s">
        <v>88</v>
      </c>
      <c r="C45" s="49"/>
      <c r="D45" s="34"/>
      <c r="E45" s="50" t="str">
        <f t="shared" si="2"/>
        <v/>
      </c>
      <c r="F45" s="16" t="str">
        <f>IF(LEN(tbl_PCR[[#This Row],[sWGA identifier]])=0,"",CONCATENATE(exp_id,"_",tbl_PCR[[#This Row],[Well]]))</f>
        <v/>
      </c>
      <c r="G45" s="3"/>
      <c r="H45" s="3"/>
      <c r="I45" s="4" t="str">
        <f t="shared" si="1"/>
        <v/>
      </c>
      <c r="J45" s="32"/>
    </row>
    <row r="46" spans="1:10" ht="15.75" customHeight="1" x14ac:dyDescent="0.25">
      <c r="A46" s="23">
        <v>44</v>
      </c>
      <c r="B46" s="23" t="s">
        <v>89</v>
      </c>
      <c r="C46" s="49"/>
      <c r="D46" s="34"/>
      <c r="E46" s="50" t="str">
        <f t="shared" si="2"/>
        <v/>
      </c>
      <c r="F46" s="16" t="str">
        <f>IF(LEN(tbl_PCR[[#This Row],[sWGA identifier]])=0,"",CONCATENATE(exp_id,"_",tbl_PCR[[#This Row],[Well]]))</f>
        <v/>
      </c>
      <c r="G46" s="3"/>
      <c r="H46" s="3"/>
      <c r="I46" s="4" t="str">
        <f t="shared" si="1"/>
        <v/>
      </c>
      <c r="J46" s="32"/>
    </row>
    <row r="47" spans="1:10" ht="15.75" customHeight="1" x14ac:dyDescent="0.25">
      <c r="A47" s="23">
        <v>45</v>
      </c>
      <c r="B47" s="23" t="s">
        <v>90</v>
      </c>
      <c r="C47" s="49"/>
      <c r="D47" s="34"/>
      <c r="E47" s="50" t="str">
        <f t="shared" si="2"/>
        <v/>
      </c>
      <c r="F47" s="16" t="str">
        <f>IF(LEN(tbl_PCR[[#This Row],[sWGA identifier]])=0,"",CONCATENATE(exp_id,"_",tbl_PCR[[#This Row],[Well]]))</f>
        <v/>
      </c>
      <c r="G47" s="3"/>
      <c r="H47" s="3"/>
      <c r="I47" s="4" t="str">
        <f t="shared" si="1"/>
        <v/>
      </c>
      <c r="J47" s="32"/>
    </row>
    <row r="48" spans="1:10" ht="15.75" customHeight="1" x14ac:dyDescent="0.25">
      <c r="A48" s="23">
        <v>46</v>
      </c>
      <c r="B48" s="23" t="s">
        <v>91</v>
      </c>
      <c r="C48" s="49"/>
      <c r="D48" s="34"/>
      <c r="E48" s="50" t="str">
        <f t="shared" si="2"/>
        <v/>
      </c>
      <c r="F48" s="16" t="str">
        <f>IF(LEN(tbl_PCR[[#This Row],[sWGA identifier]])=0,"",CONCATENATE(exp_id,"_",tbl_PCR[[#This Row],[Well]]))</f>
        <v/>
      </c>
      <c r="G48" s="3"/>
      <c r="H48" s="3"/>
      <c r="I48" s="4" t="str">
        <f t="shared" si="1"/>
        <v/>
      </c>
      <c r="J48" s="32"/>
    </row>
    <row r="49" spans="1:10" ht="15.75" customHeight="1" x14ac:dyDescent="0.25">
      <c r="A49" s="23">
        <v>47</v>
      </c>
      <c r="B49" s="23" t="s">
        <v>92</v>
      </c>
      <c r="C49" s="49"/>
      <c r="D49" s="34"/>
      <c r="E49" s="50" t="str">
        <f t="shared" si="2"/>
        <v/>
      </c>
      <c r="F49" s="16" t="str">
        <f>IF(LEN(tbl_PCR[[#This Row],[sWGA identifier]])=0,"",CONCATENATE(exp_id,"_",tbl_PCR[[#This Row],[Well]]))</f>
        <v/>
      </c>
      <c r="G49" s="3"/>
      <c r="H49" s="3"/>
      <c r="I49" s="4" t="str">
        <f t="shared" si="1"/>
        <v/>
      </c>
      <c r="J49" s="32"/>
    </row>
    <row r="50" spans="1:10" ht="15.75" customHeight="1" x14ac:dyDescent="0.25">
      <c r="A50" s="23">
        <v>48</v>
      </c>
      <c r="B50" s="23" t="s">
        <v>93</v>
      </c>
      <c r="C50" s="49"/>
      <c r="D50" s="34"/>
      <c r="E50" s="50" t="str">
        <f t="shared" si="2"/>
        <v/>
      </c>
      <c r="F50" s="16" t="str">
        <f>IF(LEN(tbl_PCR[[#This Row],[sWGA identifier]])=0,"",CONCATENATE(exp_id,"_",tbl_PCR[[#This Row],[Well]]))</f>
        <v/>
      </c>
      <c r="G50" s="3"/>
      <c r="H50" s="3"/>
      <c r="I50" s="4" t="str">
        <f t="shared" si="1"/>
        <v/>
      </c>
      <c r="J50" s="32"/>
    </row>
    <row r="51" spans="1:10" ht="15.75" customHeight="1" x14ac:dyDescent="0.25">
      <c r="A51" s="23">
        <v>49</v>
      </c>
      <c r="B51" s="23" t="s">
        <v>43</v>
      </c>
      <c r="C51" s="49"/>
      <c r="D51" s="34"/>
      <c r="E51" s="50" t="str">
        <f t="shared" si="2"/>
        <v/>
      </c>
      <c r="F51" s="16" t="str">
        <f>IF(LEN(tbl_PCR[[#This Row],[sWGA identifier]])=0,"",CONCATENATE(exp_id,"_",tbl_PCR[[#This Row],[Well]]))</f>
        <v/>
      </c>
      <c r="G51" s="3"/>
      <c r="H51" s="3"/>
      <c r="I51" s="4" t="str">
        <f t="shared" si="1"/>
        <v/>
      </c>
      <c r="J51" s="32"/>
    </row>
    <row r="52" spans="1:10" ht="15.75" customHeight="1" x14ac:dyDescent="0.25">
      <c r="A52" s="23">
        <v>50</v>
      </c>
      <c r="B52" s="23" t="s">
        <v>55</v>
      </c>
      <c r="C52" s="49"/>
      <c r="D52" s="34"/>
      <c r="E52" s="50" t="str">
        <f t="shared" si="2"/>
        <v/>
      </c>
      <c r="F52" s="16" t="str">
        <f>IF(LEN(tbl_PCR[[#This Row],[sWGA identifier]])=0,"",CONCATENATE(exp_id,"_",tbl_PCR[[#This Row],[Well]]))</f>
        <v/>
      </c>
      <c r="G52" s="3"/>
      <c r="H52" s="3"/>
      <c r="I52" s="4" t="str">
        <f t="shared" si="1"/>
        <v/>
      </c>
      <c r="J52" s="32"/>
    </row>
    <row r="53" spans="1:10" ht="15.75" customHeight="1" x14ac:dyDescent="0.25">
      <c r="A53" s="23">
        <v>51</v>
      </c>
      <c r="B53" s="23" t="s">
        <v>94</v>
      </c>
      <c r="C53" s="49"/>
      <c r="D53" s="34"/>
      <c r="E53" s="50" t="str">
        <f t="shared" si="2"/>
        <v/>
      </c>
      <c r="F53" s="16" t="str">
        <f>IF(LEN(tbl_PCR[[#This Row],[sWGA identifier]])=0,"",CONCATENATE(exp_id,"_",tbl_PCR[[#This Row],[Well]]))</f>
        <v/>
      </c>
      <c r="G53" s="3"/>
      <c r="H53" s="3"/>
      <c r="I53" s="4" t="str">
        <f t="shared" si="1"/>
        <v/>
      </c>
      <c r="J53" s="32"/>
    </row>
    <row r="54" spans="1:10" ht="15.75" customHeight="1" x14ac:dyDescent="0.25">
      <c r="A54" s="23">
        <v>52</v>
      </c>
      <c r="B54" s="23" t="s">
        <v>95</v>
      </c>
      <c r="C54" s="49"/>
      <c r="D54" s="34"/>
      <c r="E54" s="50" t="str">
        <f t="shared" si="2"/>
        <v/>
      </c>
      <c r="F54" s="16" t="str">
        <f>IF(LEN(tbl_PCR[[#This Row],[sWGA identifier]])=0,"",CONCATENATE(exp_id,"_",tbl_PCR[[#This Row],[Well]]))</f>
        <v/>
      </c>
      <c r="G54" s="3"/>
      <c r="H54" s="3"/>
      <c r="I54" s="4" t="str">
        <f t="shared" si="1"/>
        <v/>
      </c>
      <c r="J54" s="32"/>
    </row>
    <row r="55" spans="1:10" ht="15.75" customHeight="1" x14ac:dyDescent="0.25">
      <c r="A55" s="23">
        <v>53</v>
      </c>
      <c r="B55" s="23" t="s">
        <v>96</v>
      </c>
      <c r="C55" s="49"/>
      <c r="D55" s="34"/>
      <c r="E55" s="50" t="str">
        <f t="shared" si="2"/>
        <v/>
      </c>
      <c r="F55" s="16" t="str">
        <f>IF(LEN(tbl_PCR[[#This Row],[sWGA identifier]])=0,"",CONCATENATE(exp_id,"_",tbl_PCR[[#This Row],[Well]]))</f>
        <v/>
      </c>
      <c r="G55" s="3"/>
      <c r="H55" s="3"/>
      <c r="I55" s="4" t="str">
        <f t="shared" si="1"/>
        <v/>
      </c>
      <c r="J55" s="32"/>
    </row>
    <row r="56" spans="1:10" ht="15.75" customHeight="1" x14ac:dyDescent="0.25">
      <c r="A56" s="23">
        <v>54</v>
      </c>
      <c r="B56" s="23" t="s">
        <v>97</v>
      </c>
      <c r="C56" s="49"/>
      <c r="D56" s="34"/>
      <c r="E56" s="50" t="str">
        <f t="shared" si="2"/>
        <v/>
      </c>
      <c r="F56" s="16" t="str">
        <f>IF(LEN(tbl_PCR[[#This Row],[sWGA identifier]])=0,"",CONCATENATE(exp_id,"_",tbl_PCR[[#This Row],[Well]]))</f>
        <v/>
      </c>
      <c r="G56" s="3"/>
      <c r="H56" s="3"/>
      <c r="I56" s="4" t="str">
        <f t="shared" si="1"/>
        <v/>
      </c>
      <c r="J56" s="32"/>
    </row>
    <row r="57" spans="1:10" ht="15.75" customHeight="1" x14ac:dyDescent="0.25">
      <c r="A57" s="23">
        <v>55</v>
      </c>
      <c r="B57" s="23" t="s">
        <v>98</v>
      </c>
      <c r="C57" s="49"/>
      <c r="D57" s="34"/>
      <c r="E57" s="50" t="str">
        <f t="shared" si="2"/>
        <v/>
      </c>
      <c r="F57" s="16" t="str">
        <f>IF(LEN(tbl_PCR[[#This Row],[sWGA identifier]])=0,"",CONCATENATE(exp_id,"_",tbl_PCR[[#This Row],[Well]]))</f>
        <v/>
      </c>
      <c r="G57" s="3"/>
      <c r="H57" s="3"/>
      <c r="I57" s="4" t="str">
        <f t="shared" si="1"/>
        <v/>
      </c>
      <c r="J57" s="32"/>
    </row>
    <row r="58" spans="1:10" ht="15.75" customHeight="1" x14ac:dyDescent="0.25">
      <c r="A58" s="23">
        <v>56</v>
      </c>
      <c r="B58" s="23" t="s">
        <v>99</v>
      </c>
      <c r="C58" s="49"/>
      <c r="D58" s="34"/>
      <c r="E58" s="50" t="str">
        <f t="shared" si="2"/>
        <v/>
      </c>
      <c r="F58" s="16" t="str">
        <f>IF(LEN(tbl_PCR[[#This Row],[sWGA identifier]])=0,"",CONCATENATE(exp_id,"_",tbl_PCR[[#This Row],[Well]]))</f>
        <v/>
      </c>
      <c r="G58" s="3"/>
      <c r="H58" s="3"/>
      <c r="I58" s="4" t="str">
        <f t="shared" si="1"/>
        <v/>
      </c>
      <c r="J58" s="32"/>
    </row>
    <row r="59" spans="1:10" ht="15.75" customHeight="1" x14ac:dyDescent="0.25">
      <c r="A59" s="23">
        <v>57</v>
      </c>
      <c r="B59" s="23" t="s">
        <v>44</v>
      </c>
      <c r="C59" s="49"/>
      <c r="D59" s="34"/>
      <c r="E59" s="50" t="str">
        <f t="shared" si="2"/>
        <v/>
      </c>
      <c r="F59" s="16" t="str">
        <f>IF(LEN(tbl_PCR[[#This Row],[sWGA identifier]])=0,"",CONCATENATE(exp_id,"_",tbl_PCR[[#This Row],[Well]]))</f>
        <v/>
      </c>
      <c r="G59" s="3"/>
      <c r="H59" s="3"/>
      <c r="I59" s="4" t="str">
        <f t="shared" si="1"/>
        <v/>
      </c>
      <c r="J59" s="32"/>
    </row>
    <row r="60" spans="1:10" ht="15.75" customHeight="1" x14ac:dyDescent="0.25">
      <c r="A60" s="23">
        <v>58</v>
      </c>
      <c r="B60" s="23" t="s">
        <v>56</v>
      </c>
      <c r="C60" s="49"/>
      <c r="D60" s="34"/>
      <c r="E60" s="50" t="str">
        <f t="shared" si="2"/>
        <v/>
      </c>
      <c r="F60" s="16" t="str">
        <f>IF(LEN(tbl_PCR[[#This Row],[sWGA identifier]])=0,"",CONCATENATE(exp_id,"_",tbl_PCR[[#This Row],[Well]]))</f>
        <v/>
      </c>
      <c r="G60" s="3"/>
      <c r="H60" s="3"/>
      <c r="I60" s="4" t="str">
        <f t="shared" si="1"/>
        <v/>
      </c>
      <c r="J60" s="32"/>
    </row>
    <row r="61" spans="1:10" ht="15.75" customHeight="1" x14ac:dyDescent="0.25">
      <c r="A61" s="23">
        <v>59</v>
      </c>
      <c r="B61" s="23" t="s">
        <v>100</v>
      </c>
      <c r="C61" s="49"/>
      <c r="D61" s="34"/>
      <c r="E61" s="50" t="str">
        <f t="shared" si="2"/>
        <v/>
      </c>
      <c r="F61" s="16" t="str">
        <f>IF(LEN(tbl_PCR[[#This Row],[sWGA identifier]])=0,"",CONCATENATE(exp_id,"_",tbl_PCR[[#This Row],[Well]]))</f>
        <v/>
      </c>
      <c r="G61" s="3"/>
      <c r="H61" s="3"/>
      <c r="I61" s="4" t="str">
        <f t="shared" si="1"/>
        <v/>
      </c>
      <c r="J61" s="32"/>
    </row>
    <row r="62" spans="1:10" ht="15.75" customHeight="1" x14ac:dyDescent="0.25">
      <c r="A62" s="23">
        <v>60</v>
      </c>
      <c r="B62" s="23" t="s">
        <v>101</v>
      </c>
      <c r="C62" s="49"/>
      <c r="D62" s="34"/>
      <c r="E62" s="50" t="str">
        <f t="shared" si="2"/>
        <v/>
      </c>
      <c r="F62" s="16" t="str">
        <f>IF(LEN(tbl_PCR[[#This Row],[sWGA identifier]])=0,"",CONCATENATE(exp_id,"_",tbl_PCR[[#This Row],[Well]]))</f>
        <v/>
      </c>
      <c r="G62" s="3"/>
      <c r="H62" s="3"/>
      <c r="I62" s="4" t="str">
        <f t="shared" si="1"/>
        <v/>
      </c>
      <c r="J62" s="32"/>
    </row>
    <row r="63" spans="1:10" ht="15.75" customHeight="1" x14ac:dyDescent="0.25">
      <c r="A63" s="23">
        <v>61</v>
      </c>
      <c r="B63" s="23" t="s">
        <v>102</v>
      </c>
      <c r="C63" s="49"/>
      <c r="D63" s="34"/>
      <c r="E63" s="50" t="str">
        <f t="shared" si="2"/>
        <v/>
      </c>
      <c r="F63" s="16" t="str">
        <f>IF(LEN(tbl_PCR[[#This Row],[sWGA identifier]])=0,"",CONCATENATE(exp_id,"_",tbl_PCR[[#This Row],[Well]]))</f>
        <v/>
      </c>
      <c r="G63" s="3"/>
      <c r="H63" s="3"/>
      <c r="I63" s="4" t="str">
        <f t="shared" si="1"/>
        <v/>
      </c>
      <c r="J63" s="32"/>
    </row>
    <row r="64" spans="1:10" ht="15.75" customHeight="1" x14ac:dyDescent="0.25">
      <c r="A64" s="23">
        <v>62</v>
      </c>
      <c r="B64" s="23" t="s">
        <v>103</v>
      </c>
      <c r="C64" s="49"/>
      <c r="D64" s="34"/>
      <c r="E64" s="50" t="str">
        <f t="shared" si="2"/>
        <v/>
      </c>
      <c r="F64" s="16" t="str">
        <f>IF(LEN(tbl_PCR[[#This Row],[sWGA identifier]])=0,"",CONCATENATE(exp_id,"_",tbl_PCR[[#This Row],[Well]]))</f>
        <v/>
      </c>
      <c r="G64" s="3"/>
      <c r="H64" s="3"/>
      <c r="I64" s="4" t="str">
        <f t="shared" si="1"/>
        <v/>
      </c>
      <c r="J64" s="32"/>
    </row>
    <row r="65" spans="1:10" ht="15.75" customHeight="1" x14ac:dyDescent="0.25">
      <c r="A65" s="23">
        <v>63</v>
      </c>
      <c r="B65" s="23" t="s">
        <v>104</v>
      </c>
      <c r="C65" s="49"/>
      <c r="D65" s="34"/>
      <c r="E65" s="50" t="str">
        <f t="shared" si="2"/>
        <v/>
      </c>
      <c r="F65" s="16" t="str">
        <f>IF(LEN(tbl_PCR[[#This Row],[sWGA identifier]])=0,"",CONCATENATE(exp_id,"_",tbl_PCR[[#This Row],[Well]]))</f>
        <v/>
      </c>
      <c r="G65" s="3"/>
      <c r="H65" s="3"/>
      <c r="I65" s="4" t="str">
        <f t="shared" si="1"/>
        <v/>
      </c>
      <c r="J65" s="32"/>
    </row>
    <row r="66" spans="1:10" ht="15.75" customHeight="1" x14ac:dyDescent="0.25">
      <c r="A66" s="23">
        <v>64</v>
      </c>
      <c r="B66" s="23" t="s">
        <v>105</v>
      </c>
      <c r="C66" s="49"/>
      <c r="D66" s="34"/>
      <c r="E66" s="50" t="str">
        <f t="shared" si="2"/>
        <v/>
      </c>
      <c r="F66" s="16" t="str">
        <f>IF(LEN(tbl_PCR[[#This Row],[sWGA identifier]])=0,"",CONCATENATE(exp_id,"_",tbl_PCR[[#This Row],[Well]]))</f>
        <v/>
      </c>
      <c r="G66" s="3"/>
      <c r="H66" s="3"/>
      <c r="I66" s="4" t="str">
        <f t="shared" si="1"/>
        <v/>
      </c>
      <c r="J66" s="32"/>
    </row>
    <row r="67" spans="1:10" ht="15.75" customHeight="1" x14ac:dyDescent="0.25">
      <c r="A67" s="23">
        <v>65</v>
      </c>
      <c r="B67" s="23" t="s">
        <v>45</v>
      </c>
      <c r="C67" s="49"/>
      <c r="D67" s="34"/>
      <c r="E67" s="50" t="str">
        <f t="shared" ref="E67:E98" si="3">IF(pcr_dna_source="DNA Extract (Q5)","Direct DNA","")</f>
        <v/>
      </c>
      <c r="F67" s="16" t="str">
        <f>IF(LEN(tbl_PCR[[#This Row],[sWGA identifier]])=0,"",CONCATENATE(exp_id,"_",tbl_PCR[[#This Row],[Well]]))</f>
        <v/>
      </c>
      <c r="G67" s="3"/>
      <c r="H67" s="3"/>
      <c r="I67" s="4" t="str">
        <f t="shared" si="1"/>
        <v/>
      </c>
      <c r="J67" s="32"/>
    </row>
    <row r="68" spans="1:10" ht="15.75" customHeight="1" x14ac:dyDescent="0.25">
      <c r="A68" s="23">
        <v>66</v>
      </c>
      <c r="B68" s="23" t="s">
        <v>57</v>
      </c>
      <c r="C68" s="49"/>
      <c r="D68" s="34"/>
      <c r="E68" s="50" t="str">
        <f t="shared" si="3"/>
        <v/>
      </c>
      <c r="F68" s="16" t="str">
        <f>IF(LEN(tbl_PCR[[#This Row],[sWGA identifier]])=0,"",CONCATENATE(exp_id,"_",tbl_PCR[[#This Row],[Well]]))</f>
        <v/>
      </c>
      <c r="G68" s="3"/>
      <c r="H68" s="3"/>
      <c r="I68" s="4" t="str">
        <f t="shared" ref="I68:I98" si="4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106</v>
      </c>
      <c r="C69" s="49"/>
      <c r="D69" s="34"/>
      <c r="E69" s="50" t="str">
        <f t="shared" si="3"/>
        <v/>
      </c>
      <c r="F69" s="16" t="str">
        <f>IF(LEN(tbl_PCR[[#This Row],[sWGA identifier]])=0,"",CONCATENATE(exp_id,"_",tbl_PCR[[#This Row],[Well]]))</f>
        <v/>
      </c>
      <c r="G69" s="3"/>
      <c r="H69" s="3"/>
      <c r="I69" s="4" t="str">
        <f t="shared" si="4"/>
        <v/>
      </c>
      <c r="J69" s="32"/>
    </row>
    <row r="70" spans="1:10" ht="15.75" customHeight="1" x14ac:dyDescent="0.25">
      <c r="A70" s="23">
        <v>68</v>
      </c>
      <c r="B70" s="23" t="s">
        <v>107</v>
      </c>
      <c r="C70" s="49"/>
      <c r="D70" s="34"/>
      <c r="E70" s="50" t="str">
        <f t="shared" si="3"/>
        <v/>
      </c>
      <c r="F70" s="16" t="str">
        <f>IF(LEN(tbl_PCR[[#This Row],[sWGA identifier]])=0,"",CONCATENATE(exp_id,"_",tbl_PCR[[#This Row],[Well]]))</f>
        <v/>
      </c>
      <c r="G70" s="3"/>
      <c r="H70" s="3"/>
      <c r="I70" s="4" t="str">
        <f t="shared" si="4"/>
        <v/>
      </c>
      <c r="J70" s="32"/>
    </row>
    <row r="71" spans="1:10" ht="15.75" customHeight="1" x14ac:dyDescent="0.25">
      <c r="A71" s="23">
        <v>69</v>
      </c>
      <c r="B71" s="23" t="s">
        <v>108</v>
      </c>
      <c r="C71" s="49"/>
      <c r="D71" s="34"/>
      <c r="E71" s="50" t="str">
        <f t="shared" si="3"/>
        <v/>
      </c>
      <c r="F71" s="16" t="str">
        <f>IF(LEN(tbl_PCR[[#This Row],[sWGA identifier]])=0,"",CONCATENATE(exp_id,"_",tbl_PCR[[#This Row],[Well]]))</f>
        <v/>
      </c>
      <c r="G71" s="3"/>
      <c r="H71" s="3"/>
      <c r="I71" s="4" t="str">
        <f t="shared" si="4"/>
        <v/>
      </c>
      <c r="J71" s="32"/>
    </row>
    <row r="72" spans="1:10" ht="15.75" customHeight="1" x14ac:dyDescent="0.25">
      <c r="A72" s="23">
        <v>70</v>
      </c>
      <c r="B72" s="23" t="s">
        <v>109</v>
      </c>
      <c r="C72" s="49"/>
      <c r="D72" s="34"/>
      <c r="E72" s="50" t="str">
        <f t="shared" si="3"/>
        <v/>
      </c>
      <c r="F72" s="16" t="str">
        <f>IF(LEN(tbl_PCR[[#This Row],[sWGA identifier]])=0,"",CONCATENATE(exp_id,"_",tbl_PCR[[#This Row],[Well]]))</f>
        <v/>
      </c>
      <c r="G72" s="3"/>
      <c r="H72" s="3"/>
      <c r="I72" s="4" t="str">
        <f t="shared" si="4"/>
        <v/>
      </c>
      <c r="J72" s="32"/>
    </row>
    <row r="73" spans="1:10" ht="15.75" customHeight="1" x14ac:dyDescent="0.25">
      <c r="A73" s="23">
        <v>71</v>
      </c>
      <c r="B73" s="23" t="s">
        <v>110</v>
      </c>
      <c r="C73" s="49"/>
      <c r="D73" s="34"/>
      <c r="E73" s="50" t="str">
        <f t="shared" si="3"/>
        <v/>
      </c>
      <c r="F73" s="16" t="str">
        <f>IF(LEN(tbl_PCR[[#This Row],[sWGA identifier]])=0,"",CONCATENATE(exp_id,"_",tbl_PCR[[#This Row],[Well]]))</f>
        <v/>
      </c>
      <c r="G73" s="3"/>
      <c r="H73" s="3"/>
      <c r="I73" s="4" t="str">
        <f t="shared" si="4"/>
        <v/>
      </c>
      <c r="J73" s="32"/>
    </row>
    <row r="74" spans="1:10" ht="15.75" customHeight="1" x14ac:dyDescent="0.25">
      <c r="A74" s="23">
        <v>72</v>
      </c>
      <c r="B74" s="23" t="s">
        <v>111</v>
      </c>
      <c r="C74" s="49"/>
      <c r="D74" s="34"/>
      <c r="E74" s="50" t="str">
        <f t="shared" si="3"/>
        <v/>
      </c>
      <c r="F74" s="16" t="str">
        <f>IF(LEN(tbl_PCR[[#This Row],[sWGA identifier]])=0,"",CONCATENATE(exp_id,"_",tbl_PCR[[#This Row],[Well]]))</f>
        <v/>
      </c>
      <c r="G74" s="3"/>
      <c r="H74" s="3"/>
      <c r="I74" s="4" t="str">
        <f t="shared" si="4"/>
        <v/>
      </c>
      <c r="J74" s="32"/>
    </row>
    <row r="75" spans="1:10" ht="15.75" customHeight="1" x14ac:dyDescent="0.25">
      <c r="A75" s="23">
        <v>73</v>
      </c>
      <c r="B75" s="23" t="s">
        <v>46</v>
      </c>
      <c r="C75" s="49"/>
      <c r="D75" s="34"/>
      <c r="E75" s="50" t="str">
        <f t="shared" si="3"/>
        <v/>
      </c>
      <c r="F75" s="16" t="str">
        <f>IF(LEN(tbl_PCR[[#This Row],[sWGA identifier]])=0,"",CONCATENATE(exp_id,"_",tbl_PCR[[#This Row],[Well]]))</f>
        <v/>
      </c>
      <c r="G75" s="3"/>
      <c r="H75" s="3"/>
      <c r="I75" s="4" t="str">
        <f t="shared" si="4"/>
        <v/>
      </c>
      <c r="J75" s="32"/>
    </row>
    <row r="76" spans="1:10" ht="15.75" customHeight="1" x14ac:dyDescent="0.25">
      <c r="A76" s="23">
        <v>74</v>
      </c>
      <c r="B76" s="23" t="s">
        <v>112</v>
      </c>
      <c r="C76" s="49"/>
      <c r="D76" s="34"/>
      <c r="E76" s="50" t="str">
        <f t="shared" si="3"/>
        <v/>
      </c>
      <c r="F76" s="16" t="str">
        <f>IF(LEN(tbl_PCR[[#This Row],[sWGA identifier]])=0,"",CONCATENATE(exp_id,"_",tbl_PCR[[#This Row],[Well]]))</f>
        <v/>
      </c>
      <c r="G76" s="3"/>
      <c r="H76" s="3"/>
      <c r="I76" s="4" t="str">
        <f t="shared" si="4"/>
        <v/>
      </c>
      <c r="J76" s="32"/>
    </row>
    <row r="77" spans="1:10" ht="15.75" customHeight="1" x14ac:dyDescent="0.25">
      <c r="A77" s="23">
        <v>75</v>
      </c>
      <c r="B77" s="23" t="s">
        <v>113</v>
      </c>
      <c r="C77" s="49"/>
      <c r="D77" s="34"/>
      <c r="E77" s="50" t="str">
        <f t="shared" si="3"/>
        <v/>
      </c>
      <c r="F77" s="16" t="str">
        <f>IF(LEN(tbl_PCR[[#This Row],[sWGA identifier]])=0,"",CONCATENATE(exp_id,"_",tbl_PCR[[#This Row],[Well]]))</f>
        <v/>
      </c>
      <c r="G77" s="3"/>
      <c r="H77" s="3"/>
      <c r="I77" s="4" t="str">
        <f t="shared" si="4"/>
        <v/>
      </c>
      <c r="J77" s="32"/>
    </row>
    <row r="78" spans="1:10" ht="15.75" customHeight="1" x14ac:dyDescent="0.25">
      <c r="A78" s="23">
        <v>76</v>
      </c>
      <c r="B78" s="23" t="s">
        <v>114</v>
      </c>
      <c r="C78" s="49"/>
      <c r="D78" s="34"/>
      <c r="E78" s="50" t="str">
        <f t="shared" si="3"/>
        <v/>
      </c>
      <c r="F78" s="16" t="str">
        <f>IF(LEN(tbl_PCR[[#This Row],[sWGA identifier]])=0,"",CONCATENATE(exp_id,"_",tbl_PCR[[#This Row],[Well]]))</f>
        <v/>
      </c>
      <c r="G78" s="3"/>
      <c r="H78" s="3"/>
      <c r="I78" s="4" t="str">
        <f t="shared" si="4"/>
        <v/>
      </c>
      <c r="J78" s="32"/>
    </row>
    <row r="79" spans="1:10" ht="15.75" customHeight="1" x14ac:dyDescent="0.25">
      <c r="A79" s="23">
        <v>77</v>
      </c>
      <c r="B79" s="23" t="s">
        <v>115</v>
      </c>
      <c r="C79" s="49"/>
      <c r="D79" s="34"/>
      <c r="E79" s="50" t="str">
        <f t="shared" si="3"/>
        <v/>
      </c>
      <c r="F79" s="16" t="str">
        <f>IF(LEN(tbl_PCR[[#This Row],[sWGA identifier]])=0,"",CONCATENATE(exp_id,"_",tbl_PCR[[#This Row],[Well]]))</f>
        <v/>
      </c>
      <c r="G79" s="3"/>
      <c r="H79" s="3"/>
      <c r="I79" s="4" t="str">
        <f t="shared" si="4"/>
        <v/>
      </c>
      <c r="J79" s="32"/>
    </row>
    <row r="80" spans="1:10" ht="15.75" customHeight="1" x14ac:dyDescent="0.25">
      <c r="A80" s="23">
        <v>78</v>
      </c>
      <c r="B80" s="23" t="s">
        <v>116</v>
      </c>
      <c r="C80" s="49"/>
      <c r="D80" s="34"/>
      <c r="E80" s="50" t="str">
        <f t="shared" si="3"/>
        <v/>
      </c>
      <c r="F80" s="16" t="str">
        <f>IF(LEN(tbl_PCR[[#This Row],[sWGA identifier]])=0,"",CONCATENATE(exp_id,"_",tbl_PCR[[#This Row],[Well]]))</f>
        <v/>
      </c>
      <c r="G80" s="3"/>
      <c r="H80" s="3"/>
      <c r="I80" s="4" t="str">
        <f t="shared" si="4"/>
        <v/>
      </c>
      <c r="J80" s="32"/>
    </row>
    <row r="81" spans="1:10" ht="15.75" customHeight="1" x14ac:dyDescent="0.25">
      <c r="A81" s="23">
        <v>79</v>
      </c>
      <c r="B81" s="23" t="s">
        <v>117</v>
      </c>
      <c r="C81" s="49"/>
      <c r="D81" s="34"/>
      <c r="E81" s="50" t="str">
        <f t="shared" si="3"/>
        <v/>
      </c>
      <c r="F81" s="16" t="str">
        <f>IF(LEN(tbl_PCR[[#This Row],[sWGA identifier]])=0,"",CONCATENATE(exp_id,"_",tbl_PCR[[#This Row],[Well]]))</f>
        <v/>
      </c>
      <c r="G81" s="3"/>
      <c r="H81" s="3"/>
      <c r="I81" s="4" t="str">
        <f t="shared" si="4"/>
        <v/>
      </c>
      <c r="J81" s="32"/>
    </row>
    <row r="82" spans="1:10" ht="15.75" customHeight="1" x14ac:dyDescent="0.25">
      <c r="A82" s="23">
        <v>80</v>
      </c>
      <c r="B82" s="23" t="s">
        <v>118</v>
      </c>
      <c r="C82" s="49"/>
      <c r="D82" s="34"/>
      <c r="E82" s="50" t="str">
        <f t="shared" si="3"/>
        <v/>
      </c>
      <c r="F82" s="16" t="str">
        <f>IF(LEN(tbl_PCR[[#This Row],[sWGA identifier]])=0,"",CONCATENATE(exp_id,"_",tbl_PCR[[#This Row],[Well]]))</f>
        <v/>
      </c>
      <c r="G82" s="3"/>
      <c r="H82" s="3"/>
      <c r="I82" s="4" t="str">
        <f t="shared" si="4"/>
        <v/>
      </c>
      <c r="J82" s="32"/>
    </row>
    <row r="83" spans="1:10" ht="15.75" customHeight="1" x14ac:dyDescent="0.25">
      <c r="A83" s="23">
        <v>81</v>
      </c>
      <c r="B83" s="23" t="s">
        <v>47</v>
      </c>
      <c r="C83" s="49"/>
      <c r="D83" s="34"/>
      <c r="E83" s="50" t="str">
        <f t="shared" si="3"/>
        <v/>
      </c>
      <c r="F83" s="16" t="str">
        <f>IF(LEN(tbl_PCR[[#This Row],[sWGA identifier]])=0,"",CONCATENATE(exp_id,"_",tbl_PCR[[#This Row],[Well]]))</f>
        <v/>
      </c>
      <c r="G83" s="3"/>
      <c r="H83" s="3"/>
      <c r="I83" s="4" t="str">
        <f t="shared" si="4"/>
        <v/>
      </c>
      <c r="J83" s="32"/>
    </row>
    <row r="84" spans="1:10" ht="15.75" customHeight="1" x14ac:dyDescent="0.25">
      <c r="A84" s="23">
        <v>82</v>
      </c>
      <c r="B84" s="23" t="s">
        <v>119</v>
      </c>
      <c r="C84" s="49"/>
      <c r="D84" s="34"/>
      <c r="E84" s="50" t="str">
        <f t="shared" si="3"/>
        <v/>
      </c>
      <c r="F84" s="16" t="str">
        <f>IF(LEN(tbl_PCR[[#This Row],[sWGA identifier]])=0,"",CONCATENATE(exp_id,"_",tbl_PCR[[#This Row],[Well]]))</f>
        <v/>
      </c>
      <c r="G84" s="3"/>
      <c r="H84" s="3"/>
      <c r="I84" s="4" t="str">
        <f t="shared" si="4"/>
        <v/>
      </c>
      <c r="J84" s="32"/>
    </row>
    <row r="85" spans="1:10" ht="15.75" customHeight="1" x14ac:dyDescent="0.25">
      <c r="A85" s="23">
        <v>83</v>
      </c>
      <c r="B85" s="23" t="s">
        <v>120</v>
      </c>
      <c r="C85" s="49"/>
      <c r="D85" s="34"/>
      <c r="E85" s="50" t="str">
        <f t="shared" si="3"/>
        <v/>
      </c>
      <c r="F85" s="16" t="str">
        <f>IF(LEN(tbl_PCR[[#This Row],[sWGA identifier]])=0,"",CONCATENATE(exp_id,"_",tbl_PCR[[#This Row],[Well]]))</f>
        <v/>
      </c>
      <c r="G85" s="3"/>
      <c r="H85" s="3"/>
      <c r="I85" s="4" t="str">
        <f t="shared" si="4"/>
        <v/>
      </c>
      <c r="J85" s="32"/>
    </row>
    <row r="86" spans="1:10" ht="15.75" customHeight="1" x14ac:dyDescent="0.25">
      <c r="A86" s="23">
        <v>84</v>
      </c>
      <c r="B86" s="23" t="s">
        <v>121</v>
      </c>
      <c r="C86" s="49"/>
      <c r="D86" s="34"/>
      <c r="E86" s="50" t="str">
        <f t="shared" si="3"/>
        <v/>
      </c>
      <c r="F86" s="16" t="str">
        <f>IF(LEN(tbl_PCR[[#This Row],[sWGA identifier]])=0,"",CONCATENATE(exp_id,"_",tbl_PCR[[#This Row],[Well]]))</f>
        <v/>
      </c>
      <c r="G86" s="3"/>
      <c r="H86" s="3"/>
      <c r="I86" s="4" t="str">
        <f t="shared" si="4"/>
        <v/>
      </c>
      <c r="J86" s="32"/>
    </row>
    <row r="87" spans="1:10" ht="15.75" customHeight="1" x14ac:dyDescent="0.25">
      <c r="A87" s="23">
        <v>85</v>
      </c>
      <c r="B87" s="23" t="s">
        <v>122</v>
      </c>
      <c r="C87" s="49"/>
      <c r="D87" s="34"/>
      <c r="E87" s="50" t="str">
        <f t="shared" si="3"/>
        <v/>
      </c>
      <c r="F87" s="16" t="str">
        <f>IF(LEN(tbl_PCR[[#This Row],[sWGA identifier]])=0,"",CONCATENATE(exp_id,"_",tbl_PCR[[#This Row],[Well]]))</f>
        <v/>
      </c>
      <c r="G87" s="3"/>
      <c r="H87" s="3"/>
      <c r="I87" s="4" t="str">
        <f t="shared" si="4"/>
        <v/>
      </c>
      <c r="J87" s="32"/>
    </row>
    <row r="88" spans="1:10" ht="15.75" customHeight="1" x14ac:dyDescent="0.25">
      <c r="A88" s="23">
        <v>86</v>
      </c>
      <c r="B88" s="23" t="s">
        <v>123</v>
      </c>
      <c r="C88" s="49"/>
      <c r="D88" s="34"/>
      <c r="E88" s="50" t="str">
        <f t="shared" si="3"/>
        <v/>
      </c>
      <c r="F88" s="16" t="str">
        <f>IF(LEN(tbl_PCR[[#This Row],[sWGA identifier]])=0,"",CONCATENATE(exp_id,"_",tbl_PCR[[#This Row],[Well]]))</f>
        <v/>
      </c>
      <c r="G88" s="3"/>
      <c r="H88" s="3"/>
      <c r="I88" s="4" t="str">
        <f t="shared" si="4"/>
        <v/>
      </c>
      <c r="J88" s="32"/>
    </row>
    <row r="89" spans="1:10" ht="15.75" customHeight="1" x14ac:dyDescent="0.25">
      <c r="A89" s="23">
        <v>87</v>
      </c>
      <c r="B89" s="23" t="s">
        <v>124</v>
      </c>
      <c r="C89" s="49"/>
      <c r="D89" s="34"/>
      <c r="E89" s="50" t="str">
        <f t="shared" si="3"/>
        <v/>
      </c>
      <c r="F89" s="16" t="str">
        <f>IF(LEN(tbl_PCR[[#This Row],[sWGA identifier]])=0,"",CONCATENATE(exp_id,"_",tbl_PCR[[#This Row],[Well]]))</f>
        <v/>
      </c>
      <c r="G89" s="3"/>
      <c r="H89" s="3"/>
      <c r="I89" s="4" t="str">
        <f t="shared" si="4"/>
        <v/>
      </c>
      <c r="J89" s="32"/>
    </row>
    <row r="90" spans="1:10" ht="15.75" customHeight="1" x14ac:dyDescent="0.25">
      <c r="A90" s="23">
        <v>88</v>
      </c>
      <c r="B90" s="23" t="s">
        <v>125</v>
      </c>
      <c r="C90" s="49"/>
      <c r="D90" s="34"/>
      <c r="E90" s="50" t="str">
        <f t="shared" si="3"/>
        <v/>
      </c>
      <c r="F90" s="16" t="str">
        <f>IF(LEN(tbl_PCR[[#This Row],[sWGA identifier]])=0,"",CONCATENATE(exp_id,"_",tbl_PCR[[#This Row],[Well]]))</f>
        <v/>
      </c>
      <c r="G90" s="3"/>
      <c r="H90" s="3"/>
      <c r="I90" s="4" t="str">
        <f t="shared" si="4"/>
        <v/>
      </c>
      <c r="J90" s="32"/>
    </row>
    <row r="91" spans="1:10" ht="15.75" customHeight="1" x14ac:dyDescent="0.25">
      <c r="A91" s="23">
        <v>89</v>
      </c>
      <c r="B91" s="23" t="s">
        <v>48</v>
      </c>
      <c r="C91" s="49"/>
      <c r="D91" s="34"/>
      <c r="E91" s="50" t="str">
        <f t="shared" si="3"/>
        <v/>
      </c>
      <c r="F91" s="16" t="str">
        <f>IF(LEN(tbl_PCR[[#This Row],[sWGA identifier]])=0,"",CONCATENATE(exp_id,"_",tbl_PCR[[#This Row],[Well]]))</f>
        <v/>
      </c>
      <c r="G91" s="3"/>
      <c r="H91" s="3"/>
      <c r="I91" s="4" t="str">
        <f t="shared" si="4"/>
        <v/>
      </c>
      <c r="J91" s="32"/>
    </row>
    <row r="92" spans="1:10" ht="15.75" customHeight="1" x14ac:dyDescent="0.25">
      <c r="A92" s="23">
        <v>90</v>
      </c>
      <c r="B92" s="23" t="s">
        <v>126</v>
      </c>
      <c r="C92" s="49"/>
      <c r="D92" s="34"/>
      <c r="E92" s="50" t="str">
        <f t="shared" si="3"/>
        <v/>
      </c>
      <c r="F92" s="16" t="str">
        <f>IF(LEN(tbl_PCR[[#This Row],[sWGA identifier]])=0,"",CONCATENATE(exp_id,"_",tbl_PCR[[#This Row],[Well]]))</f>
        <v/>
      </c>
      <c r="G92" s="3"/>
      <c r="H92" s="3"/>
      <c r="I92" s="4" t="str">
        <f t="shared" si="4"/>
        <v/>
      </c>
      <c r="J92" s="32"/>
    </row>
    <row r="93" spans="1:10" ht="15.75" customHeight="1" x14ac:dyDescent="0.25">
      <c r="A93" s="23">
        <v>91</v>
      </c>
      <c r="B93" s="23" t="s">
        <v>127</v>
      </c>
      <c r="C93" s="49"/>
      <c r="D93" s="34"/>
      <c r="E93" s="50" t="str">
        <f t="shared" si="3"/>
        <v/>
      </c>
      <c r="F93" s="16" t="str">
        <f>IF(LEN(tbl_PCR[[#This Row],[sWGA identifier]])=0,"",CONCATENATE(exp_id,"_",tbl_PCR[[#This Row],[Well]]))</f>
        <v/>
      </c>
      <c r="G93" s="3"/>
      <c r="H93" s="3"/>
      <c r="I93" s="4" t="str">
        <f t="shared" si="4"/>
        <v/>
      </c>
      <c r="J93" s="32"/>
    </row>
    <row r="94" spans="1:10" ht="15.75" customHeight="1" x14ac:dyDescent="0.25">
      <c r="A94" s="23">
        <v>92</v>
      </c>
      <c r="B94" s="23" t="s">
        <v>128</v>
      </c>
      <c r="C94" s="49"/>
      <c r="D94" s="34"/>
      <c r="E94" s="50" t="str">
        <f t="shared" si="3"/>
        <v/>
      </c>
      <c r="F94" s="16" t="str">
        <f>IF(LEN(tbl_PCR[[#This Row],[sWGA identifier]])=0,"",CONCATENATE(exp_id,"_",tbl_PCR[[#This Row],[Well]]))</f>
        <v/>
      </c>
      <c r="G94" s="3"/>
      <c r="H94" s="3"/>
      <c r="I94" s="4" t="str">
        <f t="shared" si="4"/>
        <v/>
      </c>
      <c r="J94" s="32"/>
    </row>
    <row r="95" spans="1:10" ht="15.75" customHeight="1" x14ac:dyDescent="0.25">
      <c r="A95" s="23">
        <v>93</v>
      </c>
      <c r="B95" s="23" t="s">
        <v>129</v>
      </c>
      <c r="C95" s="49"/>
      <c r="D95" s="34"/>
      <c r="E95" s="50" t="str">
        <f t="shared" si="3"/>
        <v/>
      </c>
      <c r="F95" s="16" t="str">
        <f>IF(LEN(tbl_PCR[[#This Row],[sWGA identifier]])=0,"",CONCATENATE(exp_id,"_",tbl_PCR[[#This Row],[Well]]))</f>
        <v/>
      </c>
      <c r="G95" s="3"/>
      <c r="H95" s="3"/>
      <c r="I95" s="4" t="str">
        <f t="shared" si="4"/>
        <v/>
      </c>
      <c r="J95" s="32"/>
    </row>
    <row r="96" spans="1:10" ht="15.75" customHeight="1" x14ac:dyDescent="0.25">
      <c r="A96" s="23">
        <v>94</v>
      </c>
      <c r="B96" s="23" t="s">
        <v>130</v>
      </c>
      <c r="C96" s="49"/>
      <c r="D96" s="34"/>
      <c r="E96" s="50" t="str">
        <f t="shared" si="3"/>
        <v/>
      </c>
      <c r="F96" s="16" t="str">
        <f>IF(LEN(tbl_PCR[[#This Row],[sWGA identifier]])=0,"",CONCATENATE(exp_id,"_",tbl_PCR[[#This Row],[Well]]))</f>
        <v/>
      </c>
      <c r="G96" s="3"/>
      <c r="H96" s="3"/>
      <c r="I96" s="4" t="str">
        <f t="shared" si="4"/>
        <v/>
      </c>
      <c r="J96" s="32"/>
    </row>
    <row r="97" spans="1:10" ht="15.75" customHeight="1" x14ac:dyDescent="0.25">
      <c r="A97" s="23">
        <v>95</v>
      </c>
      <c r="B97" s="23" t="s">
        <v>131</v>
      </c>
      <c r="C97" s="49"/>
      <c r="D97" s="34"/>
      <c r="E97" s="50" t="str">
        <f t="shared" si="3"/>
        <v/>
      </c>
      <c r="F97" s="16" t="str">
        <f>IF(LEN(tbl_PCR[[#This Row],[sWGA identifier]])=0,"",CONCATENATE(exp_id,"_",tbl_PCR[[#This Row],[Well]]))</f>
        <v/>
      </c>
      <c r="G97" s="3"/>
      <c r="H97" s="3"/>
      <c r="I97" s="4" t="str">
        <f t="shared" si="4"/>
        <v/>
      </c>
      <c r="J97" s="32"/>
    </row>
    <row r="98" spans="1:10" ht="15.75" customHeight="1" x14ac:dyDescent="0.25">
      <c r="A98" s="24">
        <v>96</v>
      </c>
      <c r="B98" s="24" t="s">
        <v>132</v>
      </c>
      <c r="C98" s="49"/>
      <c r="D98" s="34"/>
      <c r="E98" s="51" t="str">
        <f t="shared" si="3"/>
        <v/>
      </c>
      <c r="F98" s="26" t="str">
        <f>IF(LEN(tbl_PCR[[#This Row],[sWGA identifier]])=0,"",CONCATENATE(exp_id,"_",tbl_PCR[[#This Row],[Well]]))</f>
        <v/>
      </c>
      <c r="G98" s="25"/>
      <c r="H98" s="25"/>
      <c r="I98" s="27" t="str">
        <f t="shared" si="4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6"/>
  <sheetViews>
    <sheetView workbookViewId="0">
      <selection activeCell="B16" sqref="B16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165</v>
      </c>
    </row>
    <row r="2" spans="1:2" x14ac:dyDescent="0.25">
      <c r="A2" s="42" t="s">
        <v>181</v>
      </c>
    </row>
    <row r="3" spans="1:2" x14ac:dyDescent="0.25">
      <c r="A3" s="47" t="s">
        <v>182</v>
      </c>
      <c r="B3" s="42" t="s">
        <v>184</v>
      </c>
    </row>
    <row r="4" spans="1:2" x14ac:dyDescent="0.25">
      <c r="A4" s="47" t="s">
        <v>23</v>
      </c>
      <c r="B4" s="42" t="s">
        <v>185</v>
      </c>
    </row>
    <row r="5" spans="1:2" x14ac:dyDescent="0.25">
      <c r="A5" s="47" t="s">
        <v>183</v>
      </c>
      <c r="B5" s="42" t="s">
        <v>186</v>
      </c>
    </row>
    <row r="6" spans="1:2" x14ac:dyDescent="0.25">
      <c r="A6" s="42"/>
      <c r="B6" s="42"/>
    </row>
    <row r="7" spans="1:2" x14ac:dyDescent="0.25">
      <c r="A7" s="21" t="s">
        <v>188</v>
      </c>
    </row>
    <row r="8" spans="1:2" x14ac:dyDescent="0.25">
      <c r="A8" s="48" t="s">
        <v>187</v>
      </c>
      <c r="B8" s="42" t="s">
        <v>231</v>
      </c>
    </row>
    <row r="9" spans="1:2" x14ac:dyDescent="0.25">
      <c r="A9" s="48" t="s">
        <v>218</v>
      </c>
      <c r="B9" s="42" t="s">
        <v>189</v>
      </c>
    </row>
    <row r="10" spans="1:2" x14ac:dyDescent="0.25">
      <c r="A10" s="48" t="s">
        <v>193</v>
      </c>
      <c r="B10" s="42" t="s">
        <v>192</v>
      </c>
    </row>
    <row r="12" spans="1:2" x14ac:dyDescent="0.25">
      <c r="A12" s="42" t="s">
        <v>166</v>
      </c>
    </row>
    <row r="13" spans="1:2" x14ac:dyDescent="0.25">
      <c r="A13" s="42" t="s">
        <v>167</v>
      </c>
    </row>
    <row r="14" spans="1:2" x14ac:dyDescent="0.25">
      <c r="A14" s="42" t="s">
        <v>200</v>
      </c>
    </row>
    <row r="16" spans="1:2" x14ac:dyDescent="0.25">
      <c r="A16" s="4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V13"/>
  <sheetViews>
    <sheetView workbookViewId="0">
      <selection activeCell="P6" sqref="P6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13" max="13" width="32.875" customWidth="1"/>
    <col min="14" max="14" width="10.875" customWidth="1"/>
  </cols>
  <sheetData>
    <row r="1" spans="1:22" ht="18.75" x14ac:dyDescent="0.3">
      <c r="A1" s="6" t="s">
        <v>0</v>
      </c>
      <c r="C1" s="5"/>
      <c r="D1" s="5"/>
      <c r="E1" s="6" t="s">
        <v>26</v>
      </c>
      <c r="F1" s="5"/>
      <c r="M1" s="6" t="s">
        <v>220</v>
      </c>
    </row>
    <row r="2" spans="1:22" ht="16.5" thickBot="1" x14ac:dyDescent="0.3">
      <c r="A2" s="38" t="s">
        <v>22</v>
      </c>
      <c r="B2" s="39"/>
      <c r="C2" s="39"/>
      <c r="E2" s="56" t="s">
        <v>141</v>
      </c>
      <c r="F2" s="56" t="s">
        <v>142</v>
      </c>
      <c r="G2" s="56" t="s">
        <v>143</v>
      </c>
      <c r="M2" s="53" t="s">
        <v>152</v>
      </c>
      <c r="N2" s="53" t="s">
        <v>153</v>
      </c>
      <c r="P2" s="53" t="s">
        <v>233</v>
      </c>
    </row>
    <row r="3" spans="1:22" x14ac:dyDescent="0.25">
      <c r="C3" s="7"/>
      <c r="E3" s="57" t="s">
        <v>144</v>
      </c>
      <c r="F3" s="57" t="s">
        <v>145</v>
      </c>
      <c r="G3" s="57" t="s">
        <v>146</v>
      </c>
      <c r="M3" s="54" t="s">
        <v>221</v>
      </c>
      <c r="N3" s="54" t="s">
        <v>222</v>
      </c>
      <c r="P3" s="54" t="s">
        <v>255</v>
      </c>
    </row>
    <row r="4" spans="1:22" x14ac:dyDescent="0.25">
      <c r="D4" s="7"/>
      <c r="E4" s="57" t="s">
        <v>147</v>
      </c>
      <c r="F4" s="57" t="s">
        <v>148</v>
      </c>
      <c r="G4" s="57" t="s">
        <v>149</v>
      </c>
      <c r="M4" s="54" t="s">
        <v>223</v>
      </c>
      <c r="N4" s="54" t="s">
        <v>224</v>
      </c>
      <c r="P4" s="54" t="s">
        <v>256</v>
      </c>
    </row>
    <row r="5" spans="1:22" ht="16.5" thickBot="1" x14ac:dyDescent="0.3">
      <c r="A5" s="38" t="s">
        <v>174</v>
      </c>
      <c r="B5" s="39"/>
      <c r="C5" s="39"/>
      <c r="D5" s="7"/>
      <c r="E5" s="1" t="s">
        <v>234</v>
      </c>
      <c r="F5" s="1" t="s">
        <v>236</v>
      </c>
      <c r="G5" s="1" t="s">
        <v>235</v>
      </c>
      <c r="M5" s="54" t="s">
        <v>225</v>
      </c>
      <c r="N5" s="54" t="s">
        <v>226</v>
      </c>
      <c r="P5" s="54" t="s">
        <v>257</v>
      </c>
    </row>
    <row r="6" spans="1:22" x14ac:dyDescent="0.25">
      <c r="A6" s="2" t="s">
        <v>176</v>
      </c>
      <c r="B6" t="s">
        <v>23</v>
      </c>
      <c r="M6" s="55" t="s">
        <v>227</v>
      </c>
    </row>
    <row r="7" spans="1:22" x14ac:dyDescent="0.25">
      <c r="A7" s="2" t="s">
        <v>175</v>
      </c>
      <c r="B7">
        <v>3</v>
      </c>
      <c r="E7" t="s">
        <v>244</v>
      </c>
      <c r="F7" t="s">
        <v>248</v>
      </c>
      <c r="G7" t="s">
        <v>245</v>
      </c>
      <c r="H7" t="s">
        <v>247</v>
      </c>
      <c r="I7" t="s">
        <v>250</v>
      </c>
      <c r="J7" t="s">
        <v>251</v>
      </c>
      <c r="K7" t="s">
        <v>249</v>
      </c>
      <c r="M7" s="55" t="s">
        <v>232</v>
      </c>
    </row>
    <row r="8" spans="1:22" x14ac:dyDescent="0.25">
      <c r="E8" t="s">
        <v>252</v>
      </c>
      <c r="F8">
        <v>1</v>
      </c>
      <c r="G8" t="s">
        <v>238</v>
      </c>
      <c r="H8">
        <v>0.3</v>
      </c>
      <c r="I8">
        <v>2</v>
      </c>
      <c r="J8">
        <v>5</v>
      </c>
      <c r="K8">
        <v>1.5</v>
      </c>
      <c r="M8" s="55" t="s">
        <v>228</v>
      </c>
    </row>
    <row r="9" spans="1:22" ht="16.5" thickBot="1" x14ac:dyDescent="0.3">
      <c r="A9" s="38" t="s">
        <v>239</v>
      </c>
      <c r="E9" t="s">
        <v>253</v>
      </c>
      <c r="F9">
        <v>8</v>
      </c>
      <c r="G9" t="s">
        <v>246</v>
      </c>
      <c r="H9">
        <v>14.5</v>
      </c>
      <c r="I9">
        <v>0</v>
      </c>
      <c r="J9">
        <v>0</v>
      </c>
      <c r="K9">
        <v>1.5</v>
      </c>
      <c r="M9" s="55" t="s">
        <v>229</v>
      </c>
    </row>
    <row r="10" spans="1:22" x14ac:dyDescent="0.25">
      <c r="A10" t="s">
        <v>240</v>
      </c>
      <c r="M10" s="55" t="s">
        <v>230</v>
      </c>
    </row>
    <row r="11" spans="1:22" x14ac:dyDescent="0.25">
      <c r="A11" t="s">
        <v>241</v>
      </c>
    </row>
    <row r="12" spans="1:22" x14ac:dyDescent="0.25">
      <c r="A12" t="s">
        <v>243</v>
      </c>
      <c r="U12" s="5"/>
      <c r="V12" s="5"/>
    </row>
    <row r="13" spans="1:22" x14ac:dyDescent="0.25">
      <c r="A13" t="s">
        <v>254</v>
      </c>
      <c r="S13" s="5"/>
      <c r="T13" s="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171</v>
      </c>
      <c r="B1" t="s">
        <v>172</v>
      </c>
      <c r="C1" t="s">
        <v>173</v>
      </c>
      <c r="D1" t="s">
        <v>178</v>
      </c>
      <c r="E1" t="s">
        <v>177</v>
      </c>
      <c r="F1" t="s">
        <v>194</v>
      </c>
      <c r="G1" t="s">
        <v>202</v>
      </c>
      <c r="H1" t="s">
        <v>208</v>
      </c>
      <c r="I1" t="s">
        <v>209</v>
      </c>
      <c r="J1" t="s">
        <v>179</v>
      </c>
      <c r="K1" t="s">
        <v>205</v>
      </c>
      <c r="L1" t="s">
        <v>180</v>
      </c>
      <c r="M1" t="s">
        <v>237</v>
      </c>
    </row>
    <row r="2" spans="1:13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PCR</v>
      </c>
      <c r="E2">
        <f>exp_version</f>
        <v>3</v>
      </c>
      <c r="F2">
        <f>exp_assay</f>
        <v>0</v>
      </c>
      <c r="G2">
        <f>exp_notes</f>
        <v>0</v>
      </c>
      <c r="H2" t="str">
        <f>exp_summary</f>
        <v/>
      </c>
      <c r="I2">
        <f>exp_rxns</f>
        <v>0</v>
      </c>
      <c r="J2" t="str">
        <f>pcr_primers</f>
        <v/>
      </c>
      <c r="K2">
        <f>pcr_primersource</f>
        <v>0</v>
      </c>
      <c r="L2" t="str">
        <f>pcr_targetpanel</f>
        <v/>
      </c>
      <c r="M2">
        <f>pcr_enzyme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190</v>
      </c>
      <c r="B1" t="s">
        <v>191</v>
      </c>
      <c r="C1" t="s">
        <v>171</v>
      </c>
      <c r="D1" t="s">
        <v>198</v>
      </c>
      <c r="E1" t="s">
        <v>199</v>
      </c>
      <c r="F1" t="s">
        <v>195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pcr_dna_source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2024-04-24T18:49:43Z</dcterms:modified>
</cp:coreProperties>
</file>