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gitrepos\warehouse\resources\templates\Plasmodium\"/>
    </mc:Choice>
  </mc:AlternateContent>
  <xr:revisionPtr revIDLastSave="0" documentId="13_ncr:1_{D7AF5542-6804-4071-A236-F04929E7EF70}" xr6:coauthVersionLast="47" xr6:coauthVersionMax="47" xr10:uidLastSave="{00000000-0000-0000-0000-000000000000}"/>
  <bookViews>
    <workbookView xWindow="-120" yWindow="-120" windowWidth="34080" windowHeight="22200" tabRatio="500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Assay!$F$40</definedName>
    <definedName name="adaptlig_targetmass">Assay!$B$40</definedName>
    <definedName name="DNAconc_library">Assay!$G$53</definedName>
    <definedName name="DNAconc_pooled">Assay!$D$37</definedName>
    <definedName name="endrepair_maxvol">reference!$B$3</definedName>
    <definedName name="endrepair_targetmass">Assay!$F$16</definedName>
    <definedName name="endrepair_vol_calculation_type">reference!$B$6</definedName>
    <definedName name="exp_date">Assay!$C$2</definedName>
    <definedName name="exp_id">Assay!$C$5</definedName>
    <definedName name="exp_notes">Assay!$C$12</definedName>
    <definedName name="exp_rxns">Assay!$C$11</definedName>
    <definedName name="exp_summary">Assay!$C$9</definedName>
    <definedName name="exp_type">reference!$B$9</definedName>
    <definedName name="exp_user">Assay!$C$3</definedName>
    <definedName name="exp_version">reference!$B$10</definedName>
    <definedName name="flowcell_checkpores">Assay!$C$69</definedName>
    <definedName name="flowcell_chemisty">Assay!$C$68</definedName>
    <definedName name="flowcell_id">Assay!$C$65</definedName>
    <definedName name="flowcell_maxvol">reference!$B$5</definedName>
    <definedName name="flowcell_runduration">Assay!$C$70</definedName>
    <definedName name="flowcell_status">Assay!$C$66</definedName>
    <definedName name="flowcell_targetmass">Assay!$B$56</definedName>
    <definedName name="flowcell_usage_hrs">Assay!$C$67</definedName>
    <definedName name="seq_platform">Assay!$C$64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11" i="2" l="1"/>
  <c r="P11" i="2" s="1" a="1"/>
  <c r="P11" i="2" s="1"/>
  <c r="Q11" i="2" s="1"/>
  <c r="L12" i="2"/>
  <c r="L13" i="2"/>
  <c r="L14" i="2"/>
  <c r="P14" i="2" s="1" a="1"/>
  <c r="P14" i="2" s="1"/>
  <c r="Q14" i="2" s="1"/>
  <c r="L15" i="2"/>
  <c r="L16" i="2"/>
  <c r="P16" i="2" s="1" a="1"/>
  <c r="P16" i="2" s="1"/>
  <c r="Q16" i="2" s="1"/>
  <c r="L17" i="2"/>
  <c r="P17" i="2" s="1" a="1"/>
  <c r="P17" i="2" s="1"/>
  <c r="Q17" i="2" s="1"/>
  <c r="L18" i="2"/>
  <c r="L19" i="2"/>
  <c r="L20" i="2"/>
  <c r="P20" i="2" s="1" a="1"/>
  <c r="P20" i="2" s="1"/>
  <c r="Q20" i="2" s="1"/>
  <c r="L21" i="2"/>
  <c r="L22" i="2"/>
  <c r="L23" i="2"/>
  <c r="P23" i="2" s="1" a="1"/>
  <c r="P23" i="2" s="1"/>
  <c r="Q23" i="2" s="1"/>
  <c r="L24" i="2"/>
  <c r="L25" i="2"/>
  <c r="P25" i="2" s="1" a="1"/>
  <c r="P25" i="2" s="1"/>
  <c r="Q25" i="2" s="1"/>
  <c r="L26" i="2"/>
  <c r="P26" i="2" s="1" a="1"/>
  <c r="P26" i="2" s="1"/>
  <c r="Q26" i="2" s="1"/>
  <c r="L27" i="2"/>
  <c r="L28" i="2"/>
  <c r="L29" i="2"/>
  <c r="P29" i="2" s="1" a="1"/>
  <c r="P29" i="2" s="1"/>
  <c r="Q29" i="2" s="1"/>
  <c r="L30" i="2"/>
  <c r="L31" i="2"/>
  <c r="L32" i="2"/>
  <c r="P32" i="2" s="1" a="1"/>
  <c r="P32" i="2" s="1"/>
  <c r="Q32" i="2" s="1"/>
  <c r="L33" i="2"/>
  <c r="L34" i="2"/>
  <c r="P34" i="2" s="1" a="1"/>
  <c r="P34" i="2" s="1"/>
  <c r="Q34" i="2" s="1"/>
  <c r="L35" i="2"/>
  <c r="P35" i="2" s="1" a="1"/>
  <c r="P35" i="2" s="1"/>
  <c r="Q35" i="2" s="1"/>
  <c r="L36" i="2"/>
  <c r="L37" i="2"/>
  <c r="L38" i="2"/>
  <c r="P38" i="2" s="1" a="1"/>
  <c r="P38" i="2" s="1"/>
  <c r="Q38" i="2" s="1"/>
  <c r="L39" i="2"/>
  <c r="L40" i="2"/>
  <c r="L41" i="2"/>
  <c r="P41" i="2" s="1" a="1"/>
  <c r="P41" i="2" s="1"/>
  <c r="Q41" i="2" s="1"/>
  <c r="L42" i="2"/>
  <c r="L43" i="2"/>
  <c r="P43" i="2" s="1" a="1"/>
  <c r="P43" i="2" s="1"/>
  <c r="Q43" i="2" s="1"/>
  <c r="L44" i="2"/>
  <c r="P44" i="2" s="1" a="1"/>
  <c r="P44" i="2" s="1"/>
  <c r="Q44" i="2" s="1"/>
  <c r="L45" i="2"/>
  <c r="L46" i="2"/>
  <c r="L47" i="2"/>
  <c r="P47" i="2" s="1" a="1"/>
  <c r="P47" i="2" s="1"/>
  <c r="Q47" i="2" s="1"/>
  <c r="L48" i="2"/>
  <c r="L49" i="2"/>
  <c r="L50" i="2"/>
  <c r="P50" i="2" s="1" a="1"/>
  <c r="P50" i="2" s="1"/>
  <c r="Q50" i="2" s="1"/>
  <c r="L51" i="2"/>
  <c r="L52" i="2"/>
  <c r="P52" i="2" s="1" a="1"/>
  <c r="P52" i="2" s="1"/>
  <c r="Q52" i="2" s="1"/>
  <c r="L53" i="2"/>
  <c r="P53" i="2" s="1" a="1"/>
  <c r="P53" i="2" s="1"/>
  <c r="Q53" i="2" s="1"/>
  <c r="L54" i="2"/>
  <c r="L55" i="2"/>
  <c r="L56" i="2"/>
  <c r="P56" i="2" s="1" a="1"/>
  <c r="P56" i="2" s="1"/>
  <c r="Q56" i="2" s="1"/>
  <c r="L57" i="2"/>
  <c r="L58" i="2"/>
  <c r="L59" i="2"/>
  <c r="P59" i="2" s="1" a="1"/>
  <c r="P59" i="2" s="1"/>
  <c r="Q59" i="2" s="1"/>
  <c r="L60" i="2"/>
  <c r="L61" i="2"/>
  <c r="P61" i="2" s="1" a="1"/>
  <c r="P61" i="2" s="1"/>
  <c r="Q61" i="2" s="1"/>
  <c r="L62" i="2"/>
  <c r="P62" i="2" s="1" a="1"/>
  <c r="P62" i="2" s="1"/>
  <c r="Q62" i="2" s="1"/>
  <c r="L63" i="2"/>
  <c r="L64" i="2"/>
  <c r="L65" i="2"/>
  <c r="P65" i="2" s="1" a="1"/>
  <c r="P65" i="2" s="1"/>
  <c r="Q65" i="2" s="1"/>
  <c r="L66" i="2"/>
  <c r="L67" i="2"/>
  <c r="L68" i="2"/>
  <c r="P68" i="2" s="1" a="1"/>
  <c r="P68" i="2" s="1"/>
  <c r="Q68" i="2" s="1"/>
  <c r="L69" i="2"/>
  <c r="L70" i="2"/>
  <c r="P70" i="2" s="1" a="1"/>
  <c r="P70" i="2" s="1"/>
  <c r="Q70" i="2" s="1"/>
  <c r="L71" i="2"/>
  <c r="P71" i="2" s="1" a="1"/>
  <c r="P71" i="2" s="1"/>
  <c r="Q71" i="2" s="1"/>
  <c r="L72" i="2"/>
  <c r="L73" i="2"/>
  <c r="L74" i="2"/>
  <c r="P74" i="2" s="1" a="1"/>
  <c r="P74" i="2" s="1"/>
  <c r="Q74" i="2" s="1"/>
  <c r="L75" i="2"/>
  <c r="L76" i="2"/>
  <c r="L77" i="2"/>
  <c r="P77" i="2" s="1" a="1"/>
  <c r="P77" i="2" s="1"/>
  <c r="Q77" i="2" s="1"/>
  <c r="L78" i="2"/>
  <c r="L79" i="2"/>
  <c r="P79" i="2" s="1" a="1"/>
  <c r="P79" i="2" s="1"/>
  <c r="Q79" i="2" s="1"/>
  <c r="L80" i="2"/>
  <c r="P80" i="2" s="1" a="1"/>
  <c r="P80" i="2" s="1"/>
  <c r="Q80" i="2" s="1"/>
  <c r="L81" i="2"/>
  <c r="L82" i="2"/>
  <c r="L83" i="2"/>
  <c r="P83" i="2" s="1" a="1"/>
  <c r="P83" i="2" s="1"/>
  <c r="Q83" i="2" s="1"/>
  <c r="L84" i="2"/>
  <c r="L85" i="2"/>
  <c r="L86" i="2"/>
  <c r="P86" i="2" s="1" a="1"/>
  <c r="P86" i="2" s="1"/>
  <c r="Q86" i="2" s="1"/>
  <c r="L87" i="2"/>
  <c r="L88" i="2"/>
  <c r="P88" i="2" s="1" a="1"/>
  <c r="P88" i="2" s="1"/>
  <c r="Q88" i="2" s="1"/>
  <c r="L89" i="2"/>
  <c r="P89" i="2" s="1" a="1"/>
  <c r="P89" i="2" s="1"/>
  <c r="Q89" i="2" s="1"/>
  <c r="L90" i="2"/>
  <c r="L91" i="2"/>
  <c r="L92" i="2"/>
  <c r="P92" i="2" s="1" a="1"/>
  <c r="P92" i="2" s="1"/>
  <c r="Q92" i="2" s="1"/>
  <c r="L93" i="2"/>
  <c r="L94" i="2"/>
  <c r="L95" i="2"/>
  <c r="P95" i="2" s="1" a="1"/>
  <c r="P95" i="2" s="1"/>
  <c r="Q95" i="2" s="1"/>
  <c r="L96" i="2"/>
  <c r="L97" i="2"/>
  <c r="P97" i="2" s="1" a="1"/>
  <c r="P97" i="2" s="1"/>
  <c r="Q97" i="2" s="1"/>
  <c r="L98" i="2"/>
  <c r="P98" i="2" s="1" a="1"/>
  <c r="P98" i="2" s="1"/>
  <c r="Q98" i="2" s="1"/>
  <c r="Q90" i="2"/>
  <c r="P12" i="2" a="1"/>
  <c r="P12" i="2" s="1"/>
  <c r="Q12" i="2" s="1"/>
  <c r="P13" i="2" a="1"/>
  <c r="P13" i="2" s="1"/>
  <c r="Q13" i="2" s="1"/>
  <c r="P15" i="2" a="1"/>
  <c r="P15" i="2" s="1"/>
  <c r="Q15" i="2" s="1"/>
  <c r="P18" i="2" a="1"/>
  <c r="P18" i="2" s="1"/>
  <c r="Q18" i="2" s="1"/>
  <c r="P19" i="2" a="1"/>
  <c r="P19" i="2" s="1"/>
  <c r="Q19" i="2" s="1"/>
  <c r="P21" i="2" a="1"/>
  <c r="P21" i="2" s="1"/>
  <c r="Q21" i="2" s="1"/>
  <c r="P22" i="2" a="1"/>
  <c r="P22" i="2" s="1"/>
  <c r="Q22" i="2" s="1"/>
  <c r="P24" i="2" a="1"/>
  <c r="P24" i="2" s="1"/>
  <c r="Q24" i="2" s="1"/>
  <c r="P27" i="2" a="1"/>
  <c r="P27" i="2" s="1"/>
  <c r="Q27" i="2" s="1"/>
  <c r="P28" i="2" a="1"/>
  <c r="P28" i="2" s="1"/>
  <c r="Q28" i="2" s="1"/>
  <c r="P30" i="2" a="1"/>
  <c r="P30" i="2" s="1"/>
  <c r="Q30" i="2" s="1"/>
  <c r="P31" i="2" a="1"/>
  <c r="P31" i="2" s="1"/>
  <c r="Q31" i="2" s="1"/>
  <c r="P33" i="2" a="1"/>
  <c r="P33" i="2" s="1"/>
  <c r="Q33" i="2" s="1"/>
  <c r="P36" i="2" a="1"/>
  <c r="P36" i="2" s="1"/>
  <c r="Q36" i="2" s="1"/>
  <c r="P37" i="2" a="1"/>
  <c r="P37" i="2" s="1"/>
  <c r="Q37" i="2" s="1"/>
  <c r="P39" i="2" a="1"/>
  <c r="P39" i="2" s="1"/>
  <c r="Q39" i="2" s="1"/>
  <c r="P40" i="2" a="1"/>
  <c r="P40" i="2" s="1"/>
  <c r="Q40" i="2" s="1"/>
  <c r="P42" i="2" a="1"/>
  <c r="P42" i="2" s="1"/>
  <c r="Q42" i="2" s="1"/>
  <c r="P45" i="2" a="1"/>
  <c r="P45" i="2" s="1"/>
  <c r="Q45" i="2" s="1"/>
  <c r="P46" i="2" a="1"/>
  <c r="P46" i="2" s="1"/>
  <c r="Q46" i="2" s="1"/>
  <c r="P48" i="2" a="1"/>
  <c r="P48" i="2" s="1"/>
  <c r="Q48" i="2" s="1"/>
  <c r="P49" i="2" a="1"/>
  <c r="P49" i="2" s="1"/>
  <c r="Q49" i="2" s="1"/>
  <c r="P51" i="2" a="1"/>
  <c r="P51" i="2" s="1"/>
  <c r="Q51" i="2" s="1"/>
  <c r="P54" i="2" a="1"/>
  <c r="P54" i="2" s="1"/>
  <c r="Q54" i="2" s="1"/>
  <c r="P55" i="2" a="1"/>
  <c r="P55" i="2" s="1"/>
  <c r="Q55" i="2" s="1"/>
  <c r="P57" i="2" a="1"/>
  <c r="P57" i="2" s="1"/>
  <c r="Q57" i="2" s="1"/>
  <c r="P58" i="2" a="1"/>
  <c r="P58" i="2" s="1"/>
  <c r="Q58" i="2" s="1"/>
  <c r="P60" i="2" a="1"/>
  <c r="P60" i="2" s="1"/>
  <c r="Q60" i="2" s="1"/>
  <c r="P63" i="2" a="1"/>
  <c r="P63" i="2" s="1"/>
  <c r="Q63" i="2" s="1"/>
  <c r="P64" i="2" a="1"/>
  <c r="P64" i="2" s="1"/>
  <c r="Q64" i="2" s="1"/>
  <c r="P66" i="2" a="1"/>
  <c r="P66" i="2" s="1"/>
  <c r="Q66" i="2" s="1"/>
  <c r="P67" i="2" a="1"/>
  <c r="P67" i="2" s="1"/>
  <c r="Q67" i="2" s="1"/>
  <c r="P69" i="2" a="1"/>
  <c r="P69" i="2" s="1"/>
  <c r="Q69" i="2" s="1"/>
  <c r="P72" i="2" a="1"/>
  <c r="P72" i="2" s="1"/>
  <c r="Q72" i="2" s="1"/>
  <c r="P73" i="2" a="1"/>
  <c r="P73" i="2" s="1"/>
  <c r="Q73" i="2" s="1"/>
  <c r="P75" i="2" a="1"/>
  <c r="P75" i="2" s="1"/>
  <c r="Q75" i="2" s="1"/>
  <c r="P76" i="2" a="1"/>
  <c r="P76" i="2" s="1"/>
  <c r="Q76" i="2" s="1"/>
  <c r="P78" i="2" a="1"/>
  <c r="P78" i="2" s="1"/>
  <c r="Q78" i="2" s="1"/>
  <c r="P81" i="2" a="1"/>
  <c r="P81" i="2" s="1"/>
  <c r="Q81" i="2" s="1"/>
  <c r="P82" i="2" a="1"/>
  <c r="P82" i="2" s="1"/>
  <c r="Q82" i="2" s="1"/>
  <c r="P84" i="2" a="1"/>
  <c r="P84" i="2" s="1"/>
  <c r="Q84" i="2" s="1"/>
  <c r="P85" i="2" a="1"/>
  <c r="P85" i="2" s="1"/>
  <c r="Q85" i="2" s="1"/>
  <c r="P87" i="2" a="1"/>
  <c r="P87" i="2" s="1"/>
  <c r="Q87" i="2" s="1"/>
  <c r="P90" i="2" a="1"/>
  <c r="P90" i="2" s="1"/>
  <c r="P91" i="2" a="1"/>
  <c r="P91" i="2" s="1"/>
  <c r="Q91" i="2" s="1"/>
  <c r="P93" i="2" a="1"/>
  <c r="P93" i="2" s="1"/>
  <c r="Q93" i="2" s="1"/>
  <c r="P94" i="2" a="1"/>
  <c r="P94" i="2" s="1"/>
  <c r="Q94" i="2" s="1"/>
  <c r="P96" i="2" a="1"/>
  <c r="P96" i="2" s="1"/>
  <c r="Q96" i="2" s="1"/>
  <c r="J6" i="2"/>
  <c r="L6" i="2" s="1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Q2" i="5"/>
  <c r="L2" i="5"/>
  <c r="J2" i="5"/>
  <c r="E2" i="5"/>
  <c r="D2" i="5"/>
  <c r="C56" i="1"/>
  <c r="W2" i="5" l="1"/>
  <c r="V2" i="5"/>
  <c r="U2" i="5"/>
  <c r="T2" i="5"/>
  <c r="S2" i="5"/>
  <c r="R2" i="5"/>
  <c r="P2" i="5"/>
  <c r="O2" i="5"/>
  <c r="N2" i="5"/>
  <c r="K2" i="5"/>
  <c r="I2" i="5"/>
  <c r="H2" i="5"/>
  <c r="G2" i="5"/>
  <c r="F2" i="5"/>
  <c r="C2" i="5"/>
  <c r="B2" i="5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2" i="6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F30" i="1"/>
  <c r="F26" i="1"/>
  <c r="F23" i="1"/>
  <c r="D20" i="1"/>
  <c r="F18" i="1"/>
  <c r="G16" i="1"/>
  <c r="C9" i="1"/>
  <c r="C6" i="1"/>
  <c r="C10" i="1" s="1"/>
  <c r="C5" i="1"/>
  <c r="A53" i="1"/>
  <c r="D46" i="1"/>
  <c r="D45" i="1"/>
  <c r="B4" i="4"/>
  <c r="M2" i="5" s="1"/>
  <c r="S3" i="2" l="1"/>
  <c r="A2" i="5"/>
  <c r="E97" i="6"/>
  <c r="D97" i="6"/>
  <c r="C97" i="6"/>
  <c r="B97" i="6"/>
  <c r="A97" i="6"/>
  <c r="E96" i="6"/>
  <c r="D96" i="6"/>
  <c r="C96" i="6"/>
  <c r="B96" i="6"/>
  <c r="A96" i="6"/>
  <c r="E95" i="6"/>
  <c r="D95" i="6"/>
  <c r="C95" i="6"/>
  <c r="B95" i="6"/>
  <c r="A95" i="6"/>
  <c r="E94" i="6"/>
  <c r="D94" i="6"/>
  <c r="C94" i="6"/>
  <c r="B94" i="6"/>
  <c r="A94" i="6"/>
  <c r="E93" i="6"/>
  <c r="D93" i="6"/>
  <c r="C93" i="6"/>
  <c r="B93" i="6"/>
  <c r="A93" i="6"/>
  <c r="E92" i="6"/>
  <c r="D92" i="6"/>
  <c r="C92" i="6"/>
  <c r="B92" i="6"/>
  <c r="A92" i="6"/>
  <c r="E91" i="6"/>
  <c r="D91" i="6"/>
  <c r="C91" i="6"/>
  <c r="B91" i="6"/>
  <c r="A91" i="6"/>
  <c r="E90" i="6"/>
  <c r="D90" i="6"/>
  <c r="C90" i="6"/>
  <c r="B90" i="6"/>
  <c r="A90" i="6"/>
  <c r="E89" i="6"/>
  <c r="D89" i="6"/>
  <c r="C89" i="6"/>
  <c r="B89" i="6"/>
  <c r="A89" i="6"/>
  <c r="E88" i="6"/>
  <c r="D88" i="6"/>
  <c r="C88" i="6"/>
  <c r="B88" i="6"/>
  <c r="A88" i="6"/>
  <c r="E87" i="6"/>
  <c r="D87" i="6"/>
  <c r="C87" i="6"/>
  <c r="B87" i="6"/>
  <c r="A87" i="6"/>
  <c r="E86" i="6"/>
  <c r="D86" i="6"/>
  <c r="C86" i="6"/>
  <c r="B86" i="6"/>
  <c r="A86" i="6"/>
  <c r="E85" i="6"/>
  <c r="D85" i="6"/>
  <c r="C85" i="6"/>
  <c r="B85" i="6"/>
  <c r="A85" i="6"/>
  <c r="E84" i="6"/>
  <c r="D84" i="6"/>
  <c r="C84" i="6"/>
  <c r="B84" i="6"/>
  <c r="A84" i="6"/>
  <c r="E83" i="6"/>
  <c r="D83" i="6"/>
  <c r="C83" i="6"/>
  <c r="B83" i="6"/>
  <c r="A83" i="6"/>
  <c r="E82" i="6"/>
  <c r="D82" i="6"/>
  <c r="C82" i="6"/>
  <c r="B82" i="6"/>
  <c r="A82" i="6"/>
  <c r="E81" i="6"/>
  <c r="D81" i="6"/>
  <c r="C81" i="6"/>
  <c r="B81" i="6"/>
  <c r="A81" i="6"/>
  <c r="E80" i="6"/>
  <c r="D80" i="6"/>
  <c r="C80" i="6"/>
  <c r="B80" i="6"/>
  <c r="A80" i="6"/>
  <c r="E79" i="6"/>
  <c r="D79" i="6"/>
  <c r="C79" i="6"/>
  <c r="B79" i="6"/>
  <c r="A79" i="6"/>
  <c r="E78" i="6"/>
  <c r="D78" i="6"/>
  <c r="C78" i="6"/>
  <c r="B78" i="6"/>
  <c r="A78" i="6"/>
  <c r="E77" i="6"/>
  <c r="D77" i="6"/>
  <c r="C77" i="6"/>
  <c r="B77" i="6"/>
  <c r="A77" i="6"/>
  <c r="E76" i="6"/>
  <c r="D76" i="6"/>
  <c r="C76" i="6"/>
  <c r="B76" i="6"/>
  <c r="A76" i="6"/>
  <c r="E75" i="6"/>
  <c r="D75" i="6"/>
  <c r="C75" i="6"/>
  <c r="B75" i="6"/>
  <c r="A75" i="6"/>
  <c r="E74" i="6"/>
  <c r="D74" i="6"/>
  <c r="C74" i="6"/>
  <c r="B74" i="6"/>
  <c r="A74" i="6"/>
  <c r="E73" i="6"/>
  <c r="D73" i="6"/>
  <c r="C73" i="6"/>
  <c r="B73" i="6"/>
  <c r="A73" i="6"/>
  <c r="E72" i="6"/>
  <c r="D72" i="6"/>
  <c r="C72" i="6"/>
  <c r="B72" i="6"/>
  <c r="A72" i="6"/>
  <c r="E71" i="6"/>
  <c r="D71" i="6"/>
  <c r="C71" i="6"/>
  <c r="B71" i="6"/>
  <c r="A71" i="6"/>
  <c r="E70" i="6"/>
  <c r="D70" i="6"/>
  <c r="C70" i="6"/>
  <c r="B70" i="6"/>
  <c r="A70" i="6"/>
  <c r="E69" i="6"/>
  <c r="D69" i="6"/>
  <c r="C69" i="6"/>
  <c r="B69" i="6"/>
  <c r="A69" i="6"/>
  <c r="E68" i="6"/>
  <c r="D68" i="6"/>
  <c r="C68" i="6"/>
  <c r="B68" i="6"/>
  <c r="A68" i="6"/>
  <c r="E67" i="6"/>
  <c r="D67" i="6"/>
  <c r="C67" i="6"/>
  <c r="B67" i="6"/>
  <c r="A67" i="6"/>
  <c r="E66" i="6"/>
  <c r="D66" i="6"/>
  <c r="C66" i="6"/>
  <c r="B66" i="6"/>
  <c r="A66" i="6"/>
  <c r="E65" i="6"/>
  <c r="D65" i="6"/>
  <c r="C65" i="6"/>
  <c r="B65" i="6"/>
  <c r="A65" i="6"/>
  <c r="E64" i="6"/>
  <c r="D64" i="6"/>
  <c r="C64" i="6"/>
  <c r="B64" i="6"/>
  <c r="A64" i="6"/>
  <c r="E63" i="6"/>
  <c r="D63" i="6"/>
  <c r="C63" i="6"/>
  <c r="B63" i="6"/>
  <c r="A63" i="6"/>
  <c r="E62" i="6"/>
  <c r="D62" i="6"/>
  <c r="C62" i="6"/>
  <c r="B62" i="6"/>
  <c r="A62" i="6"/>
  <c r="E61" i="6"/>
  <c r="D61" i="6"/>
  <c r="C61" i="6"/>
  <c r="B61" i="6"/>
  <c r="A61" i="6"/>
  <c r="E60" i="6"/>
  <c r="D60" i="6"/>
  <c r="C60" i="6"/>
  <c r="B60" i="6"/>
  <c r="A60" i="6"/>
  <c r="E59" i="6"/>
  <c r="D59" i="6"/>
  <c r="C59" i="6"/>
  <c r="B59" i="6"/>
  <c r="A59" i="6"/>
  <c r="E58" i="6"/>
  <c r="D58" i="6"/>
  <c r="C58" i="6"/>
  <c r="B58" i="6"/>
  <c r="A58" i="6"/>
  <c r="E57" i="6"/>
  <c r="D57" i="6"/>
  <c r="C57" i="6"/>
  <c r="B57" i="6"/>
  <c r="A57" i="6"/>
  <c r="E56" i="6"/>
  <c r="D56" i="6"/>
  <c r="C56" i="6"/>
  <c r="B56" i="6"/>
  <c r="A56" i="6"/>
  <c r="E55" i="6"/>
  <c r="D55" i="6"/>
  <c r="C55" i="6"/>
  <c r="B55" i="6"/>
  <c r="A55" i="6"/>
  <c r="E54" i="6"/>
  <c r="D54" i="6"/>
  <c r="C54" i="6"/>
  <c r="B54" i="6"/>
  <c r="A54" i="6"/>
  <c r="E53" i="6"/>
  <c r="D53" i="6"/>
  <c r="C53" i="6"/>
  <c r="B53" i="6"/>
  <c r="A53" i="6"/>
  <c r="E52" i="6"/>
  <c r="D52" i="6"/>
  <c r="C52" i="6"/>
  <c r="B52" i="6"/>
  <c r="A52" i="6"/>
  <c r="E51" i="6"/>
  <c r="D51" i="6"/>
  <c r="C51" i="6"/>
  <c r="B51" i="6"/>
  <c r="A51" i="6"/>
  <c r="E50" i="6"/>
  <c r="D50" i="6"/>
  <c r="C50" i="6"/>
  <c r="B50" i="6"/>
  <c r="A50" i="6"/>
  <c r="E49" i="6"/>
  <c r="D49" i="6"/>
  <c r="C49" i="6"/>
  <c r="B49" i="6"/>
  <c r="A49" i="6"/>
  <c r="E48" i="6"/>
  <c r="D48" i="6"/>
  <c r="C48" i="6"/>
  <c r="B48" i="6"/>
  <c r="A48" i="6"/>
  <c r="E47" i="6"/>
  <c r="D47" i="6"/>
  <c r="C47" i="6"/>
  <c r="B47" i="6"/>
  <c r="A47" i="6"/>
  <c r="E46" i="6"/>
  <c r="D46" i="6"/>
  <c r="C46" i="6"/>
  <c r="B46" i="6"/>
  <c r="A46" i="6"/>
  <c r="E45" i="6"/>
  <c r="D45" i="6"/>
  <c r="C45" i="6"/>
  <c r="B45" i="6"/>
  <c r="A45" i="6"/>
  <c r="E44" i="6"/>
  <c r="D44" i="6"/>
  <c r="C44" i="6"/>
  <c r="B44" i="6"/>
  <c r="A44" i="6"/>
  <c r="E43" i="6"/>
  <c r="D43" i="6"/>
  <c r="C43" i="6"/>
  <c r="B43" i="6"/>
  <c r="A43" i="6"/>
  <c r="E42" i="6"/>
  <c r="D42" i="6"/>
  <c r="C42" i="6"/>
  <c r="B42" i="6"/>
  <c r="A42" i="6"/>
  <c r="E41" i="6"/>
  <c r="D41" i="6"/>
  <c r="C41" i="6"/>
  <c r="B41" i="6"/>
  <c r="A41" i="6"/>
  <c r="E40" i="6"/>
  <c r="D40" i="6"/>
  <c r="C40" i="6"/>
  <c r="B40" i="6"/>
  <c r="A40" i="6"/>
  <c r="E39" i="6"/>
  <c r="D39" i="6"/>
  <c r="C39" i="6"/>
  <c r="B39" i="6"/>
  <c r="A39" i="6"/>
  <c r="E38" i="6"/>
  <c r="D38" i="6"/>
  <c r="C38" i="6"/>
  <c r="B38" i="6"/>
  <c r="A38" i="6"/>
  <c r="E37" i="6"/>
  <c r="D37" i="6"/>
  <c r="C37" i="6"/>
  <c r="B37" i="6"/>
  <c r="A37" i="6"/>
  <c r="E36" i="6"/>
  <c r="D36" i="6"/>
  <c r="C36" i="6"/>
  <c r="B36" i="6"/>
  <c r="A36" i="6"/>
  <c r="E35" i="6"/>
  <c r="D35" i="6"/>
  <c r="C35" i="6"/>
  <c r="B35" i="6"/>
  <c r="A35" i="6"/>
  <c r="E34" i="6"/>
  <c r="D34" i="6"/>
  <c r="C34" i="6"/>
  <c r="B34" i="6"/>
  <c r="A34" i="6"/>
  <c r="E33" i="6"/>
  <c r="D33" i="6"/>
  <c r="C33" i="6"/>
  <c r="B33" i="6"/>
  <c r="A33" i="6"/>
  <c r="E32" i="6"/>
  <c r="D32" i="6"/>
  <c r="C32" i="6"/>
  <c r="B32" i="6"/>
  <c r="A32" i="6"/>
  <c r="E31" i="6"/>
  <c r="D31" i="6"/>
  <c r="C31" i="6"/>
  <c r="B31" i="6"/>
  <c r="A31" i="6"/>
  <c r="E30" i="6"/>
  <c r="D30" i="6"/>
  <c r="C30" i="6"/>
  <c r="B30" i="6"/>
  <c r="A30" i="6"/>
  <c r="E29" i="6"/>
  <c r="D29" i="6"/>
  <c r="C29" i="6"/>
  <c r="B29" i="6"/>
  <c r="A29" i="6"/>
  <c r="E28" i="6"/>
  <c r="D28" i="6"/>
  <c r="C28" i="6"/>
  <c r="B28" i="6"/>
  <c r="A28" i="6"/>
  <c r="E27" i="6"/>
  <c r="D27" i="6"/>
  <c r="C27" i="6"/>
  <c r="B27" i="6"/>
  <c r="A27" i="6"/>
  <c r="E26" i="6"/>
  <c r="D26" i="6"/>
  <c r="C26" i="6"/>
  <c r="B26" i="6"/>
  <c r="A26" i="6"/>
  <c r="E25" i="6"/>
  <c r="D25" i="6"/>
  <c r="C25" i="6"/>
  <c r="B25" i="6"/>
  <c r="A25" i="6"/>
  <c r="E24" i="6"/>
  <c r="D24" i="6"/>
  <c r="C24" i="6"/>
  <c r="B24" i="6"/>
  <c r="A24" i="6"/>
  <c r="E23" i="6"/>
  <c r="D23" i="6"/>
  <c r="C23" i="6"/>
  <c r="B23" i="6"/>
  <c r="A23" i="6"/>
  <c r="E22" i="6"/>
  <c r="D22" i="6"/>
  <c r="C22" i="6"/>
  <c r="B22" i="6"/>
  <c r="A22" i="6"/>
  <c r="E21" i="6"/>
  <c r="D21" i="6"/>
  <c r="C21" i="6"/>
  <c r="B21" i="6"/>
  <c r="A21" i="6"/>
  <c r="E20" i="6"/>
  <c r="D20" i="6"/>
  <c r="C20" i="6"/>
  <c r="B20" i="6"/>
  <c r="A20" i="6"/>
  <c r="E19" i="6"/>
  <c r="D19" i="6"/>
  <c r="C19" i="6"/>
  <c r="B19" i="6"/>
  <c r="A19" i="6"/>
  <c r="E18" i="6"/>
  <c r="D18" i="6"/>
  <c r="C18" i="6"/>
  <c r="B18" i="6"/>
  <c r="A18" i="6"/>
  <c r="E17" i="6"/>
  <c r="D17" i="6"/>
  <c r="C17" i="6"/>
  <c r="B17" i="6"/>
  <c r="A17" i="6"/>
  <c r="E16" i="6"/>
  <c r="D16" i="6"/>
  <c r="C16" i="6"/>
  <c r="B16" i="6"/>
  <c r="A16" i="6"/>
  <c r="E15" i="6"/>
  <c r="D15" i="6"/>
  <c r="C15" i="6"/>
  <c r="B15" i="6"/>
  <c r="A15" i="6"/>
  <c r="E14" i="6"/>
  <c r="D14" i="6"/>
  <c r="C14" i="6"/>
  <c r="B14" i="6"/>
  <c r="A14" i="6"/>
  <c r="E13" i="6"/>
  <c r="D13" i="6"/>
  <c r="C13" i="6"/>
  <c r="B13" i="6"/>
  <c r="A13" i="6"/>
  <c r="E12" i="6"/>
  <c r="D12" i="6"/>
  <c r="C12" i="6"/>
  <c r="B12" i="6"/>
  <c r="A12" i="6"/>
  <c r="E11" i="6"/>
  <c r="D11" i="6"/>
  <c r="C11" i="6"/>
  <c r="B11" i="6"/>
  <c r="A11" i="6"/>
  <c r="E10" i="6"/>
  <c r="D10" i="6"/>
  <c r="C10" i="6"/>
  <c r="B10" i="6"/>
  <c r="A10" i="6"/>
  <c r="E9" i="6"/>
  <c r="D9" i="6"/>
  <c r="C9" i="6"/>
  <c r="B9" i="6"/>
  <c r="A9" i="6"/>
  <c r="E8" i="6"/>
  <c r="D8" i="6"/>
  <c r="C8" i="6"/>
  <c r="B8" i="6"/>
  <c r="A8" i="6"/>
  <c r="E7" i="6"/>
  <c r="D7" i="6"/>
  <c r="C7" i="6"/>
  <c r="B7" i="6"/>
  <c r="A7" i="6"/>
  <c r="E6" i="6"/>
  <c r="D6" i="6"/>
  <c r="C6" i="6"/>
  <c r="B6" i="6"/>
  <c r="A6" i="6"/>
  <c r="E5" i="6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F97" i="6"/>
  <c r="J98" i="2"/>
  <c r="F96" i="6"/>
  <c r="J97" i="2"/>
  <c r="F95" i="6"/>
  <c r="J96" i="2"/>
  <c r="F94" i="6"/>
  <c r="J95" i="2"/>
  <c r="F93" i="6"/>
  <c r="J94" i="2"/>
  <c r="F92" i="6"/>
  <c r="J93" i="2"/>
  <c r="F91" i="6"/>
  <c r="J92" i="2"/>
  <c r="F90" i="6"/>
  <c r="J91" i="2"/>
  <c r="F89" i="6"/>
  <c r="J90" i="2"/>
  <c r="F88" i="6"/>
  <c r="J89" i="2"/>
  <c r="F87" i="6"/>
  <c r="J88" i="2"/>
  <c r="F86" i="6"/>
  <c r="J87" i="2"/>
  <c r="F85" i="6"/>
  <c r="J86" i="2"/>
  <c r="F84" i="6"/>
  <c r="J85" i="2"/>
  <c r="F83" i="6"/>
  <c r="J84" i="2"/>
  <c r="F82" i="6"/>
  <c r="J83" i="2"/>
  <c r="F81" i="6"/>
  <c r="J82" i="2"/>
  <c r="F80" i="6"/>
  <c r="J81" i="2"/>
  <c r="F79" i="6"/>
  <c r="J80" i="2"/>
  <c r="F78" i="6"/>
  <c r="J79" i="2"/>
  <c r="F77" i="6"/>
  <c r="J78" i="2"/>
  <c r="F76" i="6"/>
  <c r="J77" i="2"/>
  <c r="F75" i="6"/>
  <c r="J76" i="2"/>
  <c r="F74" i="6"/>
  <c r="J75" i="2"/>
  <c r="F73" i="6"/>
  <c r="J74" i="2"/>
  <c r="F72" i="6"/>
  <c r="J73" i="2"/>
  <c r="F71" i="6"/>
  <c r="J72" i="2"/>
  <c r="F70" i="6"/>
  <c r="J71" i="2"/>
  <c r="F69" i="6"/>
  <c r="J70" i="2"/>
  <c r="F68" i="6"/>
  <c r="J69" i="2"/>
  <c r="F67" i="6"/>
  <c r="J68" i="2"/>
  <c r="F66" i="6"/>
  <c r="J67" i="2"/>
  <c r="F65" i="6"/>
  <c r="J66" i="2"/>
  <c r="F64" i="6"/>
  <c r="J65" i="2"/>
  <c r="F63" i="6"/>
  <c r="J64" i="2"/>
  <c r="F62" i="6"/>
  <c r="J63" i="2"/>
  <c r="F61" i="6"/>
  <c r="J62" i="2"/>
  <c r="F60" i="6"/>
  <c r="J61" i="2"/>
  <c r="F59" i="6"/>
  <c r="J60" i="2"/>
  <c r="F58" i="6"/>
  <c r="J59" i="2"/>
  <c r="F57" i="6"/>
  <c r="J58" i="2"/>
  <c r="F56" i="6"/>
  <c r="J57" i="2"/>
  <c r="F55" i="6"/>
  <c r="J56" i="2"/>
  <c r="F54" i="6"/>
  <c r="J55" i="2"/>
  <c r="F53" i="6"/>
  <c r="J54" i="2"/>
  <c r="F52" i="6"/>
  <c r="J53" i="2"/>
  <c r="F51" i="6"/>
  <c r="J52" i="2"/>
  <c r="F50" i="6"/>
  <c r="J51" i="2"/>
  <c r="F49" i="6"/>
  <c r="J50" i="2"/>
  <c r="F48" i="6"/>
  <c r="J49" i="2"/>
  <c r="F47" i="6"/>
  <c r="J48" i="2"/>
  <c r="F46" i="6"/>
  <c r="J47" i="2"/>
  <c r="F45" i="6"/>
  <c r="J46" i="2"/>
  <c r="F44" i="6"/>
  <c r="J45" i="2"/>
  <c r="F43" i="6"/>
  <c r="J44" i="2"/>
  <c r="F42" i="6"/>
  <c r="J43" i="2"/>
  <c r="F41" i="6"/>
  <c r="J42" i="2"/>
  <c r="F40" i="6"/>
  <c r="J41" i="2"/>
  <c r="F39" i="6"/>
  <c r="J40" i="2"/>
  <c r="F38" i="6"/>
  <c r="J39" i="2"/>
  <c r="F37" i="6"/>
  <c r="J38" i="2"/>
  <c r="F36" i="6"/>
  <c r="J37" i="2"/>
  <c r="F35" i="6"/>
  <c r="J36" i="2"/>
  <c r="F34" i="6"/>
  <c r="J35" i="2"/>
  <c r="F33" i="6"/>
  <c r="J34" i="2"/>
  <c r="F32" i="6"/>
  <c r="J33" i="2"/>
  <c r="F31" i="6"/>
  <c r="J32" i="2"/>
  <c r="F30" i="6"/>
  <c r="J31" i="2"/>
  <c r="F29" i="6"/>
  <c r="J30" i="2"/>
  <c r="F28" i="6"/>
  <c r="J29" i="2"/>
  <c r="F27" i="6"/>
  <c r="J28" i="2"/>
  <c r="F26" i="6"/>
  <c r="J27" i="2"/>
  <c r="F25" i="6"/>
  <c r="J26" i="2"/>
  <c r="F24" i="6"/>
  <c r="J25" i="2"/>
  <c r="F23" i="6"/>
  <c r="J24" i="2"/>
  <c r="F22" i="6"/>
  <c r="J23" i="2"/>
  <c r="F21" i="6"/>
  <c r="J22" i="2"/>
  <c r="F20" i="6"/>
  <c r="J21" i="2"/>
  <c r="F19" i="6"/>
  <c r="J20" i="2"/>
  <c r="F18" i="6"/>
  <c r="J19" i="2"/>
  <c r="F17" i="6"/>
  <c r="J18" i="2"/>
  <c r="F16" i="6"/>
  <c r="J17" i="2"/>
  <c r="F15" i="6"/>
  <c r="J16" i="2"/>
  <c r="F14" i="6"/>
  <c r="J15" i="2"/>
  <c r="F13" i="6"/>
  <c r="J14" i="2"/>
  <c r="F12" i="6"/>
  <c r="J13" i="2"/>
  <c r="F11" i="6"/>
  <c r="J12" i="2"/>
  <c r="F10" i="6"/>
  <c r="J11" i="2"/>
  <c r="F9" i="6"/>
  <c r="J10" i="2"/>
  <c r="L10" i="2" s="1"/>
  <c r="F8" i="6"/>
  <c r="J9" i="2"/>
  <c r="L9" i="2" s="1"/>
  <c r="F7" i="6"/>
  <c r="J8" i="2"/>
  <c r="L8" i="2" s="1"/>
  <c r="F6" i="6"/>
  <c r="J7" i="2"/>
  <c r="L7" i="2" s="1"/>
  <c r="F5" i="6"/>
  <c r="F4" i="6"/>
  <c r="J5" i="2"/>
  <c r="L5" i="2" s="1"/>
  <c r="F3" i="6"/>
  <c r="J4" i="2"/>
  <c r="L4" i="2" s="1"/>
  <c r="F2" i="6"/>
  <c r="J3" i="2"/>
  <c r="L3" i="2" s="1"/>
  <c r="C67" i="1"/>
  <c r="G53" i="1"/>
  <c r="D37" i="1"/>
  <c r="F29" i="1"/>
  <c r="F28" i="1"/>
  <c r="D23" i="1"/>
  <c r="D30" i="1" s="1"/>
  <c r="A37" i="1" s="1"/>
  <c r="F22" i="1"/>
  <c r="F21" i="1"/>
  <c r="M27" i="2" l="1"/>
  <c r="M30" i="2"/>
  <c r="M33" i="2"/>
  <c r="M28" i="2"/>
  <c r="M31" i="2"/>
  <c r="M34" i="2"/>
  <c r="M29" i="2"/>
  <c r="M32" i="2"/>
  <c r="M51" i="2"/>
  <c r="M54" i="2"/>
  <c r="M57" i="2"/>
  <c r="M52" i="2"/>
  <c r="M55" i="2"/>
  <c r="M58" i="2"/>
  <c r="M53" i="2"/>
  <c r="M56" i="2"/>
  <c r="M21" i="2"/>
  <c r="M24" i="2"/>
  <c r="M19" i="2"/>
  <c r="M22" i="2"/>
  <c r="M25" i="2"/>
  <c r="M20" i="2"/>
  <c r="M23" i="2"/>
  <c r="M26" i="2"/>
  <c r="M45" i="2"/>
  <c r="M48" i="2"/>
  <c r="M43" i="2"/>
  <c r="M46" i="2"/>
  <c r="M49" i="2"/>
  <c r="M44" i="2"/>
  <c r="M47" i="2"/>
  <c r="M50" i="2"/>
  <c r="M69" i="2"/>
  <c r="M72" i="2"/>
  <c r="M67" i="2"/>
  <c r="M70" i="2"/>
  <c r="M73" i="2"/>
  <c r="M68" i="2"/>
  <c r="M71" i="2"/>
  <c r="M74" i="2"/>
  <c r="M93" i="2"/>
  <c r="M96" i="2"/>
  <c r="M98" i="2"/>
  <c r="M91" i="2"/>
  <c r="M94" i="2"/>
  <c r="M97" i="2"/>
  <c r="M92" i="2"/>
  <c r="M95" i="2"/>
  <c r="M75" i="2"/>
  <c r="M78" i="2"/>
  <c r="M81" i="2"/>
  <c r="M76" i="2"/>
  <c r="M79" i="2"/>
  <c r="M82" i="2"/>
  <c r="M77" i="2"/>
  <c r="M80" i="2"/>
  <c r="M12" i="2"/>
  <c r="M15" i="2"/>
  <c r="M18" i="2"/>
  <c r="M13" i="2"/>
  <c r="M16" i="2"/>
  <c r="M11" i="2"/>
  <c r="M14" i="2"/>
  <c r="M17" i="2"/>
  <c r="M36" i="2"/>
  <c r="M39" i="2"/>
  <c r="M42" i="2"/>
  <c r="M37" i="2"/>
  <c r="M40" i="2"/>
  <c r="M35" i="2"/>
  <c r="M38" i="2"/>
  <c r="M41" i="2"/>
  <c r="M60" i="2"/>
  <c r="M63" i="2"/>
  <c r="M66" i="2"/>
  <c r="M61" i="2"/>
  <c r="M64" i="2"/>
  <c r="M59" i="2"/>
  <c r="M62" i="2"/>
  <c r="M65" i="2"/>
  <c r="M84" i="2"/>
  <c r="M87" i="2"/>
  <c r="M90" i="2"/>
  <c r="M85" i="2"/>
  <c r="M88" i="2"/>
  <c r="M83" i="2"/>
  <c r="M86" i="2"/>
  <c r="M89" i="2"/>
  <c r="N33" i="2"/>
  <c r="O30" i="2"/>
  <c r="N32" i="2"/>
  <c r="O29" i="2"/>
  <c r="O31" i="2"/>
  <c r="N28" i="2"/>
  <c r="O33" i="2"/>
  <c r="N27" i="2"/>
  <c r="O32" i="2"/>
  <c r="O34" i="2"/>
  <c r="N31" i="2"/>
  <c r="N30" i="2"/>
  <c r="O27" i="2"/>
  <c r="N29" i="2"/>
  <c r="N34" i="2"/>
  <c r="O28" i="2"/>
  <c r="O57" i="2"/>
  <c r="N51" i="2"/>
  <c r="O56" i="2"/>
  <c r="O58" i="2"/>
  <c r="N55" i="2"/>
  <c r="N54" i="2"/>
  <c r="O51" i="2"/>
  <c r="O53" i="2"/>
  <c r="N58" i="2"/>
  <c r="O52" i="2"/>
  <c r="N57" i="2"/>
  <c r="O54" i="2"/>
  <c r="N56" i="2"/>
  <c r="N53" i="2"/>
  <c r="O55" i="2"/>
  <c r="N52" i="2"/>
  <c r="N78" i="2"/>
  <c r="O75" i="2"/>
  <c r="O77" i="2"/>
  <c r="N82" i="2"/>
  <c r="O76" i="2"/>
  <c r="N81" i="2"/>
  <c r="O78" i="2"/>
  <c r="N80" i="2"/>
  <c r="N77" i="2"/>
  <c r="O79" i="2"/>
  <c r="N76" i="2"/>
  <c r="O81" i="2"/>
  <c r="N75" i="2"/>
  <c r="O80" i="2"/>
  <c r="O82" i="2"/>
  <c r="N79" i="2"/>
  <c r="N15" i="2"/>
  <c r="O12" i="2"/>
  <c r="N14" i="2"/>
  <c r="O11" i="2"/>
  <c r="O13" i="2"/>
  <c r="N18" i="2"/>
  <c r="O15" i="2"/>
  <c r="N17" i="2"/>
  <c r="O14" i="2"/>
  <c r="O16" i="2"/>
  <c r="N13" i="2"/>
  <c r="O18" i="2"/>
  <c r="N12" i="2"/>
  <c r="O17" i="2"/>
  <c r="N11" i="2"/>
  <c r="N16" i="2"/>
  <c r="N42" i="2"/>
  <c r="O39" i="2"/>
  <c r="N41" i="2"/>
  <c r="O38" i="2"/>
  <c r="O40" i="2"/>
  <c r="N37" i="2"/>
  <c r="O42" i="2"/>
  <c r="N36" i="2"/>
  <c r="O41" i="2"/>
  <c r="N35" i="2"/>
  <c r="N40" i="2"/>
  <c r="N39" i="2"/>
  <c r="O36" i="2"/>
  <c r="N38" i="2"/>
  <c r="O35" i="2"/>
  <c r="O37" i="2"/>
  <c r="O66" i="2"/>
  <c r="N60" i="2"/>
  <c r="N65" i="2"/>
  <c r="O59" i="2"/>
  <c r="N64" i="2"/>
  <c r="N63" i="2"/>
  <c r="O60" i="2"/>
  <c r="N62" i="2"/>
  <c r="N59" i="2"/>
  <c r="O61" i="2"/>
  <c r="N66" i="2"/>
  <c r="O63" i="2"/>
  <c r="O65" i="2"/>
  <c r="O62" i="2"/>
  <c r="O64" i="2"/>
  <c r="N61" i="2"/>
  <c r="N87" i="2"/>
  <c r="O84" i="2"/>
  <c r="O86" i="2"/>
  <c r="N83" i="2"/>
  <c r="O85" i="2"/>
  <c r="N90" i="2"/>
  <c r="O87" i="2"/>
  <c r="O89" i="2"/>
  <c r="N86" i="2"/>
  <c r="O88" i="2"/>
  <c r="N85" i="2"/>
  <c r="O90" i="2"/>
  <c r="N84" i="2"/>
  <c r="N89" i="2"/>
  <c r="O83" i="2"/>
  <c r="N88" i="2"/>
  <c r="N24" i="2"/>
  <c r="O21" i="2"/>
  <c r="N23" i="2"/>
  <c r="O20" i="2"/>
  <c r="O22" i="2"/>
  <c r="N19" i="2"/>
  <c r="O24" i="2"/>
  <c r="N26" i="2"/>
  <c r="O23" i="2"/>
  <c r="O25" i="2"/>
  <c r="N22" i="2"/>
  <c r="N21" i="2"/>
  <c r="O26" i="2"/>
  <c r="N20" i="2"/>
  <c r="N25" i="2"/>
  <c r="O19" i="2"/>
  <c r="O48" i="2"/>
  <c r="N50" i="2"/>
  <c r="O47" i="2"/>
  <c r="O49" i="2"/>
  <c r="N46" i="2"/>
  <c r="N45" i="2"/>
  <c r="O50" i="2"/>
  <c r="N44" i="2"/>
  <c r="N49" i="2"/>
  <c r="O43" i="2"/>
  <c r="N48" i="2"/>
  <c r="O45" i="2"/>
  <c r="N47" i="2"/>
  <c r="O44" i="2"/>
  <c r="O46" i="2"/>
  <c r="N43" i="2"/>
  <c r="N69" i="2"/>
  <c r="O74" i="2"/>
  <c r="N68" i="2"/>
  <c r="N73" i="2"/>
  <c r="O67" i="2"/>
  <c r="N72" i="2"/>
  <c r="O69" i="2"/>
  <c r="O71" i="2"/>
  <c r="O68" i="2"/>
  <c r="O70" i="2"/>
  <c r="N67" i="2"/>
  <c r="O72" i="2"/>
  <c r="N74" i="2"/>
  <c r="N71" i="2"/>
  <c r="O73" i="2"/>
  <c r="N70" i="2"/>
  <c r="N96" i="2"/>
  <c r="O93" i="2"/>
  <c r="O95" i="2"/>
  <c r="N92" i="2"/>
  <c r="O94" i="2"/>
  <c r="N91" i="2"/>
  <c r="O96" i="2"/>
  <c r="O98" i="2"/>
  <c r="N95" i="2"/>
  <c r="O97" i="2"/>
  <c r="N94" i="2"/>
  <c r="N93" i="2"/>
  <c r="N98" i="2"/>
  <c r="O92" i="2"/>
  <c r="N97" i="2"/>
  <c r="O91" i="2"/>
  <c r="D58" i="1"/>
  <c r="D59" i="1" s="1"/>
  <c r="D42" i="1"/>
  <c r="D43" i="1"/>
  <c r="D47" i="1" s="1"/>
  <c r="M4" i="2" l="1"/>
  <c r="M5" i="2"/>
  <c r="M10" i="2"/>
  <c r="M9" i="2"/>
  <c r="M7" i="2"/>
  <c r="M8" i="2"/>
  <c r="P8" i="2" s="1" a="1"/>
  <c r="P8" i="2" s="1"/>
  <c r="Q8" i="2" s="1"/>
  <c r="M6" i="2"/>
  <c r="R34" i="2"/>
  <c r="R70" i="2"/>
  <c r="H13" i="6"/>
  <c r="H74" i="6"/>
  <c r="H73" i="6"/>
  <c r="R55" i="2"/>
  <c r="R76" i="2"/>
  <c r="R22" i="2"/>
  <c r="H89" i="6"/>
  <c r="R85" i="2"/>
  <c r="R62" i="2"/>
  <c r="R13" i="2"/>
  <c r="R58" i="2"/>
  <c r="R64" i="2"/>
  <c r="H94" i="6"/>
  <c r="H22" i="6"/>
  <c r="H83" i="6"/>
  <c r="H32" i="6"/>
  <c r="H14" i="6"/>
  <c r="R91" i="2"/>
  <c r="H68" i="6"/>
  <c r="H86" i="6"/>
  <c r="H40" i="6"/>
  <c r="H56" i="6"/>
  <c r="R25" i="2"/>
  <c r="H26" i="6"/>
  <c r="R35" i="2"/>
  <c r="H77" i="6"/>
  <c r="R98" i="2"/>
  <c r="R71" i="2"/>
  <c r="R49" i="2"/>
  <c r="R44" i="2"/>
  <c r="R80" i="2"/>
  <c r="H53" i="6"/>
  <c r="R28" i="2"/>
  <c r="H29" i="6"/>
  <c r="R73" i="2"/>
  <c r="R97" i="2"/>
  <c r="R88" i="2"/>
  <c r="R61" i="2"/>
  <c r="R52" i="2"/>
  <c r="H15" i="6"/>
  <c r="H44" i="6"/>
  <c r="R24" i="2"/>
  <c r="H28" i="6"/>
  <c r="H80" i="6"/>
  <c r="H41" i="6"/>
  <c r="R94" i="2"/>
  <c r="H46" i="6"/>
  <c r="H47" i="6"/>
  <c r="H37" i="6"/>
  <c r="H35" i="6"/>
  <c r="R79" i="2"/>
  <c r="H31" i="6"/>
  <c r="H67" i="6"/>
  <c r="R43" i="2"/>
  <c r="H19" i="6"/>
  <c r="H20" i="6"/>
  <c r="H58" i="6"/>
  <c r="H10" i="6"/>
  <c r="R82" i="2"/>
  <c r="H91" i="6"/>
  <c r="H95" i="6"/>
  <c r="H92" i="6"/>
  <c r="R67" i="2"/>
  <c r="H71" i="6"/>
  <c r="R46" i="2"/>
  <c r="H49" i="6"/>
  <c r="R19" i="2"/>
  <c r="H82" i="6"/>
  <c r="H85" i="6"/>
  <c r="H64" i="6"/>
  <c r="H59" i="6"/>
  <c r="H62" i="6"/>
  <c r="R37" i="2"/>
  <c r="R40" i="2"/>
  <c r="R17" i="2"/>
  <c r="H17" i="6"/>
  <c r="H55" i="6"/>
  <c r="H50" i="6"/>
  <c r="R31" i="2"/>
  <c r="O3" i="2"/>
  <c r="O6" i="2"/>
  <c r="O9" i="2"/>
  <c r="N3" i="2"/>
  <c r="N6" i="2"/>
  <c r="N9" i="2"/>
  <c r="O4" i="2"/>
  <c r="O7" i="2"/>
  <c r="O10" i="2"/>
  <c r="N4" i="2"/>
  <c r="N7" i="2"/>
  <c r="N10" i="2"/>
  <c r="O5" i="2"/>
  <c r="O8" i="2"/>
  <c r="N5" i="2"/>
  <c r="N8" i="2"/>
  <c r="H88" i="6"/>
  <c r="R89" i="2"/>
  <c r="R66" i="2"/>
  <c r="H65" i="6"/>
  <c r="H38" i="6"/>
  <c r="R39" i="2"/>
  <c r="R77" i="2"/>
  <c r="H76" i="6"/>
  <c r="H52" i="6"/>
  <c r="R53" i="2"/>
  <c r="H25" i="6"/>
  <c r="R26" i="2"/>
  <c r="R12" i="2"/>
  <c r="H11" i="6"/>
  <c r="M3" i="2"/>
  <c r="H97" i="6"/>
  <c r="R84" i="2"/>
  <c r="R75" i="2"/>
  <c r="H61" i="6"/>
  <c r="H34" i="6"/>
  <c r="H79" i="6"/>
  <c r="H70" i="6"/>
  <c r="R57" i="2"/>
  <c r="H43" i="6"/>
  <c r="R30" i="2"/>
  <c r="H16" i="6"/>
  <c r="R50" i="2"/>
  <c r="H54" i="6"/>
  <c r="H27" i="6"/>
  <c r="R72" i="2"/>
  <c r="R45" i="2"/>
  <c r="H90" i="6"/>
  <c r="R86" i="2"/>
  <c r="R81" i="2"/>
  <c r="R59" i="2"/>
  <c r="R54" i="2"/>
  <c r="H36" i="6"/>
  <c r="R32" i="2"/>
  <c r="R27" i="2"/>
  <c r="R95" i="2"/>
  <c r="R90" i="2"/>
  <c r="H72" i="6"/>
  <c r="R63" i="2"/>
  <c r="R41" i="2"/>
  <c r="R36" i="2"/>
  <c r="H18" i="6"/>
  <c r="R14" i="2"/>
  <c r="H96" i="6"/>
  <c r="H93" i="6"/>
  <c r="R92" i="2"/>
  <c r="H87" i="6"/>
  <c r="H84" i="6"/>
  <c r="H78" i="6"/>
  <c r="H75" i="6"/>
  <c r="R74" i="2"/>
  <c r="H69" i="6"/>
  <c r="H66" i="6"/>
  <c r="R65" i="2"/>
  <c r="H60" i="6"/>
  <c r="H57" i="6"/>
  <c r="R56" i="2"/>
  <c r="H51" i="6"/>
  <c r="H48" i="6"/>
  <c r="R47" i="2"/>
  <c r="H42" i="6"/>
  <c r="R38" i="2"/>
  <c r="H33" i="6"/>
  <c r="H30" i="6"/>
  <c r="R29" i="2"/>
  <c r="H24" i="6"/>
  <c r="H21" i="6"/>
  <c r="R20" i="2"/>
  <c r="H12" i="6"/>
  <c r="R11" i="2"/>
  <c r="R96" i="2"/>
  <c r="R87" i="2"/>
  <c r="R78" i="2"/>
  <c r="R69" i="2"/>
  <c r="R42" i="2"/>
  <c r="R33" i="2"/>
  <c r="P10" i="2" l="1" a="1"/>
  <c r="P10" i="2" s="1"/>
  <c r="Q10" i="2" s="1"/>
  <c r="P9" i="2" a="1"/>
  <c r="P9" i="2" s="1"/>
  <c r="Q9" i="2" s="1"/>
  <c r="P7" i="2" a="1"/>
  <c r="P7" i="2" s="1"/>
  <c r="Q7" i="2" s="1"/>
  <c r="H6" i="6" s="1"/>
  <c r="P4" i="2" a="1"/>
  <c r="P4" i="2" s="1"/>
  <c r="Q4" i="2" s="1"/>
  <c r="R4" i="2" s="1"/>
  <c r="P5" i="2" a="1"/>
  <c r="P5" i="2" s="1"/>
  <c r="Q5" i="2" s="1"/>
  <c r="P6" i="2" a="1"/>
  <c r="P6" i="2" s="1"/>
  <c r="Q6" i="2" s="1"/>
  <c r="P3" i="2" a="1"/>
  <c r="P3" i="2" s="1"/>
  <c r="Q3" i="2" s="1"/>
  <c r="H2" i="6" s="1"/>
  <c r="H23" i="6"/>
  <c r="R15" i="2"/>
  <c r="R23" i="2"/>
  <c r="R16" i="2"/>
  <c r="H63" i="6"/>
  <c r="R51" i="2"/>
  <c r="R83" i="2"/>
  <c r="H81" i="6"/>
  <c r="R68" i="2"/>
  <c r="R93" i="2"/>
  <c r="R48" i="2"/>
  <c r="R60" i="2"/>
  <c r="H39" i="6"/>
  <c r="H45" i="6"/>
  <c r="R18" i="2"/>
  <c r="R21" i="2"/>
  <c r="R3" i="2" l="1"/>
  <c r="R7" i="2"/>
  <c r="H3" i="6"/>
  <c r="H8" i="6"/>
  <c r="R9" i="2"/>
  <c r="H7" i="6"/>
  <c r="R8" i="2"/>
  <c r="H5" i="6"/>
  <c r="R6" i="2"/>
  <c r="H4" i="6"/>
  <c r="R5" i="2"/>
  <c r="H9" i="6"/>
  <c r="R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<sst xmlns="http://schemas.openxmlformats.org/spreadsheetml/2006/main" count="419" uniqueCount="395">
  <si>
    <t>NOMADS Library Worksheet</t>
  </si>
  <si>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</si>
  <si>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</si>
  <si>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</si>
  <si>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</si>
  <si>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</si>
  <si>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</si>
  <si>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</si>
  <si>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</si>
  <si>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</si>
  <si>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</si>
  <si>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</si>
  <si>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</si>
  <si>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</si>
  <si>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</si>
  <si>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</si>
  <si>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</si>
  <si>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</si>
  <si>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</si>
  <si>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</si>
  <si>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</si>
  <si>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</si>
  <si>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</si>
  <si>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</si>
  <si>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</si>
  <si>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</si>
  <si>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</si>
  <si>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</si>
  <si>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</si>
  <si>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</si>
  <si>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</si>
  <si>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</si>
  <si>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</si>
  <si>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</si>
  <si>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</si>
  <si>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</si>
  <si>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</si>
  <si>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</si>
  <si>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</si>
  <si>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</si>
  <si>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</si>
  <si>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</si>
  <si>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1. Combine equal volume of all samples into a new LoBind tube</t>
  </si>
  <si>
    <t>2. Clean up: Add 0.4x vol AMPPure beads, 5 min RT with mixing, wash 2 x 200 µl 80% EtOH, spin, dry, re-suspend in 70 µl EB and transfer  eluate to fresh tube</t>
  </si>
  <si>
    <r>
      <rPr>
        <sz val="12"/>
        <color theme="1"/>
        <rFont val="Calibri"/>
        <family val="2"/>
        <charset val="1"/>
      </rPr>
      <t>3. Quantify 1 µl (199 µl WS 1X HS DNA) on Qubit. Dilute in 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O if required</t>
    </r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</si>
  <si>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</si>
  <si>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</si>
  <si>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</si>
  <si>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</si>
  <si>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</si>
  <si>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</si>
  <si>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</si>
  <si>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</si>
  <si>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Ligation Buffer (LNB)</t>
  </si>
  <si>
    <t>Quick T4 DNA Ligase (NEBNext)</t>
  </si>
  <si>
    <t>4 - LFB Wash</t>
  </si>
  <si>
    <t>Library DNA 
(ng / µl)</t>
  </si>
  <si>
    <t>Final Library [DNA] (ng/µl)</t>
  </si>
  <si>
    <t>5 - Loading Library</t>
  </si>
  <si>
    <t>Library DNA</t>
  </si>
  <si>
    <t>Elution Buffer (EB)</t>
  </si>
  <si>
    <t>Sequencing Buffer (SQB)</t>
  </si>
  <si>
    <t>Loading Beads (LB)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</si>
  <si>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</si>
  <si>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</si>
  <si>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</si>
  <si>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</si>
  <si>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</si>
  <si>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</si>
  <si>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</si>
  <si>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</si>
  <si>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</si>
  <si>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</si>
  <si>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</si>
  <si>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</si>
  <si>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</si>
  <si>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</si>
  <si>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</si>
  <si>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</si>
  <si>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</si>
  <si>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</si>
  <si>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</si>
  <si>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</si>
  <si>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</si>
  <si>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</si>
  <si>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</si>
  <si>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</si>
  <si>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</si>
  <si>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</si>
  <si>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</si>
  <si>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</si>
  <si>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</si>
  <si>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</si>
  <si>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</si>
  <si>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</si>
  <si>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</si>
  <si>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</si>
  <si>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</si>
  <si>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</si>
  <si>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</si>
  <si>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</si>
  <si>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</si>
  <si>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</si>
  <si>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</si>
  <si>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</si>
  <si>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</si>
  <si>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</si>
  <si>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</si>
  <si>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</si>
  <si>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</si>
  <si>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</si>
  <si>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</si>
  <si>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</si>
  <si>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</si>
  <si>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</si>
  <si>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</si>
  <si>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</si>
  <si>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</si>
  <si>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</si>
  <si>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</si>
  <si>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</si>
  <si>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</si>
  <si>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</si>
  <si>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</si>
  <si>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</si>
  <si>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</si>
  <si>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</si>
  <si>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</si>
  <si>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</si>
  <si>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</si>
  <si>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</si>
  <si>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</si>
  <si>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</si>
  <si>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</si>
  <si>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</si>
  <si>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</si>
  <si>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</si>
  <si>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</si>
  <si>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</si>
  <si>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</si>
  <si>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</si>
  <si>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</si>
  <si>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</si>
  <si>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</si>
  <si>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</si>
  <si>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</si>
  <si>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</si>
  <si>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</si>
  <si>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</si>
  <si>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</si>
  <si>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</si>
  <si>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</si>
  <si>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</si>
  <si>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</si>
  <si>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</si>
  <si>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</si>
  <si>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</si>
  <si>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</si>
  <si>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</si>
  <si>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</si>
  <si>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</si>
  <si>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</si>
  <si>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</si>
  <si>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</si>
  <si>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</si>
  <si>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</si>
  <si>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</si>
  <si>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</si>
  <si>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</si>
  <si>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</si>
  <si>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</si>
  <si>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</si>
  <si>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</si>
  <si>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</si>
  <si>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</si>
  <si>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</si>
  <si>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</si>
  <si>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</si>
  <si>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</si>
  <si>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</si>
  <si>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</si>
  <si>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</si>
  <si>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</si>
  <si>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</si>
  <si>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</si>
  <si>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</si>
  <si>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</si>
  <si>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</si>
  <si>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</si>
  <si>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</si>
  <si>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</si>
  <si>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</si>
  <si>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</si>
  <si>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</si>
  <si>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</si>
  <si>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</si>
  <si>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</si>
  <si>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</si>
  <si>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</si>
  <si>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</si>
  <si>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</si>
  <si>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</si>
  <si>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</si>
  <si>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</si>
  <si>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</si>
  <si>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</si>
  <si>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</si>
  <si>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</si>
  <si>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</si>
  <si>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</si>
  <si>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</si>
  <si>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</si>
  <si>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</si>
  <si>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</si>
  <si>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</si>
  <si>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</si>
  <si>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</si>
  <si>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</si>
  <si>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</si>
  <si>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</si>
  <si>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</si>
  <si>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</si>
  <si>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</si>
  <si>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</si>
  <si>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</si>
  <si>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</si>
  <si>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</si>
  <si>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</si>
  <si>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</si>
  <si>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</si>
  <si>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</si>
  <si>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</si>
  <si>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</si>
  <si>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</si>
  <si>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</si>
  <si>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</si>
  <si>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</si>
  <si>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</si>
  <si>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</si>
  <si>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</si>
  <si>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</si>
  <si>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</si>
  <si>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</si>
  <si>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</si>
  <si>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</si>
  <si>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</si>
  <si>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</si>
  <si>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</si>
  <si>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</si>
  <si>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</si>
  <si>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</si>
  <si>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</si>
  <si>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</si>
  <si>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</si>
  <si>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</si>
  <si>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</si>
  <si>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</si>
  <si>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</si>
  <si>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</si>
  <si>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</si>
  <si>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</si>
  <si>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</si>
  <si>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</si>
  <si>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</si>
  <si>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</si>
  <si>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</si>
  <si>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</si>
  <si>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</si>
  <si>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</si>
  <si>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</si>
  <si>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</si>
  <si>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</si>
  <si>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</si>
  <si>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</si>
  <si>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</si>
  <si>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</si>
  <si>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</si>
  <si>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</si>
  <si>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</si>
  <si>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</si>
  <si>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</si>
  <si>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</si>
  <si>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</si>
  <si>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</si>
  <si>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</si>
  <si>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</si>
  <si>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</si>
  <si>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</si>
  <si>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</si>
  <si>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</si>
  <si>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</si>
  <si>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</si>
  <si>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</si>
  <si>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</si>
  <si>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</si>
  <si>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</si>
  <si>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</si>
  <si>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</si>
  <si>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</si>
  <si>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</si>
  <si>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John Smith</t>
  </si>
  <si>
    <t>JS</t>
  </si>
  <si>
    <t>End repair max volume</t>
  </si>
  <si>
    <t>ul</t>
  </si>
  <si>
    <t>Used</t>
  </si>
  <si>
    <t>Fiona Waiting</t>
  </si>
  <si>
    <t>FW</t>
  </si>
  <si>
    <t>Terence Broad</t>
  </si>
  <si>
    <t>TB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</si>
  <si>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</si>
  <si>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</si>
  <si>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</si>
  <si>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</si>
  <si>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</si>
  <si>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</si>
  <si>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</si>
  <si>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</si>
  <si>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</si>
  <si>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</si>
  <si>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</si>
  <si>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</si>
  <si>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</si>
  <si>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</si>
  <si>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</si>
  <si>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</si>
  <si>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</si>
  <si>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</si>
  <si>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</si>
  <si>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</si>
  <si>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</si>
  <si>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</si>
  <si>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</si>
  <si>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</si>
  <si>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</si>
  <si>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</si>
  <si>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</si>
  <si>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</si>
  <si>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</si>
  <si>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</si>
  <si>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</si>
  <si>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</si>
  <si>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</si>
  <si>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</si>
  <si>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</si>
  <si>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</si>
  <si>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</si>
  <si>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</si>
  <si>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</si>
  <si>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</si>
  <si>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</si>
  <si>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</si>
  <si>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</si>
  <si>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</si>
  <si>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</si>
  <si>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</si>
  <si>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LFB, spin, dry, re-suspend in 15 µl EB and transfer  eluate to fresh tube</t>
    </r>
  </si>
  <si>
    <r>
      <t>Quantify: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Calibri"/>
        <family val="2"/>
        <charset val="1"/>
      </rPr>
      <t>µl (199 µl WS 1X HS DNA) on Qubit. Dilute in 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O if required</t>
    </r>
  </si>
  <si>
    <t>Project A</t>
  </si>
  <si>
    <t>Project B</t>
  </si>
  <si>
    <t>Project C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</si>
  <si>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</si>
  <si>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</si>
  <si>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</si>
  <si>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</si>
  <si>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</si>
  <si>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</si>
  <si>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</si>
  <si>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</si>
  <si>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</si>
  <si>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</si>
  <si>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</si>
  <si>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</si>
  <si>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</si>
  <si>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</si>
  <si>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</si>
  <si>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</si>
  <si>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</si>
  <si>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</si>
  <si>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</si>
  <si>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</si>
  <si>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</si>
  <si>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</si>
  <si>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µl (recommend 1500 ng)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</si>
  <si>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</si>
  <si>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</si>
  <si>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</si>
  <si>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</si>
  <si>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</si>
  <si>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PCR prodct (µl) to add for end-repair</t>
  </si>
  <si>
    <t>Added formula to calculate generalisable end-repair volumes</t>
  </si>
  <si>
    <t>per column</t>
  </si>
  <si>
    <t>general</t>
  </si>
  <si>
    <t>PCR prodct (µl) to add (general)</t>
  </si>
  <si>
    <t>End-repair vol calculation type</t>
  </si>
  <si>
    <t>(general)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</si>
</sst>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19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164" fontId="9" fillId="0" borderId="0" applyBorder="0" applyProtection="0"/>
    <xf numFmtId="9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9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6" fillId="7" borderId="7" xfId="0" applyFont="1" applyFill="1" applyBorder="1" applyAlignment="1">
      <alignment horizontal="center" wrapText="1"/>
    </xf>
    <xf numFmtId="0" fontId="6" fillId="8" borderId="7" xfId="0" applyFont="1" applyFill="1" applyBorder="1" applyAlignment="1">
      <alignment horizontal="center" wrapText="1"/>
    </xf>
    <xf numFmtId="0" fontId="6" fillId="9" borderId="7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6" applyFont="1"/>
    <xf numFmtId="0" fontId="1" fillId="0" borderId="0" xfId="6"/>
    <xf numFmtId="0" fontId="5" fillId="5" borderId="1" xfId="0" applyFont="1" applyFill="1" applyBorder="1"/>
    <xf numFmtId="0" fontId="0" fillId="5" borderId="1" xfId="0" applyFill="1" applyBorder="1"/>
    <xf numFmtId="0" fontId="0" fillId="12" borderId="1" xfId="0" applyFill="1" applyBorder="1"/>
    <xf numFmtId="0" fontId="0" fillId="0" borderId="0" xfId="0" applyAlignment="1">
      <alignment vertical="center"/>
    </xf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7" xfId="0" applyNumberFormat="1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49" fontId="0" fillId="0" borderId="10" xfId="0" applyNumberFormat="1" applyBorder="1" applyAlignment="1" applyProtection="1">
      <alignment horizontal="center"/>
      <protection locked="0"/>
    </xf>
    <xf numFmtId="9" fontId="9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165" fontId="0" fillId="11" borderId="10" xfId="0" applyNumberForma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6" fillId="0" borderId="6" xfId="0" applyFont="1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165" fontId="0" fillId="0" borderId="0" xfId="0" applyNumberFormat="1"/>
    <xf numFmtId="165" fontId="0" fillId="11" borderId="1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wrapText="1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5" fillId="7" borderId="3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29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protection locked="1" hidden="0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S98" totalsRowShown="0">
  <autoFilter ref="A2:S98" xr:uid="{00000000-0009-0000-0100-000003000000}"/>
  <tableColumns count="19">
    <tableColumn id="1" xr3:uid="{00000000-0010-0000-0000-000001000000}" name="#" dataDxfId="28"/>
    <tableColumn id="16" xr3:uid="{D11167BC-CEB0-4BCF-918C-7AFD807B17A9}" name="Column" dataDxfId="27">
      <calculatedColumnFormula>RIGHT(tbl_SeqLib[[#This Row],[Well]],LEN(tbl_SeqLib[[#This Row],[Well]])-1)</calculatedColumnFormula>
    </tableColumn>
    <tableColumn id="2" xr3:uid="{00000000-0010-0000-0000-000002000000}" name="Well" dataDxfId="26"/>
    <tableColumn id="3" xr3:uid="{00000000-0010-0000-0000-000003000000}" name="Sample ID" dataDxfId="25"/>
    <tableColumn id="4" xr3:uid="{00000000-0010-0000-0000-000004000000}" name="Extraction ID" dataDxfId="24"/>
    <tableColumn id="5" xr3:uid="{00000000-0010-0000-0000-000005000000}" name="sWGA Identifier" dataDxfId="23"/>
    <tableColumn id="6" xr3:uid="{00000000-0010-0000-0000-000006000000}" name="PCR Identifier" dataDxfId="22"/>
    <tableColumn id="7" xr3:uid="{00000000-0010-0000-0000-000007000000}" name="Qubit PCR [DNA] (ng/µl)" dataDxfId="21"/>
    <tableColumn id="8" xr3:uid="{00000000-0010-0000-0000-000008000000}" name="PCR Dilution Factor" dataDxfId="20"/>
    <tableColumn id="9" xr3:uid="{00000000-0010-0000-0000-000009000000}" name="PCR [DNA] (ng / µl)"/>
    <tableColumn id="10" xr3:uid="{00000000-0010-0000-0000-00000A000000}" name="Barcode#" dataDxfId="19"/>
    <tableColumn id="14" xr3:uid="{001B4B8A-7DCB-4BB4-B720-5DA9C2A7387A}" name="PCR prodct (µl) to add (exact)" dataDxfId="18">
      <calculatedColumnFormula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calculatedColumnFormula>
    </tableColumn>
    <tableColumn id="19" xr3:uid="{93494231-5E3B-4D67-8106-A21E3E62E444}" name="Min vol for col" dataDxfId="17">
      <calculatedColumnFormula>ROUNDUP(_xlfn.MINIFS(tbl_SeqLib[PCR prodct (µl) to add (exact)],tbl_SeqLib[Column],tbl_SeqLib[[#This Row],[Column]]),1)</calculatedColumnFormula>
    </tableColumn>
    <tableColumn id="20" xr3:uid="{1FEA1346-E871-470E-AA2A-C8AFB0F9A249}" name="Max vol for col" dataDxfId="16">
      <calculatedColumnFormula>ROUNDDOWN(_xlfn.MAXIFS(tbl_SeqLib[PCR prodct (µl) to add (exact)],tbl_SeqLib[Column],tbl_SeqLib[[#This Row],[Column]]),1)</calculatedColumnFormula>
    </tableColumn>
    <tableColumn id="21" xr3:uid="{6A9EBE31-586B-4F64-B082-46847B0D6428}" name="Av vol for col" dataDxfId="15">
      <calculatedColumnFormula>ROUNDUP(AVERAGEIFS(tbl_SeqLib[PCR prodct (µl) to add (exact)],tbl_SeqLib[Column],tbl_SeqLib[[#This Row],[Column]]),1)</calculatedColumnFormula>
    </tableColumn>
    <tableColumn id="25" xr3:uid="{D59FA2D5-564A-45ED-A2E9-851026B8F744}" name="PCR prodct (µl) to add (general)" dataDxfId="14">
      <calculatedColumnFormula array="1">IF(tbl_SeqLib[[#This Row],[PCR prodct (µl) to add (exact)]]="","",_xlfn.XLOOKUP(0,ABS(tbl_SeqLib[[#This Row],[Min vol for col]:[Av vol for col]]-tbl_SeqLib[[#This Row],[PCR prodct (µl) to add (exact)]]),tbl_SeqLib[[#This Row],[Min vol for col]:[Av vol for col]],,1))</calculatedColumnFormula>
    </tableColumn>
    <tableColumn id="11" xr3:uid="{00000000-0010-0000-0000-00000B000000}" name="PCR prodct (µl) to add for end-repair" dataDxfId="13">
      <calculatedColumnFormula>IF(endrepair_vol_calculation_type="general",tbl_SeqLib[[#This Row],[PCR prodct (µl) to add (general)]],tbl_SeqLib[[#This Row],[PCR prodct (µl) to add (exact)]])</calculatedColumnFormula>
    </tableColumn>
    <tableColumn id="12" xr3:uid="{00000000-0010-0000-0000-00000C000000}" name="NF H20 (µl)" dataDxfId="12"/>
    <tableColumn id="13" xr3:uid="{00000000-0010-0000-0000-00000D000000}" name="SeqLib Identifier" dataDxfId="11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W2" totalsRowShown="0">
  <autoFilter ref="A1:W2" xr:uid="{00000000-0009-0000-0100-000001000000}"/>
  <tableColumns count="23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H97" totalsRowShown="0">
  <autoFilter ref="A1:H97" xr:uid="{00000000-0009-0000-0100-000002000000}"/>
  <tableColumns count="8">
    <tableColumn id="1" xr3:uid="{00000000-0010-0000-0200-000001000000}" name="sample_id"/>
    <tableColumn id="2" xr3:uid="{00000000-0010-0000-0200-000002000000}" name="extraction_id"/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IF(LEN(Library!F3)=0,"",CONCATENATE("barcode",Library!K3))</calculatedColumnFormula>
    </tableColumn>
    <tableColumn id="8" xr3:uid="{00000000-0010-0000-0200-000008000000}" name="endrepair_vol_u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0"/>
  <sheetViews>
    <sheetView tabSelected="1" zoomScale="160" zoomScaleNormal="160" workbookViewId="0">
      <selection activeCell="F16" sqref="F16"/>
    </sheetView>
  </sheetViews>
  <sheetFormatPr defaultColWidth="8.625" defaultRowHeight="15.75" x14ac:dyDescent="0.25"/>
  <cols>
    <col min="1" max="8" width="9" style="3" customWidth="1"/>
  </cols>
  <sheetData>
    <row r="1" spans="1:12" x14ac:dyDescent="0.25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ht="15.75" customHeight="1" x14ac:dyDescent="0.25">
      <c r="A2" s="69" t="s">
        <v>1</v>
      </c>
      <c r="B2" s="69"/>
      <c r="C2" s="70"/>
      <c r="D2" s="70"/>
      <c r="E2" s="70"/>
      <c r="F2" s="70"/>
      <c r="G2" s="71" t="s">
        <v>2</v>
      </c>
      <c r="H2" s="71"/>
      <c r="J2" s="72" t="s">
        <v>3</v>
      </c>
      <c r="K2" s="72"/>
    </row>
    <row r="3" spans="1:12" ht="15.75" customHeight="1" x14ac:dyDescent="0.25">
      <c r="A3" s="69" t="s">
        <v>4</v>
      </c>
      <c r="B3" s="69"/>
      <c r="C3" s="73"/>
      <c r="D3" s="73"/>
      <c r="E3" s="73"/>
      <c r="F3" s="73"/>
      <c r="G3" s="3" t="s">
        <v>5</v>
      </c>
      <c r="J3" s="74" t="s">
        <v>6</v>
      </c>
      <c r="K3" s="74"/>
    </row>
    <row r="4" spans="1:12" ht="15.75" customHeight="1" x14ac:dyDescent="0.25">
      <c r="A4" s="69" t="s">
        <v>7</v>
      </c>
      <c r="B4" s="69"/>
      <c r="C4" s="70"/>
      <c r="D4" s="70"/>
      <c r="E4" s="70"/>
      <c r="F4" s="70"/>
      <c r="G4" s="4" t="s">
        <v>8</v>
      </c>
      <c r="J4" s="75" t="s">
        <v>9</v>
      </c>
      <c r="K4" s="75"/>
    </row>
    <row r="5" spans="1:12" ht="15.75" customHeight="1" x14ac:dyDescent="0.25">
      <c r="A5" s="76" t="s">
        <v>10</v>
      </c>
      <c r="B5" s="76"/>
      <c r="C5" s="77" t="str">
        <f>IF(OR(ISBLANK(C3),ISBLANK(C4)),"",CONCATENATE("SL",VLOOKUP(C3,reference!G3:H5,2,FALSE()),C4))</f>
        <v/>
      </c>
      <c r="D5" s="77"/>
      <c r="E5" s="77"/>
      <c r="F5" s="77"/>
      <c r="G5" s="5" t="s">
        <v>11</v>
      </c>
      <c r="J5" s="78" t="s">
        <v>12</v>
      </c>
      <c r="K5" s="78"/>
    </row>
    <row r="6" spans="1:12" ht="15.75" customHeight="1" x14ac:dyDescent="0.25">
      <c r="A6" s="76" t="s">
        <v>13</v>
      </c>
      <c r="B6" s="76"/>
      <c r="C6" s="79" t="str">
        <f>IF(OR(ISBLANK(C2),ISBLANK(C3),ISBLANK(C4)),"",CONCATENATE(C2,"_SeqLib_",C5))</f>
        <v/>
      </c>
      <c r="D6" s="79"/>
      <c r="E6" s="79"/>
      <c r="F6" s="79"/>
      <c r="G6" s="5"/>
      <c r="J6" s="78"/>
      <c r="K6" s="78"/>
    </row>
    <row r="7" spans="1:12" ht="15.75" customHeight="1" x14ac:dyDescent="0.25">
      <c r="A7" s="80" t="s">
        <v>14</v>
      </c>
      <c r="B7" s="80"/>
      <c r="C7" s="81"/>
      <c r="D7" s="81"/>
      <c r="E7" s="81"/>
      <c r="F7" s="81"/>
      <c r="G7" s="3" t="s">
        <v>5</v>
      </c>
    </row>
    <row r="8" spans="1:12" ht="15.75" customHeight="1" x14ac:dyDescent="0.25">
      <c r="A8" s="80" t="s">
        <v>15</v>
      </c>
      <c r="B8" s="80"/>
      <c r="C8" s="81"/>
      <c r="D8" s="81"/>
      <c r="E8" s="81"/>
      <c r="F8" s="81"/>
      <c r="G8" s="3" t="s">
        <v>16</v>
      </c>
    </row>
    <row r="9" spans="1:12" ht="15.75" customHeight="1" x14ac:dyDescent="0.25">
      <c r="A9" s="82" t="s">
        <v>17</v>
      </c>
      <c r="B9" s="82"/>
      <c r="C9" s="83" t="str">
        <f>IF(OR(LEN(C7)=0, LEN(C8)=0),"",CONCATENATE(C7,"_Batch",C8))</f>
        <v/>
      </c>
      <c r="D9" s="83"/>
      <c r="E9" s="83"/>
      <c r="F9" s="83"/>
      <c r="G9" s="5" t="s">
        <v>18</v>
      </c>
    </row>
    <row r="10" spans="1:12" ht="15.75" customHeight="1" x14ac:dyDescent="0.25">
      <c r="A10" s="82" t="s">
        <v>19</v>
      </c>
      <c r="B10" s="82"/>
      <c r="C10" s="83" t="str">
        <f>IF(OR(LEN(C6)=0,LEN(exp_summary)=0),"",CONCATENATE(C6,"_",exp_summary,".xlsx"))</f>
        <v/>
      </c>
      <c r="D10" s="83"/>
      <c r="E10" s="83"/>
      <c r="F10" s="83"/>
      <c r="G10" s="83"/>
      <c r="H10" s="83"/>
    </row>
    <row r="11" spans="1:12" ht="15.75" customHeight="1" x14ac:dyDescent="0.25">
      <c r="A11" s="69" t="s">
        <v>20</v>
      </c>
      <c r="B11" s="69"/>
      <c r="C11" s="36"/>
      <c r="D11" s="34"/>
      <c r="E11" s="34"/>
      <c r="F11" s="34"/>
      <c r="G11" s="5"/>
    </row>
    <row r="12" spans="1:12" ht="15.75" customHeight="1" x14ac:dyDescent="0.25">
      <c r="A12" s="69" t="s">
        <v>21</v>
      </c>
      <c r="B12" s="69"/>
      <c r="C12" s="84"/>
      <c r="D12" s="84"/>
      <c r="E12" s="84"/>
      <c r="F12" s="84"/>
      <c r="G12" s="84"/>
      <c r="H12" s="84"/>
      <c r="I12" s="84"/>
      <c r="J12" s="84"/>
      <c r="K12" s="84"/>
    </row>
    <row r="13" spans="1:12" x14ac:dyDescent="0.25">
      <c r="A13" s="1"/>
      <c r="B13" s="1"/>
      <c r="C13" s="84"/>
      <c r="D13" s="84"/>
      <c r="E13" s="84"/>
      <c r="F13" s="84"/>
      <c r="G13" s="84"/>
      <c r="H13" s="84"/>
      <c r="I13" s="84"/>
      <c r="J13" s="84"/>
      <c r="K13" s="84"/>
    </row>
    <row r="14" spans="1:12" x14ac:dyDescent="0.25">
      <c r="C14" s="6"/>
    </row>
    <row r="15" spans="1:12" x14ac:dyDescent="0.25">
      <c r="A15" s="7" t="s">
        <v>22</v>
      </c>
      <c r="C15" s="8"/>
      <c r="G15" s="8"/>
      <c r="I15" s="85" t="s">
        <v>23</v>
      </c>
      <c r="J15" s="85"/>
      <c r="K15" s="85"/>
    </row>
    <row r="16" spans="1:12" x14ac:dyDescent="0.25">
      <c r="A16" s="9" t="s">
        <v>351</v>
      </c>
      <c r="B16" s="9"/>
      <c r="C16" s="9"/>
      <c r="D16" s="9"/>
      <c r="E16" s="9"/>
      <c r="F16" s="37"/>
      <c r="G16" s="9" t="str">
        <f>CONCATENATE("ng added, max vol = ", endrepair_maxvol, " µl")</f>
        <v>ng added, max vol = 10 µl</v>
      </c>
      <c r="H16" s="5"/>
    </row>
    <row r="17" spans="1:11" s="3" customFormat="1" x14ac:dyDescent="0.25">
      <c r="A17" s="5" t="s">
        <v>24</v>
      </c>
      <c r="C17" s="2" t="s">
        <v>25</v>
      </c>
      <c r="D17" s="45">
        <v>0.2</v>
      </c>
      <c r="F17" s="6"/>
    </row>
    <row r="18" spans="1:11" s="3" customFormat="1" ht="15.75" customHeight="1" x14ac:dyDescent="0.25">
      <c r="A18" s="86" t="s">
        <v>26</v>
      </c>
      <c r="B18" s="86"/>
      <c r="C18" s="86"/>
      <c r="D18" s="87" t="s">
        <v>27</v>
      </c>
      <c r="E18" s="87"/>
      <c r="F18" s="87" t="str">
        <f>CONCATENATE("MM x",exp_rxns," (µl)")</f>
        <v>MM x (µl)</v>
      </c>
      <c r="G18" s="87"/>
      <c r="I18" s="88" t="s">
        <v>28</v>
      </c>
      <c r="J18" s="88"/>
      <c r="K18" s="11" t="s">
        <v>29</v>
      </c>
    </row>
    <row r="19" spans="1:11" s="3" customFormat="1" ht="15.75" customHeight="1" x14ac:dyDescent="0.25">
      <c r="A19" s="89" t="s">
        <v>30</v>
      </c>
      <c r="B19" s="89"/>
      <c r="C19" s="89"/>
      <c r="D19" s="90" t="s">
        <v>31</v>
      </c>
      <c r="E19" s="90"/>
      <c r="F19" s="91" t="s">
        <v>32</v>
      </c>
      <c r="G19" s="91"/>
      <c r="I19" s="92">
        <v>20</v>
      </c>
      <c r="J19" s="92"/>
      <c r="K19" s="8">
        <v>15</v>
      </c>
    </row>
    <row r="20" spans="1:11" s="3" customFormat="1" ht="18.75" customHeight="1" x14ac:dyDescent="0.25">
      <c r="A20" s="89" t="s">
        <v>33</v>
      </c>
      <c r="B20" s="89"/>
      <c r="C20" s="89"/>
      <c r="D20" s="90" t="str">
        <f>CONCATENATE(endrepair_maxvol, " - x")</f>
        <v>10 - x</v>
      </c>
      <c r="E20" s="90"/>
      <c r="F20" s="91" t="s">
        <v>32</v>
      </c>
      <c r="G20" s="91"/>
      <c r="I20" s="92">
        <v>65</v>
      </c>
      <c r="J20" s="92"/>
      <c r="K20" s="8">
        <v>15</v>
      </c>
    </row>
    <row r="21" spans="1:11" s="3" customFormat="1" ht="25.35" customHeight="1" x14ac:dyDescent="0.25">
      <c r="A21" s="89" t="s">
        <v>34</v>
      </c>
      <c r="B21" s="89"/>
      <c r="C21" s="89"/>
      <c r="D21" s="93">
        <v>1.4</v>
      </c>
      <c r="E21" s="93"/>
      <c r="F21" s="91">
        <f>SUM(D21*exp_rxns*(1+$D$17))</f>
        <v>0</v>
      </c>
      <c r="G21" s="91"/>
      <c r="I21" s="92">
        <v>4</v>
      </c>
      <c r="J21" s="92"/>
      <c r="K21" s="3" t="s">
        <v>35</v>
      </c>
    </row>
    <row r="22" spans="1:11" s="3" customFormat="1" ht="15.75" customHeight="1" x14ac:dyDescent="0.25">
      <c r="A22" s="89" t="s">
        <v>36</v>
      </c>
      <c r="B22" s="89"/>
      <c r="C22" s="89"/>
      <c r="D22" s="93">
        <v>0.6</v>
      </c>
      <c r="E22" s="93"/>
      <c r="F22" s="91">
        <f>SUM(D22*exp_rxns*(1+$D$17))</f>
        <v>0</v>
      </c>
      <c r="G22" s="91"/>
    </row>
    <row r="23" spans="1:11" s="3" customFormat="1" x14ac:dyDescent="0.25">
      <c r="A23" s="8"/>
      <c r="D23" s="94">
        <f>SUM(D21:D22)+endrepair_maxvol</f>
        <v>12</v>
      </c>
      <c r="E23" s="94"/>
      <c r="F23" s="13" t="str">
        <f>CONCATENATE("Add ",SUM(D21:D22)," µl of MM to each")</f>
        <v>Add 2 µl of MM to each</v>
      </c>
    </row>
    <row r="24" spans="1:11" s="3" customFormat="1" x14ac:dyDescent="0.25">
      <c r="A24" s="8"/>
      <c r="D24" s="12"/>
      <c r="E24" s="12"/>
      <c r="F24" s="13"/>
    </row>
    <row r="25" spans="1:11" s="3" customFormat="1" x14ac:dyDescent="0.25">
      <c r="A25" s="9" t="s">
        <v>37</v>
      </c>
      <c r="B25" s="14"/>
      <c r="C25" s="2" t="s">
        <v>25</v>
      </c>
      <c r="D25" s="10">
        <v>0.1</v>
      </c>
    </row>
    <row r="26" spans="1:11" s="3" customFormat="1" ht="15.75" customHeight="1" x14ac:dyDescent="0.25">
      <c r="A26" s="86" t="s">
        <v>26</v>
      </c>
      <c r="B26" s="86"/>
      <c r="C26" s="86"/>
      <c r="D26" s="87" t="s">
        <v>27</v>
      </c>
      <c r="E26" s="87"/>
      <c r="F26" s="87" t="str">
        <f>CONCATENATE("MM x",exp_rxns," (µl)")</f>
        <v>MM x (µl)</v>
      </c>
      <c r="G26" s="87"/>
      <c r="I26" s="88" t="s">
        <v>28</v>
      </c>
      <c r="J26" s="88"/>
      <c r="K26" s="11" t="s">
        <v>29</v>
      </c>
    </row>
    <row r="27" spans="1:11" s="3" customFormat="1" ht="15.75" customHeight="1" x14ac:dyDescent="0.25">
      <c r="A27" s="89" t="s">
        <v>38</v>
      </c>
      <c r="B27" s="89"/>
      <c r="C27" s="89"/>
      <c r="D27" s="90">
        <v>0.5</v>
      </c>
      <c r="E27" s="90"/>
      <c r="F27" s="91" t="s">
        <v>32</v>
      </c>
      <c r="G27" s="91"/>
      <c r="I27" s="92">
        <v>20</v>
      </c>
      <c r="J27" s="92"/>
      <c r="K27" s="8">
        <v>20</v>
      </c>
    </row>
    <row r="28" spans="1:11" s="3" customFormat="1" ht="15.75" customHeight="1" x14ac:dyDescent="0.25">
      <c r="A28" s="89" t="s">
        <v>39</v>
      </c>
      <c r="B28" s="89"/>
      <c r="C28" s="89"/>
      <c r="D28" s="90">
        <v>6</v>
      </c>
      <c r="E28" s="90"/>
      <c r="F28" s="91">
        <f>SUM(D28*exp_rxns*(1+$D$25))</f>
        <v>0</v>
      </c>
      <c r="G28" s="91"/>
      <c r="I28" s="92">
        <v>65</v>
      </c>
      <c r="J28" s="92"/>
      <c r="K28" s="8">
        <v>10</v>
      </c>
    </row>
    <row r="29" spans="1:11" s="3" customFormat="1" ht="15.75" customHeight="1" x14ac:dyDescent="0.25">
      <c r="A29" s="89" t="s">
        <v>40</v>
      </c>
      <c r="B29" s="89"/>
      <c r="C29" s="89"/>
      <c r="D29" s="90">
        <v>0.2</v>
      </c>
      <c r="E29" s="90"/>
      <c r="F29" s="91">
        <f>SUM(D29*exp_rxns*(1+$D$25))</f>
        <v>0</v>
      </c>
      <c r="G29" s="91"/>
      <c r="I29" s="92">
        <v>8</v>
      </c>
      <c r="J29" s="92"/>
      <c r="K29" s="3" t="s">
        <v>35</v>
      </c>
    </row>
    <row r="30" spans="1:11" s="3" customFormat="1" x14ac:dyDescent="0.25">
      <c r="A30" s="8"/>
      <c r="D30" s="95">
        <f>SUM(D27:D29)+D23</f>
        <v>18.7</v>
      </c>
      <c r="E30" s="95"/>
      <c r="F30" s="13" t="str">
        <f>CONCATENATE("Add ",SUM(D28:D29)," µl of MM to each")</f>
        <v>Add 6.2 µl of MM to each</v>
      </c>
    </row>
    <row r="32" spans="1:11" x14ac:dyDescent="0.25">
      <c r="A32" s="7" t="s">
        <v>41</v>
      </c>
      <c r="C32" s="8"/>
    </row>
    <row r="33" spans="1:12" ht="15.75" customHeight="1" x14ac:dyDescent="0.25">
      <c r="A33" s="9" t="s">
        <v>42</v>
      </c>
      <c r="B33" s="9"/>
      <c r="C33" s="9"/>
      <c r="D33" s="9"/>
      <c r="E33" s="9"/>
      <c r="F33" s="9"/>
      <c r="G33" s="35"/>
    </row>
    <row r="34" spans="1:12" ht="30.75" customHeight="1" x14ac:dyDescent="0.25">
      <c r="A34" s="71" t="s">
        <v>43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</row>
    <row r="35" spans="1:12" ht="15.75" customHeight="1" x14ac:dyDescent="0.25">
      <c r="A35" s="9" t="s">
        <v>44</v>
      </c>
      <c r="B35" s="9"/>
      <c r="C35" s="9"/>
      <c r="D35" s="9"/>
      <c r="E35" s="9"/>
      <c r="F35" s="9"/>
      <c r="G35" s="9"/>
    </row>
    <row r="36" spans="1:12" ht="46.5" customHeight="1" x14ac:dyDescent="0.25">
      <c r="A36" s="15" t="s">
        <v>45</v>
      </c>
      <c r="B36" s="16" t="s">
        <v>46</v>
      </c>
      <c r="C36" s="16" t="s">
        <v>47</v>
      </c>
      <c r="D36" s="96" t="s">
        <v>48</v>
      </c>
      <c r="E36" s="96"/>
    </row>
    <row r="37" spans="1:12" x14ac:dyDescent="0.25">
      <c r="A37" s="17">
        <f>SUM(exp_rxns*D30)*0.4</f>
        <v>0</v>
      </c>
      <c r="B37" s="46"/>
      <c r="C37" s="46"/>
      <c r="D37" s="97">
        <f>SUM(B37*C37)</f>
        <v>0</v>
      </c>
      <c r="E37" s="97"/>
    </row>
    <row r="39" spans="1:12" x14ac:dyDescent="0.25">
      <c r="A39" s="7" t="s">
        <v>49</v>
      </c>
    </row>
    <row r="40" spans="1:12" x14ac:dyDescent="0.25">
      <c r="A40" s="5" t="s">
        <v>352</v>
      </c>
      <c r="B40" s="37"/>
      <c r="C40" s="9" t="s">
        <v>353</v>
      </c>
      <c r="F40" s="37"/>
      <c r="G40" s="5" t="s">
        <v>382</v>
      </c>
    </row>
    <row r="41" spans="1:12" ht="15.75" customHeight="1" x14ac:dyDescent="0.25">
      <c r="A41" s="88" t="s">
        <v>26</v>
      </c>
      <c r="B41" s="88"/>
      <c r="C41" s="88"/>
      <c r="D41" s="98" t="s">
        <v>27</v>
      </c>
      <c r="E41" s="98"/>
      <c r="I41" s="88" t="s">
        <v>28</v>
      </c>
      <c r="J41" s="88"/>
      <c r="K41" s="11" t="s">
        <v>29</v>
      </c>
    </row>
    <row r="42" spans="1:12" ht="15.75" customHeight="1" x14ac:dyDescent="0.25">
      <c r="A42" s="89" t="s">
        <v>50</v>
      </c>
      <c r="B42" s="89"/>
      <c r="C42" s="89"/>
      <c r="D42" s="99">
        <f>IF(B37="",adaptlig_dna_maxvol,IF(SUM(adaptlig_targetmass/D37)&gt;adaptlig_dna_maxvol,adaptlig_dna_maxvol,SUM(adaptlig_targetmass/D37)))</f>
        <v>30</v>
      </c>
      <c r="E42" s="99"/>
      <c r="F42" s="5"/>
      <c r="I42" s="92" t="s">
        <v>51</v>
      </c>
      <c r="J42" s="92"/>
      <c r="K42" s="8">
        <v>10</v>
      </c>
    </row>
    <row r="43" spans="1:12" ht="15.75" customHeight="1" x14ac:dyDescent="0.25">
      <c r="A43" s="89" t="s">
        <v>33</v>
      </c>
      <c r="B43" s="89"/>
      <c r="C43" s="89"/>
      <c r="D43" s="99">
        <f>IFERROR(SUM(adaptlig_dna_maxvol-D42),"")</f>
        <v>0</v>
      </c>
      <c r="E43" s="99"/>
      <c r="F43" s="8"/>
    </row>
    <row r="44" spans="1:12" ht="15.75" customHeight="1" x14ac:dyDescent="0.25">
      <c r="A44" s="89" t="s">
        <v>52</v>
      </c>
      <c r="B44" s="89"/>
      <c r="C44" s="89"/>
      <c r="D44" s="77">
        <v>5</v>
      </c>
      <c r="E44" s="77"/>
    </row>
    <row r="45" spans="1:12" ht="15.75" customHeight="1" x14ac:dyDescent="0.25">
      <c r="A45" s="89" t="s">
        <v>53</v>
      </c>
      <c r="B45" s="89"/>
      <c r="C45" s="89"/>
      <c r="D45" s="77">
        <f>SUM(adaptlig_rxn_vol/5)</f>
        <v>0</v>
      </c>
      <c r="E45" s="77"/>
    </row>
    <row r="46" spans="1:12" ht="15.75" customHeight="1" x14ac:dyDescent="0.25">
      <c r="A46" s="89" t="s">
        <v>54</v>
      </c>
      <c r="B46" s="89"/>
      <c r="C46" s="89"/>
      <c r="D46" s="77">
        <f>SUM(adaptlig_rxn_vol/10)</f>
        <v>0</v>
      </c>
      <c r="E46" s="77"/>
    </row>
    <row r="47" spans="1:12" x14ac:dyDescent="0.25">
      <c r="D47" s="100">
        <f>SUM(D42:D46)</f>
        <v>35</v>
      </c>
      <c r="E47" s="100"/>
    </row>
    <row r="49" spans="1:12" x14ac:dyDescent="0.25">
      <c r="A49" s="7" t="s">
        <v>55</v>
      </c>
    </row>
    <row r="50" spans="1:12" ht="28.5" customHeight="1" x14ac:dyDescent="0.25">
      <c r="A50" s="101" t="s">
        <v>355</v>
      </c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1:12" ht="15.75" customHeight="1" x14ac:dyDescent="0.25">
      <c r="A51" s="18" t="s">
        <v>356</v>
      </c>
      <c r="B51" s="9"/>
      <c r="C51" s="9"/>
      <c r="D51" s="9"/>
      <c r="E51" s="9"/>
      <c r="F51" s="9"/>
      <c r="G51" s="9"/>
    </row>
    <row r="52" spans="1:12" ht="32.25" customHeight="1" x14ac:dyDescent="0.25">
      <c r="A52" s="86" t="s">
        <v>45</v>
      </c>
      <c r="B52" s="86"/>
      <c r="C52" s="86" t="s">
        <v>56</v>
      </c>
      <c r="D52" s="86"/>
      <c r="E52" s="86" t="s">
        <v>47</v>
      </c>
      <c r="F52" s="86"/>
      <c r="G52" s="86" t="s">
        <v>57</v>
      </c>
      <c r="H52" s="86"/>
    </row>
    <row r="53" spans="1:12" x14ac:dyDescent="0.25">
      <c r="A53" s="102">
        <f>SUM(adaptlig_rxn_vol*0.5)</f>
        <v>0</v>
      </c>
      <c r="B53" s="102"/>
      <c r="C53" s="103"/>
      <c r="D53" s="103"/>
      <c r="E53" s="103"/>
      <c r="F53" s="103"/>
      <c r="G53" s="92">
        <f>SUM(C53*E53)</f>
        <v>0</v>
      </c>
      <c r="H53" s="92"/>
    </row>
    <row r="55" spans="1:12" x14ac:dyDescent="0.25">
      <c r="A55" s="7" t="s">
        <v>58</v>
      </c>
    </row>
    <row r="56" spans="1:12" x14ac:dyDescent="0.25">
      <c r="A56" s="5" t="s">
        <v>352</v>
      </c>
      <c r="B56" s="37"/>
      <c r="C56" s="9" t="str">
        <f>CONCATENATE("ng of library (max volume = ", flowcell_maxvol,"µl), recommend 500 ng")</f>
        <v>ng of library (max volume = 12µl), recommend 500 ng</v>
      </c>
      <c r="H56" s="18"/>
    </row>
    <row r="57" spans="1:12" ht="15.75" customHeight="1" x14ac:dyDescent="0.25">
      <c r="A57" s="88" t="s">
        <v>26</v>
      </c>
      <c r="B57" s="88"/>
      <c r="C57" s="88"/>
      <c r="D57" s="98" t="s">
        <v>27</v>
      </c>
      <c r="E57" s="98"/>
    </row>
    <row r="58" spans="1:12" ht="15.75" customHeight="1" x14ac:dyDescent="0.25">
      <c r="A58" s="96" t="s">
        <v>59</v>
      </c>
      <c r="B58" s="96"/>
      <c r="C58" s="96"/>
      <c r="D58" s="99">
        <f>IF(C53="",flowcell_maxvol,IF(SUM(flowcell_targetmass/G53)&gt;flowcell_maxvol,flowcell_maxvol,SUM(flowcell_targetmass/G53)))</f>
        <v>12</v>
      </c>
      <c r="E58" s="99"/>
    </row>
    <row r="59" spans="1:12" ht="15.75" customHeight="1" x14ac:dyDescent="0.25">
      <c r="A59" s="96" t="s">
        <v>60</v>
      </c>
      <c r="B59" s="96"/>
      <c r="C59" s="96"/>
      <c r="D59" s="99" t="str">
        <f>IFERROR((IF(SUM(12-D58)=0,"-",SUM(12-D58))),"")</f>
        <v>-</v>
      </c>
      <c r="E59" s="99"/>
    </row>
    <row r="60" spans="1:12" ht="15.75" customHeight="1" x14ac:dyDescent="0.25">
      <c r="A60" s="89" t="s">
        <v>61</v>
      </c>
      <c r="B60" s="89"/>
      <c r="C60" s="89"/>
      <c r="D60" s="104">
        <v>37.5</v>
      </c>
      <c r="E60" s="104"/>
    </row>
    <row r="61" spans="1:12" ht="15.75" customHeight="1" x14ac:dyDescent="0.25">
      <c r="A61" s="89" t="s">
        <v>62</v>
      </c>
      <c r="B61" s="89"/>
      <c r="C61" s="89"/>
      <c r="D61" s="104">
        <v>25.5</v>
      </c>
      <c r="E61" s="104"/>
      <c r="F61" s="5" t="s">
        <v>63</v>
      </c>
    </row>
    <row r="63" spans="1:12" x14ac:dyDescent="0.25">
      <c r="A63" s="7" t="s">
        <v>64</v>
      </c>
      <c r="C63" s="5"/>
    </row>
    <row r="64" spans="1:12" ht="15.75" customHeight="1" x14ac:dyDescent="0.25">
      <c r="A64" s="69" t="s">
        <v>65</v>
      </c>
      <c r="B64" s="69"/>
      <c r="C64" s="106"/>
      <c r="D64" s="106"/>
      <c r="E64" s="5" t="s">
        <v>5</v>
      </c>
    </row>
    <row r="65" spans="1:5" ht="15.75" customHeight="1" x14ac:dyDescent="0.25">
      <c r="A65" s="69" t="s">
        <v>67</v>
      </c>
      <c r="B65" s="69"/>
      <c r="C65" s="105"/>
      <c r="D65" s="105"/>
    </row>
    <row r="66" spans="1:5" ht="15.75" customHeight="1" x14ac:dyDescent="0.25">
      <c r="A66" s="69" t="s">
        <v>68</v>
      </c>
      <c r="B66" s="69"/>
      <c r="C66" s="105"/>
      <c r="D66" s="105"/>
    </row>
    <row r="67" spans="1:5" ht="15.75" customHeight="1" x14ac:dyDescent="0.25">
      <c r="A67" s="69" t="s">
        <v>69</v>
      </c>
      <c r="B67" s="69"/>
      <c r="C67" s="107" t="str">
        <f>IF(flowcell_status="New",0,"")</f>
        <v/>
      </c>
      <c r="D67" s="107"/>
      <c r="E67" s="9" t="s">
        <v>70</v>
      </c>
    </row>
    <row r="68" spans="1:5" ht="15.75" customHeight="1" x14ac:dyDescent="0.25">
      <c r="A68" s="69" t="s">
        <v>71</v>
      </c>
      <c r="B68" s="69"/>
      <c r="C68" s="106"/>
      <c r="D68" s="106"/>
      <c r="E68" s="5" t="s">
        <v>5</v>
      </c>
    </row>
    <row r="69" spans="1:5" ht="15.75" customHeight="1" x14ac:dyDescent="0.25">
      <c r="A69" s="69" t="s">
        <v>73</v>
      </c>
      <c r="B69" s="69"/>
      <c r="C69" s="105"/>
      <c r="D69" s="105"/>
      <c r="E69" s="9" t="s">
        <v>74</v>
      </c>
    </row>
    <row r="70" spans="1:5" ht="15.75" customHeight="1" x14ac:dyDescent="0.25">
      <c r="A70" s="69" t="s">
        <v>75</v>
      </c>
      <c r="B70" s="69"/>
      <c r="C70" s="105"/>
      <c r="D70" s="105"/>
      <c r="E70" s="9" t="s">
        <v>76</v>
      </c>
    </row>
  </sheetData>
  <sheetProtection selectLockedCells="1"/>
  <mergeCells count="116">
    <mergeCell ref="A69:B69"/>
    <mergeCell ref="C69:D69"/>
    <mergeCell ref="A70:B70"/>
    <mergeCell ref="C70:D70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0:L50"/>
    <mergeCell ref="A52:B52"/>
    <mergeCell ref="C52:D52"/>
    <mergeCell ref="E52:F52"/>
    <mergeCell ref="G52:H52"/>
    <mergeCell ref="A53:B53"/>
    <mergeCell ref="C53:D53"/>
    <mergeCell ref="E53:F53"/>
    <mergeCell ref="G53:H53"/>
    <mergeCell ref="A43:C43"/>
    <mergeCell ref="D43:E43"/>
    <mergeCell ref="A44:C44"/>
    <mergeCell ref="D44:E44"/>
    <mergeCell ref="A45:C45"/>
    <mergeCell ref="D45:E45"/>
    <mergeCell ref="A46:C46"/>
    <mergeCell ref="D46:E46"/>
    <mergeCell ref="D47:E47"/>
    <mergeCell ref="A34:L34"/>
    <mergeCell ref="D36:E36"/>
    <mergeCell ref="D37:E37"/>
    <mergeCell ref="A41:C41"/>
    <mergeCell ref="D41:E41"/>
    <mergeCell ref="I41:J41"/>
    <mergeCell ref="A42:C42"/>
    <mergeCell ref="D42:E42"/>
    <mergeCell ref="I42:J42"/>
    <mergeCell ref="A28:C28"/>
    <mergeCell ref="D28:E28"/>
    <mergeCell ref="F28:G28"/>
    <mergeCell ref="I28:J28"/>
    <mergeCell ref="A29:C29"/>
    <mergeCell ref="D29:E29"/>
    <mergeCell ref="F29:G29"/>
    <mergeCell ref="I29:J29"/>
    <mergeCell ref="D30:E30"/>
    <mergeCell ref="A22:C22"/>
    <mergeCell ref="D22:E22"/>
    <mergeCell ref="F22:G22"/>
    <mergeCell ref="D23:E23"/>
    <mergeCell ref="A26:C26"/>
    <mergeCell ref="D26:E26"/>
    <mergeCell ref="F26:G26"/>
    <mergeCell ref="I26:J26"/>
    <mergeCell ref="A27:C27"/>
    <mergeCell ref="D27:E27"/>
    <mergeCell ref="F27:G27"/>
    <mergeCell ref="I27:J27"/>
    <mergeCell ref="A19:C19"/>
    <mergeCell ref="D19:E19"/>
    <mergeCell ref="F19:G19"/>
    <mergeCell ref="I19:J19"/>
    <mergeCell ref="A20:C20"/>
    <mergeCell ref="D20:E20"/>
    <mergeCell ref="F20:G20"/>
    <mergeCell ref="I20:J20"/>
    <mergeCell ref="A21:C21"/>
    <mergeCell ref="D21:E21"/>
    <mergeCell ref="F21:G21"/>
    <mergeCell ref="I21:J21"/>
    <mergeCell ref="A9:B9"/>
    <mergeCell ref="C9:F9"/>
    <mergeCell ref="A10:B10"/>
    <mergeCell ref="C10:H10"/>
    <mergeCell ref="A11:B11"/>
    <mergeCell ref="A12:B12"/>
    <mergeCell ref="C12:K13"/>
    <mergeCell ref="I15:K15"/>
    <mergeCell ref="A18:C18"/>
    <mergeCell ref="D18:E18"/>
    <mergeCell ref="F18:G18"/>
    <mergeCell ref="I18:J18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</mergeCells>
  <conditionalFormatting sqref="B56">
    <cfRule type="expression" dxfId="10" priority="2">
      <formula>COUNTIF(B56,"")</formula>
    </cfRule>
  </conditionalFormatting>
  <conditionalFormatting sqref="C2:C4 C7:C8 C11:C12 F16 B37:C37 B40 C53:E53 C64:C66 C68:C70">
    <cfRule type="expression" dxfId="9" priority="5">
      <formula>COUNTIF(B2,"")</formula>
    </cfRule>
  </conditionalFormatting>
  <conditionalFormatting sqref="C69">
    <cfRule type="cellIs" dxfId="7" priority="6" operator="lessThan">
      <formula>800</formula>
    </cfRule>
    <cfRule type="cellIs" dxfId="6" priority="7" operator="greaterThanOrEqual">
      <formula>800</formula>
    </cfRule>
  </conditionalFormatting>
  <conditionalFormatting sqref="D37">
    <cfRule type="cellIs" dxfId="5" priority="10" operator="lessThan">
      <formula>2</formula>
    </cfRule>
    <cfRule type="cellIs" dxfId="4" priority="11" operator="greaterThanOrEqual">
      <formula>2</formula>
    </cfRule>
  </conditionalFormatting>
  <conditionalFormatting sqref="F40">
    <cfRule type="expression" dxfId="3" priority="3">
      <formula>COUNTIF(F40,"")</formula>
    </cfRule>
  </conditionalFormatting>
  <conditionalFormatting sqref="G53">
    <cfRule type="cellIs" dxfId="2" priority="8" operator="lessThan">
      <formula>2</formula>
    </cfRule>
    <cfRule type="cellIs" dxfId="1" priority="9" operator="greaterThanOrEqual">
      <formula>2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2" id="{7D748971-4ED9-4DAD-A430-377FADB0435A}">
            <xm:f>COUNTIF($C$66,reference!$E$4)</xm:f>
            <x14:dxf>
              <fill>
                <patternFill>
                  <bgColor rgb="FFFFFF00"/>
                </patternFill>
              </fill>
            </x14:dxf>
          </x14:cfRule>
          <xm:sqref>C67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C66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reference!$J$3:$J$5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reference!$G$3:$G$5</xm:f>
          </x14:formula1>
          <x14:formula2>
            <xm:f>0</xm:f>
          </x14:formula2>
          <xm:sqref>C3</xm:sqref>
        </x14:dataValidation>
        <x14:dataValidation type="list" allowBlank="1" showInputMessage="1" showErrorMessage="1" xr:uid="{A9EA06E1-B72E-4158-9E78-547DCB9CC597}">
          <x14:formula1>
            <xm:f>reference!$E$7:$E$8</xm:f>
          </x14:formula1>
          <xm:sqref>F40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C64:D64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C68:D68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U111"/>
  <sheetViews>
    <sheetView zoomScale="130" zoomScaleNormal="130" workbookViewId="0">
      <selection activeCell="G24" sqref="G24"/>
    </sheetView>
  </sheetViews>
  <sheetFormatPr defaultColWidth="11" defaultRowHeight="15.75" x14ac:dyDescent="0.25"/>
  <cols>
    <col min="1" max="1" width="6.625" customWidth="1"/>
    <col min="2" max="2" width="6.625" hidden="1" customWidth="1"/>
    <col min="3" max="3" width="6.625" customWidth="1"/>
    <col min="4" max="4" width="11.875" customWidth="1"/>
    <col min="5" max="5" width="12.625" style="3" customWidth="1"/>
    <col min="6" max="6" width="13.125" customWidth="1"/>
    <col min="7" max="7" width="12" customWidth="1"/>
    <col min="12" max="16" width="11" hidden="1" customWidth="1"/>
  </cols>
  <sheetData>
    <row r="1" spans="1:21" x14ac:dyDescent="0.25">
      <c r="D1" s="108" t="s">
        <v>77</v>
      </c>
      <c r="E1" s="108"/>
      <c r="F1" s="60" t="s">
        <v>78</v>
      </c>
      <c r="G1" s="109" t="s">
        <v>79</v>
      </c>
      <c r="H1" s="109"/>
      <c r="I1" s="109"/>
      <c r="J1" s="109"/>
      <c r="K1" s="110" t="s">
        <v>80</v>
      </c>
      <c r="L1" s="110"/>
      <c r="M1" s="110"/>
      <c r="N1" s="110"/>
      <c r="O1" s="110"/>
      <c r="P1" s="110"/>
      <c r="Q1" s="110"/>
      <c r="R1" s="110"/>
      <c r="S1" s="110"/>
    </row>
    <row r="2" spans="1:21" s="15" customFormat="1" ht="64.5" x14ac:dyDescent="0.35">
      <c r="A2" s="61" t="s">
        <v>81</v>
      </c>
      <c r="B2" s="61" t="s">
        <v>383</v>
      </c>
      <c r="C2" s="61" t="s">
        <v>82</v>
      </c>
      <c r="D2" s="19" t="s">
        <v>83</v>
      </c>
      <c r="E2" s="19" t="s">
        <v>84</v>
      </c>
      <c r="F2" s="20" t="s">
        <v>85</v>
      </c>
      <c r="G2" s="21" t="s">
        <v>86</v>
      </c>
      <c r="H2" s="21" t="s">
        <v>87</v>
      </c>
      <c r="I2" s="21" t="s">
        <v>88</v>
      </c>
      <c r="J2" s="21" t="s">
        <v>89</v>
      </c>
      <c r="K2" s="22" t="s">
        <v>90</v>
      </c>
      <c r="L2" s="22" t="s">
        <v>387</v>
      </c>
      <c r="M2" s="22" t="s">
        <v>384</v>
      </c>
      <c r="N2" s="22" t="s">
        <v>385</v>
      </c>
      <c r="O2" s="22" t="s">
        <v>386</v>
      </c>
      <c r="P2" s="22" t="s">
        <v>392</v>
      </c>
      <c r="Q2" s="22" t="s">
        <v>388</v>
      </c>
      <c r="R2" s="22" t="s">
        <v>91</v>
      </c>
      <c r="S2" s="22" t="s">
        <v>92</v>
      </c>
    </row>
    <row r="3" spans="1:21" ht="15.75" customHeight="1" x14ac:dyDescent="0.25">
      <c r="A3" s="62">
        <v>1</v>
      </c>
      <c r="B3" s="63" t="str">
        <f>RIGHT(tbl_SeqLib[[#This Row],[Well]],LEN(tbl_SeqLib[[#This Row],[Well]])-1)</f>
        <v>1</v>
      </c>
      <c r="C3" s="63" t="s">
        <v>93</v>
      </c>
      <c r="D3" s="23"/>
      <c r="E3" s="23"/>
      <c r="F3" s="38"/>
      <c r="G3" s="39"/>
      <c r="H3" s="23"/>
      <c r="I3" s="23"/>
      <c r="J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" s="25" t="s">
        <v>94</v>
      </c>
      <c r="L3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" s="56">
        <f>ROUNDUP(_xlfn.MINIFS(tbl_SeqLib[PCR prodct (µl) to add (exact)],tbl_SeqLib[Column],tbl_SeqLib[[#This Row],[Column]]),1)</f>
        <v>0</v>
      </c>
      <c r="N3" s="56">
        <f>ROUNDDOWN(_xlfn.MAXIFS(tbl_SeqLib[PCR prodct (µl) to add (exact)],tbl_SeqLib[Column],tbl_SeqLib[[#This Row],[Column]]),1)</f>
        <v>0</v>
      </c>
      <c r="O3" s="56" t="e">
        <f>ROUNDUP(AVERAGEIFS(tbl_SeqLib[PCR prodct (µl) to add (exact)],tbl_SeqLib[Column],tbl_SeqLib[[#This Row],[Column]]),1)</f>
        <v>#DIV/0!</v>
      </c>
      <c r="P3" s="56" t="str" cm="1">
        <f t="array" ref="P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" s="56" t="str">
        <f>IF(endrepair_vol_calculation_type="general",tbl_SeqLib[[#This Row],[PCR prodct (µl) to add (general)]],tbl_SeqLib[[#This Row],[PCR prodct (µl) to add (exact)]])</f>
        <v/>
      </c>
      <c r="R3" s="56" t="str">
        <f t="shared" ref="R3:R34" si="0">IFERROR(SUM(endrepair_maxvol-Q3),"")</f>
        <v/>
      </c>
      <c r="S3" s="57" t="str">
        <f>IF(ISBLANK(tbl_SeqLib[[#This Row],[sWGA Identifier]]),"",CONCATENATE(exp_id,"_",tbl_SeqLib[[#This Row],[Well]]))</f>
        <v/>
      </c>
    </row>
    <row r="4" spans="1:21" ht="15.75" customHeight="1" x14ac:dyDescent="0.25">
      <c r="A4" s="62">
        <v>2</v>
      </c>
      <c r="B4" s="63" t="str">
        <f>RIGHT(tbl_SeqLib[[#This Row],[Well]],LEN(tbl_SeqLib[[#This Row],[Well]])-1)</f>
        <v>1</v>
      </c>
      <c r="C4" s="63" t="s">
        <v>95</v>
      </c>
      <c r="D4" s="23"/>
      <c r="E4" s="23"/>
      <c r="F4" s="38"/>
      <c r="G4" s="40"/>
      <c r="H4" s="23"/>
      <c r="I4" s="23"/>
      <c r="J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" s="43" t="s">
        <v>96</v>
      </c>
      <c r="L4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" s="56">
        <f>ROUNDUP(_xlfn.MINIFS(tbl_SeqLib[PCR prodct (µl) to add (exact)],tbl_SeqLib[Column],tbl_SeqLib[[#This Row],[Column]]),1)</f>
        <v>0</v>
      </c>
      <c r="N4" s="56">
        <f>ROUNDDOWN(_xlfn.MAXIFS(tbl_SeqLib[PCR prodct (µl) to add (exact)],tbl_SeqLib[Column],tbl_SeqLib[[#This Row],[Column]]),1)</f>
        <v>0</v>
      </c>
      <c r="O4" s="56" t="e">
        <f>ROUNDUP(AVERAGEIFS(tbl_SeqLib[PCR prodct (µl) to add (exact)],tbl_SeqLib[Column],tbl_SeqLib[[#This Row],[Column]]),1)</f>
        <v>#DIV/0!</v>
      </c>
      <c r="P4" s="56" t="str" cm="1">
        <f t="array" ref="P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" s="56" t="str">
        <f>IF(endrepair_vol_calculation_type="general",tbl_SeqLib[[#This Row],[PCR prodct (µl) to add (general)]],tbl_SeqLib[[#This Row],[PCR prodct (µl) to add (exact)]])</f>
        <v/>
      </c>
      <c r="R4" s="58" t="str">
        <f t="shared" si="0"/>
        <v/>
      </c>
      <c r="S4" s="57" t="str">
        <f>IF(ISBLANK(tbl_SeqLib[[#This Row],[sWGA Identifier]]),"",CONCATENATE(exp_id,"_",tbl_SeqLib[[#This Row],[Well]]))</f>
        <v/>
      </c>
    </row>
    <row r="5" spans="1:21" ht="15.75" customHeight="1" x14ac:dyDescent="0.25">
      <c r="A5" s="62">
        <v>3</v>
      </c>
      <c r="B5" s="63" t="str">
        <f>RIGHT(tbl_SeqLib[[#This Row],[Well]],LEN(tbl_SeqLib[[#This Row],[Well]])-1)</f>
        <v>1</v>
      </c>
      <c r="C5" s="63" t="s">
        <v>97</v>
      </c>
      <c r="D5" s="23"/>
      <c r="E5" s="23"/>
      <c r="F5" s="38"/>
      <c r="G5" s="40"/>
      <c r="H5" s="23"/>
      <c r="I5" s="23"/>
      <c r="J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" s="43" t="s">
        <v>98</v>
      </c>
      <c r="L5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" s="56">
        <f>ROUNDUP(_xlfn.MINIFS(tbl_SeqLib[PCR prodct (µl) to add (exact)],tbl_SeqLib[Column],tbl_SeqLib[[#This Row],[Column]]),1)</f>
        <v>0</v>
      </c>
      <c r="N5" s="56">
        <f>ROUNDDOWN(_xlfn.MAXIFS(tbl_SeqLib[PCR prodct (µl) to add (exact)],tbl_SeqLib[Column],tbl_SeqLib[[#This Row],[Column]]),1)</f>
        <v>0</v>
      </c>
      <c r="O5" s="56" t="e">
        <f>ROUNDUP(AVERAGEIFS(tbl_SeqLib[PCR prodct (µl) to add (exact)],tbl_SeqLib[Column],tbl_SeqLib[[#This Row],[Column]]),1)</f>
        <v>#DIV/0!</v>
      </c>
      <c r="P5" s="56" t="str" cm="1">
        <f t="array" ref="P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" s="56" t="str">
        <f>IF(endrepair_vol_calculation_type="general",tbl_SeqLib[[#This Row],[PCR prodct (µl) to add (general)]],tbl_SeqLib[[#This Row],[PCR prodct (µl) to add (exact)]])</f>
        <v/>
      </c>
      <c r="R5" s="58" t="str">
        <f t="shared" si="0"/>
        <v/>
      </c>
      <c r="S5" s="57" t="str">
        <f>IF(ISBLANK(tbl_SeqLib[[#This Row],[sWGA Identifier]]),"",CONCATENATE(exp_id,"_",tbl_SeqLib[[#This Row],[Well]]))</f>
        <v/>
      </c>
      <c r="U5" s="66"/>
    </row>
    <row r="6" spans="1:21" ht="15.75" customHeight="1" x14ac:dyDescent="0.25">
      <c r="A6" s="62">
        <v>4</v>
      </c>
      <c r="B6" s="63" t="str">
        <f>RIGHT(tbl_SeqLib[[#This Row],[Well]],LEN(tbl_SeqLib[[#This Row],[Well]])-1)</f>
        <v>1</v>
      </c>
      <c r="C6" s="63" t="s">
        <v>99</v>
      </c>
      <c r="D6" s="23"/>
      <c r="E6" s="23"/>
      <c r="F6" s="38"/>
      <c r="G6" s="40"/>
      <c r="H6" s="23"/>
      <c r="I6" s="23"/>
      <c r="J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" s="43" t="s">
        <v>100</v>
      </c>
      <c r="L6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" s="56">
        <f>ROUNDUP(_xlfn.MINIFS(tbl_SeqLib[PCR prodct (µl) to add (exact)],tbl_SeqLib[Column],tbl_SeqLib[[#This Row],[Column]]),1)</f>
        <v>0</v>
      </c>
      <c r="N6" s="56">
        <f>ROUNDDOWN(_xlfn.MAXIFS(tbl_SeqLib[PCR prodct (µl) to add (exact)],tbl_SeqLib[Column],tbl_SeqLib[[#This Row],[Column]]),1)</f>
        <v>0</v>
      </c>
      <c r="O6" s="56" t="e">
        <f>ROUNDUP(AVERAGEIFS(tbl_SeqLib[PCR prodct (µl) to add (exact)],tbl_SeqLib[Column],tbl_SeqLib[[#This Row],[Column]]),1)</f>
        <v>#DIV/0!</v>
      </c>
      <c r="P6" s="56" t="str" cm="1">
        <f t="array" ref="P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" s="56" t="str">
        <f>IF(endrepair_vol_calculation_type="general",tbl_SeqLib[[#This Row],[PCR prodct (µl) to add (general)]],tbl_SeqLib[[#This Row],[PCR prodct (µl) to add (exact)]])</f>
        <v/>
      </c>
      <c r="R6" s="58" t="str">
        <f t="shared" si="0"/>
        <v/>
      </c>
      <c r="S6" s="57" t="str">
        <f>IF(ISBLANK(tbl_SeqLib[[#This Row],[sWGA Identifier]]),"",CONCATENATE(exp_id,"_",tbl_SeqLib[[#This Row],[Well]]))</f>
        <v/>
      </c>
      <c r="U6" s="66"/>
    </row>
    <row r="7" spans="1:21" ht="15.75" customHeight="1" x14ac:dyDescent="0.25">
      <c r="A7" s="62">
        <v>5</v>
      </c>
      <c r="B7" s="63" t="str">
        <f>RIGHT(tbl_SeqLib[[#This Row],[Well]],LEN(tbl_SeqLib[[#This Row],[Well]])-1)</f>
        <v>1</v>
      </c>
      <c r="C7" s="63" t="s">
        <v>101</v>
      </c>
      <c r="D7" s="23"/>
      <c r="E7" s="23"/>
      <c r="F7" s="38"/>
      <c r="G7" s="40"/>
      <c r="H7" s="23"/>
      <c r="I7" s="23"/>
      <c r="J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" s="43" t="s">
        <v>102</v>
      </c>
      <c r="L7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" s="56">
        <f>ROUNDUP(_xlfn.MINIFS(tbl_SeqLib[PCR prodct (µl) to add (exact)],tbl_SeqLib[Column],tbl_SeqLib[[#This Row],[Column]]),1)</f>
        <v>0</v>
      </c>
      <c r="N7" s="56">
        <f>ROUNDDOWN(_xlfn.MAXIFS(tbl_SeqLib[PCR prodct (µl) to add (exact)],tbl_SeqLib[Column],tbl_SeqLib[[#This Row],[Column]]),1)</f>
        <v>0</v>
      </c>
      <c r="O7" s="56" t="e">
        <f>ROUNDUP(AVERAGEIFS(tbl_SeqLib[PCR prodct (µl) to add (exact)],tbl_SeqLib[Column],tbl_SeqLib[[#This Row],[Column]]),1)</f>
        <v>#DIV/0!</v>
      </c>
      <c r="P7" s="56" t="str" cm="1">
        <f t="array" ref="P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" s="56" t="str">
        <f>IF(endrepair_vol_calculation_type="general",tbl_SeqLib[[#This Row],[PCR prodct (µl) to add (general)]],tbl_SeqLib[[#This Row],[PCR prodct (µl) to add (exact)]])</f>
        <v/>
      </c>
      <c r="R7" s="58" t="str">
        <f t="shared" si="0"/>
        <v/>
      </c>
      <c r="S7" s="57" t="str">
        <f>IF(ISBLANK(tbl_SeqLib[[#This Row],[sWGA Identifier]]),"",CONCATENATE(exp_id,"_",tbl_SeqLib[[#This Row],[Well]]))</f>
        <v/>
      </c>
    </row>
    <row r="8" spans="1:21" ht="15.75" customHeight="1" x14ac:dyDescent="0.25">
      <c r="A8" s="62">
        <v>6</v>
      </c>
      <c r="B8" s="63" t="str">
        <f>RIGHT(tbl_SeqLib[[#This Row],[Well]],LEN(tbl_SeqLib[[#This Row],[Well]])-1)</f>
        <v>1</v>
      </c>
      <c r="C8" s="63" t="s">
        <v>103</v>
      </c>
      <c r="D8" s="23"/>
      <c r="E8" s="23"/>
      <c r="F8" s="38"/>
      <c r="G8" s="40"/>
      <c r="H8" s="23"/>
      <c r="I8" s="23"/>
      <c r="J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" s="43" t="s">
        <v>104</v>
      </c>
      <c r="L8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" s="56">
        <f>ROUNDUP(_xlfn.MINIFS(tbl_SeqLib[PCR prodct (µl) to add (exact)],tbl_SeqLib[Column],tbl_SeqLib[[#This Row],[Column]]),1)</f>
        <v>0</v>
      </c>
      <c r="N8" s="56">
        <f>ROUNDDOWN(_xlfn.MAXIFS(tbl_SeqLib[PCR prodct (µl) to add (exact)],tbl_SeqLib[Column],tbl_SeqLib[[#This Row],[Column]]),1)</f>
        <v>0</v>
      </c>
      <c r="O8" s="56" t="e">
        <f>ROUNDUP(AVERAGEIFS(tbl_SeqLib[PCR prodct (µl) to add (exact)],tbl_SeqLib[Column],tbl_SeqLib[[#This Row],[Column]]),1)</f>
        <v>#DIV/0!</v>
      </c>
      <c r="P8" s="56" t="str" cm="1">
        <f t="array" ref="P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" s="56" t="str">
        <f>IF(endrepair_vol_calculation_type="general",tbl_SeqLib[[#This Row],[PCR prodct (µl) to add (general)]],tbl_SeqLib[[#This Row],[PCR prodct (µl) to add (exact)]])</f>
        <v/>
      </c>
      <c r="R8" s="58" t="str">
        <f t="shared" si="0"/>
        <v/>
      </c>
      <c r="S8" s="57" t="str">
        <f>IF(ISBLANK(tbl_SeqLib[[#This Row],[sWGA Identifier]]),"",CONCATENATE(exp_id,"_",tbl_SeqLib[[#This Row],[Well]]))</f>
        <v/>
      </c>
    </row>
    <row r="9" spans="1:21" ht="15.75" customHeight="1" x14ac:dyDescent="0.25">
      <c r="A9" s="62">
        <v>7</v>
      </c>
      <c r="B9" s="63" t="str">
        <f>RIGHT(tbl_SeqLib[[#This Row],[Well]],LEN(tbl_SeqLib[[#This Row],[Well]])-1)</f>
        <v>1</v>
      </c>
      <c r="C9" s="63" t="s">
        <v>105</v>
      </c>
      <c r="D9" s="23"/>
      <c r="E9" s="23"/>
      <c r="F9" s="38"/>
      <c r="G9" s="40"/>
      <c r="H9" s="41"/>
      <c r="I9" s="23"/>
      <c r="J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" s="43" t="s">
        <v>106</v>
      </c>
      <c r="L9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9" s="56">
        <f>ROUNDUP(_xlfn.MINIFS(tbl_SeqLib[PCR prodct (µl) to add (exact)],tbl_SeqLib[Column],tbl_SeqLib[[#This Row],[Column]]),1)</f>
        <v>0</v>
      </c>
      <c r="N9" s="56">
        <f>ROUNDDOWN(_xlfn.MAXIFS(tbl_SeqLib[PCR prodct (µl) to add (exact)],tbl_SeqLib[Column],tbl_SeqLib[[#This Row],[Column]]),1)</f>
        <v>0</v>
      </c>
      <c r="O9" s="56" t="e">
        <f>ROUNDUP(AVERAGEIFS(tbl_SeqLib[PCR prodct (µl) to add (exact)],tbl_SeqLib[Column],tbl_SeqLib[[#This Row],[Column]]),1)</f>
        <v>#DIV/0!</v>
      </c>
      <c r="P9" s="56" t="str" cm="1">
        <f t="array" ref="P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" s="56" t="str">
        <f>IF(endrepair_vol_calculation_type="general",tbl_SeqLib[[#This Row],[PCR prodct (µl) to add (general)]],tbl_SeqLib[[#This Row],[PCR prodct (µl) to add (exact)]])</f>
        <v/>
      </c>
      <c r="R9" s="58" t="str">
        <f t="shared" si="0"/>
        <v/>
      </c>
      <c r="S9" s="57" t="str">
        <f>IF(ISBLANK(tbl_SeqLib[[#This Row],[sWGA Identifier]]),"",CONCATENATE(exp_id,"_",tbl_SeqLib[[#This Row],[Well]]))</f>
        <v/>
      </c>
    </row>
    <row r="10" spans="1:21" ht="15.75" customHeight="1" x14ac:dyDescent="0.25">
      <c r="A10" s="62">
        <v>8</v>
      </c>
      <c r="B10" s="63" t="str">
        <f>RIGHT(tbl_SeqLib[[#This Row],[Well]],LEN(tbl_SeqLib[[#This Row],[Well]])-1)</f>
        <v>1</v>
      </c>
      <c r="C10" s="63" t="s">
        <v>107</v>
      </c>
      <c r="D10" s="23"/>
      <c r="E10" s="25"/>
      <c r="F10" s="41"/>
      <c r="G10" s="23"/>
      <c r="H10" s="41"/>
      <c r="I10" s="23"/>
      <c r="J1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0" s="43" t="s">
        <v>108</v>
      </c>
      <c r="L10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10" s="56">
        <f>ROUNDUP(_xlfn.MINIFS(tbl_SeqLib[PCR prodct (µl) to add (exact)],tbl_SeqLib[Column],tbl_SeqLib[[#This Row],[Column]]),1)</f>
        <v>0</v>
      </c>
      <c r="N10" s="56">
        <f>ROUNDDOWN(_xlfn.MAXIFS(tbl_SeqLib[PCR prodct (µl) to add (exact)],tbl_SeqLib[Column],tbl_SeqLib[[#This Row],[Column]]),1)</f>
        <v>0</v>
      </c>
      <c r="O10" s="56" t="e">
        <f>ROUNDUP(AVERAGEIFS(tbl_SeqLib[PCR prodct (µl) to add (exact)],tbl_SeqLib[Column],tbl_SeqLib[[#This Row],[Column]]),1)</f>
        <v>#DIV/0!</v>
      </c>
      <c r="P10" s="56" t="str" cm="1">
        <f t="array" ref="P1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0" s="56" t="str">
        <f>IF(endrepair_vol_calculation_type="general",tbl_SeqLib[[#This Row],[PCR prodct (µl) to add (general)]],tbl_SeqLib[[#This Row],[PCR prodct (µl) to add (exact)]])</f>
        <v/>
      </c>
      <c r="R10" s="58" t="str">
        <f t="shared" si="0"/>
        <v/>
      </c>
      <c r="S10" s="57" t="str">
        <f>IF(ISBLANK(tbl_SeqLib[[#This Row],[sWGA Identifier]]),"",CONCATENATE(exp_id,"_",tbl_SeqLib[[#This Row],[Well]]))</f>
        <v/>
      </c>
    </row>
    <row r="11" spans="1:21" ht="15.75" customHeight="1" x14ac:dyDescent="0.25">
      <c r="A11" s="62">
        <v>9</v>
      </c>
      <c r="B11" s="63" t="str">
        <f>RIGHT(tbl_SeqLib[[#This Row],[Well]],LEN(tbl_SeqLib[[#This Row],[Well]])-1)</f>
        <v>2</v>
      </c>
      <c r="C11" s="63" t="s">
        <v>109</v>
      </c>
      <c r="D11" s="23"/>
      <c r="E11" s="25"/>
      <c r="F11" s="41"/>
      <c r="G11" s="23"/>
      <c r="H11" s="41"/>
      <c r="I11" s="41"/>
      <c r="J1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1" s="43" t="s">
        <v>110</v>
      </c>
      <c r="L11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11" s="56">
        <f>ROUNDUP(_xlfn.MINIFS(tbl_SeqLib[PCR prodct (µl) to add (exact)],tbl_SeqLib[Column],tbl_SeqLib[[#This Row],[Column]]),1)</f>
        <v>0</v>
      </c>
      <c r="N11" s="56">
        <f>ROUNDDOWN(_xlfn.MAXIFS(tbl_SeqLib[PCR prodct (µl) to add (exact)],tbl_SeqLib[Column],tbl_SeqLib[[#This Row],[Column]]),1)</f>
        <v>0</v>
      </c>
      <c r="O11" s="56" t="e">
        <f>ROUNDUP(AVERAGEIFS(tbl_SeqLib[PCR prodct (µl) to add (exact)],tbl_SeqLib[Column],tbl_SeqLib[[#This Row],[Column]]),1)</f>
        <v>#DIV/0!</v>
      </c>
      <c r="P11" s="56" t="str" cm="1">
        <f t="array" ref="P1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1" s="56" t="str">
        <f>IF(endrepair_vol_calculation_type="general",tbl_SeqLib[[#This Row],[PCR prodct (µl) to add (general)]],tbl_SeqLib[[#This Row],[PCR prodct (µl) to add (exact)]])</f>
        <v/>
      </c>
      <c r="R11" s="58" t="str">
        <f t="shared" si="0"/>
        <v/>
      </c>
      <c r="S11" s="57" t="str">
        <f>IF(ISBLANK(tbl_SeqLib[[#This Row],[sWGA Identifier]]),"",CONCATENATE(exp_id,"_",tbl_SeqLib[[#This Row],[Well]]))</f>
        <v/>
      </c>
    </row>
    <row r="12" spans="1:21" ht="15.75" customHeight="1" x14ac:dyDescent="0.25">
      <c r="A12" s="62">
        <v>10</v>
      </c>
      <c r="B12" s="63" t="str">
        <f>RIGHT(tbl_SeqLib[[#This Row],[Well]],LEN(tbl_SeqLib[[#This Row],[Well]])-1)</f>
        <v>2</v>
      </c>
      <c r="C12" s="63" t="s">
        <v>111</v>
      </c>
      <c r="D12" s="23"/>
      <c r="E12" s="25"/>
      <c r="F12" s="41"/>
      <c r="G12" s="23"/>
      <c r="H12" s="41"/>
      <c r="I12" s="41"/>
      <c r="J1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2" s="43" t="s">
        <v>112</v>
      </c>
      <c r="L12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12" s="56">
        <f>ROUNDUP(_xlfn.MINIFS(tbl_SeqLib[PCR prodct (µl) to add (exact)],tbl_SeqLib[Column],tbl_SeqLib[[#This Row],[Column]]),1)</f>
        <v>0</v>
      </c>
      <c r="N12" s="56">
        <f>ROUNDDOWN(_xlfn.MAXIFS(tbl_SeqLib[PCR prodct (µl) to add (exact)],tbl_SeqLib[Column],tbl_SeqLib[[#This Row],[Column]]),1)</f>
        <v>0</v>
      </c>
      <c r="O12" s="56" t="e">
        <f>ROUNDUP(AVERAGEIFS(tbl_SeqLib[PCR prodct (µl) to add (exact)],tbl_SeqLib[Column],tbl_SeqLib[[#This Row],[Column]]),1)</f>
        <v>#DIV/0!</v>
      </c>
      <c r="P12" s="56" t="str" cm="1">
        <f t="array" ref="P1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2" s="56" t="str">
        <f>IF(endrepair_vol_calculation_type="general",tbl_SeqLib[[#This Row],[PCR prodct (µl) to add (general)]],tbl_SeqLib[[#This Row],[PCR prodct (µl) to add (exact)]])</f>
        <v/>
      </c>
      <c r="R12" s="58" t="str">
        <f t="shared" si="0"/>
        <v/>
      </c>
      <c r="S12" s="57" t="str">
        <f>IF(ISBLANK(tbl_SeqLib[[#This Row],[sWGA Identifier]]),"",CONCATENATE(exp_id,"_",tbl_SeqLib[[#This Row],[Well]]))</f>
        <v/>
      </c>
    </row>
    <row r="13" spans="1:21" ht="15.75" customHeight="1" x14ac:dyDescent="0.25">
      <c r="A13" s="62">
        <v>11</v>
      </c>
      <c r="B13" s="63" t="str">
        <f>RIGHT(tbl_SeqLib[[#This Row],[Well]],LEN(tbl_SeqLib[[#This Row],[Well]])-1)</f>
        <v>2</v>
      </c>
      <c r="C13" s="63" t="s">
        <v>113</v>
      </c>
      <c r="D13" s="23"/>
      <c r="E13" s="25"/>
      <c r="F13" s="41"/>
      <c r="G13" s="23"/>
      <c r="H13" s="41"/>
      <c r="I13" s="41"/>
      <c r="J1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3" s="43" t="s">
        <v>114</v>
      </c>
      <c r="L13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13" s="56">
        <f>ROUNDUP(_xlfn.MINIFS(tbl_SeqLib[PCR prodct (µl) to add (exact)],tbl_SeqLib[Column],tbl_SeqLib[[#This Row],[Column]]),1)</f>
        <v>0</v>
      </c>
      <c r="N13" s="56">
        <f>ROUNDDOWN(_xlfn.MAXIFS(tbl_SeqLib[PCR prodct (µl) to add (exact)],tbl_SeqLib[Column],tbl_SeqLib[[#This Row],[Column]]),1)</f>
        <v>0</v>
      </c>
      <c r="O13" s="56" t="e">
        <f>ROUNDUP(AVERAGEIFS(tbl_SeqLib[PCR prodct (µl) to add (exact)],tbl_SeqLib[Column],tbl_SeqLib[[#This Row],[Column]]),1)</f>
        <v>#DIV/0!</v>
      </c>
      <c r="P13" s="56" t="str" cm="1">
        <f t="array" ref="P1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3" s="56" t="str">
        <f>IF(endrepair_vol_calculation_type="general",tbl_SeqLib[[#This Row],[PCR prodct (µl) to add (general)]],tbl_SeqLib[[#This Row],[PCR prodct (µl) to add (exact)]])</f>
        <v/>
      </c>
      <c r="R13" s="58" t="str">
        <f t="shared" si="0"/>
        <v/>
      </c>
      <c r="S13" s="57" t="str">
        <f>IF(ISBLANK(tbl_SeqLib[[#This Row],[sWGA Identifier]]),"",CONCATENATE(exp_id,"_",tbl_SeqLib[[#This Row],[Well]]))</f>
        <v/>
      </c>
    </row>
    <row r="14" spans="1:21" ht="15.75" customHeight="1" x14ac:dyDescent="0.25">
      <c r="A14" s="62">
        <v>12</v>
      </c>
      <c r="B14" s="63" t="str">
        <f>RIGHT(tbl_SeqLib[[#This Row],[Well]],LEN(tbl_SeqLib[[#This Row],[Well]])-1)</f>
        <v>2</v>
      </c>
      <c r="C14" s="63" t="s">
        <v>115</v>
      </c>
      <c r="D14" s="23"/>
      <c r="E14" s="25"/>
      <c r="F14" s="41"/>
      <c r="G14" s="23"/>
      <c r="H14" s="41"/>
      <c r="I14" s="41"/>
      <c r="J1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4" s="43" t="s">
        <v>116</v>
      </c>
      <c r="L14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14" s="56">
        <f>ROUNDUP(_xlfn.MINIFS(tbl_SeqLib[PCR prodct (µl) to add (exact)],tbl_SeqLib[Column],tbl_SeqLib[[#This Row],[Column]]),1)</f>
        <v>0</v>
      </c>
      <c r="N14" s="56">
        <f>ROUNDDOWN(_xlfn.MAXIFS(tbl_SeqLib[PCR prodct (µl) to add (exact)],tbl_SeqLib[Column],tbl_SeqLib[[#This Row],[Column]]),1)</f>
        <v>0</v>
      </c>
      <c r="O14" s="56" t="e">
        <f>ROUNDUP(AVERAGEIFS(tbl_SeqLib[PCR prodct (µl) to add (exact)],tbl_SeqLib[Column],tbl_SeqLib[[#This Row],[Column]]),1)</f>
        <v>#DIV/0!</v>
      </c>
      <c r="P14" s="56" t="str" cm="1">
        <f t="array" ref="P1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4" s="56" t="str">
        <f>IF(endrepair_vol_calculation_type="general",tbl_SeqLib[[#This Row],[PCR prodct (µl) to add (general)]],tbl_SeqLib[[#This Row],[PCR prodct (µl) to add (exact)]])</f>
        <v/>
      </c>
      <c r="R14" s="58" t="str">
        <f t="shared" si="0"/>
        <v/>
      </c>
      <c r="S14" s="57" t="str">
        <f>IF(ISBLANK(tbl_SeqLib[[#This Row],[sWGA Identifier]]),"",CONCATENATE(exp_id,"_",tbl_SeqLib[[#This Row],[Well]]))</f>
        <v/>
      </c>
    </row>
    <row r="15" spans="1:21" ht="15.75" customHeight="1" x14ac:dyDescent="0.25">
      <c r="A15" s="62">
        <v>13</v>
      </c>
      <c r="B15" s="63" t="str">
        <f>RIGHT(tbl_SeqLib[[#This Row],[Well]],LEN(tbl_SeqLib[[#This Row],[Well]])-1)</f>
        <v>2</v>
      </c>
      <c r="C15" s="63" t="s">
        <v>117</v>
      </c>
      <c r="D15" s="23"/>
      <c r="E15" s="25"/>
      <c r="F15" s="41"/>
      <c r="G15" s="23"/>
      <c r="H15" s="41"/>
      <c r="I15" s="41"/>
      <c r="J1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5" s="43" t="s">
        <v>118</v>
      </c>
      <c r="L15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15" s="56">
        <f>ROUNDUP(_xlfn.MINIFS(tbl_SeqLib[PCR prodct (µl) to add (exact)],tbl_SeqLib[Column],tbl_SeqLib[[#This Row],[Column]]),1)</f>
        <v>0</v>
      </c>
      <c r="N15" s="56">
        <f>ROUNDDOWN(_xlfn.MAXIFS(tbl_SeqLib[PCR prodct (µl) to add (exact)],tbl_SeqLib[Column],tbl_SeqLib[[#This Row],[Column]]),1)</f>
        <v>0</v>
      </c>
      <c r="O15" s="56" t="e">
        <f>ROUNDUP(AVERAGEIFS(tbl_SeqLib[PCR prodct (µl) to add (exact)],tbl_SeqLib[Column],tbl_SeqLib[[#This Row],[Column]]),1)</f>
        <v>#DIV/0!</v>
      </c>
      <c r="P15" s="56" t="str" cm="1">
        <f t="array" ref="P1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5" s="56" t="str">
        <f>IF(endrepair_vol_calculation_type="general",tbl_SeqLib[[#This Row],[PCR prodct (µl) to add (general)]],tbl_SeqLib[[#This Row],[PCR prodct (µl) to add (exact)]])</f>
        <v/>
      </c>
      <c r="R15" s="58" t="str">
        <f t="shared" si="0"/>
        <v/>
      </c>
      <c r="S15" s="57" t="str">
        <f>IF(ISBLANK(tbl_SeqLib[[#This Row],[sWGA Identifier]]),"",CONCATENATE(exp_id,"_",tbl_SeqLib[[#This Row],[Well]]))</f>
        <v/>
      </c>
    </row>
    <row r="16" spans="1:21" ht="15.75" customHeight="1" x14ac:dyDescent="0.25">
      <c r="A16" s="62">
        <v>14</v>
      </c>
      <c r="B16" s="63" t="str">
        <f>RIGHT(tbl_SeqLib[[#This Row],[Well]],LEN(tbl_SeqLib[[#This Row],[Well]])-1)</f>
        <v>2</v>
      </c>
      <c r="C16" s="63" t="s">
        <v>119</v>
      </c>
      <c r="D16" s="23"/>
      <c r="E16" s="25"/>
      <c r="F16" s="41"/>
      <c r="G16" s="23"/>
      <c r="H16" s="41"/>
      <c r="I16" s="41"/>
      <c r="J1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6" s="43" t="s">
        <v>120</v>
      </c>
      <c r="L16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16" s="56">
        <f>ROUNDUP(_xlfn.MINIFS(tbl_SeqLib[PCR prodct (µl) to add (exact)],tbl_SeqLib[Column],tbl_SeqLib[[#This Row],[Column]]),1)</f>
        <v>0</v>
      </c>
      <c r="N16" s="56">
        <f>ROUNDDOWN(_xlfn.MAXIFS(tbl_SeqLib[PCR prodct (µl) to add (exact)],tbl_SeqLib[Column],tbl_SeqLib[[#This Row],[Column]]),1)</f>
        <v>0</v>
      </c>
      <c r="O16" s="56" t="e">
        <f>ROUNDUP(AVERAGEIFS(tbl_SeqLib[PCR prodct (µl) to add (exact)],tbl_SeqLib[Column],tbl_SeqLib[[#This Row],[Column]]),1)</f>
        <v>#DIV/0!</v>
      </c>
      <c r="P16" s="56" t="str" cm="1">
        <f t="array" ref="P1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6" s="56" t="str">
        <f>IF(endrepair_vol_calculation_type="general",tbl_SeqLib[[#This Row],[PCR prodct (µl) to add (general)]],tbl_SeqLib[[#This Row],[PCR prodct (µl) to add (exact)]])</f>
        <v/>
      </c>
      <c r="R16" s="58" t="str">
        <f t="shared" si="0"/>
        <v/>
      </c>
      <c r="S16" s="57" t="str">
        <f>IF(ISBLANK(tbl_SeqLib[[#This Row],[sWGA Identifier]]),"",CONCATENATE(exp_id,"_",tbl_SeqLib[[#This Row],[Well]]))</f>
        <v/>
      </c>
    </row>
    <row r="17" spans="1:19" ht="15.75" customHeight="1" x14ac:dyDescent="0.25">
      <c r="A17" s="62">
        <v>15</v>
      </c>
      <c r="B17" s="63" t="str">
        <f>RIGHT(tbl_SeqLib[[#This Row],[Well]],LEN(tbl_SeqLib[[#This Row],[Well]])-1)</f>
        <v>2</v>
      </c>
      <c r="C17" s="63" t="s">
        <v>121</v>
      </c>
      <c r="D17" s="23"/>
      <c r="E17" s="25"/>
      <c r="F17" s="41"/>
      <c r="G17" s="23"/>
      <c r="H17" s="41"/>
      <c r="I17" s="41"/>
      <c r="J1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7" s="43" t="s">
        <v>122</v>
      </c>
      <c r="L17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17" s="56">
        <f>ROUNDUP(_xlfn.MINIFS(tbl_SeqLib[PCR prodct (µl) to add (exact)],tbl_SeqLib[Column],tbl_SeqLib[[#This Row],[Column]]),1)</f>
        <v>0</v>
      </c>
      <c r="N17" s="56">
        <f>ROUNDDOWN(_xlfn.MAXIFS(tbl_SeqLib[PCR prodct (µl) to add (exact)],tbl_SeqLib[Column],tbl_SeqLib[[#This Row],[Column]]),1)</f>
        <v>0</v>
      </c>
      <c r="O17" s="56" t="e">
        <f>ROUNDUP(AVERAGEIFS(tbl_SeqLib[PCR prodct (µl) to add (exact)],tbl_SeqLib[Column],tbl_SeqLib[[#This Row],[Column]]),1)</f>
        <v>#DIV/0!</v>
      </c>
      <c r="P17" s="56" t="str" cm="1">
        <f t="array" ref="P1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7" s="56" t="str">
        <f>IF(endrepair_vol_calculation_type="general",tbl_SeqLib[[#This Row],[PCR prodct (µl) to add (general)]],tbl_SeqLib[[#This Row],[PCR prodct (µl) to add (exact)]])</f>
        <v/>
      </c>
      <c r="R17" s="58" t="str">
        <f t="shared" si="0"/>
        <v/>
      </c>
      <c r="S17" s="57" t="str">
        <f>IF(ISBLANK(tbl_SeqLib[[#This Row],[sWGA Identifier]]),"",CONCATENATE(exp_id,"_",tbl_SeqLib[[#This Row],[Well]]))</f>
        <v/>
      </c>
    </row>
    <row r="18" spans="1:19" ht="15.75" customHeight="1" x14ac:dyDescent="0.25">
      <c r="A18" s="62">
        <v>16</v>
      </c>
      <c r="B18" s="63" t="str">
        <f>RIGHT(tbl_SeqLib[[#This Row],[Well]],LEN(tbl_SeqLib[[#This Row],[Well]])-1)</f>
        <v>2</v>
      </c>
      <c r="C18" s="63" t="s">
        <v>123</v>
      </c>
      <c r="D18" s="23"/>
      <c r="E18" s="25"/>
      <c r="F18" s="41"/>
      <c r="G18" s="23"/>
      <c r="H18" s="41"/>
      <c r="I18" s="41"/>
      <c r="J1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8" s="43" t="s">
        <v>124</v>
      </c>
      <c r="L18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18" s="56">
        <f>ROUNDUP(_xlfn.MINIFS(tbl_SeqLib[PCR prodct (µl) to add (exact)],tbl_SeqLib[Column],tbl_SeqLib[[#This Row],[Column]]),1)</f>
        <v>0</v>
      </c>
      <c r="N18" s="56">
        <f>ROUNDDOWN(_xlfn.MAXIFS(tbl_SeqLib[PCR prodct (µl) to add (exact)],tbl_SeqLib[Column],tbl_SeqLib[[#This Row],[Column]]),1)</f>
        <v>0</v>
      </c>
      <c r="O18" s="56" t="e">
        <f>ROUNDUP(AVERAGEIFS(tbl_SeqLib[PCR prodct (µl) to add (exact)],tbl_SeqLib[Column],tbl_SeqLib[[#This Row],[Column]]),1)</f>
        <v>#DIV/0!</v>
      </c>
      <c r="P18" s="56" t="str" cm="1">
        <f t="array" ref="P1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8" s="56" t="str">
        <f>IF(endrepair_vol_calculation_type="general",tbl_SeqLib[[#This Row],[PCR prodct (µl) to add (general)]],tbl_SeqLib[[#This Row],[PCR prodct (µl) to add (exact)]])</f>
        <v/>
      </c>
      <c r="R18" s="58" t="str">
        <f t="shared" si="0"/>
        <v/>
      </c>
      <c r="S18" s="57" t="str">
        <f>IF(ISBLANK(tbl_SeqLib[[#This Row],[sWGA Identifier]]),"",CONCATENATE(exp_id,"_",tbl_SeqLib[[#This Row],[Well]]))</f>
        <v/>
      </c>
    </row>
    <row r="19" spans="1:19" ht="15.75" customHeight="1" x14ac:dyDescent="0.25">
      <c r="A19" s="62">
        <v>17</v>
      </c>
      <c r="B19" s="63" t="str">
        <f>RIGHT(tbl_SeqLib[[#This Row],[Well]],LEN(tbl_SeqLib[[#This Row],[Well]])-1)</f>
        <v>3</v>
      </c>
      <c r="C19" s="63" t="s">
        <v>125</v>
      </c>
      <c r="D19" s="23"/>
      <c r="E19" s="25"/>
      <c r="F19" s="41"/>
      <c r="G19" s="23"/>
      <c r="H19" s="41"/>
      <c r="I19" s="41"/>
      <c r="J1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9" s="43" t="s">
        <v>126</v>
      </c>
      <c r="L19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19" s="56">
        <f>ROUNDUP(_xlfn.MINIFS(tbl_SeqLib[PCR prodct (µl) to add (exact)],tbl_SeqLib[Column],tbl_SeqLib[[#This Row],[Column]]),1)</f>
        <v>0</v>
      </c>
      <c r="N19" s="56">
        <f>ROUNDDOWN(_xlfn.MAXIFS(tbl_SeqLib[PCR prodct (µl) to add (exact)],tbl_SeqLib[Column],tbl_SeqLib[[#This Row],[Column]]),1)</f>
        <v>0</v>
      </c>
      <c r="O19" s="56" t="e">
        <f>ROUNDUP(AVERAGEIFS(tbl_SeqLib[PCR prodct (µl) to add (exact)],tbl_SeqLib[Column],tbl_SeqLib[[#This Row],[Column]]),1)</f>
        <v>#DIV/0!</v>
      </c>
      <c r="P19" s="56" t="str" cm="1">
        <f t="array" ref="P1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9" s="56" t="str">
        <f>IF(endrepair_vol_calculation_type="general",tbl_SeqLib[[#This Row],[PCR prodct (µl) to add (general)]],tbl_SeqLib[[#This Row],[PCR prodct (µl) to add (exact)]])</f>
        <v/>
      </c>
      <c r="R19" s="58" t="str">
        <f t="shared" si="0"/>
        <v/>
      </c>
      <c r="S19" s="57" t="str">
        <f>IF(ISBLANK(tbl_SeqLib[[#This Row],[sWGA Identifier]]),"",CONCATENATE(exp_id,"_",tbl_SeqLib[[#This Row],[Well]]))</f>
        <v/>
      </c>
    </row>
    <row r="20" spans="1:19" ht="15.75" customHeight="1" x14ac:dyDescent="0.25">
      <c r="A20" s="62">
        <v>18</v>
      </c>
      <c r="B20" s="63" t="str">
        <f>RIGHT(tbl_SeqLib[[#This Row],[Well]],LEN(tbl_SeqLib[[#This Row],[Well]])-1)</f>
        <v>3</v>
      </c>
      <c r="C20" s="63" t="s">
        <v>127</v>
      </c>
      <c r="D20" s="23"/>
      <c r="E20" s="25"/>
      <c r="F20" s="41"/>
      <c r="G20" s="23"/>
      <c r="H20" s="41"/>
      <c r="I20" s="41"/>
      <c r="J2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0" s="43" t="s">
        <v>128</v>
      </c>
      <c r="L20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20" s="56">
        <f>ROUNDUP(_xlfn.MINIFS(tbl_SeqLib[PCR prodct (µl) to add (exact)],tbl_SeqLib[Column],tbl_SeqLib[[#This Row],[Column]]),1)</f>
        <v>0</v>
      </c>
      <c r="N20" s="56">
        <f>ROUNDDOWN(_xlfn.MAXIFS(tbl_SeqLib[PCR prodct (µl) to add (exact)],tbl_SeqLib[Column],tbl_SeqLib[[#This Row],[Column]]),1)</f>
        <v>0</v>
      </c>
      <c r="O20" s="56" t="e">
        <f>ROUNDUP(AVERAGEIFS(tbl_SeqLib[PCR prodct (µl) to add (exact)],tbl_SeqLib[Column],tbl_SeqLib[[#This Row],[Column]]),1)</f>
        <v>#DIV/0!</v>
      </c>
      <c r="P20" s="56" t="str" cm="1">
        <f t="array" ref="P2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0" s="56" t="str">
        <f>IF(endrepair_vol_calculation_type="general",tbl_SeqLib[[#This Row],[PCR prodct (µl) to add (general)]],tbl_SeqLib[[#This Row],[PCR prodct (µl) to add (exact)]])</f>
        <v/>
      </c>
      <c r="R20" s="58" t="str">
        <f t="shared" si="0"/>
        <v/>
      </c>
      <c r="S20" s="57" t="str">
        <f>IF(ISBLANK(tbl_SeqLib[[#This Row],[sWGA Identifier]]),"",CONCATENATE(exp_id,"_",tbl_SeqLib[[#This Row],[Well]]))</f>
        <v/>
      </c>
    </row>
    <row r="21" spans="1:19" ht="15.75" customHeight="1" x14ac:dyDescent="0.25">
      <c r="A21" s="62">
        <v>19</v>
      </c>
      <c r="B21" s="63" t="str">
        <f>RIGHT(tbl_SeqLib[[#This Row],[Well]],LEN(tbl_SeqLib[[#This Row],[Well]])-1)</f>
        <v>3</v>
      </c>
      <c r="C21" s="63" t="s">
        <v>129</v>
      </c>
      <c r="D21" s="23"/>
      <c r="E21" s="25"/>
      <c r="F21" s="41"/>
      <c r="G21" s="23"/>
      <c r="H21" s="41"/>
      <c r="I21" s="41"/>
      <c r="J2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1" s="43" t="s">
        <v>130</v>
      </c>
      <c r="L21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21" s="56">
        <f>ROUNDUP(_xlfn.MINIFS(tbl_SeqLib[PCR prodct (µl) to add (exact)],tbl_SeqLib[Column],tbl_SeqLib[[#This Row],[Column]]),1)</f>
        <v>0</v>
      </c>
      <c r="N21" s="56">
        <f>ROUNDDOWN(_xlfn.MAXIFS(tbl_SeqLib[PCR prodct (µl) to add (exact)],tbl_SeqLib[Column],tbl_SeqLib[[#This Row],[Column]]),1)</f>
        <v>0</v>
      </c>
      <c r="O21" s="56" t="e">
        <f>ROUNDUP(AVERAGEIFS(tbl_SeqLib[PCR prodct (µl) to add (exact)],tbl_SeqLib[Column],tbl_SeqLib[[#This Row],[Column]]),1)</f>
        <v>#DIV/0!</v>
      </c>
      <c r="P21" s="56" t="str" cm="1">
        <f t="array" ref="P2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1" s="56" t="str">
        <f>IF(endrepair_vol_calculation_type="general",tbl_SeqLib[[#This Row],[PCR prodct (µl) to add (general)]],tbl_SeqLib[[#This Row],[PCR prodct (µl) to add (exact)]])</f>
        <v/>
      </c>
      <c r="R21" s="58" t="str">
        <f t="shared" si="0"/>
        <v/>
      </c>
      <c r="S21" s="57" t="str">
        <f>IF(ISBLANK(tbl_SeqLib[[#This Row],[sWGA Identifier]]),"",CONCATENATE(exp_id,"_",tbl_SeqLib[[#This Row],[Well]]))</f>
        <v/>
      </c>
    </row>
    <row r="22" spans="1:19" ht="15.75" customHeight="1" x14ac:dyDescent="0.25">
      <c r="A22" s="62">
        <v>20</v>
      </c>
      <c r="B22" s="63" t="str">
        <f>RIGHT(tbl_SeqLib[[#This Row],[Well]],LEN(tbl_SeqLib[[#This Row],[Well]])-1)</f>
        <v>3</v>
      </c>
      <c r="C22" s="62" t="s">
        <v>131</v>
      </c>
      <c r="D22" s="23"/>
      <c r="E22" s="25"/>
      <c r="F22" s="41"/>
      <c r="G22" s="23"/>
      <c r="H22" s="41"/>
      <c r="I22" s="41"/>
      <c r="J2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2" s="43" t="s">
        <v>132</v>
      </c>
      <c r="L22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22" s="56">
        <f>ROUNDUP(_xlfn.MINIFS(tbl_SeqLib[PCR prodct (µl) to add (exact)],tbl_SeqLib[Column],tbl_SeqLib[[#This Row],[Column]]),1)</f>
        <v>0</v>
      </c>
      <c r="N22" s="56">
        <f>ROUNDDOWN(_xlfn.MAXIFS(tbl_SeqLib[PCR prodct (µl) to add (exact)],tbl_SeqLib[Column],tbl_SeqLib[[#This Row],[Column]]),1)</f>
        <v>0</v>
      </c>
      <c r="O22" s="56" t="e">
        <f>ROUNDUP(AVERAGEIFS(tbl_SeqLib[PCR prodct (µl) to add (exact)],tbl_SeqLib[Column],tbl_SeqLib[[#This Row],[Column]]),1)</f>
        <v>#DIV/0!</v>
      </c>
      <c r="P22" s="56" t="str" cm="1">
        <f t="array" ref="P2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2" s="56" t="str">
        <f>IF(endrepair_vol_calculation_type="general",tbl_SeqLib[[#This Row],[PCR prodct (µl) to add (general)]],tbl_SeqLib[[#This Row],[PCR prodct (µl) to add (exact)]])</f>
        <v/>
      </c>
      <c r="R22" s="58" t="str">
        <f t="shared" si="0"/>
        <v/>
      </c>
      <c r="S22" s="57" t="str">
        <f>IF(ISBLANK(tbl_SeqLib[[#This Row],[sWGA Identifier]]),"",CONCATENATE(exp_id,"_",tbl_SeqLib[[#This Row],[Well]]))</f>
        <v/>
      </c>
    </row>
    <row r="23" spans="1:19" ht="15.75" customHeight="1" x14ac:dyDescent="0.25">
      <c r="A23" s="62">
        <v>21</v>
      </c>
      <c r="B23" s="63" t="str">
        <f>RIGHT(tbl_SeqLib[[#This Row],[Well]],LEN(tbl_SeqLib[[#This Row],[Well]])-1)</f>
        <v>3</v>
      </c>
      <c r="C23" s="62" t="s">
        <v>133</v>
      </c>
      <c r="D23" s="23"/>
      <c r="E23" s="25"/>
      <c r="F23" s="41"/>
      <c r="G23" s="23"/>
      <c r="H23" s="41"/>
      <c r="I23" s="41"/>
      <c r="J2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3" s="43" t="s">
        <v>134</v>
      </c>
      <c r="L23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23" s="56">
        <f>ROUNDUP(_xlfn.MINIFS(tbl_SeqLib[PCR prodct (µl) to add (exact)],tbl_SeqLib[Column],tbl_SeqLib[[#This Row],[Column]]),1)</f>
        <v>0</v>
      </c>
      <c r="N23" s="56">
        <f>ROUNDDOWN(_xlfn.MAXIFS(tbl_SeqLib[PCR prodct (µl) to add (exact)],tbl_SeqLib[Column],tbl_SeqLib[[#This Row],[Column]]),1)</f>
        <v>0</v>
      </c>
      <c r="O23" s="56" t="e">
        <f>ROUNDUP(AVERAGEIFS(tbl_SeqLib[PCR prodct (µl) to add (exact)],tbl_SeqLib[Column],tbl_SeqLib[[#This Row],[Column]]),1)</f>
        <v>#DIV/0!</v>
      </c>
      <c r="P23" s="56" t="str" cm="1">
        <f t="array" ref="P2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3" s="56" t="str">
        <f>IF(endrepair_vol_calculation_type="general",tbl_SeqLib[[#This Row],[PCR prodct (µl) to add (general)]],tbl_SeqLib[[#This Row],[PCR prodct (µl) to add (exact)]])</f>
        <v/>
      </c>
      <c r="R23" s="58" t="str">
        <f t="shared" si="0"/>
        <v/>
      </c>
      <c r="S23" s="57" t="str">
        <f>IF(ISBLANK(tbl_SeqLib[[#This Row],[sWGA Identifier]]),"",CONCATENATE(exp_id,"_",tbl_SeqLib[[#This Row],[Well]]))</f>
        <v/>
      </c>
    </row>
    <row r="24" spans="1:19" ht="15.75" customHeight="1" x14ac:dyDescent="0.25">
      <c r="A24" s="62">
        <v>22</v>
      </c>
      <c r="B24" s="63" t="str">
        <f>RIGHT(tbl_SeqLib[[#This Row],[Well]],LEN(tbl_SeqLib[[#This Row],[Well]])-1)</f>
        <v>3</v>
      </c>
      <c r="C24" s="62" t="s">
        <v>135</v>
      </c>
      <c r="D24" s="23"/>
      <c r="E24" s="25"/>
      <c r="F24" s="41"/>
      <c r="G24" s="23"/>
      <c r="H24" s="41"/>
      <c r="I24" s="41"/>
      <c r="J2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4" s="43" t="s">
        <v>136</v>
      </c>
      <c r="L24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24" s="56">
        <f>ROUNDUP(_xlfn.MINIFS(tbl_SeqLib[PCR prodct (µl) to add (exact)],tbl_SeqLib[Column],tbl_SeqLib[[#This Row],[Column]]),1)</f>
        <v>0</v>
      </c>
      <c r="N24" s="56">
        <f>ROUNDDOWN(_xlfn.MAXIFS(tbl_SeqLib[PCR prodct (µl) to add (exact)],tbl_SeqLib[Column],tbl_SeqLib[[#This Row],[Column]]),1)</f>
        <v>0</v>
      </c>
      <c r="O24" s="56" t="e">
        <f>ROUNDUP(AVERAGEIFS(tbl_SeqLib[PCR prodct (µl) to add (exact)],tbl_SeqLib[Column],tbl_SeqLib[[#This Row],[Column]]),1)</f>
        <v>#DIV/0!</v>
      </c>
      <c r="P24" s="56" t="str" cm="1">
        <f t="array" ref="P2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4" s="56" t="str">
        <f>IF(endrepair_vol_calculation_type="general",tbl_SeqLib[[#This Row],[PCR prodct (µl) to add (general)]],tbl_SeqLib[[#This Row],[PCR prodct (µl) to add (exact)]])</f>
        <v/>
      </c>
      <c r="R24" s="58" t="str">
        <f t="shared" si="0"/>
        <v/>
      </c>
      <c r="S24" s="57" t="str">
        <f>IF(ISBLANK(tbl_SeqLib[[#This Row],[sWGA Identifier]]),"",CONCATENATE(exp_id,"_",tbl_SeqLib[[#This Row],[Well]]))</f>
        <v/>
      </c>
    </row>
    <row r="25" spans="1:19" ht="15.75" customHeight="1" x14ac:dyDescent="0.25">
      <c r="A25" s="62">
        <v>23</v>
      </c>
      <c r="B25" s="63" t="str">
        <f>RIGHT(tbl_SeqLib[[#This Row],[Well]],LEN(tbl_SeqLib[[#This Row],[Well]])-1)</f>
        <v>3</v>
      </c>
      <c r="C25" s="62" t="s">
        <v>137</v>
      </c>
      <c r="D25" s="23"/>
      <c r="E25" s="25"/>
      <c r="F25" s="41"/>
      <c r="G25" s="23"/>
      <c r="H25" s="41"/>
      <c r="I25" s="41"/>
      <c r="J2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5" s="43" t="s">
        <v>138</v>
      </c>
      <c r="L25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25" s="56">
        <f>ROUNDUP(_xlfn.MINIFS(tbl_SeqLib[PCR prodct (µl) to add (exact)],tbl_SeqLib[Column],tbl_SeqLib[[#This Row],[Column]]),1)</f>
        <v>0</v>
      </c>
      <c r="N25" s="56">
        <f>ROUNDDOWN(_xlfn.MAXIFS(tbl_SeqLib[PCR prodct (µl) to add (exact)],tbl_SeqLib[Column],tbl_SeqLib[[#This Row],[Column]]),1)</f>
        <v>0</v>
      </c>
      <c r="O25" s="56" t="e">
        <f>ROUNDUP(AVERAGEIFS(tbl_SeqLib[PCR prodct (µl) to add (exact)],tbl_SeqLib[Column],tbl_SeqLib[[#This Row],[Column]]),1)</f>
        <v>#DIV/0!</v>
      </c>
      <c r="P25" s="56" t="str" cm="1">
        <f t="array" ref="P2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5" s="56" t="str">
        <f>IF(endrepair_vol_calculation_type="general",tbl_SeqLib[[#This Row],[PCR prodct (µl) to add (general)]],tbl_SeqLib[[#This Row],[PCR prodct (µl) to add (exact)]])</f>
        <v/>
      </c>
      <c r="R25" s="58" t="str">
        <f t="shared" si="0"/>
        <v/>
      </c>
      <c r="S25" s="57" t="str">
        <f>IF(ISBLANK(tbl_SeqLib[[#This Row],[sWGA Identifier]]),"",CONCATENATE(exp_id,"_",tbl_SeqLib[[#This Row],[Well]]))</f>
        <v/>
      </c>
    </row>
    <row r="26" spans="1:19" ht="15.75" customHeight="1" x14ac:dyDescent="0.25">
      <c r="A26" s="62">
        <v>24</v>
      </c>
      <c r="B26" s="63" t="str">
        <f>RIGHT(tbl_SeqLib[[#This Row],[Well]],LEN(tbl_SeqLib[[#This Row],[Well]])-1)</f>
        <v>3</v>
      </c>
      <c r="C26" s="62" t="s">
        <v>139</v>
      </c>
      <c r="D26" s="23"/>
      <c r="E26" s="25"/>
      <c r="F26" s="41"/>
      <c r="G26" s="23"/>
      <c r="H26" s="41"/>
      <c r="I26" s="41"/>
      <c r="J2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6" s="43" t="s">
        <v>140</v>
      </c>
      <c r="L26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26" s="56">
        <f>ROUNDUP(_xlfn.MINIFS(tbl_SeqLib[PCR prodct (µl) to add (exact)],tbl_SeqLib[Column],tbl_SeqLib[[#This Row],[Column]]),1)</f>
        <v>0</v>
      </c>
      <c r="N26" s="56">
        <f>ROUNDDOWN(_xlfn.MAXIFS(tbl_SeqLib[PCR prodct (µl) to add (exact)],tbl_SeqLib[Column],tbl_SeqLib[[#This Row],[Column]]),1)</f>
        <v>0</v>
      </c>
      <c r="O26" s="56" t="e">
        <f>ROUNDUP(AVERAGEIFS(tbl_SeqLib[PCR prodct (µl) to add (exact)],tbl_SeqLib[Column],tbl_SeqLib[[#This Row],[Column]]),1)</f>
        <v>#DIV/0!</v>
      </c>
      <c r="P26" s="56" t="str" cm="1">
        <f t="array" ref="P2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6" s="56" t="str">
        <f>IF(endrepair_vol_calculation_type="general",tbl_SeqLib[[#This Row],[PCR prodct (µl) to add (general)]],tbl_SeqLib[[#This Row],[PCR prodct (µl) to add (exact)]])</f>
        <v/>
      </c>
      <c r="R26" s="58" t="str">
        <f t="shared" si="0"/>
        <v/>
      </c>
      <c r="S26" s="57" t="str">
        <f>IF(ISBLANK(tbl_SeqLib[[#This Row],[sWGA Identifier]]),"",CONCATENATE(exp_id,"_",tbl_SeqLib[[#This Row],[Well]]))</f>
        <v/>
      </c>
    </row>
    <row r="27" spans="1:19" ht="15.75" customHeight="1" x14ac:dyDescent="0.25">
      <c r="A27" s="62">
        <v>25</v>
      </c>
      <c r="B27" s="63" t="str">
        <f>RIGHT(tbl_SeqLib[[#This Row],[Well]],LEN(tbl_SeqLib[[#This Row],[Well]])-1)</f>
        <v>4</v>
      </c>
      <c r="C27" s="62" t="s">
        <v>141</v>
      </c>
      <c r="D27" s="23"/>
      <c r="E27" s="25"/>
      <c r="F27" s="41"/>
      <c r="G27" s="23"/>
      <c r="H27" s="41"/>
      <c r="I27" s="41"/>
      <c r="J2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7" s="43" t="s">
        <v>142</v>
      </c>
      <c r="L27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27" s="56">
        <f>ROUNDUP(_xlfn.MINIFS(tbl_SeqLib[PCR prodct (µl) to add (exact)],tbl_SeqLib[Column],tbl_SeqLib[[#This Row],[Column]]),1)</f>
        <v>0</v>
      </c>
      <c r="N27" s="56">
        <f>ROUNDDOWN(_xlfn.MAXIFS(tbl_SeqLib[PCR prodct (µl) to add (exact)],tbl_SeqLib[Column],tbl_SeqLib[[#This Row],[Column]]),1)</f>
        <v>0</v>
      </c>
      <c r="O27" s="56" t="e">
        <f>ROUNDUP(AVERAGEIFS(tbl_SeqLib[PCR prodct (µl) to add (exact)],tbl_SeqLib[Column],tbl_SeqLib[[#This Row],[Column]]),1)</f>
        <v>#DIV/0!</v>
      </c>
      <c r="P27" s="56" t="str" cm="1">
        <f t="array" ref="P2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7" s="56" t="str">
        <f>IF(endrepair_vol_calculation_type="general",tbl_SeqLib[[#This Row],[PCR prodct (µl) to add (general)]],tbl_SeqLib[[#This Row],[PCR prodct (µl) to add (exact)]])</f>
        <v/>
      </c>
      <c r="R27" s="58" t="str">
        <f t="shared" si="0"/>
        <v/>
      </c>
      <c r="S27" s="57" t="str">
        <f>IF(ISBLANK(tbl_SeqLib[[#This Row],[sWGA Identifier]]),"",CONCATENATE(exp_id,"_",tbl_SeqLib[[#This Row],[Well]]))</f>
        <v/>
      </c>
    </row>
    <row r="28" spans="1:19" ht="15.75" customHeight="1" x14ac:dyDescent="0.25">
      <c r="A28" s="62">
        <v>26</v>
      </c>
      <c r="B28" s="63" t="str">
        <f>RIGHT(tbl_SeqLib[[#This Row],[Well]],LEN(tbl_SeqLib[[#This Row],[Well]])-1)</f>
        <v>4</v>
      </c>
      <c r="C28" s="62" t="s">
        <v>143</v>
      </c>
      <c r="D28" s="23"/>
      <c r="E28" s="25"/>
      <c r="F28" s="41"/>
      <c r="G28" s="23"/>
      <c r="H28" s="41"/>
      <c r="I28" s="41"/>
      <c r="J2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8" s="43" t="s">
        <v>144</v>
      </c>
      <c r="L28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28" s="56">
        <f>ROUNDUP(_xlfn.MINIFS(tbl_SeqLib[PCR prodct (µl) to add (exact)],tbl_SeqLib[Column],tbl_SeqLib[[#This Row],[Column]]),1)</f>
        <v>0</v>
      </c>
      <c r="N28" s="56">
        <f>ROUNDDOWN(_xlfn.MAXIFS(tbl_SeqLib[PCR prodct (µl) to add (exact)],tbl_SeqLib[Column],tbl_SeqLib[[#This Row],[Column]]),1)</f>
        <v>0</v>
      </c>
      <c r="O28" s="56" t="e">
        <f>ROUNDUP(AVERAGEIFS(tbl_SeqLib[PCR prodct (µl) to add (exact)],tbl_SeqLib[Column],tbl_SeqLib[[#This Row],[Column]]),1)</f>
        <v>#DIV/0!</v>
      </c>
      <c r="P28" s="56" t="str" cm="1">
        <f t="array" ref="P2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8" s="56" t="str">
        <f>IF(endrepair_vol_calculation_type="general",tbl_SeqLib[[#This Row],[PCR prodct (µl) to add (general)]],tbl_SeqLib[[#This Row],[PCR prodct (µl) to add (exact)]])</f>
        <v/>
      </c>
      <c r="R28" s="58" t="str">
        <f t="shared" si="0"/>
        <v/>
      </c>
      <c r="S28" s="57" t="str">
        <f>IF(ISBLANK(tbl_SeqLib[[#This Row],[sWGA Identifier]]),"",CONCATENATE(exp_id,"_",tbl_SeqLib[[#This Row],[Well]]))</f>
        <v/>
      </c>
    </row>
    <row r="29" spans="1:19" ht="15.75" customHeight="1" x14ac:dyDescent="0.25">
      <c r="A29" s="62">
        <v>27</v>
      </c>
      <c r="B29" s="63" t="str">
        <f>RIGHT(tbl_SeqLib[[#This Row],[Well]],LEN(tbl_SeqLib[[#This Row],[Well]])-1)</f>
        <v>4</v>
      </c>
      <c r="C29" s="62" t="s">
        <v>145</v>
      </c>
      <c r="D29" s="23"/>
      <c r="E29" s="25"/>
      <c r="F29" s="41"/>
      <c r="G29" s="23"/>
      <c r="H29" s="41"/>
      <c r="I29" s="41"/>
      <c r="J2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9" s="43" t="s">
        <v>146</v>
      </c>
      <c r="L29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29" s="56">
        <f>ROUNDUP(_xlfn.MINIFS(tbl_SeqLib[PCR prodct (µl) to add (exact)],tbl_SeqLib[Column],tbl_SeqLib[[#This Row],[Column]]),1)</f>
        <v>0</v>
      </c>
      <c r="N29" s="56">
        <f>ROUNDDOWN(_xlfn.MAXIFS(tbl_SeqLib[PCR prodct (µl) to add (exact)],tbl_SeqLib[Column],tbl_SeqLib[[#This Row],[Column]]),1)</f>
        <v>0</v>
      </c>
      <c r="O29" s="56" t="e">
        <f>ROUNDUP(AVERAGEIFS(tbl_SeqLib[PCR prodct (µl) to add (exact)],tbl_SeqLib[Column],tbl_SeqLib[[#This Row],[Column]]),1)</f>
        <v>#DIV/0!</v>
      </c>
      <c r="P29" s="56" t="str" cm="1">
        <f t="array" ref="P2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9" s="56" t="str">
        <f>IF(endrepair_vol_calculation_type="general",tbl_SeqLib[[#This Row],[PCR prodct (µl) to add (general)]],tbl_SeqLib[[#This Row],[PCR prodct (µl) to add (exact)]])</f>
        <v/>
      </c>
      <c r="R29" s="58" t="str">
        <f t="shared" si="0"/>
        <v/>
      </c>
      <c r="S29" s="57" t="str">
        <f>IF(ISBLANK(tbl_SeqLib[[#This Row],[sWGA Identifier]]),"",CONCATENATE(exp_id,"_",tbl_SeqLib[[#This Row],[Well]]))</f>
        <v/>
      </c>
    </row>
    <row r="30" spans="1:19" ht="15.75" customHeight="1" x14ac:dyDescent="0.25">
      <c r="A30" s="62">
        <v>28</v>
      </c>
      <c r="B30" s="63" t="str">
        <f>RIGHT(tbl_SeqLib[[#This Row],[Well]],LEN(tbl_SeqLib[[#This Row],[Well]])-1)</f>
        <v>4</v>
      </c>
      <c r="C30" s="62" t="s">
        <v>147</v>
      </c>
      <c r="D30" s="23"/>
      <c r="E30" s="25"/>
      <c r="F30" s="41"/>
      <c r="G30" s="23"/>
      <c r="H30" s="41"/>
      <c r="I30" s="41"/>
      <c r="J3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0" s="43" t="s">
        <v>148</v>
      </c>
      <c r="L30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0" s="56">
        <f>ROUNDUP(_xlfn.MINIFS(tbl_SeqLib[PCR prodct (µl) to add (exact)],tbl_SeqLib[Column],tbl_SeqLib[[#This Row],[Column]]),1)</f>
        <v>0</v>
      </c>
      <c r="N30" s="56">
        <f>ROUNDDOWN(_xlfn.MAXIFS(tbl_SeqLib[PCR prodct (µl) to add (exact)],tbl_SeqLib[Column],tbl_SeqLib[[#This Row],[Column]]),1)</f>
        <v>0</v>
      </c>
      <c r="O30" s="56" t="e">
        <f>ROUNDUP(AVERAGEIFS(tbl_SeqLib[PCR prodct (µl) to add (exact)],tbl_SeqLib[Column],tbl_SeqLib[[#This Row],[Column]]),1)</f>
        <v>#DIV/0!</v>
      </c>
      <c r="P30" s="56" t="str" cm="1">
        <f t="array" ref="P3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0" s="56" t="str">
        <f>IF(endrepair_vol_calculation_type="general",tbl_SeqLib[[#This Row],[PCR prodct (µl) to add (general)]],tbl_SeqLib[[#This Row],[PCR prodct (µl) to add (exact)]])</f>
        <v/>
      </c>
      <c r="R30" s="58" t="str">
        <f t="shared" si="0"/>
        <v/>
      </c>
      <c r="S30" s="57" t="str">
        <f>IF(ISBLANK(tbl_SeqLib[[#This Row],[sWGA Identifier]]),"",CONCATENATE(exp_id,"_",tbl_SeqLib[[#This Row],[Well]]))</f>
        <v/>
      </c>
    </row>
    <row r="31" spans="1:19" ht="15.75" customHeight="1" x14ac:dyDescent="0.25">
      <c r="A31" s="62">
        <v>29</v>
      </c>
      <c r="B31" s="63" t="str">
        <f>RIGHT(tbl_SeqLib[[#This Row],[Well]],LEN(tbl_SeqLib[[#This Row],[Well]])-1)</f>
        <v>4</v>
      </c>
      <c r="C31" s="62" t="s">
        <v>149</v>
      </c>
      <c r="D31" s="23"/>
      <c r="E31" s="25"/>
      <c r="F31" s="41"/>
      <c r="G31" s="23"/>
      <c r="H31" s="41"/>
      <c r="I31" s="41"/>
      <c r="J3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1" s="43" t="s">
        <v>150</v>
      </c>
      <c r="L31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1" s="56">
        <f>ROUNDUP(_xlfn.MINIFS(tbl_SeqLib[PCR prodct (µl) to add (exact)],tbl_SeqLib[Column],tbl_SeqLib[[#This Row],[Column]]),1)</f>
        <v>0</v>
      </c>
      <c r="N31" s="56">
        <f>ROUNDDOWN(_xlfn.MAXIFS(tbl_SeqLib[PCR prodct (µl) to add (exact)],tbl_SeqLib[Column],tbl_SeqLib[[#This Row],[Column]]),1)</f>
        <v>0</v>
      </c>
      <c r="O31" s="56" t="e">
        <f>ROUNDUP(AVERAGEIFS(tbl_SeqLib[PCR prodct (µl) to add (exact)],tbl_SeqLib[Column],tbl_SeqLib[[#This Row],[Column]]),1)</f>
        <v>#DIV/0!</v>
      </c>
      <c r="P31" s="56" t="str" cm="1">
        <f t="array" ref="P3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1" s="56" t="str">
        <f>IF(endrepair_vol_calculation_type="general",tbl_SeqLib[[#This Row],[PCR prodct (µl) to add (general)]],tbl_SeqLib[[#This Row],[PCR prodct (µl) to add (exact)]])</f>
        <v/>
      </c>
      <c r="R31" s="58" t="str">
        <f t="shared" si="0"/>
        <v/>
      </c>
      <c r="S31" s="57" t="str">
        <f>IF(ISBLANK(tbl_SeqLib[[#This Row],[sWGA Identifier]]),"",CONCATENATE(exp_id,"_",tbl_SeqLib[[#This Row],[Well]]))</f>
        <v/>
      </c>
    </row>
    <row r="32" spans="1:19" ht="15.75" customHeight="1" x14ac:dyDescent="0.25">
      <c r="A32" s="62">
        <v>30</v>
      </c>
      <c r="B32" s="63" t="str">
        <f>RIGHT(tbl_SeqLib[[#This Row],[Well]],LEN(tbl_SeqLib[[#This Row],[Well]])-1)</f>
        <v>4</v>
      </c>
      <c r="C32" s="62" t="s">
        <v>151</v>
      </c>
      <c r="D32" s="23"/>
      <c r="E32" s="25"/>
      <c r="F32" s="41"/>
      <c r="G32" s="23"/>
      <c r="H32" s="41"/>
      <c r="I32" s="41"/>
      <c r="J3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2" s="43" t="s">
        <v>152</v>
      </c>
      <c r="L32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2" s="56">
        <f>ROUNDUP(_xlfn.MINIFS(tbl_SeqLib[PCR prodct (µl) to add (exact)],tbl_SeqLib[Column],tbl_SeqLib[[#This Row],[Column]]),1)</f>
        <v>0</v>
      </c>
      <c r="N32" s="56">
        <f>ROUNDDOWN(_xlfn.MAXIFS(tbl_SeqLib[PCR prodct (µl) to add (exact)],tbl_SeqLib[Column],tbl_SeqLib[[#This Row],[Column]]),1)</f>
        <v>0</v>
      </c>
      <c r="O32" s="56" t="e">
        <f>ROUNDUP(AVERAGEIFS(tbl_SeqLib[PCR prodct (µl) to add (exact)],tbl_SeqLib[Column],tbl_SeqLib[[#This Row],[Column]]),1)</f>
        <v>#DIV/0!</v>
      </c>
      <c r="P32" s="56" t="str" cm="1">
        <f t="array" ref="P3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2" s="56" t="str">
        <f>IF(endrepair_vol_calculation_type="general",tbl_SeqLib[[#This Row],[PCR prodct (µl) to add (general)]],tbl_SeqLib[[#This Row],[PCR prodct (µl) to add (exact)]])</f>
        <v/>
      </c>
      <c r="R32" s="58" t="str">
        <f t="shared" si="0"/>
        <v/>
      </c>
      <c r="S32" s="57" t="str">
        <f>IF(ISBLANK(tbl_SeqLib[[#This Row],[sWGA Identifier]]),"",CONCATENATE(exp_id,"_",tbl_SeqLib[[#This Row],[Well]]))</f>
        <v/>
      </c>
    </row>
    <row r="33" spans="1:19" ht="15.75" customHeight="1" x14ac:dyDescent="0.25">
      <c r="A33" s="62">
        <v>31</v>
      </c>
      <c r="B33" s="63" t="str">
        <f>RIGHT(tbl_SeqLib[[#This Row],[Well]],LEN(tbl_SeqLib[[#This Row],[Well]])-1)</f>
        <v>4</v>
      </c>
      <c r="C33" s="62" t="s">
        <v>153</v>
      </c>
      <c r="D33" s="23"/>
      <c r="E33" s="25"/>
      <c r="F33" s="41"/>
      <c r="G33" s="23"/>
      <c r="H33" s="41"/>
      <c r="I33" s="41"/>
      <c r="J3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3" s="43" t="s">
        <v>154</v>
      </c>
      <c r="L33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3" s="56">
        <f>ROUNDUP(_xlfn.MINIFS(tbl_SeqLib[PCR prodct (µl) to add (exact)],tbl_SeqLib[Column],tbl_SeqLib[[#This Row],[Column]]),1)</f>
        <v>0</v>
      </c>
      <c r="N33" s="56">
        <f>ROUNDDOWN(_xlfn.MAXIFS(tbl_SeqLib[PCR prodct (µl) to add (exact)],tbl_SeqLib[Column],tbl_SeqLib[[#This Row],[Column]]),1)</f>
        <v>0</v>
      </c>
      <c r="O33" s="56" t="e">
        <f>ROUNDUP(AVERAGEIFS(tbl_SeqLib[PCR prodct (µl) to add (exact)],tbl_SeqLib[Column],tbl_SeqLib[[#This Row],[Column]]),1)</f>
        <v>#DIV/0!</v>
      </c>
      <c r="P33" s="56" t="str" cm="1">
        <f t="array" ref="P3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3" s="56" t="str">
        <f>IF(endrepair_vol_calculation_type="general",tbl_SeqLib[[#This Row],[PCR prodct (µl) to add (general)]],tbl_SeqLib[[#This Row],[PCR prodct (µl) to add (exact)]])</f>
        <v/>
      </c>
      <c r="R33" s="58" t="str">
        <f t="shared" si="0"/>
        <v/>
      </c>
      <c r="S33" s="57" t="str">
        <f>IF(ISBLANK(tbl_SeqLib[[#This Row],[sWGA Identifier]]),"",CONCATENATE(exp_id,"_",tbl_SeqLib[[#This Row],[Well]]))</f>
        <v/>
      </c>
    </row>
    <row r="34" spans="1:19" ht="15.75" customHeight="1" x14ac:dyDescent="0.25">
      <c r="A34" s="62">
        <v>32</v>
      </c>
      <c r="B34" s="63" t="str">
        <f>RIGHT(tbl_SeqLib[[#This Row],[Well]],LEN(tbl_SeqLib[[#This Row],[Well]])-1)</f>
        <v>4</v>
      </c>
      <c r="C34" s="62" t="s">
        <v>155</v>
      </c>
      <c r="D34" s="23"/>
      <c r="E34" s="25"/>
      <c r="F34" s="41"/>
      <c r="G34" s="23"/>
      <c r="H34" s="41"/>
      <c r="I34" s="41"/>
      <c r="J3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4" s="43" t="s">
        <v>156</v>
      </c>
      <c r="L34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4" s="56">
        <f>ROUNDUP(_xlfn.MINIFS(tbl_SeqLib[PCR prodct (µl) to add (exact)],tbl_SeqLib[Column],tbl_SeqLib[[#This Row],[Column]]),1)</f>
        <v>0</v>
      </c>
      <c r="N34" s="56">
        <f>ROUNDDOWN(_xlfn.MAXIFS(tbl_SeqLib[PCR prodct (µl) to add (exact)],tbl_SeqLib[Column],tbl_SeqLib[[#This Row],[Column]]),1)</f>
        <v>0</v>
      </c>
      <c r="O34" s="56" t="e">
        <f>ROUNDUP(AVERAGEIFS(tbl_SeqLib[PCR prodct (µl) to add (exact)],tbl_SeqLib[Column],tbl_SeqLib[[#This Row],[Column]]),1)</f>
        <v>#DIV/0!</v>
      </c>
      <c r="P34" s="56" t="str" cm="1">
        <f t="array" ref="P3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4" s="56" t="str">
        <f>IF(endrepair_vol_calculation_type="general",tbl_SeqLib[[#This Row],[PCR prodct (µl) to add (general)]],tbl_SeqLib[[#This Row],[PCR prodct (µl) to add (exact)]])</f>
        <v/>
      </c>
      <c r="R34" s="58" t="str">
        <f t="shared" si="0"/>
        <v/>
      </c>
      <c r="S34" s="57" t="str">
        <f>IF(ISBLANK(tbl_SeqLib[[#This Row],[sWGA Identifier]]),"",CONCATENATE(exp_id,"_",tbl_SeqLib[[#This Row],[Well]]))</f>
        <v/>
      </c>
    </row>
    <row r="35" spans="1:19" ht="15.75" customHeight="1" x14ac:dyDescent="0.25">
      <c r="A35" s="62">
        <v>33</v>
      </c>
      <c r="B35" s="63" t="str">
        <f>RIGHT(tbl_SeqLib[[#This Row],[Well]],LEN(tbl_SeqLib[[#This Row],[Well]])-1)</f>
        <v>5</v>
      </c>
      <c r="C35" s="62" t="s">
        <v>157</v>
      </c>
      <c r="D35" s="23"/>
      <c r="E35" s="25"/>
      <c r="F35" s="41"/>
      <c r="G35" s="23"/>
      <c r="H35" s="41"/>
      <c r="I35" s="41"/>
      <c r="J3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5" s="43" t="s">
        <v>158</v>
      </c>
      <c r="L35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5" s="56">
        <f>ROUNDUP(_xlfn.MINIFS(tbl_SeqLib[PCR prodct (µl) to add (exact)],tbl_SeqLib[Column],tbl_SeqLib[[#This Row],[Column]]),1)</f>
        <v>0</v>
      </c>
      <c r="N35" s="56">
        <f>ROUNDDOWN(_xlfn.MAXIFS(tbl_SeqLib[PCR prodct (µl) to add (exact)],tbl_SeqLib[Column],tbl_SeqLib[[#This Row],[Column]]),1)</f>
        <v>0</v>
      </c>
      <c r="O35" s="56" t="e">
        <f>ROUNDUP(AVERAGEIFS(tbl_SeqLib[PCR prodct (µl) to add (exact)],tbl_SeqLib[Column],tbl_SeqLib[[#This Row],[Column]]),1)</f>
        <v>#DIV/0!</v>
      </c>
      <c r="P35" s="56" t="str" cm="1">
        <f t="array" ref="P3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5" s="56" t="str">
        <f>IF(endrepair_vol_calculation_type="general",tbl_SeqLib[[#This Row],[PCR prodct (µl) to add (general)]],tbl_SeqLib[[#This Row],[PCR prodct (µl) to add (exact)]])</f>
        <v/>
      </c>
      <c r="R35" s="58" t="str">
        <f t="shared" ref="R35:R66" si="1">IFERROR(SUM(endrepair_maxvol-Q35),"")</f>
        <v/>
      </c>
      <c r="S35" s="57" t="str">
        <f>IF(ISBLANK(tbl_SeqLib[[#This Row],[sWGA Identifier]]),"",CONCATENATE(exp_id,"_",tbl_SeqLib[[#This Row],[Well]]))</f>
        <v/>
      </c>
    </row>
    <row r="36" spans="1:19" ht="15.75" customHeight="1" x14ac:dyDescent="0.25">
      <c r="A36" s="62">
        <v>34</v>
      </c>
      <c r="B36" s="63" t="str">
        <f>RIGHT(tbl_SeqLib[[#This Row],[Well]],LEN(tbl_SeqLib[[#This Row],[Well]])-1)</f>
        <v>5</v>
      </c>
      <c r="C36" s="62" t="s">
        <v>159</v>
      </c>
      <c r="D36" s="23"/>
      <c r="E36" s="25"/>
      <c r="F36" s="41"/>
      <c r="G36" s="23"/>
      <c r="H36" s="41"/>
      <c r="I36" s="41"/>
      <c r="J3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6" s="43" t="s">
        <v>160</v>
      </c>
      <c r="L36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6" s="56">
        <f>ROUNDUP(_xlfn.MINIFS(tbl_SeqLib[PCR prodct (µl) to add (exact)],tbl_SeqLib[Column],tbl_SeqLib[[#This Row],[Column]]),1)</f>
        <v>0</v>
      </c>
      <c r="N36" s="56">
        <f>ROUNDDOWN(_xlfn.MAXIFS(tbl_SeqLib[PCR prodct (µl) to add (exact)],tbl_SeqLib[Column],tbl_SeqLib[[#This Row],[Column]]),1)</f>
        <v>0</v>
      </c>
      <c r="O36" s="56" t="e">
        <f>ROUNDUP(AVERAGEIFS(tbl_SeqLib[PCR prodct (µl) to add (exact)],tbl_SeqLib[Column],tbl_SeqLib[[#This Row],[Column]]),1)</f>
        <v>#DIV/0!</v>
      </c>
      <c r="P36" s="56" t="str" cm="1">
        <f t="array" ref="P3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6" s="56" t="str">
        <f>IF(endrepair_vol_calculation_type="general",tbl_SeqLib[[#This Row],[PCR prodct (µl) to add (general)]],tbl_SeqLib[[#This Row],[PCR prodct (µl) to add (exact)]])</f>
        <v/>
      </c>
      <c r="R36" s="58" t="str">
        <f t="shared" si="1"/>
        <v/>
      </c>
      <c r="S36" s="57" t="str">
        <f>IF(ISBLANK(tbl_SeqLib[[#This Row],[sWGA Identifier]]),"",CONCATENATE(exp_id,"_",tbl_SeqLib[[#This Row],[Well]]))</f>
        <v/>
      </c>
    </row>
    <row r="37" spans="1:19" ht="15.75" customHeight="1" x14ac:dyDescent="0.25">
      <c r="A37" s="62">
        <v>35</v>
      </c>
      <c r="B37" s="63" t="str">
        <f>RIGHT(tbl_SeqLib[[#This Row],[Well]],LEN(tbl_SeqLib[[#This Row],[Well]])-1)</f>
        <v>5</v>
      </c>
      <c r="C37" s="62" t="s">
        <v>161</v>
      </c>
      <c r="D37" s="23"/>
      <c r="E37" s="25"/>
      <c r="F37" s="41"/>
      <c r="G37" s="23"/>
      <c r="H37" s="41"/>
      <c r="I37" s="41"/>
      <c r="J3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7" s="43" t="s">
        <v>162</v>
      </c>
      <c r="L37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7" s="56">
        <f>ROUNDUP(_xlfn.MINIFS(tbl_SeqLib[PCR prodct (µl) to add (exact)],tbl_SeqLib[Column],tbl_SeqLib[[#This Row],[Column]]),1)</f>
        <v>0</v>
      </c>
      <c r="N37" s="56">
        <f>ROUNDDOWN(_xlfn.MAXIFS(tbl_SeqLib[PCR prodct (µl) to add (exact)],tbl_SeqLib[Column],tbl_SeqLib[[#This Row],[Column]]),1)</f>
        <v>0</v>
      </c>
      <c r="O37" s="56" t="e">
        <f>ROUNDUP(AVERAGEIFS(tbl_SeqLib[PCR prodct (µl) to add (exact)],tbl_SeqLib[Column],tbl_SeqLib[[#This Row],[Column]]),1)</f>
        <v>#DIV/0!</v>
      </c>
      <c r="P37" s="56" t="str" cm="1">
        <f t="array" ref="P3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7" s="56" t="str">
        <f>IF(endrepair_vol_calculation_type="general",tbl_SeqLib[[#This Row],[PCR prodct (µl) to add (general)]],tbl_SeqLib[[#This Row],[PCR prodct (µl) to add (exact)]])</f>
        <v/>
      </c>
      <c r="R37" s="58" t="str">
        <f t="shared" si="1"/>
        <v/>
      </c>
      <c r="S37" s="57" t="str">
        <f>IF(ISBLANK(tbl_SeqLib[[#This Row],[sWGA Identifier]]),"",CONCATENATE(exp_id,"_",tbl_SeqLib[[#This Row],[Well]]))</f>
        <v/>
      </c>
    </row>
    <row r="38" spans="1:19" ht="15.75" customHeight="1" x14ac:dyDescent="0.25">
      <c r="A38" s="62">
        <v>36</v>
      </c>
      <c r="B38" s="63" t="str">
        <f>RIGHT(tbl_SeqLib[[#This Row],[Well]],LEN(tbl_SeqLib[[#This Row],[Well]])-1)</f>
        <v>5</v>
      </c>
      <c r="C38" s="62" t="s">
        <v>163</v>
      </c>
      <c r="D38" s="23"/>
      <c r="E38" s="25"/>
      <c r="F38" s="41"/>
      <c r="G38" s="23"/>
      <c r="H38" s="41"/>
      <c r="I38" s="41"/>
      <c r="J3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8" s="43" t="s">
        <v>164</v>
      </c>
      <c r="L38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8" s="56">
        <f>ROUNDUP(_xlfn.MINIFS(tbl_SeqLib[PCR prodct (µl) to add (exact)],tbl_SeqLib[Column],tbl_SeqLib[[#This Row],[Column]]),1)</f>
        <v>0</v>
      </c>
      <c r="N38" s="56">
        <f>ROUNDDOWN(_xlfn.MAXIFS(tbl_SeqLib[PCR prodct (µl) to add (exact)],tbl_SeqLib[Column],tbl_SeqLib[[#This Row],[Column]]),1)</f>
        <v>0</v>
      </c>
      <c r="O38" s="56" t="e">
        <f>ROUNDUP(AVERAGEIFS(tbl_SeqLib[PCR prodct (µl) to add (exact)],tbl_SeqLib[Column],tbl_SeqLib[[#This Row],[Column]]),1)</f>
        <v>#DIV/0!</v>
      </c>
      <c r="P38" s="56" t="str" cm="1">
        <f t="array" ref="P3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8" s="56" t="str">
        <f>IF(endrepair_vol_calculation_type="general",tbl_SeqLib[[#This Row],[PCR prodct (µl) to add (general)]],tbl_SeqLib[[#This Row],[PCR prodct (µl) to add (exact)]])</f>
        <v/>
      </c>
      <c r="R38" s="58" t="str">
        <f t="shared" si="1"/>
        <v/>
      </c>
      <c r="S38" s="57" t="str">
        <f>IF(ISBLANK(tbl_SeqLib[[#This Row],[sWGA Identifier]]),"",CONCATENATE(exp_id,"_",tbl_SeqLib[[#This Row],[Well]]))</f>
        <v/>
      </c>
    </row>
    <row r="39" spans="1:19" ht="15.75" customHeight="1" x14ac:dyDescent="0.25">
      <c r="A39" s="62">
        <v>37</v>
      </c>
      <c r="B39" s="63" t="str">
        <f>RIGHT(tbl_SeqLib[[#This Row],[Well]],LEN(tbl_SeqLib[[#This Row],[Well]])-1)</f>
        <v>5</v>
      </c>
      <c r="C39" s="62" t="s">
        <v>165</v>
      </c>
      <c r="D39" s="23"/>
      <c r="E39" s="25"/>
      <c r="F39" s="41"/>
      <c r="G39" s="23"/>
      <c r="H39" s="41"/>
      <c r="I39" s="41"/>
      <c r="J3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9" s="43" t="s">
        <v>166</v>
      </c>
      <c r="L39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9" s="56">
        <f>ROUNDUP(_xlfn.MINIFS(tbl_SeqLib[PCR prodct (µl) to add (exact)],tbl_SeqLib[Column],tbl_SeqLib[[#This Row],[Column]]),1)</f>
        <v>0</v>
      </c>
      <c r="N39" s="56">
        <f>ROUNDDOWN(_xlfn.MAXIFS(tbl_SeqLib[PCR prodct (µl) to add (exact)],tbl_SeqLib[Column],tbl_SeqLib[[#This Row],[Column]]),1)</f>
        <v>0</v>
      </c>
      <c r="O39" s="56" t="e">
        <f>ROUNDUP(AVERAGEIFS(tbl_SeqLib[PCR prodct (µl) to add (exact)],tbl_SeqLib[Column],tbl_SeqLib[[#This Row],[Column]]),1)</f>
        <v>#DIV/0!</v>
      </c>
      <c r="P39" s="56" t="str" cm="1">
        <f t="array" ref="P3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9" s="56" t="str">
        <f>IF(endrepair_vol_calculation_type="general",tbl_SeqLib[[#This Row],[PCR prodct (µl) to add (general)]],tbl_SeqLib[[#This Row],[PCR prodct (µl) to add (exact)]])</f>
        <v/>
      </c>
      <c r="R39" s="58" t="str">
        <f t="shared" si="1"/>
        <v/>
      </c>
      <c r="S39" s="57" t="str">
        <f>IF(ISBLANK(tbl_SeqLib[[#This Row],[sWGA Identifier]]),"",CONCATENATE(exp_id,"_",tbl_SeqLib[[#This Row],[Well]]))</f>
        <v/>
      </c>
    </row>
    <row r="40" spans="1:19" ht="15.75" customHeight="1" x14ac:dyDescent="0.25">
      <c r="A40" s="62">
        <v>38</v>
      </c>
      <c r="B40" s="63" t="str">
        <f>RIGHT(tbl_SeqLib[[#This Row],[Well]],LEN(tbl_SeqLib[[#This Row],[Well]])-1)</f>
        <v>5</v>
      </c>
      <c r="C40" s="62" t="s">
        <v>167</v>
      </c>
      <c r="D40" s="23"/>
      <c r="E40" s="25"/>
      <c r="F40" s="41"/>
      <c r="G40" s="23"/>
      <c r="H40" s="41"/>
      <c r="I40" s="41"/>
      <c r="J4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0" s="43" t="s">
        <v>168</v>
      </c>
      <c r="L40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0" s="56">
        <f>ROUNDUP(_xlfn.MINIFS(tbl_SeqLib[PCR prodct (µl) to add (exact)],tbl_SeqLib[Column],tbl_SeqLib[[#This Row],[Column]]),1)</f>
        <v>0</v>
      </c>
      <c r="N40" s="56">
        <f>ROUNDDOWN(_xlfn.MAXIFS(tbl_SeqLib[PCR prodct (µl) to add (exact)],tbl_SeqLib[Column],tbl_SeqLib[[#This Row],[Column]]),1)</f>
        <v>0</v>
      </c>
      <c r="O40" s="56" t="e">
        <f>ROUNDUP(AVERAGEIFS(tbl_SeqLib[PCR prodct (µl) to add (exact)],tbl_SeqLib[Column],tbl_SeqLib[[#This Row],[Column]]),1)</f>
        <v>#DIV/0!</v>
      </c>
      <c r="P40" s="56" t="str" cm="1">
        <f t="array" ref="P4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0" s="56" t="str">
        <f>IF(endrepair_vol_calculation_type="general",tbl_SeqLib[[#This Row],[PCR prodct (µl) to add (general)]],tbl_SeqLib[[#This Row],[PCR prodct (µl) to add (exact)]])</f>
        <v/>
      </c>
      <c r="R40" s="58" t="str">
        <f t="shared" si="1"/>
        <v/>
      </c>
      <c r="S40" s="57" t="str">
        <f>IF(ISBLANK(tbl_SeqLib[[#This Row],[sWGA Identifier]]),"",CONCATENATE(exp_id,"_",tbl_SeqLib[[#This Row],[Well]]))</f>
        <v/>
      </c>
    </row>
    <row r="41" spans="1:19" ht="15.75" customHeight="1" x14ac:dyDescent="0.25">
      <c r="A41" s="62">
        <v>39</v>
      </c>
      <c r="B41" s="63" t="str">
        <f>RIGHT(tbl_SeqLib[[#This Row],[Well]],LEN(tbl_SeqLib[[#This Row],[Well]])-1)</f>
        <v>5</v>
      </c>
      <c r="C41" s="62" t="s">
        <v>169</v>
      </c>
      <c r="D41" s="23"/>
      <c r="E41" s="25"/>
      <c r="F41" s="41"/>
      <c r="G41" s="23"/>
      <c r="H41" s="41"/>
      <c r="I41" s="41"/>
      <c r="J4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1" s="43" t="s">
        <v>170</v>
      </c>
      <c r="L41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1" s="56">
        <f>ROUNDUP(_xlfn.MINIFS(tbl_SeqLib[PCR prodct (µl) to add (exact)],tbl_SeqLib[Column],tbl_SeqLib[[#This Row],[Column]]),1)</f>
        <v>0</v>
      </c>
      <c r="N41" s="56">
        <f>ROUNDDOWN(_xlfn.MAXIFS(tbl_SeqLib[PCR prodct (µl) to add (exact)],tbl_SeqLib[Column],tbl_SeqLib[[#This Row],[Column]]),1)</f>
        <v>0</v>
      </c>
      <c r="O41" s="56" t="e">
        <f>ROUNDUP(AVERAGEIFS(tbl_SeqLib[PCR prodct (µl) to add (exact)],tbl_SeqLib[Column],tbl_SeqLib[[#This Row],[Column]]),1)</f>
        <v>#DIV/0!</v>
      </c>
      <c r="P41" s="56" t="str" cm="1">
        <f t="array" ref="P4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1" s="56" t="str">
        <f>IF(endrepair_vol_calculation_type="general",tbl_SeqLib[[#This Row],[PCR prodct (µl) to add (general)]],tbl_SeqLib[[#This Row],[PCR prodct (µl) to add (exact)]])</f>
        <v/>
      </c>
      <c r="R41" s="58" t="str">
        <f t="shared" si="1"/>
        <v/>
      </c>
      <c r="S41" s="57" t="str">
        <f>IF(ISBLANK(tbl_SeqLib[[#This Row],[sWGA Identifier]]),"",CONCATENATE(exp_id,"_",tbl_SeqLib[[#This Row],[Well]]))</f>
        <v/>
      </c>
    </row>
    <row r="42" spans="1:19" ht="15.75" customHeight="1" x14ac:dyDescent="0.25">
      <c r="A42" s="62">
        <v>40</v>
      </c>
      <c r="B42" s="63" t="str">
        <f>RIGHT(tbl_SeqLib[[#This Row],[Well]],LEN(tbl_SeqLib[[#This Row],[Well]])-1)</f>
        <v>5</v>
      </c>
      <c r="C42" s="62" t="s">
        <v>171</v>
      </c>
      <c r="D42" s="23"/>
      <c r="E42" s="25"/>
      <c r="F42" s="41"/>
      <c r="G42" s="23"/>
      <c r="H42" s="41"/>
      <c r="I42" s="41"/>
      <c r="J4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2" s="43" t="s">
        <v>172</v>
      </c>
      <c r="L42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2" s="56">
        <f>ROUNDUP(_xlfn.MINIFS(tbl_SeqLib[PCR prodct (µl) to add (exact)],tbl_SeqLib[Column],tbl_SeqLib[[#This Row],[Column]]),1)</f>
        <v>0</v>
      </c>
      <c r="N42" s="56">
        <f>ROUNDDOWN(_xlfn.MAXIFS(tbl_SeqLib[PCR prodct (µl) to add (exact)],tbl_SeqLib[Column],tbl_SeqLib[[#This Row],[Column]]),1)</f>
        <v>0</v>
      </c>
      <c r="O42" s="56" t="e">
        <f>ROUNDUP(AVERAGEIFS(tbl_SeqLib[PCR prodct (µl) to add (exact)],tbl_SeqLib[Column],tbl_SeqLib[[#This Row],[Column]]),1)</f>
        <v>#DIV/0!</v>
      </c>
      <c r="P42" s="56" t="str" cm="1">
        <f t="array" ref="P4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2" s="56" t="str">
        <f>IF(endrepair_vol_calculation_type="general",tbl_SeqLib[[#This Row],[PCR prodct (µl) to add (general)]],tbl_SeqLib[[#This Row],[PCR prodct (µl) to add (exact)]])</f>
        <v/>
      </c>
      <c r="R42" s="58" t="str">
        <f t="shared" si="1"/>
        <v/>
      </c>
      <c r="S42" s="57" t="str">
        <f>IF(ISBLANK(tbl_SeqLib[[#This Row],[sWGA Identifier]]),"",CONCATENATE(exp_id,"_",tbl_SeqLib[[#This Row],[Well]]))</f>
        <v/>
      </c>
    </row>
    <row r="43" spans="1:19" ht="15.75" customHeight="1" x14ac:dyDescent="0.25">
      <c r="A43" s="62">
        <v>41</v>
      </c>
      <c r="B43" s="63" t="str">
        <f>RIGHT(tbl_SeqLib[[#This Row],[Well]],LEN(tbl_SeqLib[[#This Row],[Well]])-1)</f>
        <v>6</v>
      </c>
      <c r="C43" s="62" t="s">
        <v>173</v>
      </c>
      <c r="D43" s="23"/>
      <c r="E43" s="25"/>
      <c r="F43" s="41"/>
      <c r="G43" s="23"/>
      <c r="H43" s="41"/>
      <c r="I43" s="41"/>
      <c r="J4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3" s="43" t="s">
        <v>174</v>
      </c>
      <c r="L43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3" s="56">
        <f>ROUNDUP(_xlfn.MINIFS(tbl_SeqLib[PCR prodct (µl) to add (exact)],tbl_SeqLib[Column],tbl_SeqLib[[#This Row],[Column]]),1)</f>
        <v>0</v>
      </c>
      <c r="N43" s="56">
        <f>ROUNDDOWN(_xlfn.MAXIFS(tbl_SeqLib[PCR prodct (µl) to add (exact)],tbl_SeqLib[Column],tbl_SeqLib[[#This Row],[Column]]),1)</f>
        <v>0</v>
      </c>
      <c r="O43" s="56" t="e">
        <f>ROUNDUP(AVERAGEIFS(tbl_SeqLib[PCR prodct (µl) to add (exact)],tbl_SeqLib[Column],tbl_SeqLib[[#This Row],[Column]]),1)</f>
        <v>#DIV/0!</v>
      </c>
      <c r="P43" s="56" t="str" cm="1">
        <f t="array" ref="P4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3" s="56" t="str">
        <f>IF(endrepair_vol_calculation_type="general",tbl_SeqLib[[#This Row],[PCR prodct (µl) to add (general)]],tbl_SeqLib[[#This Row],[PCR prodct (µl) to add (exact)]])</f>
        <v/>
      </c>
      <c r="R43" s="58" t="str">
        <f t="shared" si="1"/>
        <v/>
      </c>
      <c r="S43" s="57" t="str">
        <f>IF(ISBLANK(tbl_SeqLib[[#This Row],[sWGA Identifier]]),"",CONCATENATE(exp_id,"_",tbl_SeqLib[[#This Row],[Well]]))</f>
        <v/>
      </c>
    </row>
    <row r="44" spans="1:19" ht="15.75" customHeight="1" x14ac:dyDescent="0.25">
      <c r="A44" s="62">
        <v>42</v>
      </c>
      <c r="B44" s="63" t="str">
        <f>RIGHT(tbl_SeqLib[[#This Row],[Well]],LEN(tbl_SeqLib[[#This Row],[Well]])-1)</f>
        <v>6</v>
      </c>
      <c r="C44" s="62" t="s">
        <v>175</v>
      </c>
      <c r="D44" s="23"/>
      <c r="E44" s="25"/>
      <c r="F44" s="41"/>
      <c r="G44" s="23"/>
      <c r="H44" s="41"/>
      <c r="I44" s="41"/>
      <c r="J4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4" s="43" t="s">
        <v>176</v>
      </c>
      <c r="L44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4" s="56">
        <f>ROUNDUP(_xlfn.MINIFS(tbl_SeqLib[PCR prodct (µl) to add (exact)],tbl_SeqLib[Column],tbl_SeqLib[[#This Row],[Column]]),1)</f>
        <v>0</v>
      </c>
      <c r="N44" s="56">
        <f>ROUNDDOWN(_xlfn.MAXIFS(tbl_SeqLib[PCR prodct (µl) to add (exact)],tbl_SeqLib[Column],tbl_SeqLib[[#This Row],[Column]]),1)</f>
        <v>0</v>
      </c>
      <c r="O44" s="56" t="e">
        <f>ROUNDUP(AVERAGEIFS(tbl_SeqLib[PCR prodct (µl) to add (exact)],tbl_SeqLib[Column],tbl_SeqLib[[#This Row],[Column]]),1)</f>
        <v>#DIV/0!</v>
      </c>
      <c r="P44" s="56" t="str" cm="1">
        <f t="array" ref="P4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4" s="56" t="str">
        <f>IF(endrepair_vol_calculation_type="general",tbl_SeqLib[[#This Row],[PCR prodct (µl) to add (general)]],tbl_SeqLib[[#This Row],[PCR prodct (µl) to add (exact)]])</f>
        <v/>
      </c>
      <c r="R44" s="58" t="str">
        <f t="shared" si="1"/>
        <v/>
      </c>
      <c r="S44" s="57" t="str">
        <f>IF(ISBLANK(tbl_SeqLib[[#This Row],[sWGA Identifier]]),"",CONCATENATE(exp_id,"_",tbl_SeqLib[[#This Row],[Well]]))</f>
        <v/>
      </c>
    </row>
    <row r="45" spans="1:19" ht="15.75" customHeight="1" x14ac:dyDescent="0.25">
      <c r="A45" s="62">
        <v>43</v>
      </c>
      <c r="B45" s="63" t="str">
        <f>RIGHT(tbl_SeqLib[[#This Row],[Well]],LEN(tbl_SeqLib[[#This Row],[Well]])-1)</f>
        <v>6</v>
      </c>
      <c r="C45" s="62" t="s">
        <v>177</v>
      </c>
      <c r="D45" s="23"/>
      <c r="E45" s="25"/>
      <c r="F45" s="41"/>
      <c r="G45" s="23"/>
      <c r="H45" s="41"/>
      <c r="I45" s="41"/>
      <c r="J4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5" s="43" t="s">
        <v>178</v>
      </c>
      <c r="L45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5" s="56">
        <f>ROUNDUP(_xlfn.MINIFS(tbl_SeqLib[PCR prodct (µl) to add (exact)],tbl_SeqLib[Column],tbl_SeqLib[[#This Row],[Column]]),1)</f>
        <v>0</v>
      </c>
      <c r="N45" s="56">
        <f>ROUNDDOWN(_xlfn.MAXIFS(tbl_SeqLib[PCR prodct (µl) to add (exact)],tbl_SeqLib[Column],tbl_SeqLib[[#This Row],[Column]]),1)</f>
        <v>0</v>
      </c>
      <c r="O45" s="56" t="e">
        <f>ROUNDUP(AVERAGEIFS(tbl_SeqLib[PCR prodct (µl) to add (exact)],tbl_SeqLib[Column],tbl_SeqLib[[#This Row],[Column]]),1)</f>
        <v>#DIV/0!</v>
      </c>
      <c r="P45" s="56" t="str" cm="1">
        <f t="array" ref="P4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5" s="56" t="str">
        <f>IF(endrepair_vol_calculation_type="general",tbl_SeqLib[[#This Row],[PCR prodct (µl) to add (general)]],tbl_SeqLib[[#This Row],[PCR prodct (µl) to add (exact)]])</f>
        <v/>
      </c>
      <c r="R45" s="58" t="str">
        <f t="shared" si="1"/>
        <v/>
      </c>
      <c r="S45" s="57" t="str">
        <f>IF(ISBLANK(tbl_SeqLib[[#This Row],[sWGA Identifier]]),"",CONCATENATE(exp_id,"_",tbl_SeqLib[[#This Row],[Well]]))</f>
        <v/>
      </c>
    </row>
    <row r="46" spans="1:19" ht="15.75" customHeight="1" x14ac:dyDescent="0.25">
      <c r="A46" s="62">
        <v>44</v>
      </c>
      <c r="B46" s="63" t="str">
        <f>RIGHT(tbl_SeqLib[[#This Row],[Well]],LEN(tbl_SeqLib[[#This Row],[Well]])-1)</f>
        <v>6</v>
      </c>
      <c r="C46" s="62" t="s">
        <v>179</v>
      </c>
      <c r="D46" s="23"/>
      <c r="E46" s="25"/>
      <c r="F46" s="41"/>
      <c r="G46" s="23"/>
      <c r="H46" s="41"/>
      <c r="I46" s="41"/>
      <c r="J4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6" s="43" t="s">
        <v>180</v>
      </c>
      <c r="L46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6" s="56">
        <f>ROUNDUP(_xlfn.MINIFS(tbl_SeqLib[PCR prodct (µl) to add (exact)],tbl_SeqLib[Column],tbl_SeqLib[[#This Row],[Column]]),1)</f>
        <v>0</v>
      </c>
      <c r="N46" s="56">
        <f>ROUNDDOWN(_xlfn.MAXIFS(tbl_SeqLib[PCR prodct (µl) to add (exact)],tbl_SeqLib[Column],tbl_SeqLib[[#This Row],[Column]]),1)</f>
        <v>0</v>
      </c>
      <c r="O46" s="56" t="e">
        <f>ROUNDUP(AVERAGEIFS(tbl_SeqLib[PCR prodct (µl) to add (exact)],tbl_SeqLib[Column],tbl_SeqLib[[#This Row],[Column]]),1)</f>
        <v>#DIV/0!</v>
      </c>
      <c r="P46" s="56" t="str" cm="1">
        <f t="array" ref="P4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6" s="56" t="str">
        <f>IF(endrepair_vol_calculation_type="general",tbl_SeqLib[[#This Row],[PCR prodct (µl) to add (general)]],tbl_SeqLib[[#This Row],[PCR prodct (µl) to add (exact)]])</f>
        <v/>
      </c>
      <c r="R46" s="58" t="str">
        <f t="shared" si="1"/>
        <v/>
      </c>
      <c r="S46" s="57" t="str">
        <f>IF(ISBLANK(tbl_SeqLib[[#This Row],[sWGA Identifier]]),"",CONCATENATE(exp_id,"_",tbl_SeqLib[[#This Row],[Well]]))</f>
        <v/>
      </c>
    </row>
    <row r="47" spans="1:19" ht="15.75" customHeight="1" x14ac:dyDescent="0.25">
      <c r="A47" s="62">
        <v>45</v>
      </c>
      <c r="B47" s="63" t="str">
        <f>RIGHT(tbl_SeqLib[[#This Row],[Well]],LEN(tbl_SeqLib[[#This Row],[Well]])-1)</f>
        <v>6</v>
      </c>
      <c r="C47" s="62" t="s">
        <v>181</v>
      </c>
      <c r="D47" s="23"/>
      <c r="E47" s="25"/>
      <c r="F47" s="41"/>
      <c r="G47" s="23"/>
      <c r="H47" s="41"/>
      <c r="I47" s="41"/>
      <c r="J4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7" s="43" t="s">
        <v>182</v>
      </c>
      <c r="L47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7" s="56">
        <f>ROUNDUP(_xlfn.MINIFS(tbl_SeqLib[PCR prodct (µl) to add (exact)],tbl_SeqLib[Column],tbl_SeqLib[[#This Row],[Column]]),1)</f>
        <v>0</v>
      </c>
      <c r="N47" s="56">
        <f>ROUNDDOWN(_xlfn.MAXIFS(tbl_SeqLib[PCR prodct (µl) to add (exact)],tbl_SeqLib[Column],tbl_SeqLib[[#This Row],[Column]]),1)</f>
        <v>0</v>
      </c>
      <c r="O47" s="56" t="e">
        <f>ROUNDUP(AVERAGEIFS(tbl_SeqLib[PCR prodct (µl) to add (exact)],tbl_SeqLib[Column],tbl_SeqLib[[#This Row],[Column]]),1)</f>
        <v>#DIV/0!</v>
      </c>
      <c r="P47" s="56" t="str" cm="1">
        <f t="array" ref="P4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7" s="56" t="str">
        <f>IF(endrepair_vol_calculation_type="general",tbl_SeqLib[[#This Row],[PCR prodct (µl) to add (general)]],tbl_SeqLib[[#This Row],[PCR prodct (µl) to add (exact)]])</f>
        <v/>
      </c>
      <c r="R47" s="58" t="str">
        <f t="shared" si="1"/>
        <v/>
      </c>
      <c r="S47" s="57" t="str">
        <f>IF(ISBLANK(tbl_SeqLib[[#This Row],[sWGA Identifier]]),"",CONCATENATE(exp_id,"_",tbl_SeqLib[[#This Row],[Well]]))</f>
        <v/>
      </c>
    </row>
    <row r="48" spans="1:19" ht="15.75" customHeight="1" x14ac:dyDescent="0.25">
      <c r="A48" s="62">
        <v>46</v>
      </c>
      <c r="B48" s="63" t="str">
        <f>RIGHT(tbl_SeqLib[[#This Row],[Well]],LEN(tbl_SeqLib[[#This Row],[Well]])-1)</f>
        <v>6</v>
      </c>
      <c r="C48" s="62" t="s">
        <v>183</v>
      </c>
      <c r="D48" s="23"/>
      <c r="E48" s="25"/>
      <c r="F48" s="41"/>
      <c r="G48" s="23"/>
      <c r="H48" s="41"/>
      <c r="I48" s="41"/>
      <c r="J4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8" s="43" t="s">
        <v>184</v>
      </c>
      <c r="L48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8" s="56">
        <f>ROUNDUP(_xlfn.MINIFS(tbl_SeqLib[PCR prodct (µl) to add (exact)],tbl_SeqLib[Column],tbl_SeqLib[[#This Row],[Column]]),1)</f>
        <v>0</v>
      </c>
      <c r="N48" s="56">
        <f>ROUNDDOWN(_xlfn.MAXIFS(tbl_SeqLib[PCR prodct (µl) to add (exact)],tbl_SeqLib[Column],tbl_SeqLib[[#This Row],[Column]]),1)</f>
        <v>0</v>
      </c>
      <c r="O48" s="56" t="e">
        <f>ROUNDUP(AVERAGEIFS(tbl_SeqLib[PCR prodct (µl) to add (exact)],tbl_SeqLib[Column],tbl_SeqLib[[#This Row],[Column]]),1)</f>
        <v>#DIV/0!</v>
      </c>
      <c r="P48" s="56" t="str" cm="1">
        <f t="array" ref="P4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8" s="56" t="str">
        <f>IF(endrepair_vol_calculation_type="general",tbl_SeqLib[[#This Row],[PCR prodct (µl) to add (general)]],tbl_SeqLib[[#This Row],[PCR prodct (µl) to add (exact)]])</f>
        <v/>
      </c>
      <c r="R48" s="58" t="str">
        <f t="shared" si="1"/>
        <v/>
      </c>
      <c r="S48" s="57" t="str">
        <f>IF(ISBLANK(tbl_SeqLib[[#This Row],[sWGA Identifier]]),"",CONCATENATE(exp_id,"_",tbl_SeqLib[[#This Row],[Well]]))</f>
        <v/>
      </c>
    </row>
    <row r="49" spans="1:19" ht="15.75" customHeight="1" x14ac:dyDescent="0.25">
      <c r="A49" s="62">
        <v>47</v>
      </c>
      <c r="B49" s="63" t="str">
        <f>RIGHT(tbl_SeqLib[[#This Row],[Well]],LEN(tbl_SeqLib[[#This Row],[Well]])-1)</f>
        <v>6</v>
      </c>
      <c r="C49" s="62" t="s">
        <v>185</v>
      </c>
      <c r="D49" s="23"/>
      <c r="E49" s="25"/>
      <c r="F49" s="41"/>
      <c r="G49" s="23"/>
      <c r="H49" s="41"/>
      <c r="I49" s="41"/>
      <c r="J4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9" s="43" t="s">
        <v>186</v>
      </c>
      <c r="L49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9" s="56">
        <f>ROUNDUP(_xlfn.MINIFS(tbl_SeqLib[PCR prodct (µl) to add (exact)],tbl_SeqLib[Column],tbl_SeqLib[[#This Row],[Column]]),1)</f>
        <v>0</v>
      </c>
      <c r="N49" s="56">
        <f>ROUNDDOWN(_xlfn.MAXIFS(tbl_SeqLib[PCR prodct (µl) to add (exact)],tbl_SeqLib[Column],tbl_SeqLib[[#This Row],[Column]]),1)</f>
        <v>0</v>
      </c>
      <c r="O49" s="56" t="e">
        <f>ROUNDUP(AVERAGEIFS(tbl_SeqLib[PCR prodct (µl) to add (exact)],tbl_SeqLib[Column],tbl_SeqLib[[#This Row],[Column]]),1)</f>
        <v>#DIV/0!</v>
      </c>
      <c r="P49" s="56" t="str" cm="1">
        <f t="array" ref="P4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9" s="56" t="str">
        <f>IF(endrepair_vol_calculation_type="general",tbl_SeqLib[[#This Row],[PCR prodct (µl) to add (general)]],tbl_SeqLib[[#This Row],[PCR prodct (µl) to add (exact)]])</f>
        <v/>
      </c>
      <c r="R49" s="58" t="str">
        <f t="shared" si="1"/>
        <v/>
      </c>
      <c r="S49" s="57" t="str">
        <f>IF(ISBLANK(tbl_SeqLib[[#This Row],[sWGA Identifier]]),"",CONCATENATE(exp_id,"_",tbl_SeqLib[[#This Row],[Well]]))</f>
        <v/>
      </c>
    </row>
    <row r="50" spans="1:19" ht="15.75" customHeight="1" x14ac:dyDescent="0.25">
      <c r="A50" s="62">
        <v>48</v>
      </c>
      <c r="B50" s="63" t="str">
        <f>RIGHT(tbl_SeqLib[[#This Row],[Well]],LEN(tbl_SeqLib[[#This Row],[Well]])-1)</f>
        <v>6</v>
      </c>
      <c r="C50" s="62" t="s">
        <v>187</v>
      </c>
      <c r="D50" s="23"/>
      <c r="E50" s="25"/>
      <c r="F50" s="41"/>
      <c r="G50" s="23"/>
      <c r="H50" s="41"/>
      <c r="I50" s="41"/>
      <c r="J5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0" s="43" t="s">
        <v>188</v>
      </c>
      <c r="L50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0" s="56">
        <f>ROUNDUP(_xlfn.MINIFS(tbl_SeqLib[PCR prodct (µl) to add (exact)],tbl_SeqLib[Column],tbl_SeqLib[[#This Row],[Column]]),1)</f>
        <v>0</v>
      </c>
      <c r="N50" s="56">
        <f>ROUNDDOWN(_xlfn.MAXIFS(tbl_SeqLib[PCR prodct (µl) to add (exact)],tbl_SeqLib[Column],tbl_SeqLib[[#This Row],[Column]]),1)</f>
        <v>0</v>
      </c>
      <c r="O50" s="56" t="e">
        <f>ROUNDUP(AVERAGEIFS(tbl_SeqLib[PCR prodct (µl) to add (exact)],tbl_SeqLib[Column],tbl_SeqLib[[#This Row],[Column]]),1)</f>
        <v>#DIV/0!</v>
      </c>
      <c r="P50" s="56" t="str" cm="1">
        <f t="array" ref="P5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0" s="56" t="str">
        <f>IF(endrepair_vol_calculation_type="general",tbl_SeqLib[[#This Row],[PCR prodct (µl) to add (general)]],tbl_SeqLib[[#This Row],[PCR prodct (µl) to add (exact)]])</f>
        <v/>
      </c>
      <c r="R50" s="58" t="str">
        <f t="shared" si="1"/>
        <v/>
      </c>
      <c r="S50" s="57" t="str">
        <f>IF(ISBLANK(tbl_SeqLib[[#This Row],[sWGA Identifier]]),"",CONCATENATE(exp_id,"_",tbl_SeqLib[[#This Row],[Well]]))</f>
        <v/>
      </c>
    </row>
    <row r="51" spans="1:19" ht="15.75" customHeight="1" x14ac:dyDescent="0.25">
      <c r="A51" s="62">
        <v>49</v>
      </c>
      <c r="B51" s="63" t="str">
        <f>RIGHT(tbl_SeqLib[[#This Row],[Well]],LEN(tbl_SeqLib[[#This Row],[Well]])-1)</f>
        <v>7</v>
      </c>
      <c r="C51" s="62" t="s">
        <v>189</v>
      </c>
      <c r="D51" s="23"/>
      <c r="E51" s="25"/>
      <c r="F51" s="41"/>
      <c r="G51" s="23"/>
      <c r="H51" s="41"/>
      <c r="I51" s="41"/>
      <c r="J5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1" s="43" t="s">
        <v>190</v>
      </c>
      <c r="L51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1" s="56">
        <f>ROUNDUP(_xlfn.MINIFS(tbl_SeqLib[PCR prodct (µl) to add (exact)],tbl_SeqLib[Column],tbl_SeqLib[[#This Row],[Column]]),1)</f>
        <v>0</v>
      </c>
      <c r="N51" s="56">
        <f>ROUNDDOWN(_xlfn.MAXIFS(tbl_SeqLib[PCR prodct (µl) to add (exact)],tbl_SeqLib[Column],tbl_SeqLib[[#This Row],[Column]]),1)</f>
        <v>0</v>
      </c>
      <c r="O51" s="56" t="e">
        <f>ROUNDUP(AVERAGEIFS(tbl_SeqLib[PCR prodct (µl) to add (exact)],tbl_SeqLib[Column],tbl_SeqLib[[#This Row],[Column]]),1)</f>
        <v>#DIV/0!</v>
      </c>
      <c r="P51" s="56" t="str" cm="1">
        <f t="array" ref="P5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1" s="56" t="str">
        <f>IF(endrepair_vol_calculation_type="general",tbl_SeqLib[[#This Row],[PCR prodct (µl) to add (general)]],tbl_SeqLib[[#This Row],[PCR prodct (µl) to add (exact)]])</f>
        <v/>
      </c>
      <c r="R51" s="58" t="str">
        <f t="shared" si="1"/>
        <v/>
      </c>
      <c r="S51" s="57" t="str">
        <f>IF(ISBLANK(tbl_SeqLib[[#This Row],[sWGA Identifier]]),"",CONCATENATE(exp_id,"_",tbl_SeqLib[[#This Row],[Well]]))</f>
        <v/>
      </c>
    </row>
    <row r="52" spans="1:19" ht="15.75" customHeight="1" x14ac:dyDescent="0.25">
      <c r="A52" s="62">
        <v>50</v>
      </c>
      <c r="B52" s="63" t="str">
        <f>RIGHT(tbl_SeqLib[[#This Row],[Well]],LEN(tbl_SeqLib[[#This Row],[Well]])-1)</f>
        <v>7</v>
      </c>
      <c r="C52" s="62" t="s">
        <v>191</v>
      </c>
      <c r="D52" s="23"/>
      <c r="E52" s="25"/>
      <c r="F52" s="41"/>
      <c r="G52" s="23"/>
      <c r="H52" s="41"/>
      <c r="I52" s="41"/>
      <c r="J5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2" s="43" t="s">
        <v>192</v>
      </c>
      <c r="L52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2" s="56">
        <f>ROUNDUP(_xlfn.MINIFS(tbl_SeqLib[PCR prodct (µl) to add (exact)],tbl_SeqLib[Column],tbl_SeqLib[[#This Row],[Column]]),1)</f>
        <v>0</v>
      </c>
      <c r="N52" s="56">
        <f>ROUNDDOWN(_xlfn.MAXIFS(tbl_SeqLib[PCR prodct (µl) to add (exact)],tbl_SeqLib[Column],tbl_SeqLib[[#This Row],[Column]]),1)</f>
        <v>0</v>
      </c>
      <c r="O52" s="56" t="e">
        <f>ROUNDUP(AVERAGEIFS(tbl_SeqLib[PCR prodct (µl) to add (exact)],tbl_SeqLib[Column],tbl_SeqLib[[#This Row],[Column]]),1)</f>
        <v>#DIV/0!</v>
      </c>
      <c r="P52" s="56" t="str" cm="1">
        <f t="array" ref="P5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2" s="56" t="str">
        <f>IF(endrepair_vol_calculation_type="general",tbl_SeqLib[[#This Row],[PCR prodct (µl) to add (general)]],tbl_SeqLib[[#This Row],[PCR prodct (µl) to add (exact)]])</f>
        <v/>
      </c>
      <c r="R52" s="58" t="str">
        <f t="shared" si="1"/>
        <v/>
      </c>
      <c r="S52" s="57" t="str">
        <f>IF(ISBLANK(tbl_SeqLib[[#This Row],[sWGA Identifier]]),"",CONCATENATE(exp_id,"_",tbl_SeqLib[[#This Row],[Well]]))</f>
        <v/>
      </c>
    </row>
    <row r="53" spans="1:19" ht="15.75" customHeight="1" x14ac:dyDescent="0.25">
      <c r="A53" s="62">
        <v>51</v>
      </c>
      <c r="B53" s="63" t="str">
        <f>RIGHT(tbl_SeqLib[[#This Row],[Well]],LEN(tbl_SeqLib[[#This Row],[Well]])-1)</f>
        <v>7</v>
      </c>
      <c r="C53" s="62" t="s">
        <v>193</v>
      </c>
      <c r="D53" s="23"/>
      <c r="E53" s="25"/>
      <c r="F53" s="41"/>
      <c r="G53" s="41"/>
      <c r="H53" s="41"/>
      <c r="I53" s="41"/>
      <c r="J5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3" s="43" t="s">
        <v>194</v>
      </c>
      <c r="L53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3" s="56">
        <f>ROUNDUP(_xlfn.MINIFS(tbl_SeqLib[PCR prodct (µl) to add (exact)],tbl_SeqLib[Column],tbl_SeqLib[[#This Row],[Column]]),1)</f>
        <v>0</v>
      </c>
      <c r="N53" s="56">
        <f>ROUNDDOWN(_xlfn.MAXIFS(tbl_SeqLib[PCR prodct (µl) to add (exact)],tbl_SeqLib[Column],tbl_SeqLib[[#This Row],[Column]]),1)</f>
        <v>0</v>
      </c>
      <c r="O53" s="56" t="e">
        <f>ROUNDUP(AVERAGEIFS(tbl_SeqLib[PCR prodct (µl) to add (exact)],tbl_SeqLib[Column],tbl_SeqLib[[#This Row],[Column]]),1)</f>
        <v>#DIV/0!</v>
      </c>
      <c r="P53" s="56" t="str" cm="1">
        <f t="array" ref="P5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3" s="56" t="str">
        <f>IF(endrepair_vol_calculation_type="general",tbl_SeqLib[[#This Row],[PCR prodct (µl) to add (general)]],tbl_SeqLib[[#This Row],[PCR prodct (µl) to add (exact)]])</f>
        <v/>
      </c>
      <c r="R53" s="58" t="str">
        <f t="shared" si="1"/>
        <v/>
      </c>
      <c r="S53" s="57" t="str">
        <f>IF(ISBLANK(tbl_SeqLib[[#This Row],[sWGA Identifier]]),"",CONCATENATE(exp_id,"_",tbl_SeqLib[[#This Row],[Well]]))</f>
        <v/>
      </c>
    </row>
    <row r="54" spans="1:19" ht="15.75" customHeight="1" x14ac:dyDescent="0.25">
      <c r="A54" s="62">
        <v>52</v>
      </c>
      <c r="B54" s="63" t="str">
        <f>RIGHT(tbl_SeqLib[[#This Row],[Well]],LEN(tbl_SeqLib[[#This Row],[Well]])-1)</f>
        <v>7</v>
      </c>
      <c r="C54" s="62" t="s">
        <v>195</v>
      </c>
      <c r="D54" s="23"/>
      <c r="E54" s="25"/>
      <c r="F54" s="41"/>
      <c r="G54" s="41"/>
      <c r="H54" s="41"/>
      <c r="I54" s="41"/>
      <c r="J5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4" s="43" t="s">
        <v>196</v>
      </c>
      <c r="L54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4" s="56">
        <f>ROUNDUP(_xlfn.MINIFS(tbl_SeqLib[PCR prodct (µl) to add (exact)],tbl_SeqLib[Column],tbl_SeqLib[[#This Row],[Column]]),1)</f>
        <v>0</v>
      </c>
      <c r="N54" s="56">
        <f>ROUNDDOWN(_xlfn.MAXIFS(tbl_SeqLib[PCR prodct (µl) to add (exact)],tbl_SeqLib[Column],tbl_SeqLib[[#This Row],[Column]]),1)</f>
        <v>0</v>
      </c>
      <c r="O54" s="56" t="e">
        <f>ROUNDUP(AVERAGEIFS(tbl_SeqLib[PCR prodct (µl) to add (exact)],tbl_SeqLib[Column],tbl_SeqLib[[#This Row],[Column]]),1)</f>
        <v>#DIV/0!</v>
      </c>
      <c r="P54" s="56" t="str" cm="1">
        <f t="array" ref="P5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4" s="56" t="str">
        <f>IF(endrepair_vol_calculation_type="general",tbl_SeqLib[[#This Row],[PCR prodct (µl) to add (general)]],tbl_SeqLib[[#This Row],[PCR prodct (µl) to add (exact)]])</f>
        <v/>
      </c>
      <c r="R54" s="58" t="str">
        <f t="shared" si="1"/>
        <v/>
      </c>
      <c r="S54" s="57" t="str">
        <f>IF(ISBLANK(tbl_SeqLib[[#This Row],[sWGA Identifier]]),"",CONCATENATE(exp_id,"_",tbl_SeqLib[[#This Row],[Well]]))</f>
        <v/>
      </c>
    </row>
    <row r="55" spans="1:19" ht="15.75" customHeight="1" x14ac:dyDescent="0.25">
      <c r="A55" s="62">
        <v>53</v>
      </c>
      <c r="B55" s="63" t="str">
        <f>RIGHT(tbl_SeqLib[[#This Row],[Well]],LEN(tbl_SeqLib[[#This Row],[Well]])-1)</f>
        <v>7</v>
      </c>
      <c r="C55" s="62" t="s">
        <v>197</v>
      </c>
      <c r="D55" s="23"/>
      <c r="E55" s="25"/>
      <c r="F55" s="41"/>
      <c r="G55" s="41"/>
      <c r="H55" s="41"/>
      <c r="I55" s="41"/>
      <c r="J5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5" s="43" t="s">
        <v>198</v>
      </c>
      <c r="L55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5" s="56">
        <f>ROUNDUP(_xlfn.MINIFS(tbl_SeqLib[PCR prodct (µl) to add (exact)],tbl_SeqLib[Column],tbl_SeqLib[[#This Row],[Column]]),1)</f>
        <v>0</v>
      </c>
      <c r="N55" s="56">
        <f>ROUNDDOWN(_xlfn.MAXIFS(tbl_SeqLib[PCR prodct (µl) to add (exact)],tbl_SeqLib[Column],tbl_SeqLib[[#This Row],[Column]]),1)</f>
        <v>0</v>
      </c>
      <c r="O55" s="56" t="e">
        <f>ROUNDUP(AVERAGEIFS(tbl_SeqLib[PCR prodct (µl) to add (exact)],tbl_SeqLib[Column],tbl_SeqLib[[#This Row],[Column]]),1)</f>
        <v>#DIV/0!</v>
      </c>
      <c r="P55" s="56" t="str" cm="1">
        <f t="array" ref="P5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5" s="56" t="str">
        <f>IF(endrepair_vol_calculation_type="general",tbl_SeqLib[[#This Row],[PCR prodct (µl) to add (general)]],tbl_SeqLib[[#This Row],[PCR prodct (µl) to add (exact)]])</f>
        <v/>
      </c>
      <c r="R55" s="58" t="str">
        <f t="shared" si="1"/>
        <v/>
      </c>
      <c r="S55" s="57" t="str">
        <f>IF(ISBLANK(tbl_SeqLib[[#This Row],[sWGA Identifier]]),"",CONCATENATE(exp_id,"_",tbl_SeqLib[[#This Row],[Well]]))</f>
        <v/>
      </c>
    </row>
    <row r="56" spans="1:19" ht="15.75" customHeight="1" x14ac:dyDescent="0.25">
      <c r="A56" s="62">
        <v>54</v>
      </c>
      <c r="B56" s="63" t="str">
        <f>RIGHT(tbl_SeqLib[[#This Row],[Well]],LEN(tbl_SeqLib[[#This Row],[Well]])-1)</f>
        <v>7</v>
      </c>
      <c r="C56" s="62" t="s">
        <v>199</v>
      </c>
      <c r="D56" s="23"/>
      <c r="E56" s="25"/>
      <c r="F56" s="41"/>
      <c r="G56" s="41"/>
      <c r="H56" s="41"/>
      <c r="I56" s="41"/>
      <c r="J5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6" s="43" t="s">
        <v>200</v>
      </c>
      <c r="L56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6" s="56">
        <f>ROUNDUP(_xlfn.MINIFS(tbl_SeqLib[PCR prodct (µl) to add (exact)],tbl_SeqLib[Column],tbl_SeqLib[[#This Row],[Column]]),1)</f>
        <v>0</v>
      </c>
      <c r="N56" s="56">
        <f>ROUNDDOWN(_xlfn.MAXIFS(tbl_SeqLib[PCR prodct (µl) to add (exact)],tbl_SeqLib[Column],tbl_SeqLib[[#This Row],[Column]]),1)</f>
        <v>0</v>
      </c>
      <c r="O56" s="56" t="e">
        <f>ROUNDUP(AVERAGEIFS(tbl_SeqLib[PCR prodct (µl) to add (exact)],tbl_SeqLib[Column],tbl_SeqLib[[#This Row],[Column]]),1)</f>
        <v>#DIV/0!</v>
      </c>
      <c r="P56" s="56" t="str" cm="1">
        <f t="array" ref="P5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6" s="56" t="str">
        <f>IF(endrepair_vol_calculation_type="general",tbl_SeqLib[[#This Row],[PCR prodct (µl) to add (general)]],tbl_SeqLib[[#This Row],[PCR prodct (µl) to add (exact)]])</f>
        <v/>
      </c>
      <c r="R56" s="58" t="str">
        <f t="shared" si="1"/>
        <v/>
      </c>
      <c r="S56" s="57" t="str">
        <f>IF(ISBLANK(tbl_SeqLib[[#This Row],[sWGA Identifier]]),"",CONCATENATE(exp_id,"_",tbl_SeqLib[[#This Row],[Well]]))</f>
        <v/>
      </c>
    </row>
    <row r="57" spans="1:19" ht="15.75" customHeight="1" x14ac:dyDescent="0.25">
      <c r="A57" s="62">
        <v>55</v>
      </c>
      <c r="B57" s="63" t="str">
        <f>RIGHT(tbl_SeqLib[[#This Row],[Well]],LEN(tbl_SeqLib[[#This Row],[Well]])-1)</f>
        <v>7</v>
      </c>
      <c r="C57" s="62" t="s">
        <v>201</v>
      </c>
      <c r="D57" s="23"/>
      <c r="E57" s="25"/>
      <c r="F57" s="41"/>
      <c r="G57" s="41"/>
      <c r="H57" s="41"/>
      <c r="I57" s="41"/>
      <c r="J5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7" s="43" t="s">
        <v>202</v>
      </c>
      <c r="L57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7" s="56">
        <f>ROUNDUP(_xlfn.MINIFS(tbl_SeqLib[PCR prodct (µl) to add (exact)],tbl_SeqLib[Column],tbl_SeqLib[[#This Row],[Column]]),1)</f>
        <v>0</v>
      </c>
      <c r="N57" s="56">
        <f>ROUNDDOWN(_xlfn.MAXIFS(tbl_SeqLib[PCR prodct (µl) to add (exact)],tbl_SeqLib[Column],tbl_SeqLib[[#This Row],[Column]]),1)</f>
        <v>0</v>
      </c>
      <c r="O57" s="56" t="e">
        <f>ROUNDUP(AVERAGEIFS(tbl_SeqLib[PCR prodct (µl) to add (exact)],tbl_SeqLib[Column],tbl_SeqLib[[#This Row],[Column]]),1)</f>
        <v>#DIV/0!</v>
      </c>
      <c r="P57" s="56" t="str" cm="1">
        <f t="array" ref="P5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7" s="56" t="str">
        <f>IF(endrepair_vol_calculation_type="general",tbl_SeqLib[[#This Row],[PCR prodct (µl) to add (general)]],tbl_SeqLib[[#This Row],[PCR prodct (µl) to add (exact)]])</f>
        <v/>
      </c>
      <c r="R57" s="58" t="str">
        <f t="shared" si="1"/>
        <v/>
      </c>
      <c r="S57" s="57" t="str">
        <f>IF(ISBLANK(tbl_SeqLib[[#This Row],[sWGA Identifier]]),"",CONCATENATE(exp_id,"_",tbl_SeqLib[[#This Row],[Well]]))</f>
        <v/>
      </c>
    </row>
    <row r="58" spans="1:19" ht="15.75" customHeight="1" x14ac:dyDescent="0.25">
      <c r="A58" s="62">
        <v>56</v>
      </c>
      <c r="B58" s="63" t="str">
        <f>RIGHT(tbl_SeqLib[[#This Row],[Well]],LEN(tbl_SeqLib[[#This Row],[Well]])-1)</f>
        <v>7</v>
      </c>
      <c r="C58" s="62" t="s">
        <v>203</v>
      </c>
      <c r="D58" s="23"/>
      <c r="E58" s="25"/>
      <c r="F58" s="41"/>
      <c r="G58" s="41"/>
      <c r="H58" s="41"/>
      <c r="I58" s="41"/>
      <c r="J5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8" s="43" t="s">
        <v>204</v>
      </c>
      <c r="L58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8" s="56">
        <f>ROUNDUP(_xlfn.MINIFS(tbl_SeqLib[PCR prodct (µl) to add (exact)],tbl_SeqLib[Column],tbl_SeqLib[[#This Row],[Column]]),1)</f>
        <v>0</v>
      </c>
      <c r="N58" s="56">
        <f>ROUNDDOWN(_xlfn.MAXIFS(tbl_SeqLib[PCR prodct (µl) to add (exact)],tbl_SeqLib[Column],tbl_SeqLib[[#This Row],[Column]]),1)</f>
        <v>0</v>
      </c>
      <c r="O58" s="56" t="e">
        <f>ROUNDUP(AVERAGEIFS(tbl_SeqLib[PCR prodct (µl) to add (exact)],tbl_SeqLib[Column],tbl_SeqLib[[#This Row],[Column]]),1)</f>
        <v>#DIV/0!</v>
      </c>
      <c r="P58" s="56" t="str" cm="1">
        <f t="array" ref="P5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8" s="56" t="str">
        <f>IF(endrepair_vol_calculation_type="general",tbl_SeqLib[[#This Row],[PCR prodct (µl) to add (general)]],tbl_SeqLib[[#This Row],[PCR prodct (µl) to add (exact)]])</f>
        <v/>
      </c>
      <c r="R58" s="58" t="str">
        <f t="shared" si="1"/>
        <v/>
      </c>
      <c r="S58" s="57" t="str">
        <f>IF(ISBLANK(tbl_SeqLib[[#This Row],[sWGA Identifier]]),"",CONCATENATE(exp_id,"_",tbl_SeqLib[[#This Row],[Well]]))</f>
        <v/>
      </c>
    </row>
    <row r="59" spans="1:19" ht="15.75" customHeight="1" x14ac:dyDescent="0.25">
      <c r="A59" s="62">
        <v>57</v>
      </c>
      <c r="B59" s="63" t="str">
        <f>RIGHT(tbl_SeqLib[[#This Row],[Well]],LEN(tbl_SeqLib[[#This Row],[Well]])-1)</f>
        <v>8</v>
      </c>
      <c r="C59" s="62" t="s">
        <v>205</v>
      </c>
      <c r="D59" s="23"/>
      <c r="E59" s="25"/>
      <c r="F59" s="41"/>
      <c r="G59" s="41"/>
      <c r="H59" s="41"/>
      <c r="I59" s="41"/>
      <c r="J5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9" s="43" t="s">
        <v>206</v>
      </c>
      <c r="L59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9" s="56">
        <f>ROUNDUP(_xlfn.MINIFS(tbl_SeqLib[PCR prodct (µl) to add (exact)],tbl_SeqLib[Column],tbl_SeqLib[[#This Row],[Column]]),1)</f>
        <v>0</v>
      </c>
      <c r="N59" s="56">
        <f>ROUNDDOWN(_xlfn.MAXIFS(tbl_SeqLib[PCR prodct (µl) to add (exact)],tbl_SeqLib[Column],tbl_SeqLib[[#This Row],[Column]]),1)</f>
        <v>0</v>
      </c>
      <c r="O59" s="56" t="e">
        <f>ROUNDUP(AVERAGEIFS(tbl_SeqLib[PCR prodct (µl) to add (exact)],tbl_SeqLib[Column],tbl_SeqLib[[#This Row],[Column]]),1)</f>
        <v>#DIV/0!</v>
      </c>
      <c r="P59" s="56" t="str" cm="1">
        <f t="array" ref="P5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9" s="56" t="str">
        <f>IF(endrepair_vol_calculation_type="general",tbl_SeqLib[[#This Row],[PCR prodct (µl) to add (general)]],tbl_SeqLib[[#This Row],[PCR prodct (µl) to add (exact)]])</f>
        <v/>
      </c>
      <c r="R59" s="58" t="str">
        <f t="shared" si="1"/>
        <v/>
      </c>
      <c r="S59" s="57" t="str">
        <f>IF(ISBLANK(tbl_SeqLib[[#This Row],[sWGA Identifier]]),"",CONCATENATE(exp_id,"_",tbl_SeqLib[[#This Row],[Well]]))</f>
        <v/>
      </c>
    </row>
    <row r="60" spans="1:19" ht="15.75" customHeight="1" x14ac:dyDescent="0.25">
      <c r="A60" s="62">
        <v>58</v>
      </c>
      <c r="B60" s="63" t="str">
        <f>RIGHT(tbl_SeqLib[[#This Row],[Well]],LEN(tbl_SeqLib[[#This Row],[Well]])-1)</f>
        <v>8</v>
      </c>
      <c r="C60" s="62" t="s">
        <v>207</v>
      </c>
      <c r="D60" s="23"/>
      <c r="E60" s="25"/>
      <c r="F60" s="41"/>
      <c r="G60" s="41"/>
      <c r="H60" s="41"/>
      <c r="I60" s="41"/>
      <c r="J6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0" s="43" t="s">
        <v>208</v>
      </c>
      <c r="L60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0" s="56">
        <f>ROUNDUP(_xlfn.MINIFS(tbl_SeqLib[PCR prodct (µl) to add (exact)],tbl_SeqLib[Column],tbl_SeqLib[[#This Row],[Column]]),1)</f>
        <v>0</v>
      </c>
      <c r="N60" s="56">
        <f>ROUNDDOWN(_xlfn.MAXIFS(tbl_SeqLib[PCR prodct (µl) to add (exact)],tbl_SeqLib[Column],tbl_SeqLib[[#This Row],[Column]]),1)</f>
        <v>0</v>
      </c>
      <c r="O60" s="56" t="e">
        <f>ROUNDUP(AVERAGEIFS(tbl_SeqLib[PCR prodct (µl) to add (exact)],tbl_SeqLib[Column],tbl_SeqLib[[#This Row],[Column]]),1)</f>
        <v>#DIV/0!</v>
      </c>
      <c r="P60" s="56" t="str" cm="1">
        <f t="array" ref="P6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0" s="56" t="str">
        <f>IF(endrepair_vol_calculation_type="general",tbl_SeqLib[[#This Row],[PCR prodct (µl) to add (general)]],tbl_SeqLib[[#This Row],[PCR prodct (µl) to add (exact)]])</f>
        <v/>
      </c>
      <c r="R60" s="58" t="str">
        <f t="shared" si="1"/>
        <v/>
      </c>
      <c r="S60" s="57" t="str">
        <f>IF(ISBLANK(tbl_SeqLib[[#This Row],[sWGA Identifier]]),"",CONCATENATE(exp_id,"_",tbl_SeqLib[[#This Row],[Well]]))</f>
        <v/>
      </c>
    </row>
    <row r="61" spans="1:19" ht="15.75" customHeight="1" x14ac:dyDescent="0.25">
      <c r="A61" s="62">
        <v>59</v>
      </c>
      <c r="B61" s="63" t="str">
        <f>RIGHT(tbl_SeqLib[[#This Row],[Well]],LEN(tbl_SeqLib[[#This Row],[Well]])-1)</f>
        <v>8</v>
      </c>
      <c r="C61" s="62" t="s">
        <v>209</v>
      </c>
      <c r="D61" s="23"/>
      <c r="E61" s="25"/>
      <c r="F61" s="41"/>
      <c r="G61" s="41"/>
      <c r="H61" s="41"/>
      <c r="I61" s="41"/>
      <c r="J6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1" s="43" t="s">
        <v>210</v>
      </c>
      <c r="L61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1" s="56">
        <f>ROUNDUP(_xlfn.MINIFS(tbl_SeqLib[PCR prodct (µl) to add (exact)],tbl_SeqLib[Column],tbl_SeqLib[[#This Row],[Column]]),1)</f>
        <v>0</v>
      </c>
      <c r="N61" s="56">
        <f>ROUNDDOWN(_xlfn.MAXIFS(tbl_SeqLib[PCR prodct (µl) to add (exact)],tbl_SeqLib[Column],tbl_SeqLib[[#This Row],[Column]]),1)</f>
        <v>0</v>
      </c>
      <c r="O61" s="56" t="e">
        <f>ROUNDUP(AVERAGEIFS(tbl_SeqLib[PCR prodct (µl) to add (exact)],tbl_SeqLib[Column],tbl_SeqLib[[#This Row],[Column]]),1)</f>
        <v>#DIV/0!</v>
      </c>
      <c r="P61" s="56" t="str" cm="1">
        <f t="array" ref="P6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1" s="56" t="str">
        <f>IF(endrepair_vol_calculation_type="general",tbl_SeqLib[[#This Row],[PCR prodct (µl) to add (general)]],tbl_SeqLib[[#This Row],[PCR prodct (µl) to add (exact)]])</f>
        <v/>
      </c>
      <c r="R61" s="58" t="str">
        <f t="shared" si="1"/>
        <v/>
      </c>
      <c r="S61" s="57" t="str">
        <f>IF(ISBLANK(tbl_SeqLib[[#This Row],[sWGA Identifier]]),"",CONCATENATE(exp_id,"_",tbl_SeqLib[[#This Row],[Well]]))</f>
        <v/>
      </c>
    </row>
    <row r="62" spans="1:19" ht="15.75" customHeight="1" x14ac:dyDescent="0.25">
      <c r="A62" s="62">
        <v>60</v>
      </c>
      <c r="B62" s="63" t="str">
        <f>RIGHT(tbl_SeqLib[[#This Row],[Well]],LEN(tbl_SeqLib[[#This Row],[Well]])-1)</f>
        <v>8</v>
      </c>
      <c r="C62" s="62" t="s">
        <v>211</v>
      </c>
      <c r="D62" s="23"/>
      <c r="E62" s="25"/>
      <c r="F62" s="41"/>
      <c r="G62" s="41"/>
      <c r="H62" s="41"/>
      <c r="I62" s="41"/>
      <c r="J6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2" s="43" t="s">
        <v>212</v>
      </c>
      <c r="L62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2" s="56">
        <f>ROUNDUP(_xlfn.MINIFS(tbl_SeqLib[PCR prodct (µl) to add (exact)],tbl_SeqLib[Column],tbl_SeqLib[[#This Row],[Column]]),1)</f>
        <v>0</v>
      </c>
      <c r="N62" s="56">
        <f>ROUNDDOWN(_xlfn.MAXIFS(tbl_SeqLib[PCR prodct (µl) to add (exact)],tbl_SeqLib[Column],tbl_SeqLib[[#This Row],[Column]]),1)</f>
        <v>0</v>
      </c>
      <c r="O62" s="56" t="e">
        <f>ROUNDUP(AVERAGEIFS(tbl_SeqLib[PCR prodct (µl) to add (exact)],tbl_SeqLib[Column],tbl_SeqLib[[#This Row],[Column]]),1)</f>
        <v>#DIV/0!</v>
      </c>
      <c r="P62" s="56" t="str" cm="1">
        <f t="array" ref="P6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2" s="56" t="str">
        <f>IF(endrepair_vol_calculation_type="general",tbl_SeqLib[[#This Row],[PCR prodct (µl) to add (general)]],tbl_SeqLib[[#This Row],[PCR prodct (µl) to add (exact)]])</f>
        <v/>
      </c>
      <c r="R62" s="58" t="str">
        <f t="shared" si="1"/>
        <v/>
      </c>
      <c r="S62" s="57" t="str">
        <f>IF(ISBLANK(tbl_SeqLib[[#This Row],[sWGA Identifier]]),"",CONCATENATE(exp_id,"_",tbl_SeqLib[[#This Row],[Well]]))</f>
        <v/>
      </c>
    </row>
    <row r="63" spans="1:19" ht="15.75" customHeight="1" x14ac:dyDescent="0.25">
      <c r="A63" s="62">
        <v>61</v>
      </c>
      <c r="B63" s="63" t="str">
        <f>RIGHT(tbl_SeqLib[[#This Row],[Well]],LEN(tbl_SeqLib[[#This Row],[Well]])-1)</f>
        <v>8</v>
      </c>
      <c r="C63" s="62" t="s">
        <v>213</v>
      </c>
      <c r="D63" s="23"/>
      <c r="E63" s="25"/>
      <c r="F63" s="41"/>
      <c r="G63" s="41"/>
      <c r="H63" s="41"/>
      <c r="I63" s="41"/>
      <c r="J6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3" s="43" t="s">
        <v>214</v>
      </c>
      <c r="L63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3" s="56">
        <f>ROUNDUP(_xlfn.MINIFS(tbl_SeqLib[PCR prodct (µl) to add (exact)],tbl_SeqLib[Column],tbl_SeqLib[[#This Row],[Column]]),1)</f>
        <v>0</v>
      </c>
      <c r="N63" s="56">
        <f>ROUNDDOWN(_xlfn.MAXIFS(tbl_SeqLib[PCR prodct (µl) to add (exact)],tbl_SeqLib[Column],tbl_SeqLib[[#This Row],[Column]]),1)</f>
        <v>0</v>
      </c>
      <c r="O63" s="56" t="e">
        <f>ROUNDUP(AVERAGEIFS(tbl_SeqLib[PCR prodct (µl) to add (exact)],tbl_SeqLib[Column],tbl_SeqLib[[#This Row],[Column]]),1)</f>
        <v>#DIV/0!</v>
      </c>
      <c r="P63" s="56" t="str" cm="1">
        <f t="array" ref="P6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3" s="56" t="str">
        <f>IF(endrepair_vol_calculation_type="general",tbl_SeqLib[[#This Row],[PCR prodct (µl) to add (general)]],tbl_SeqLib[[#This Row],[PCR prodct (µl) to add (exact)]])</f>
        <v/>
      </c>
      <c r="R63" s="58" t="str">
        <f t="shared" si="1"/>
        <v/>
      </c>
      <c r="S63" s="57" t="str">
        <f>IF(ISBLANK(tbl_SeqLib[[#This Row],[sWGA Identifier]]),"",CONCATENATE(exp_id,"_",tbl_SeqLib[[#This Row],[Well]]))</f>
        <v/>
      </c>
    </row>
    <row r="64" spans="1:19" ht="15.75" customHeight="1" x14ac:dyDescent="0.25">
      <c r="A64" s="62">
        <v>62</v>
      </c>
      <c r="B64" s="63" t="str">
        <f>RIGHT(tbl_SeqLib[[#This Row],[Well]],LEN(tbl_SeqLib[[#This Row],[Well]])-1)</f>
        <v>8</v>
      </c>
      <c r="C64" s="62" t="s">
        <v>215</v>
      </c>
      <c r="D64" s="23"/>
      <c r="E64" s="25"/>
      <c r="F64" s="41"/>
      <c r="G64" s="41"/>
      <c r="H64" s="41"/>
      <c r="I64" s="41"/>
      <c r="J6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4" s="43" t="s">
        <v>216</v>
      </c>
      <c r="L64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4" s="56">
        <f>ROUNDUP(_xlfn.MINIFS(tbl_SeqLib[PCR prodct (µl) to add (exact)],tbl_SeqLib[Column],tbl_SeqLib[[#This Row],[Column]]),1)</f>
        <v>0</v>
      </c>
      <c r="N64" s="56">
        <f>ROUNDDOWN(_xlfn.MAXIFS(tbl_SeqLib[PCR prodct (µl) to add (exact)],tbl_SeqLib[Column],tbl_SeqLib[[#This Row],[Column]]),1)</f>
        <v>0</v>
      </c>
      <c r="O64" s="56" t="e">
        <f>ROUNDUP(AVERAGEIFS(tbl_SeqLib[PCR prodct (µl) to add (exact)],tbl_SeqLib[Column],tbl_SeqLib[[#This Row],[Column]]),1)</f>
        <v>#DIV/0!</v>
      </c>
      <c r="P64" s="56" t="str" cm="1">
        <f t="array" ref="P6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4" s="56" t="str">
        <f>IF(endrepair_vol_calculation_type="general",tbl_SeqLib[[#This Row],[PCR prodct (µl) to add (general)]],tbl_SeqLib[[#This Row],[PCR prodct (µl) to add (exact)]])</f>
        <v/>
      </c>
      <c r="R64" s="58" t="str">
        <f t="shared" si="1"/>
        <v/>
      </c>
      <c r="S64" s="57" t="str">
        <f>IF(ISBLANK(tbl_SeqLib[[#This Row],[sWGA Identifier]]),"",CONCATENATE(exp_id,"_",tbl_SeqLib[[#This Row],[Well]]))</f>
        <v/>
      </c>
    </row>
    <row r="65" spans="1:19" ht="15.75" customHeight="1" x14ac:dyDescent="0.25">
      <c r="A65" s="62">
        <v>63</v>
      </c>
      <c r="B65" s="63" t="str">
        <f>RIGHT(tbl_SeqLib[[#This Row],[Well]],LEN(tbl_SeqLib[[#This Row],[Well]])-1)</f>
        <v>8</v>
      </c>
      <c r="C65" s="62" t="s">
        <v>217</v>
      </c>
      <c r="D65" s="23"/>
      <c r="E65" s="25"/>
      <c r="F65" s="41"/>
      <c r="G65" s="41"/>
      <c r="H65" s="41"/>
      <c r="I65" s="41"/>
      <c r="J6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5" s="43" t="s">
        <v>218</v>
      </c>
      <c r="L65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5" s="56">
        <f>ROUNDUP(_xlfn.MINIFS(tbl_SeqLib[PCR prodct (µl) to add (exact)],tbl_SeqLib[Column],tbl_SeqLib[[#This Row],[Column]]),1)</f>
        <v>0</v>
      </c>
      <c r="N65" s="56">
        <f>ROUNDDOWN(_xlfn.MAXIFS(tbl_SeqLib[PCR prodct (µl) to add (exact)],tbl_SeqLib[Column],tbl_SeqLib[[#This Row],[Column]]),1)</f>
        <v>0</v>
      </c>
      <c r="O65" s="56" t="e">
        <f>ROUNDUP(AVERAGEIFS(tbl_SeqLib[PCR prodct (µl) to add (exact)],tbl_SeqLib[Column],tbl_SeqLib[[#This Row],[Column]]),1)</f>
        <v>#DIV/0!</v>
      </c>
      <c r="P65" s="56" t="str" cm="1">
        <f t="array" ref="P6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5" s="56" t="str">
        <f>IF(endrepair_vol_calculation_type="general",tbl_SeqLib[[#This Row],[PCR prodct (µl) to add (general)]],tbl_SeqLib[[#This Row],[PCR prodct (µl) to add (exact)]])</f>
        <v/>
      </c>
      <c r="R65" s="58" t="str">
        <f t="shared" si="1"/>
        <v/>
      </c>
      <c r="S65" s="57" t="str">
        <f>IF(ISBLANK(tbl_SeqLib[[#This Row],[sWGA Identifier]]),"",CONCATENATE(exp_id,"_",tbl_SeqLib[[#This Row],[Well]]))</f>
        <v/>
      </c>
    </row>
    <row r="66" spans="1:19" ht="15.75" customHeight="1" x14ac:dyDescent="0.25">
      <c r="A66" s="62">
        <v>64</v>
      </c>
      <c r="B66" s="63" t="str">
        <f>RIGHT(tbl_SeqLib[[#This Row],[Well]],LEN(tbl_SeqLib[[#This Row],[Well]])-1)</f>
        <v>8</v>
      </c>
      <c r="C66" s="62" t="s">
        <v>219</v>
      </c>
      <c r="D66" s="23"/>
      <c r="E66" s="25"/>
      <c r="F66" s="41"/>
      <c r="G66" s="41"/>
      <c r="H66" s="41"/>
      <c r="I66" s="41"/>
      <c r="J6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6" s="43" t="s">
        <v>220</v>
      </c>
      <c r="L66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6" s="56">
        <f>ROUNDUP(_xlfn.MINIFS(tbl_SeqLib[PCR prodct (µl) to add (exact)],tbl_SeqLib[Column],tbl_SeqLib[[#This Row],[Column]]),1)</f>
        <v>0</v>
      </c>
      <c r="N66" s="56">
        <f>ROUNDDOWN(_xlfn.MAXIFS(tbl_SeqLib[PCR prodct (µl) to add (exact)],tbl_SeqLib[Column],tbl_SeqLib[[#This Row],[Column]]),1)</f>
        <v>0</v>
      </c>
      <c r="O66" s="56" t="e">
        <f>ROUNDUP(AVERAGEIFS(tbl_SeqLib[PCR prodct (µl) to add (exact)],tbl_SeqLib[Column],tbl_SeqLib[[#This Row],[Column]]),1)</f>
        <v>#DIV/0!</v>
      </c>
      <c r="P66" s="56" t="str" cm="1">
        <f t="array" ref="P6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6" s="56" t="str">
        <f>IF(endrepair_vol_calculation_type="general",tbl_SeqLib[[#This Row],[PCR prodct (µl) to add (general)]],tbl_SeqLib[[#This Row],[PCR prodct (µl) to add (exact)]])</f>
        <v/>
      </c>
      <c r="R66" s="58" t="str">
        <f t="shared" si="1"/>
        <v/>
      </c>
      <c r="S66" s="57" t="str">
        <f>IF(ISBLANK(tbl_SeqLib[[#This Row],[sWGA Identifier]]),"",CONCATENATE(exp_id,"_",tbl_SeqLib[[#This Row],[Well]]))</f>
        <v/>
      </c>
    </row>
    <row r="67" spans="1:19" ht="15.75" customHeight="1" x14ac:dyDescent="0.25">
      <c r="A67" s="62">
        <v>65</v>
      </c>
      <c r="B67" s="63" t="str">
        <f>RIGHT(tbl_SeqLib[[#This Row],[Well]],LEN(tbl_SeqLib[[#This Row],[Well]])-1)</f>
        <v>9</v>
      </c>
      <c r="C67" s="62" t="s">
        <v>221</v>
      </c>
      <c r="D67" s="23"/>
      <c r="E67" s="25"/>
      <c r="F67" s="41"/>
      <c r="G67" s="41"/>
      <c r="H67" s="41"/>
      <c r="I67" s="41"/>
      <c r="J6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7" s="43" t="s">
        <v>222</v>
      </c>
      <c r="L67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7" s="56">
        <f>ROUNDUP(_xlfn.MINIFS(tbl_SeqLib[PCR prodct (µl) to add (exact)],tbl_SeqLib[Column],tbl_SeqLib[[#This Row],[Column]]),1)</f>
        <v>0</v>
      </c>
      <c r="N67" s="56">
        <f>ROUNDDOWN(_xlfn.MAXIFS(tbl_SeqLib[PCR prodct (µl) to add (exact)],tbl_SeqLib[Column],tbl_SeqLib[[#This Row],[Column]]),1)</f>
        <v>0</v>
      </c>
      <c r="O67" s="56" t="e">
        <f>ROUNDUP(AVERAGEIFS(tbl_SeqLib[PCR prodct (µl) to add (exact)],tbl_SeqLib[Column],tbl_SeqLib[[#This Row],[Column]]),1)</f>
        <v>#DIV/0!</v>
      </c>
      <c r="P67" s="56" t="str" cm="1">
        <f t="array" ref="P6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7" s="56" t="str">
        <f>IF(endrepair_vol_calculation_type="general",tbl_SeqLib[[#This Row],[PCR prodct (µl) to add (general)]],tbl_SeqLib[[#This Row],[PCR prodct (µl) to add (exact)]])</f>
        <v/>
      </c>
      <c r="R67" s="58" t="str">
        <f t="shared" ref="R67:R98" si="2">IFERROR(SUM(endrepair_maxvol-Q67),"")</f>
        <v/>
      </c>
      <c r="S67" s="57" t="str">
        <f>IF(ISBLANK(tbl_SeqLib[[#This Row],[sWGA Identifier]]),"",CONCATENATE(exp_id,"_",tbl_SeqLib[[#This Row],[Well]]))</f>
        <v/>
      </c>
    </row>
    <row r="68" spans="1:19" ht="15.75" customHeight="1" x14ac:dyDescent="0.25">
      <c r="A68" s="62">
        <v>66</v>
      </c>
      <c r="B68" s="63" t="str">
        <f>RIGHT(tbl_SeqLib[[#This Row],[Well]],LEN(tbl_SeqLib[[#This Row],[Well]])-1)</f>
        <v>9</v>
      </c>
      <c r="C68" s="62" t="s">
        <v>223</v>
      </c>
      <c r="D68" s="23"/>
      <c r="E68" s="25"/>
      <c r="F68" s="41"/>
      <c r="G68" s="41"/>
      <c r="H68" s="41"/>
      <c r="I68" s="41"/>
      <c r="J6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8" s="43" t="s">
        <v>224</v>
      </c>
      <c r="L68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8" s="56">
        <f>ROUNDUP(_xlfn.MINIFS(tbl_SeqLib[PCR prodct (µl) to add (exact)],tbl_SeqLib[Column],tbl_SeqLib[[#This Row],[Column]]),1)</f>
        <v>0</v>
      </c>
      <c r="N68" s="56">
        <f>ROUNDDOWN(_xlfn.MAXIFS(tbl_SeqLib[PCR prodct (µl) to add (exact)],tbl_SeqLib[Column],tbl_SeqLib[[#This Row],[Column]]),1)</f>
        <v>0</v>
      </c>
      <c r="O68" s="56" t="e">
        <f>ROUNDUP(AVERAGEIFS(tbl_SeqLib[PCR prodct (µl) to add (exact)],tbl_SeqLib[Column],tbl_SeqLib[[#This Row],[Column]]),1)</f>
        <v>#DIV/0!</v>
      </c>
      <c r="P68" s="56" t="str" cm="1">
        <f t="array" ref="P6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8" s="56" t="str">
        <f>IF(endrepair_vol_calculation_type="general",tbl_SeqLib[[#This Row],[PCR prodct (µl) to add (general)]],tbl_SeqLib[[#This Row],[PCR prodct (µl) to add (exact)]])</f>
        <v/>
      </c>
      <c r="R68" s="58" t="str">
        <f t="shared" si="2"/>
        <v/>
      </c>
      <c r="S68" s="57" t="str">
        <f>IF(ISBLANK(tbl_SeqLib[[#This Row],[sWGA Identifier]]),"",CONCATENATE(exp_id,"_",tbl_SeqLib[[#This Row],[Well]]))</f>
        <v/>
      </c>
    </row>
    <row r="69" spans="1:19" ht="15.75" customHeight="1" x14ac:dyDescent="0.25">
      <c r="A69" s="62">
        <v>67</v>
      </c>
      <c r="B69" s="63" t="str">
        <f>RIGHT(tbl_SeqLib[[#This Row],[Well]],LEN(tbl_SeqLib[[#This Row],[Well]])-1)</f>
        <v>9</v>
      </c>
      <c r="C69" s="62" t="s">
        <v>225</v>
      </c>
      <c r="D69" s="23"/>
      <c r="E69" s="25"/>
      <c r="F69" s="41"/>
      <c r="G69" s="41"/>
      <c r="H69" s="41"/>
      <c r="I69" s="41"/>
      <c r="J6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9" s="43" t="s">
        <v>226</v>
      </c>
      <c r="L69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9" s="56">
        <f>ROUNDUP(_xlfn.MINIFS(tbl_SeqLib[PCR prodct (µl) to add (exact)],tbl_SeqLib[Column],tbl_SeqLib[[#This Row],[Column]]),1)</f>
        <v>0</v>
      </c>
      <c r="N69" s="56">
        <f>ROUNDDOWN(_xlfn.MAXIFS(tbl_SeqLib[PCR prodct (µl) to add (exact)],tbl_SeqLib[Column],tbl_SeqLib[[#This Row],[Column]]),1)</f>
        <v>0</v>
      </c>
      <c r="O69" s="56" t="e">
        <f>ROUNDUP(AVERAGEIFS(tbl_SeqLib[PCR prodct (µl) to add (exact)],tbl_SeqLib[Column],tbl_SeqLib[[#This Row],[Column]]),1)</f>
        <v>#DIV/0!</v>
      </c>
      <c r="P69" s="56" t="str" cm="1">
        <f t="array" ref="P6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9" s="56" t="str">
        <f>IF(endrepair_vol_calculation_type="general",tbl_SeqLib[[#This Row],[PCR prodct (µl) to add (general)]],tbl_SeqLib[[#This Row],[PCR prodct (µl) to add (exact)]])</f>
        <v/>
      </c>
      <c r="R69" s="58" t="str">
        <f t="shared" si="2"/>
        <v/>
      </c>
      <c r="S69" s="57" t="str">
        <f>IF(ISBLANK(tbl_SeqLib[[#This Row],[sWGA Identifier]]),"",CONCATENATE(exp_id,"_",tbl_SeqLib[[#This Row],[Well]]))</f>
        <v/>
      </c>
    </row>
    <row r="70" spans="1:19" ht="15.75" customHeight="1" x14ac:dyDescent="0.25">
      <c r="A70" s="62">
        <v>68</v>
      </c>
      <c r="B70" s="63" t="str">
        <f>RIGHT(tbl_SeqLib[[#This Row],[Well]],LEN(tbl_SeqLib[[#This Row],[Well]])-1)</f>
        <v>9</v>
      </c>
      <c r="C70" s="62" t="s">
        <v>227</v>
      </c>
      <c r="D70" s="23"/>
      <c r="E70" s="25"/>
      <c r="F70" s="41"/>
      <c r="G70" s="41"/>
      <c r="H70" s="41"/>
      <c r="I70" s="41"/>
      <c r="J7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0" s="43" t="s">
        <v>228</v>
      </c>
      <c r="L70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0" s="56">
        <f>ROUNDUP(_xlfn.MINIFS(tbl_SeqLib[PCR prodct (µl) to add (exact)],tbl_SeqLib[Column],tbl_SeqLib[[#This Row],[Column]]),1)</f>
        <v>0</v>
      </c>
      <c r="N70" s="56">
        <f>ROUNDDOWN(_xlfn.MAXIFS(tbl_SeqLib[PCR prodct (µl) to add (exact)],tbl_SeqLib[Column],tbl_SeqLib[[#This Row],[Column]]),1)</f>
        <v>0</v>
      </c>
      <c r="O70" s="56" t="e">
        <f>ROUNDUP(AVERAGEIFS(tbl_SeqLib[PCR prodct (µl) to add (exact)],tbl_SeqLib[Column],tbl_SeqLib[[#This Row],[Column]]),1)</f>
        <v>#DIV/0!</v>
      </c>
      <c r="P70" s="56" t="str" cm="1">
        <f t="array" ref="P7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0" s="56" t="str">
        <f>IF(endrepair_vol_calculation_type="general",tbl_SeqLib[[#This Row],[PCR prodct (µl) to add (general)]],tbl_SeqLib[[#This Row],[PCR prodct (µl) to add (exact)]])</f>
        <v/>
      </c>
      <c r="R70" s="58" t="str">
        <f t="shared" si="2"/>
        <v/>
      </c>
      <c r="S70" s="57" t="str">
        <f>IF(ISBLANK(tbl_SeqLib[[#This Row],[sWGA Identifier]]),"",CONCATENATE(exp_id,"_",tbl_SeqLib[[#This Row],[Well]]))</f>
        <v/>
      </c>
    </row>
    <row r="71" spans="1:19" ht="15.75" customHeight="1" x14ac:dyDescent="0.25">
      <c r="A71" s="62">
        <v>69</v>
      </c>
      <c r="B71" s="63" t="str">
        <f>RIGHT(tbl_SeqLib[[#This Row],[Well]],LEN(tbl_SeqLib[[#This Row],[Well]])-1)</f>
        <v>9</v>
      </c>
      <c r="C71" s="62" t="s">
        <v>229</v>
      </c>
      <c r="D71" s="23"/>
      <c r="E71" s="25"/>
      <c r="F71" s="41"/>
      <c r="G71" s="41"/>
      <c r="H71" s="41"/>
      <c r="I71" s="41"/>
      <c r="J7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1" s="43" t="s">
        <v>230</v>
      </c>
      <c r="L71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1" s="56">
        <f>ROUNDUP(_xlfn.MINIFS(tbl_SeqLib[PCR prodct (µl) to add (exact)],tbl_SeqLib[Column],tbl_SeqLib[[#This Row],[Column]]),1)</f>
        <v>0</v>
      </c>
      <c r="N71" s="56">
        <f>ROUNDDOWN(_xlfn.MAXIFS(tbl_SeqLib[PCR prodct (µl) to add (exact)],tbl_SeqLib[Column],tbl_SeqLib[[#This Row],[Column]]),1)</f>
        <v>0</v>
      </c>
      <c r="O71" s="56" t="e">
        <f>ROUNDUP(AVERAGEIFS(tbl_SeqLib[PCR prodct (µl) to add (exact)],tbl_SeqLib[Column],tbl_SeqLib[[#This Row],[Column]]),1)</f>
        <v>#DIV/0!</v>
      </c>
      <c r="P71" s="56" t="str" cm="1">
        <f t="array" ref="P7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1" s="56" t="str">
        <f>IF(endrepair_vol_calculation_type="general",tbl_SeqLib[[#This Row],[PCR prodct (µl) to add (general)]],tbl_SeqLib[[#This Row],[PCR prodct (µl) to add (exact)]])</f>
        <v/>
      </c>
      <c r="R71" s="58" t="str">
        <f t="shared" si="2"/>
        <v/>
      </c>
      <c r="S71" s="57" t="str">
        <f>IF(ISBLANK(tbl_SeqLib[[#This Row],[sWGA Identifier]]),"",CONCATENATE(exp_id,"_",tbl_SeqLib[[#This Row],[Well]]))</f>
        <v/>
      </c>
    </row>
    <row r="72" spans="1:19" ht="15.75" customHeight="1" x14ac:dyDescent="0.25">
      <c r="A72" s="62">
        <v>70</v>
      </c>
      <c r="B72" s="63" t="str">
        <f>RIGHT(tbl_SeqLib[[#This Row],[Well]],LEN(tbl_SeqLib[[#This Row],[Well]])-1)</f>
        <v>9</v>
      </c>
      <c r="C72" s="62" t="s">
        <v>231</v>
      </c>
      <c r="D72" s="23"/>
      <c r="E72" s="25"/>
      <c r="F72" s="41"/>
      <c r="G72" s="41"/>
      <c r="H72" s="41"/>
      <c r="I72" s="41"/>
      <c r="J7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2" s="43" t="s">
        <v>232</v>
      </c>
      <c r="L72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2" s="56">
        <f>ROUNDUP(_xlfn.MINIFS(tbl_SeqLib[PCR prodct (µl) to add (exact)],tbl_SeqLib[Column],tbl_SeqLib[[#This Row],[Column]]),1)</f>
        <v>0</v>
      </c>
      <c r="N72" s="56">
        <f>ROUNDDOWN(_xlfn.MAXIFS(tbl_SeqLib[PCR prodct (µl) to add (exact)],tbl_SeqLib[Column],tbl_SeqLib[[#This Row],[Column]]),1)</f>
        <v>0</v>
      </c>
      <c r="O72" s="56" t="e">
        <f>ROUNDUP(AVERAGEIFS(tbl_SeqLib[PCR prodct (µl) to add (exact)],tbl_SeqLib[Column],tbl_SeqLib[[#This Row],[Column]]),1)</f>
        <v>#DIV/0!</v>
      </c>
      <c r="P72" s="56" t="str" cm="1">
        <f t="array" ref="P7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2" s="56" t="str">
        <f>IF(endrepair_vol_calculation_type="general",tbl_SeqLib[[#This Row],[PCR prodct (µl) to add (general)]],tbl_SeqLib[[#This Row],[PCR prodct (µl) to add (exact)]])</f>
        <v/>
      </c>
      <c r="R72" s="58" t="str">
        <f t="shared" si="2"/>
        <v/>
      </c>
      <c r="S72" s="57" t="str">
        <f>IF(ISBLANK(tbl_SeqLib[[#This Row],[sWGA Identifier]]),"",CONCATENATE(exp_id,"_",tbl_SeqLib[[#This Row],[Well]]))</f>
        <v/>
      </c>
    </row>
    <row r="73" spans="1:19" ht="15.75" customHeight="1" x14ac:dyDescent="0.25">
      <c r="A73" s="62">
        <v>71</v>
      </c>
      <c r="B73" s="63" t="str">
        <f>RIGHT(tbl_SeqLib[[#This Row],[Well]],LEN(tbl_SeqLib[[#This Row],[Well]])-1)</f>
        <v>9</v>
      </c>
      <c r="C73" s="62" t="s">
        <v>233</v>
      </c>
      <c r="D73" s="23"/>
      <c r="E73" s="25"/>
      <c r="F73" s="41"/>
      <c r="G73" s="41"/>
      <c r="H73" s="41"/>
      <c r="I73" s="41"/>
      <c r="J7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3" s="43" t="s">
        <v>234</v>
      </c>
      <c r="L73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3" s="56">
        <f>ROUNDUP(_xlfn.MINIFS(tbl_SeqLib[PCR prodct (µl) to add (exact)],tbl_SeqLib[Column],tbl_SeqLib[[#This Row],[Column]]),1)</f>
        <v>0</v>
      </c>
      <c r="N73" s="56">
        <f>ROUNDDOWN(_xlfn.MAXIFS(tbl_SeqLib[PCR prodct (µl) to add (exact)],tbl_SeqLib[Column],tbl_SeqLib[[#This Row],[Column]]),1)</f>
        <v>0</v>
      </c>
      <c r="O73" s="56" t="e">
        <f>ROUNDUP(AVERAGEIFS(tbl_SeqLib[PCR prodct (µl) to add (exact)],tbl_SeqLib[Column],tbl_SeqLib[[#This Row],[Column]]),1)</f>
        <v>#DIV/0!</v>
      </c>
      <c r="P73" s="56" t="str" cm="1">
        <f t="array" ref="P7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3" s="56" t="str">
        <f>IF(endrepair_vol_calculation_type="general",tbl_SeqLib[[#This Row],[PCR prodct (µl) to add (general)]],tbl_SeqLib[[#This Row],[PCR prodct (µl) to add (exact)]])</f>
        <v/>
      </c>
      <c r="R73" s="58" t="str">
        <f t="shared" si="2"/>
        <v/>
      </c>
      <c r="S73" s="57" t="str">
        <f>IF(ISBLANK(tbl_SeqLib[[#This Row],[sWGA Identifier]]),"",CONCATENATE(exp_id,"_",tbl_SeqLib[[#This Row],[Well]]))</f>
        <v/>
      </c>
    </row>
    <row r="74" spans="1:19" ht="15.75" customHeight="1" x14ac:dyDescent="0.25">
      <c r="A74" s="62">
        <v>72</v>
      </c>
      <c r="B74" s="63" t="str">
        <f>RIGHT(tbl_SeqLib[[#This Row],[Well]],LEN(tbl_SeqLib[[#This Row],[Well]])-1)</f>
        <v>9</v>
      </c>
      <c r="C74" s="62" t="s">
        <v>235</v>
      </c>
      <c r="D74" s="23"/>
      <c r="E74" s="25"/>
      <c r="F74" s="41"/>
      <c r="G74" s="41"/>
      <c r="H74" s="41"/>
      <c r="I74" s="41"/>
      <c r="J7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4" s="43" t="s">
        <v>236</v>
      </c>
      <c r="L74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4" s="56">
        <f>ROUNDUP(_xlfn.MINIFS(tbl_SeqLib[PCR prodct (µl) to add (exact)],tbl_SeqLib[Column],tbl_SeqLib[[#This Row],[Column]]),1)</f>
        <v>0</v>
      </c>
      <c r="N74" s="56">
        <f>ROUNDDOWN(_xlfn.MAXIFS(tbl_SeqLib[PCR prodct (µl) to add (exact)],tbl_SeqLib[Column],tbl_SeqLib[[#This Row],[Column]]),1)</f>
        <v>0</v>
      </c>
      <c r="O74" s="56" t="e">
        <f>ROUNDUP(AVERAGEIFS(tbl_SeqLib[PCR prodct (µl) to add (exact)],tbl_SeqLib[Column],tbl_SeqLib[[#This Row],[Column]]),1)</f>
        <v>#DIV/0!</v>
      </c>
      <c r="P74" s="56" t="str" cm="1">
        <f t="array" ref="P7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4" s="56" t="str">
        <f>IF(endrepair_vol_calculation_type="general",tbl_SeqLib[[#This Row],[PCR prodct (µl) to add (general)]],tbl_SeqLib[[#This Row],[PCR prodct (µl) to add (exact)]])</f>
        <v/>
      </c>
      <c r="R74" s="58" t="str">
        <f t="shared" si="2"/>
        <v/>
      </c>
      <c r="S74" s="57" t="str">
        <f>IF(ISBLANK(tbl_SeqLib[[#This Row],[sWGA Identifier]]),"",CONCATENATE(exp_id,"_",tbl_SeqLib[[#This Row],[Well]]))</f>
        <v/>
      </c>
    </row>
    <row r="75" spans="1:19" ht="15.75" customHeight="1" x14ac:dyDescent="0.25">
      <c r="A75" s="62">
        <v>73</v>
      </c>
      <c r="B75" s="63" t="str">
        <f>RIGHT(tbl_SeqLib[[#This Row],[Well]],LEN(tbl_SeqLib[[#This Row],[Well]])-1)</f>
        <v>10</v>
      </c>
      <c r="C75" s="62" t="s">
        <v>237</v>
      </c>
      <c r="D75" s="23"/>
      <c r="E75" s="25"/>
      <c r="F75" s="41"/>
      <c r="G75" s="41"/>
      <c r="H75" s="41"/>
      <c r="I75" s="41"/>
      <c r="J7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5" s="43" t="s">
        <v>238</v>
      </c>
      <c r="L75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5" s="56">
        <f>ROUNDUP(_xlfn.MINIFS(tbl_SeqLib[PCR prodct (µl) to add (exact)],tbl_SeqLib[Column],tbl_SeqLib[[#This Row],[Column]]),1)</f>
        <v>0</v>
      </c>
      <c r="N75" s="56">
        <f>ROUNDDOWN(_xlfn.MAXIFS(tbl_SeqLib[PCR prodct (µl) to add (exact)],tbl_SeqLib[Column],tbl_SeqLib[[#This Row],[Column]]),1)</f>
        <v>0</v>
      </c>
      <c r="O75" s="56" t="e">
        <f>ROUNDUP(AVERAGEIFS(tbl_SeqLib[PCR prodct (µl) to add (exact)],tbl_SeqLib[Column],tbl_SeqLib[[#This Row],[Column]]),1)</f>
        <v>#DIV/0!</v>
      </c>
      <c r="P75" s="56" t="str" cm="1">
        <f t="array" ref="P7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5" s="56" t="str">
        <f>IF(endrepair_vol_calculation_type="general",tbl_SeqLib[[#This Row],[PCR prodct (µl) to add (general)]],tbl_SeqLib[[#This Row],[PCR prodct (µl) to add (exact)]])</f>
        <v/>
      </c>
      <c r="R75" s="58" t="str">
        <f t="shared" si="2"/>
        <v/>
      </c>
      <c r="S75" s="57" t="str">
        <f>IF(ISBLANK(tbl_SeqLib[[#This Row],[sWGA Identifier]]),"",CONCATENATE(exp_id,"_",tbl_SeqLib[[#This Row],[Well]]))</f>
        <v/>
      </c>
    </row>
    <row r="76" spans="1:19" ht="15.75" customHeight="1" x14ac:dyDescent="0.25">
      <c r="A76" s="62">
        <v>74</v>
      </c>
      <c r="B76" s="63" t="str">
        <f>RIGHT(tbl_SeqLib[[#This Row],[Well]],LEN(tbl_SeqLib[[#This Row],[Well]])-1)</f>
        <v>10</v>
      </c>
      <c r="C76" s="62" t="s">
        <v>239</v>
      </c>
      <c r="D76" s="23"/>
      <c r="E76" s="25"/>
      <c r="F76" s="41"/>
      <c r="G76" s="41"/>
      <c r="H76" s="41"/>
      <c r="I76" s="41"/>
      <c r="J7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6" s="43" t="s">
        <v>240</v>
      </c>
      <c r="L76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6" s="56">
        <f>ROUNDUP(_xlfn.MINIFS(tbl_SeqLib[PCR prodct (µl) to add (exact)],tbl_SeqLib[Column],tbl_SeqLib[[#This Row],[Column]]),1)</f>
        <v>0</v>
      </c>
      <c r="N76" s="56">
        <f>ROUNDDOWN(_xlfn.MAXIFS(tbl_SeqLib[PCR prodct (µl) to add (exact)],tbl_SeqLib[Column],tbl_SeqLib[[#This Row],[Column]]),1)</f>
        <v>0</v>
      </c>
      <c r="O76" s="56" t="e">
        <f>ROUNDUP(AVERAGEIFS(tbl_SeqLib[PCR prodct (µl) to add (exact)],tbl_SeqLib[Column],tbl_SeqLib[[#This Row],[Column]]),1)</f>
        <v>#DIV/0!</v>
      </c>
      <c r="P76" s="56" t="str" cm="1">
        <f t="array" ref="P7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6" s="56" t="str">
        <f>IF(endrepair_vol_calculation_type="general",tbl_SeqLib[[#This Row],[PCR prodct (µl) to add (general)]],tbl_SeqLib[[#This Row],[PCR prodct (µl) to add (exact)]])</f>
        <v/>
      </c>
      <c r="R76" s="58" t="str">
        <f t="shared" si="2"/>
        <v/>
      </c>
      <c r="S76" s="57" t="str">
        <f>IF(ISBLANK(tbl_SeqLib[[#This Row],[sWGA Identifier]]),"",CONCATENATE(exp_id,"_",tbl_SeqLib[[#This Row],[Well]]))</f>
        <v/>
      </c>
    </row>
    <row r="77" spans="1:19" ht="15.75" customHeight="1" x14ac:dyDescent="0.25">
      <c r="A77" s="62">
        <v>75</v>
      </c>
      <c r="B77" s="63" t="str">
        <f>RIGHT(tbl_SeqLib[[#This Row],[Well]],LEN(tbl_SeqLib[[#This Row],[Well]])-1)</f>
        <v>10</v>
      </c>
      <c r="C77" s="62" t="s">
        <v>241</v>
      </c>
      <c r="D77" s="23"/>
      <c r="E77" s="25"/>
      <c r="F77" s="41"/>
      <c r="G77" s="41"/>
      <c r="H77" s="41"/>
      <c r="I77" s="41"/>
      <c r="J7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7" s="43" t="s">
        <v>242</v>
      </c>
      <c r="L77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7" s="56">
        <f>ROUNDUP(_xlfn.MINIFS(tbl_SeqLib[PCR prodct (µl) to add (exact)],tbl_SeqLib[Column],tbl_SeqLib[[#This Row],[Column]]),1)</f>
        <v>0</v>
      </c>
      <c r="N77" s="56">
        <f>ROUNDDOWN(_xlfn.MAXIFS(tbl_SeqLib[PCR prodct (µl) to add (exact)],tbl_SeqLib[Column],tbl_SeqLib[[#This Row],[Column]]),1)</f>
        <v>0</v>
      </c>
      <c r="O77" s="56" t="e">
        <f>ROUNDUP(AVERAGEIFS(tbl_SeqLib[PCR prodct (µl) to add (exact)],tbl_SeqLib[Column],tbl_SeqLib[[#This Row],[Column]]),1)</f>
        <v>#DIV/0!</v>
      </c>
      <c r="P77" s="56" t="str" cm="1">
        <f t="array" ref="P7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7" s="56" t="str">
        <f>IF(endrepair_vol_calculation_type="general",tbl_SeqLib[[#This Row],[PCR prodct (µl) to add (general)]],tbl_SeqLib[[#This Row],[PCR prodct (µl) to add (exact)]])</f>
        <v/>
      </c>
      <c r="R77" s="58" t="str">
        <f t="shared" si="2"/>
        <v/>
      </c>
      <c r="S77" s="57" t="str">
        <f>IF(ISBLANK(tbl_SeqLib[[#This Row],[sWGA Identifier]]),"",CONCATENATE(exp_id,"_",tbl_SeqLib[[#This Row],[Well]]))</f>
        <v/>
      </c>
    </row>
    <row r="78" spans="1:19" ht="15.75" customHeight="1" x14ac:dyDescent="0.25">
      <c r="A78" s="62">
        <v>76</v>
      </c>
      <c r="B78" s="63" t="str">
        <f>RIGHT(tbl_SeqLib[[#This Row],[Well]],LEN(tbl_SeqLib[[#This Row],[Well]])-1)</f>
        <v>10</v>
      </c>
      <c r="C78" s="62" t="s">
        <v>243</v>
      </c>
      <c r="D78" s="23"/>
      <c r="E78" s="25"/>
      <c r="F78" s="41"/>
      <c r="G78" s="41"/>
      <c r="H78" s="41"/>
      <c r="I78" s="41"/>
      <c r="J7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8" s="43" t="s">
        <v>244</v>
      </c>
      <c r="L78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8" s="56">
        <f>ROUNDUP(_xlfn.MINIFS(tbl_SeqLib[PCR prodct (µl) to add (exact)],tbl_SeqLib[Column],tbl_SeqLib[[#This Row],[Column]]),1)</f>
        <v>0</v>
      </c>
      <c r="N78" s="56">
        <f>ROUNDDOWN(_xlfn.MAXIFS(tbl_SeqLib[PCR prodct (µl) to add (exact)],tbl_SeqLib[Column],tbl_SeqLib[[#This Row],[Column]]),1)</f>
        <v>0</v>
      </c>
      <c r="O78" s="56" t="e">
        <f>ROUNDUP(AVERAGEIFS(tbl_SeqLib[PCR prodct (µl) to add (exact)],tbl_SeqLib[Column],tbl_SeqLib[[#This Row],[Column]]),1)</f>
        <v>#DIV/0!</v>
      </c>
      <c r="P78" s="56" t="str" cm="1">
        <f t="array" ref="P7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8" s="56" t="str">
        <f>IF(endrepair_vol_calculation_type="general",tbl_SeqLib[[#This Row],[PCR prodct (µl) to add (general)]],tbl_SeqLib[[#This Row],[PCR prodct (µl) to add (exact)]])</f>
        <v/>
      </c>
      <c r="R78" s="58" t="str">
        <f t="shared" si="2"/>
        <v/>
      </c>
      <c r="S78" s="57" t="str">
        <f>IF(ISBLANK(tbl_SeqLib[[#This Row],[sWGA Identifier]]),"",CONCATENATE(exp_id,"_",tbl_SeqLib[[#This Row],[Well]]))</f>
        <v/>
      </c>
    </row>
    <row r="79" spans="1:19" ht="15.75" customHeight="1" x14ac:dyDescent="0.25">
      <c r="A79" s="62">
        <v>77</v>
      </c>
      <c r="B79" s="63" t="str">
        <f>RIGHT(tbl_SeqLib[[#This Row],[Well]],LEN(tbl_SeqLib[[#This Row],[Well]])-1)</f>
        <v>10</v>
      </c>
      <c r="C79" s="62" t="s">
        <v>245</v>
      </c>
      <c r="D79" s="23"/>
      <c r="E79" s="25"/>
      <c r="F79" s="41"/>
      <c r="G79" s="41"/>
      <c r="H79" s="41"/>
      <c r="I79" s="41"/>
      <c r="J7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9" s="43" t="s">
        <v>246</v>
      </c>
      <c r="L79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9" s="56">
        <f>ROUNDUP(_xlfn.MINIFS(tbl_SeqLib[PCR prodct (µl) to add (exact)],tbl_SeqLib[Column],tbl_SeqLib[[#This Row],[Column]]),1)</f>
        <v>0</v>
      </c>
      <c r="N79" s="56">
        <f>ROUNDDOWN(_xlfn.MAXIFS(tbl_SeqLib[PCR prodct (µl) to add (exact)],tbl_SeqLib[Column],tbl_SeqLib[[#This Row],[Column]]),1)</f>
        <v>0</v>
      </c>
      <c r="O79" s="56" t="e">
        <f>ROUNDUP(AVERAGEIFS(tbl_SeqLib[PCR prodct (µl) to add (exact)],tbl_SeqLib[Column],tbl_SeqLib[[#This Row],[Column]]),1)</f>
        <v>#DIV/0!</v>
      </c>
      <c r="P79" s="56" t="str" cm="1">
        <f t="array" ref="P7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9" s="56" t="str">
        <f>IF(endrepair_vol_calculation_type="general",tbl_SeqLib[[#This Row],[PCR prodct (µl) to add (general)]],tbl_SeqLib[[#This Row],[PCR prodct (µl) to add (exact)]])</f>
        <v/>
      </c>
      <c r="R79" s="58" t="str">
        <f t="shared" si="2"/>
        <v/>
      </c>
      <c r="S79" s="57" t="str">
        <f>IF(ISBLANK(tbl_SeqLib[[#This Row],[sWGA Identifier]]),"",CONCATENATE(exp_id,"_",tbl_SeqLib[[#This Row],[Well]]))</f>
        <v/>
      </c>
    </row>
    <row r="80" spans="1:19" ht="15.75" customHeight="1" x14ac:dyDescent="0.25">
      <c r="A80" s="62">
        <v>78</v>
      </c>
      <c r="B80" s="63" t="str">
        <f>RIGHT(tbl_SeqLib[[#This Row],[Well]],LEN(tbl_SeqLib[[#This Row],[Well]])-1)</f>
        <v>10</v>
      </c>
      <c r="C80" s="62" t="s">
        <v>247</v>
      </c>
      <c r="D80" s="23"/>
      <c r="E80" s="25"/>
      <c r="F80" s="41"/>
      <c r="G80" s="41"/>
      <c r="H80" s="41"/>
      <c r="I80" s="41"/>
      <c r="J8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0" s="43" t="s">
        <v>248</v>
      </c>
      <c r="L80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0" s="56">
        <f>ROUNDUP(_xlfn.MINIFS(tbl_SeqLib[PCR prodct (µl) to add (exact)],tbl_SeqLib[Column],tbl_SeqLib[[#This Row],[Column]]),1)</f>
        <v>0</v>
      </c>
      <c r="N80" s="56">
        <f>ROUNDDOWN(_xlfn.MAXIFS(tbl_SeqLib[PCR prodct (µl) to add (exact)],tbl_SeqLib[Column],tbl_SeqLib[[#This Row],[Column]]),1)</f>
        <v>0</v>
      </c>
      <c r="O80" s="56" t="e">
        <f>ROUNDUP(AVERAGEIFS(tbl_SeqLib[PCR prodct (µl) to add (exact)],tbl_SeqLib[Column],tbl_SeqLib[[#This Row],[Column]]),1)</f>
        <v>#DIV/0!</v>
      </c>
      <c r="P80" s="56" t="str" cm="1">
        <f t="array" ref="P8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0" s="56" t="str">
        <f>IF(endrepair_vol_calculation_type="general",tbl_SeqLib[[#This Row],[PCR prodct (µl) to add (general)]],tbl_SeqLib[[#This Row],[PCR prodct (µl) to add (exact)]])</f>
        <v/>
      </c>
      <c r="R80" s="58" t="str">
        <f t="shared" si="2"/>
        <v/>
      </c>
      <c r="S80" s="57" t="str">
        <f>IF(ISBLANK(tbl_SeqLib[[#This Row],[sWGA Identifier]]),"",CONCATENATE(exp_id,"_",tbl_SeqLib[[#This Row],[Well]]))</f>
        <v/>
      </c>
    </row>
    <row r="81" spans="1:19" ht="15.75" customHeight="1" x14ac:dyDescent="0.25">
      <c r="A81" s="62">
        <v>79</v>
      </c>
      <c r="B81" s="63" t="str">
        <f>RIGHT(tbl_SeqLib[[#This Row],[Well]],LEN(tbl_SeqLib[[#This Row],[Well]])-1)</f>
        <v>10</v>
      </c>
      <c r="C81" s="62" t="s">
        <v>249</v>
      </c>
      <c r="D81" s="23"/>
      <c r="E81" s="25"/>
      <c r="F81" s="41"/>
      <c r="G81" s="41"/>
      <c r="H81" s="41"/>
      <c r="I81" s="41"/>
      <c r="J8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1" s="43" t="s">
        <v>250</v>
      </c>
      <c r="L81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1" s="56">
        <f>ROUNDUP(_xlfn.MINIFS(tbl_SeqLib[PCR prodct (µl) to add (exact)],tbl_SeqLib[Column],tbl_SeqLib[[#This Row],[Column]]),1)</f>
        <v>0</v>
      </c>
      <c r="N81" s="56">
        <f>ROUNDDOWN(_xlfn.MAXIFS(tbl_SeqLib[PCR prodct (µl) to add (exact)],tbl_SeqLib[Column],tbl_SeqLib[[#This Row],[Column]]),1)</f>
        <v>0</v>
      </c>
      <c r="O81" s="56" t="e">
        <f>ROUNDUP(AVERAGEIFS(tbl_SeqLib[PCR prodct (µl) to add (exact)],tbl_SeqLib[Column],tbl_SeqLib[[#This Row],[Column]]),1)</f>
        <v>#DIV/0!</v>
      </c>
      <c r="P81" s="56" t="str" cm="1">
        <f t="array" ref="P8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1" s="56" t="str">
        <f>IF(endrepair_vol_calculation_type="general",tbl_SeqLib[[#This Row],[PCR prodct (µl) to add (general)]],tbl_SeqLib[[#This Row],[PCR prodct (µl) to add (exact)]])</f>
        <v/>
      </c>
      <c r="R81" s="58" t="str">
        <f t="shared" si="2"/>
        <v/>
      </c>
      <c r="S81" s="57" t="str">
        <f>IF(ISBLANK(tbl_SeqLib[[#This Row],[sWGA Identifier]]),"",CONCATENATE(exp_id,"_",tbl_SeqLib[[#This Row],[Well]]))</f>
        <v/>
      </c>
    </row>
    <row r="82" spans="1:19" ht="15.75" customHeight="1" x14ac:dyDescent="0.25">
      <c r="A82" s="62">
        <v>80</v>
      </c>
      <c r="B82" s="63" t="str">
        <f>RIGHT(tbl_SeqLib[[#This Row],[Well]],LEN(tbl_SeqLib[[#This Row],[Well]])-1)</f>
        <v>10</v>
      </c>
      <c r="C82" s="62" t="s">
        <v>251</v>
      </c>
      <c r="D82" s="23"/>
      <c r="E82" s="25"/>
      <c r="F82" s="41"/>
      <c r="G82" s="41"/>
      <c r="H82" s="41"/>
      <c r="I82" s="41"/>
      <c r="J8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2" s="43" t="s">
        <v>252</v>
      </c>
      <c r="L82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2" s="56">
        <f>ROUNDUP(_xlfn.MINIFS(tbl_SeqLib[PCR prodct (µl) to add (exact)],tbl_SeqLib[Column],tbl_SeqLib[[#This Row],[Column]]),1)</f>
        <v>0</v>
      </c>
      <c r="N82" s="56">
        <f>ROUNDDOWN(_xlfn.MAXIFS(tbl_SeqLib[PCR prodct (µl) to add (exact)],tbl_SeqLib[Column],tbl_SeqLib[[#This Row],[Column]]),1)</f>
        <v>0</v>
      </c>
      <c r="O82" s="56" t="e">
        <f>ROUNDUP(AVERAGEIFS(tbl_SeqLib[PCR prodct (µl) to add (exact)],tbl_SeqLib[Column],tbl_SeqLib[[#This Row],[Column]]),1)</f>
        <v>#DIV/0!</v>
      </c>
      <c r="P82" s="56" t="str" cm="1">
        <f t="array" ref="P8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2" s="56" t="str">
        <f>IF(endrepair_vol_calculation_type="general",tbl_SeqLib[[#This Row],[PCR prodct (µl) to add (general)]],tbl_SeqLib[[#This Row],[PCR prodct (µl) to add (exact)]])</f>
        <v/>
      </c>
      <c r="R82" s="58" t="str">
        <f t="shared" si="2"/>
        <v/>
      </c>
      <c r="S82" s="57" t="str">
        <f>IF(ISBLANK(tbl_SeqLib[[#This Row],[sWGA Identifier]]),"",CONCATENATE(exp_id,"_",tbl_SeqLib[[#This Row],[Well]]))</f>
        <v/>
      </c>
    </row>
    <row r="83" spans="1:19" ht="15.75" customHeight="1" x14ac:dyDescent="0.25">
      <c r="A83" s="62">
        <v>81</v>
      </c>
      <c r="B83" s="63" t="str">
        <f>RIGHT(tbl_SeqLib[[#This Row],[Well]],LEN(tbl_SeqLib[[#This Row],[Well]])-1)</f>
        <v>11</v>
      </c>
      <c r="C83" s="62" t="s">
        <v>253</v>
      </c>
      <c r="D83" s="23"/>
      <c r="E83" s="25"/>
      <c r="F83" s="41"/>
      <c r="G83" s="41"/>
      <c r="H83" s="41"/>
      <c r="I83" s="41"/>
      <c r="J8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3" s="43" t="s">
        <v>254</v>
      </c>
      <c r="L83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3" s="56">
        <f>ROUNDUP(_xlfn.MINIFS(tbl_SeqLib[PCR prodct (µl) to add (exact)],tbl_SeqLib[Column],tbl_SeqLib[[#This Row],[Column]]),1)</f>
        <v>0</v>
      </c>
      <c r="N83" s="56">
        <f>ROUNDDOWN(_xlfn.MAXIFS(tbl_SeqLib[PCR prodct (µl) to add (exact)],tbl_SeqLib[Column],tbl_SeqLib[[#This Row],[Column]]),1)</f>
        <v>0</v>
      </c>
      <c r="O83" s="56" t="e">
        <f>ROUNDUP(AVERAGEIFS(tbl_SeqLib[PCR prodct (µl) to add (exact)],tbl_SeqLib[Column],tbl_SeqLib[[#This Row],[Column]]),1)</f>
        <v>#DIV/0!</v>
      </c>
      <c r="P83" s="56" t="str" cm="1">
        <f t="array" ref="P8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3" s="56" t="str">
        <f>IF(endrepair_vol_calculation_type="general",tbl_SeqLib[[#This Row],[PCR prodct (µl) to add (general)]],tbl_SeqLib[[#This Row],[PCR prodct (µl) to add (exact)]])</f>
        <v/>
      </c>
      <c r="R83" s="58" t="str">
        <f t="shared" si="2"/>
        <v/>
      </c>
      <c r="S83" s="57" t="str">
        <f>IF(ISBLANK(tbl_SeqLib[[#This Row],[sWGA Identifier]]),"",CONCATENATE(exp_id,"_",tbl_SeqLib[[#This Row],[Well]]))</f>
        <v/>
      </c>
    </row>
    <row r="84" spans="1:19" ht="15.75" customHeight="1" x14ac:dyDescent="0.25">
      <c r="A84" s="62">
        <v>82</v>
      </c>
      <c r="B84" s="63" t="str">
        <f>RIGHT(tbl_SeqLib[[#This Row],[Well]],LEN(tbl_SeqLib[[#This Row],[Well]])-1)</f>
        <v>11</v>
      </c>
      <c r="C84" s="62" t="s">
        <v>255</v>
      </c>
      <c r="D84" s="23"/>
      <c r="E84" s="25"/>
      <c r="F84" s="41"/>
      <c r="G84" s="41"/>
      <c r="H84" s="41"/>
      <c r="I84" s="41"/>
      <c r="J8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4" s="43" t="s">
        <v>256</v>
      </c>
      <c r="L84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4" s="56">
        <f>ROUNDUP(_xlfn.MINIFS(tbl_SeqLib[PCR prodct (µl) to add (exact)],tbl_SeqLib[Column],tbl_SeqLib[[#This Row],[Column]]),1)</f>
        <v>0</v>
      </c>
      <c r="N84" s="56">
        <f>ROUNDDOWN(_xlfn.MAXIFS(tbl_SeqLib[PCR prodct (µl) to add (exact)],tbl_SeqLib[Column],tbl_SeqLib[[#This Row],[Column]]),1)</f>
        <v>0</v>
      </c>
      <c r="O84" s="56" t="e">
        <f>ROUNDUP(AVERAGEIFS(tbl_SeqLib[PCR prodct (µl) to add (exact)],tbl_SeqLib[Column],tbl_SeqLib[[#This Row],[Column]]),1)</f>
        <v>#DIV/0!</v>
      </c>
      <c r="P84" s="56" t="str" cm="1">
        <f t="array" ref="P8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4" s="56" t="str">
        <f>IF(endrepair_vol_calculation_type="general",tbl_SeqLib[[#This Row],[PCR prodct (µl) to add (general)]],tbl_SeqLib[[#This Row],[PCR prodct (µl) to add (exact)]])</f>
        <v/>
      </c>
      <c r="R84" s="58" t="str">
        <f t="shared" si="2"/>
        <v/>
      </c>
      <c r="S84" s="57" t="str">
        <f>IF(ISBLANK(tbl_SeqLib[[#This Row],[sWGA Identifier]]),"",CONCATENATE(exp_id,"_",tbl_SeqLib[[#This Row],[Well]]))</f>
        <v/>
      </c>
    </row>
    <row r="85" spans="1:19" ht="15.75" customHeight="1" x14ac:dyDescent="0.25">
      <c r="A85" s="62">
        <v>83</v>
      </c>
      <c r="B85" s="63" t="str">
        <f>RIGHT(tbl_SeqLib[[#This Row],[Well]],LEN(tbl_SeqLib[[#This Row],[Well]])-1)</f>
        <v>11</v>
      </c>
      <c r="C85" s="62" t="s">
        <v>257</v>
      </c>
      <c r="D85" s="23"/>
      <c r="E85" s="25"/>
      <c r="F85" s="41"/>
      <c r="G85" s="41"/>
      <c r="H85" s="41"/>
      <c r="I85" s="41"/>
      <c r="J8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5" s="43" t="s">
        <v>258</v>
      </c>
      <c r="L85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5" s="56">
        <f>ROUNDUP(_xlfn.MINIFS(tbl_SeqLib[PCR prodct (µl) to add (exact)],tbl_SeqLib[Column],tbl_SeqLib[[#This Row],[Column]]),1)</f>
        <v>0</v>
      </c>
      <c r="N85" s="56">
        <f>ROUNDDOWN(_xlfn.MAXIFS(tbl_SeqLib[PCR prodct (µl) to add (exact)],tbl_SeqLib[Column],tbl_SeqLib[[#This Row],[Column]]),1)</f>
        <v>0</v>
      </c>
      <c r="O85" s="56" t="e">
        <f>ROUNDUP(AVERAGEIFS(tbl_SeqLib[PCR prodct (µl) to add (exact)],tbl_SeqLib[Column],tbl_SeqLib[[#This Row],[Column]]),1)</f>
        <v>#DIV/0!</v>
      </c>
      <c r="P85" s="56" t="str" cm="1">
        <f t="array" ref="P8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5" s="56" t="str">
        <f>IF(endrepair_vol_calculation_type="general",tbl_SeqLib[[#This Row],[PCR prodct (µl) to add (general)]],tbl_SeqLib[[#This Row],[PCR prodct (µl) to add (exact)]])</f>
        <v/>
      </c>
      <c r="R85" s="58" t="str">
        <f t="shared" si="2"/>
        <v/>
      </c>
      <c r="S85" s="57" t="str">
        <f>IF(ISBLANK(tbl_SeqLib[[#This Row],[sWGA Identifier]]),"",CONCATENATE(exp_id,"_",tbl_SeqLib[[#This Row],[Well]]))</f>
        <v/>
      </c>
    </row>
    <row r="86" spans="1:19" ht="15.75" customHeight="1" x14ac:dyDescent="0.25">
      <c r="A86" s="62">
        <v>84</v>
      </c>
      <c r="B86" s="63" t="str">
        <f>RIGHT(tbl_SeqLib[[#This Row],[Well]],LEN(tbl_SeqLib[[#This Row],[Well]])-1)</f>
        <v>11</v>
      </c>
      <c r="C86" s="62" t="s">
        <v>259</v>
      </c>
      <c r="D86" s="23"/>
      <c r="E86" s="25"/>
      <c r="F86" s="41"/>
      <c r="G86" s="41"/>
      <c r="H86" s="41"/>
      <c r="I86" s="41"/>
      <c r="J8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6" s="43" t="s">
        <v>260</v>
      </c>
      <c r="L86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6" s="56">
        <f>ROUNDUP(_xlfn.MINIFS(tbl_SeqLib[PCR prodct (µl) to add (exact)],tbl_SeqLib[Column],tbl_SeqLib[[#This Row],[Column]]),1)</f>
        <v>0</v>
      </c>
      <c r="N86" s="56">
        <f>ROUNDDOWN(_xlfn.MAXIFS(tbl_SeqLib[PCR prodct (µl) to add (exact)],tbl_SeqLib[Column],tbl_SeqLib[[#This Row],[Column]]),1)</f>
        <v>0</v>
      </c>
      <c r="O86" s="56" t="e">
        <f>ROUNDUP(AVERAGEIFS(tbl_SeqLib[PCR prodct (µl) to add (exact)],tbl_SeqLib[Column],tbl_SeqLib[[#This Row],[Column]]),1)</f>
        <v>#DIV/0!</v>
      </c>
      <c r="P86" s="56" t="str" cm="1">
        <f t="array" ref="P8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6" s="56" t="str">
        <f>IF(endrepair_vol_calculation_type="general",tbl_SeqLib[[#This Row],[PCR prodct (µl) to add (general)]],tbl_SeqLib[[#This Row],[PCR prodct (µl) to add (exact)]])</f>
        <v/>
      </c>
      <c r="R86" s="58" t="str">
        <f t="shared" si="2"/>
        <v/>
      </c>
      <c r="S86" s="57" t="str">
        <f>IF(ISBLANK(tbl_SeqLib[[#This Row],[sWGA Identifier]]),"",CONCATENATE(exp_id,"_",tbl_SeqLib[[#This Row],[Well]]))</f>
        <v/>
      </c>
    </row>
    <row r="87" spans="1:19" ht="15.75" customHeight="1" x14ac:dyDescent="0.25">
      <c r="A87" s="62">
        <v>85</v>
      </c>
      <c r="B87" s="63" t="str">
        <f>RIGHT(tbl_SeqLib[[#This Row],[Well]],LEN(tbl_SeqLib[[#This Row],[Well]])-1)</f>
        <v>11</v>
      </c>
      <c r="C87" s="62" t="s">
        <v>261</v>
      </c>
      <c r="D87" s="23"/>
      <c r="E87" s="25"/>
      <c r="F87" s="41"/>
      <c r="G87" s="41"/>
      <c r="H87" s="41"/>
      <c r="I87" s="41"/>
      <c r="J8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7" s="43" t="s">
        <v>262</v>
      </c>
      <c r="L87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7" s="56">
        <f>ROUNDUP(_xlfn.MINIFS(tbl_SeqLib[PCR prodct (µl) to add (exact)],tbl_SeqLib[Column],tbl_SeqLib[[#This Row],[Column]]),1)</f>
        <v>0</v>
      </c>
      <c r="N87" s="56">
        <f>ROUNDDOWN(_xlfn.MAXIFS(tbl_SeqLib[PCR prodct (µl) to add (exact)],tbl_SeqLib[Column],tbl_SeqLib[[#This Row],[Column]]),1)</f>
        <v>0</v>
      </c>
      <c r="O87" s="56" t="e">
        <f>ROUNDUP(AVERAGEIFS(tbl_SeqLib[PCR prodct (µl) to add (exact)],tbl_SeqLib[Column],tbl_SeqLib[[#This Row],[Column]]),1)</f>
        <v>#DIV/0!</v>
      </c>
      <c r="P87" s="56" t="str" cm="1">
        <f t="array" ref="P8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7" s="56" t="str">
        <f>IF(endrepair_vol_calculation_type="general",tbl_SeqLib[[#This Row],[PCR prodct (µl) to add (general)]],tbl_SeqLib[[#This Row],[PCR prodct (µl) to add (exact)]])</f>
        <v/>
      </c>
      <c r="R87" s="58" t="str">
        <f t="shared" si="2"/>
        <v/>
      </c>
      <c r="S87" s="57" t="str">
        <f>IF(ISBLANK(tbl_SeqLib[[#This Row],[sWGA Identifier]]),"",CONCATENATE(exp_id,"_",tbl_SeqLib[[#This Row],[Well]]))</f>
        <v/>
      </c>
    </row>
    <row r="88" spans="1:19" ht="15.75" customHeight="1" x14ac:dyDescent="0.25">
      <c r="A88" s="62">
        <v>86</v>
      </c>
      <c r="B88" s="63" t="str">
        <f>RIGHT(tbl_SeqLib[[#This Row],[Well]],LEN(tbl_SeqLib[[#This Row],[Well]])-1)</f>
        <v>11</v>
      </c>
      <c r="C88" s="62" t="s">
        <v>263</v>
      </c>
      <c r="D88" s="23"/>
      <c r="E88" s="25"/>
      <c r="F88" s="41"/>
      <c r="G88" s="41"/>
      <c r="H88" s="41"/>
      <c r="I88" s="41"/>
      <c r="J8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8" s="43" t="s">
        <v>264</v>
      </c>
      <c r="L88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8" s="56">
        <f>ROUNDUP(_xlfn.MINIFS(tbl_SeqLib[PCR prodct (µl) to add (exact)],tbl_SeqLib[Column],tbl_SeqLib[[#This Row],[Column]]),1)</f>
        <v>0</v>
      </c>
      <c r="N88" s="56">
        <f>ROUNDDOWN(_xlfn.MAXIFS(tbl_SeqLib[PCR prodct (µl) to add (exact)],tbl_SeqLib[Column],tbl_SeqLib[[#This Row],[Column]]),1)</f>
        <v>0</v>
      </c>
      <c r="O88" s="56" t="e">
        <f>ROUNDUP(AVERAGEIFS(tbl_SeqLib[PCR prodct (µl) to add (exact)],tbl_SeqLib[Column],tbl_SeqLib[[#This Row],[Column]]),1)</f>
        <v>#DIV/0!</v>
      </c>
      <c r="P88" s="56" t="str" cm="1">
        <f t="array" ref="P8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8" s="56" t="str">
        <f>IF(endrepair_vol_calculation_type="general",tbl_SeqLib[[#This Row],[PCR prodct (µl) to add (general)]],tbl_SeqLib[[#This Row],[PCR prodct (µl) to add (exact)]])</f>
        <v/>
      </c>
      <c r="R88" s="58" t="str">
        <f t="shared" si="2"/>
        <v/>
      </c>
      <c r="S88" s="57" t="str">
        <f>IF(ISBLANK(tbl_SeqLib[[#This Row],[sWGA Identifier]]),"",CONCATENATE(exp_id,"_",tbl_SeqLib[[#This Row],[Well]]))</f>
        <v/>
      </c>
    </row>
    <row r="89" spans="1:19" ht="15.75" customHeight="1" x14ac:dyDescent="0.25">
      <c r="A89" s="62">
        <v>87</v>
      </c>
      <c r="B89" s="63" t="str">
        <f>RIGHT(tbl_SeqLib[[#This Row],[Well]],LEN(tbl_SeqLib[[#This Row],[Well]])-1)</f>
        <v>11</v>
      </c>
      <c r="C89" s="62" t="s">
        <v>265</v>
      </c>
      <c r="D89" s="23"/>
      <c r="E89" s="25"/>
      <c r="F89" s="41"/>
      <c r="G89" s="41"/>
      <c r="H89" s="41"/>
      <c r="I89" s="41"/>
      <c r="J8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9" s="43" t="s">
        <v>266</v>
      </c>
      <c r="L89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9" s="56">
        <f>ROUNDUP(_xlfn.MINIFS(tbl_SeqLib[PCR prodct (µl) to add (exact)],tbl_SeqLib[Column],tbl_SeqLib[[#This Row],[Column]]),1)</f>
        <v>0</v>
      </c>
      <c r="N89" s="56">
        <f>ROUNDDOWN(_xlfn.MAXIFS(tbl_SeqLib[PCR prodct (µl) to add (exact)],tbl_SeqLib[Column],tbl_SeqLib[[#This Row],[Column]]),1)</f>
        <v>0</v>
      </c>
      <c r="O89" s="56" t="e">
        <f>ROUNDUP(AVERAGEIFS(tbl_SeqLib[PCR prodct (µl) to add (exact)],tbl_SeqLib[Column],tbl_SeqLib[[#This Row],[Column]]),1)</f>
        <v>#DIV/0!</v>
      </c>
      <c r="P89" s="56" t="str" cm="1">
        <f t="array" ref="P8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9" s="56" t="str">
        <f>IF(endrepair_vol_calculation_type="general",tbl_SeqLib[[#This Row],[PCR prodct (µl) to add (general)]],tbl_SeqLib[[#This Row],[PCR prodct (µl) to add (exact)]])</f>
        <v/>
      </c>
      <c r="R89" s="58" t="str">
        <f t="shared" si="2"/>
        <v/>
      </c>
      <c r="S89" s="57" t="str">
        <f>IF(ISBLANK(tbl_SeqLib[[#This Row],[sWGA Identifier]]),"",CONCATENATE(exp_id,"_",tbl_SeqLib[[#This Row],[Well]]))</f>
        <v/>
      </c>
    </row>
    <row r="90" spans="1:19" ht="15.75" customHeight="1" x14ac:dyDescent="0.25">
      <c r="A90" s="62">
        <v>88</v>
      </c>
      <c r="B90" s="63" t="str">
        <f>RIGHT(tbl_SeqLib[[#This Row],[Well]],LEN(tbl_SeqLib[[#This Row],[Well]])-1)</f>
        <v>11</v>
      </c>
      <c r="C90" s="62" t="s">
        <v>267</v>
      </c>
      <c r="D90" s="23"/>
      <c r="E90" s="25"/>
      <c r="F90" s="41"/>
      <c r="G90" s="41"/>
      <c r="H90" s="41"/>
      <c r="I90" s="41"/>
      <c r="J9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0" s="43" t="s">
        <v>268</v>
      </c>
      <c r="L90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90" s="56">
        <f>ROUNDUP(_xlfn.MINIFS(tbl_SeqLib[PCR prodct (µl) to add (exact)],tbl_SeqLib[Column],tbl_SeqLib[[#This Row],[Column]]),1)</f>
        <v>0</v>
      </c>
      <c r="N90" s="56">
        <f>ROUNDDOWN(_xlfn.MAXIFS(tbl_SeqLib[PCR prodct (µl) to add (exact)],tbl_SeqLib[Column],tbl_SeqLib[[#This Row],[Column]]),1)</f>
        <v>0</v>
      </c>
      <c r="O90" s="56" t="e">
        <f>ROUNDUP(AVERAGEIFS(tbl_SeqLib[PCR prodct (µl) to add (exact)],tbl_SeqLib[Column],tbl_SeqLib[[#This Row],[Column]]),1)</f>
        <v>#DIV/0!</v>
      </c>
      <c r="P90" s="56" t="str" cm="1">
        <f t="array" ref="P9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0" s="56" t="str">
        <f>IF(endrepair_vol_calculation_type="general",tbl_SeqLib[[#This Row],[PCR prodct (µl) to add (general)]],tbl_SeqLib[[#This Row],[PCR prodct (µl) to add (exact)]])</f>
        <v/>
      </c>
      <c r="R90" s="58" t="str">
        <f t="shared" si="2"/>
        <v/>
      </c>
      <c r="S90" s="57" t="str">
        <f>IF(ISBLANK(tbl_SeqLib[[#This Row],[sWGA Identifier]]),"",CONCATENATE(exp_id,"_",tbl_SeqLib[[#This Row],[Well]]))</f>
        <v/>
      </c>
    </row>
    <row r="91" spans="1:19" ht="15.75" customHeight="1" x14ac:dyDescent="0.25">
      <c r="A91" s="62">
        <v>89</v>
      </c>
      <c r="B91" s="63" t="str">
        <f>RIGHT(tbl_SeqLib[[#This Row],[Well]],LEN(tbl_SeqLib[[#This Row],[Well]])-1)</f>
        <v>12</v>
      </c>
      <c r="C91" s="62" t="s">
        <v>269</v>
      </c>
      <c r="D91" s="23"/>
      <c r="E91" s="25"/>
      <c r="F91" s="41"/>
      <c r="G91" s="41"/>
      <c r="H91" s="41"/>
      <c r="I91" s="41"/>
      <c r="J9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1" s="43" t="s">
        <v>270</v>
      </c>
      <c r="L91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91" s="56">
        <f>ROUNDUP(_xlfn.MINIFS(tbl_SeqLib[PCR prodct (µl) to add (exact)],tbl_SeqLib[Column],tbl_SeqLib[[#This Row],[Column]]),1)</f>
        <v>0</v>
      </c>
      <c r="N91" s="56">
        <f>ROUNDDOWN(_xlfn.MAXIFS(tbl_SeqLib[PCR prodct (µl) to add (exact)],tbl_SeqLib[Column],tbl_SeqLib[[#This Row],[Column]]),1)</f>
        <v>0</v>
      </c>
      <c r="O91" s="56" t="e">
        <f>ROUNDUP(AVERAGEIFS(tbl_SeqLib[PCR prodct (µl) to add (exact)],tbl_SeqLib[Column],tbl_SeqLib[[#This Row],[Column]]),1)</f>
        <v>#DIV/0!</v>
      </c>
      <c r="P91" s="56" t="str" cm="1">
        <f t="array" ref="P9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1" s="56" t="str">
        <f>IF(endrepair_vol_calculation_type="general",tbl_SeqLib[[#This Row],[PCR prodct (µl) to add (general)]],tbl_SeqLib[[#This Row],[PCR prodct (µl) to add (exact)]])</f>
        <v/>
      </c>
      <c r="R91" s="58" t="str">
        <f t="shared" si="2"/>
        <v/>
      </c>
      <c r="S91" s="57" t="str">
        <f>IF(ISBLANK(tbl_SeqLib[[#This Row],[sWGA Identifier]]),"",CONCATENATE(exp_id,"_",tbl_SeqLib[[#This Row],[Well]]))</f>
        <v/>
      </c>
    </row>
    <row r="92" spans="1:19" ht="15.75" customHeight="1" x14ac:dyDescent="0.25">
      <c r="A92" s="62">
        <v>90</v>
      </c>
      <c r="B92" s="63" t="str">
        <f>RIGHT(tbl_SeqLib[[#This Row],[Well]],LEN(tbl_SeqLib[[#This Row],[Well]])-1)</f>
        <v>12</v>
      </c>
      <c r="C92" s="62" t="s">
        <v>271</v>
      </c>
      <c r="D92" s="23"/>
      <c r="E92" s="25"/>
      <c r="F92" s="41"/>
      <c r="G92" s="41"/>
      <c r="H92" s="41"/>
      <c r="I92" s="41"/>
      <c r="J9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2" s="43" t="s">
        <v>272</v>
      </c>
      <c r="L92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92" s="56">
        <f>ROUNDUP(_xlfn.MINIFS(tbl_SeqLib[PCR prodct (µl) to add (exact)],tbl_SeqLib[Column],tbl_SeqLib[[#This Row],[Column]]),1)</f>
        <v>0</v>
      </c>
      <c r="N92" s="56">
        <f>ROUNDDOWN(_xlfn.MAXIFS(tbl_SeqLib[PCR prodct (µl) to add (exact)],tbl_SeqLib[Column],tbl_SeqLib[[#This Row],[Column]]),1)</f>
        <v>0</v>
      </c>
      <c r="O92" s="56" t="e">
        <f>ROUNDUP(AVERAGEIFS(tbl_SeqLib[PCR prodct (µl) to add (exact)],tbl_SeqLib[Column],tbl_SeqLib[[#This Row],[Column]]),1)</f>
        <v>#DIV/0!</v>
      </c>
      <c r="P92" s="56" t="str" cm="1">
        <f t="array" ref="P9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2" s="56" t="str">
        <f>IF(endrepair_vol_calculation_type="general",tbl_SeqLib[[#This Row],[PCR prodct (µl) to add (general)]],tbl_SeqLib[[#This Row],[PCR prodct (µl) to add (exact)]])</f>
        <v/>
      </c>
      <c r="R92" s="58" t="str">
        <f t="shared" si="2"/>
        <v/>
      </c>
      <c r="S92" s="57" t="str">
        <f>IF(ISBLANK(tbl_SeqLib[[#This Row],[sWGA Identifier]]),"",CONCATENATE(exp_id,"_",tbl_SeqLib[[#This Row],[Well]]))</f>
        <v/>
      </c>
    </row>
    <row r="93" spans="1:19" ht="15.75" customHeight="1" x14ac:dyDescent="0.25">
      <c r="A93" s="62">
        <v>91</v>
      </c>
      <c r="B93" s="63" t="str">
        <f>RIGHT(tbl_SeqLib[[#This Row],[Well]],LEN(tbl_SeqLib[[#This Row],[Well]])-1)</f>
        <v>12</v>
      </c>
      <c r="C93" s="62" t="s">
        <v>273</v>
      </c>
      <c r="D93" s="23"/>
      <c r="E93" s="25"/>
      <c r="F93" s="41"/>
      <c r="G93" s="41"/>
      <c r="H93" s="41"/>
      <c r="I93" s="41"/>
      <c r="J9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3" s="43" t="s">
        <v>274</v>
      </c>
      <c r="L93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93" s="56">
        <f>ROUNDUP(_xlfn.MINIFS(tbl_SeqLib[PCR prodct (µl) to add (exact)],tbl_SeqLib[Column],tbl_SeqLib[[#This Row],[Column]]),1)</f>
        <v>0</v>
      </c>
      <c r="N93" s="56">
        <f>ROUNDDOWN(_xlfn.MAXIFS(tbl_SeqLib[PCR prodct (µl) to add (exact)],tbl_SeqLib[Column],tbl_SeqLib[[#This Row],[Column]]),1)</f>
        <v>0</v>
      </c>
      <c r="O93" s="56" t="e">
        <f>ROUNDUP(AVERAGEIFS(tbl_SeqLib[PCR prodct (µl) to add (exact)],tbl_SeqLib[Column],tbl_SeqLib[[#This Row],[Column]]),1)</f>
        <v>#DIV/0!</v>
      </c>
      <c r="P93" s="56" t="str" cm="1">
        <f t="array" ref="P9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3" s="56" t="str">
        <f>IF(endrepair_vol_calculation_type="general",tbl_SeqLib[[#This Row],[PCR prodct (µl) to add (general)]],tbl_SeqLib[[#This Row],[PCR prodct (µl) to add (exact)]])</f>
        <v/>
      </c>
      <c r="R93" s="58" t="str">
        <f t="shared" si="2"/>
        <v/>
      </c>
      <c r="S93" s="57" t="str">
        <f>IF(ISBLANK(tbl_SeqLib[[#This Row],[sWGA Identifier]]),"",CONCATENATE(exp_id,"_",tbl_SeqLib[[#This Row],[Well]]))</f>
        <v/>
      </c>
    </row>
    <row r="94" spans="1:19" ht="15.75" customHeight="1" x14ac:dyDescent="0.25">
      <c r="A94" s="62">
        <v>92</v>
      </c>
      <c r="B94" s="63" t="str">
        <f>RIGHT(tbl_SeqLib[[#This Row],[Well]],LEN(tbl_SeqLib[[#This Row],[Well]])-1)</f>
        <v>12</v>
      </c>
      <c r="C94" s="62" t="s">
        <v>275</v>
      </c>
      <c r="D94" s="23"/>
      <c r="E94" s="25"/>
      <c r="F94" s="41"/>
      <c r="G94" s="41"/>
      <c r="H94" s="41"/>
      <c r="I94" s="41"/>
      <c r="J9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4" s="43" t="s">
        <v>276</v>
      </c>
      <c r="L94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94" s="56">
        <f>ROUNDUP(_xlfn.MINIFS(tbl_SeqLib[PCR prodct (µl) to add (exact)],tbl_SeqLib[Column],tbl_SeqLib[[#This Row],[Column]]),1)</f>
        <v>0</v>
      </c>
      <c r="N94" s="56">
        <f>ROUNDDOWN(_xlfn.MAXIFS(tbl_SeqLib[PCR prodct (µl) to add (exact)],tbl_SeqLib[Column],tbl_SeqLib[[#This Row],[Column]]),1)</f>
        <v>0</v>
      </c>
      <c r="O94" s="56" t="e">
        <f>ROUNDUP(AVERAGEIFS(tbl_SeqLib[PCR prodct (µl) to add (exact)],tbl_SeqLib[Column],tbl_SeqLib[[#This Row],[Column]]),1)</f>
        <v>#DIV/0!</v>
      </c>
      <c r="P94" s="56" t="str" cm="1">
        <f t="array" ref="P9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4" s="56" t="str">
        <f>IF(endrepair_vol_calculation_type="general",tbl_SeqLib[[#This Row],[PCR prodct (µl) to add (general)]],tbl_SeqLib[[#This Row],[PCR prodct (µl) to add (exact)]])</f>
        <v/>
      </c>
      <c r="R94" s="58" t="str">
        <f t="shared" si="2"/>
        <v/>
      </c>
      <c r="S94" s="57" t="str">
        <f>IF(ISBLANK(tbl_SeqLib[[#This Row],[sWGA Identifier]]),"",CONCATENATE(exp_id,"_",tbl_SeqLib[[#This Row],[Well]]))</f>
        <v/>
      </c>
    </row>
    <row r="95" spans="1:19" ht="15.75" customHeight="1" x14ac:dyDescent="0.25">
      <c r="A95" s="62">
        <v>93</v>
      </c>
      <c r="B95" s="63" t="str">
        <f>RIGHT(tbl_SeqLib[[#This Row],[Well]],LEN(tbl_SeqLib[[#This Row],[Well]])-1)</f>
        <v>12</v>
      </c>
      <c r="C95" s="62" t="s">
        <v>277</v>
      </c>
      <c r="D95" s="23"/>
      <c r="E95" s="25"/>
      <c r="F95" s="41"/>
      <c r="G95" s="41"/>
      <c r="H95" s="41"/>
      <c r="I95" s="41"/>
      <c r="J9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5" s="43" t="s">
        <v>278</v>
      </c>
      <c r="L95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95" s="56">
        <f>ROUNDUP(_xlfn.MINIFS(tbl_SeqLib[PCR prodct (µl) to add (exact)],tbl_SeqLib[Column],tbl_SeqLib[[#This Row],[Column]]),1)</f>
        <v>0</v>
      </c>
      <c r="N95" s="56">
        <f>ROUNDDOWN(_xlfn.MAXIFS(tbl_SeqLib[PCR prodct (µl) to add (exact)],tbl_SeqLib[Column],tbl_SeqLib[[#This Row],[Column]]),1)</f>
        <v>0</v>
      </c>
      <c r="O95" s="56" t="e">
        <f>ROUNDUP(AVERAGEIFS(tbl_SeqLib[PCR prodct (µl) to add (exact)],tbl_SeqLib[Column],tbl_SeqLib[[#This Row],[Column]]),1)</f>
        <v>#DIV/0!</v>
      </c>
      <c r="P95" s="56" t="str" cm="1">
        <f t="array" ref="P9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5" s="56" t="str">
        <f>IF(endrepair_vol_calculation_type="general",tbl_SeqLib[[#This Row],[PCR prodct (µl) to add (general)]],tbl_SeqLib[[#This Row],[PCR prodct (µl) to add (exact)]])</f>
        <v/>
      </c>
      <c r="R95" s="58" t="str">
        <f t="shared" si="2"/>
        <v/>
      </c>
      <c r="S95" s="57" t="str">
        <f>IF(ISBLANK(tbl_SeqLib[[#This Row],[sWGA Identifier]]),"",CONCATENATE(exp_id,"_",tbl_SeqLib[[#This Row],[Well]]))</f>
        <v/>
      </c>
    </row>
    <row r="96" spans="1:19" ht="15.75" customHeight="1" x14ac:dyDescent="0.25">
      <c r="A96" s="62">
        <v>94</v>
      </c>
      <c r="B96" s="63" t="str">
        <f>RIGHT(tbl_SeqLib[[#This Row],[Well]],LEN(tbl_SeqLib[[#This Row],[Well]])-1)</f>
        <v>12</v>
      </c>
      <c r="C96" s="62" t="s">
        <v>279</v>
      </c>
      <c r="D96" s="23"/>
      <c r="E96" s="25"/>
      <c r="F96" s="41"/>
      <c r="G96" s="41"/>
      <c r="H96" s="41"/>
      <c r="I96" s="41"/>
      <c r="J9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6" s="43" t="s">
        <v>280</v>
      </c>
      <c r="L96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96" s="56">
        <f>ROUNDUP(_xlfn.MINIFS(tbl_SeqLib[PCR prodct (µl) to add (exact)],tbl_SeqLib[Column],tbl_SeqLib[[#This Row],[Column]]),1)</f>
        <v>0</v>
      </c>
      <c r="N96" s="56">
        <f>ROUNDDOWN(_xlfn.MAXIFS(tbl_SeqLib[PCR prodct (µl) to add (exact)],tbl_SeqLib[Column],tbl_SeqLib[[#This Row],[Column]]),1)</f>
        <v>0</v>
      </c>
      <c r="O96" s="56" t="e">
        <f>ROUNDUP(AVERAGEIFS(tbl_SeqLib[PCR prodct (µl) to add (exact)],tbl_SeqLib[Column],tbl_SeqLib[[#This Row],[Column]]),1)</f>
        <v>#DIV/0!</v>
      </c>
      <c r="P96" s="56" t="str" cm="1">
        <f t="array" ref="P9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6" s="56" t="str">
        <f>IF(endrepair_vol_calculation_type="general",tbl_SeqLib[[#This Row],[PCR prodct (µl) to add (general)]],tbl_SeqLib[[#This Row],[PCR prodct (µl) to add (exact)]])</f>
        <v/>
      </c>
      <c r="R96" s="58" t="str">
        <f t="shared" si="2"/>
        <v/>
      </c>
      <c r="S96" s="57" t="str">
        <f>IF(ISBLANK(tbl_SeqLib[[#This Row],[sWGA Identifier]]),"",CONCATENATE(exp_id,"_",tbl_SeqLib[[#This Row],[Well]]))</f>
        <v/>
      </c>
    </row>
    <row r="97" spans="1:19" ht="15.75" customHeight="1" x14ac:dyDescent="0.25">
      <c r="A97" s="62">
        <v>95</v>
      </c>
      <c r="B97" s="63" t="str">
        <f>RIGHT(tbl_SeqLib[[#This Row],[Well]],LEN(tbl_SeqLib[[#This Row],[Well]])-1)</f>
        <v>12</v>
      </c>
      <c r="C97" s="62" t="s">
        <v>281</v>
      </c>
      <c r="D97" s="23"/>
      <c r="E97" s="25"/>
      <c r="F97" s="41"/>
      <c r="G97" s="41"/>
      <c r="H97" s="41"/>
      <c r="I97" s="41"/>
      <c r="J9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7" s="43" t="s">
        <v>282</v>
      </c>
      <c r="L97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97" s="56">
        <f>ROUNDUP(_xlfn.MINIFS(tbl_SeqLib[PCR prodct (µl) to add (exact)],tbl_SeqLib[Column],tbl_SeqLib[[#This Row],[Column]]),1)</f>
        <v>0</v>
      </c>
      <c r="N97" s="56">
        <f>ROUNDDOWN(_xlfn.MAXIFS(tbl_SeqLib[PCR prodct (µl) to add (exact)],tbl_SeqLib[Column],tbl_SeqLib[[#This Row],[Column]]),1)</f>
        <v>0</v>
      </c>
      <c r="O97" s="56" t="e">
        <f>ROUNDUP(AVERAGEIFS(tbl_SeqLib[PCR prodct (µl) to add (exact)],tbl_SeqLib[Column],tbl_SeqLib[[#This Row],[Column]]),1)</f>
        <v>#DIV/0!</v>
      </c>
      <c r="P97" s="56" t="str" cm="1">
        <f t="array" ref="P9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7" s="56" t="str">
        <f>IF(endrepair_vol_calculation_type="general",tbl_SeqLib[[#This Row],[PCR prodct (µl) to add (general)]],tbl_SeqLib[[#This Row],[PCR prodct (µl) to add (exact)]])</f>
        <v/>
      </c>
      <c r="R97" s="58" t="str">
        <f t="shared" si="2"/>
        <v/>
      </c>
      <c r="S97" s="57" t="str">
        <f>IF(ISBLANK(tbl_SeqLib[[#This Row],[sWGA Identifier]]),"",CONCATENATE(exp_id,"_",tbl_SeqLib[[#This Row],[Well]]))</f>
        <v/>
      </c>
    </row>
    <row r="98" spans="1:19" ht="15.75" customHeight="1" x14ac:dyDescent="0.25">
      <c r="A98" s="64">
        <v>96</v>
      </c>
      <c r="B98" s="63" t="str">
        <f>RIGHT(tbl_SeqLib[[#This Row],[Well]],LEN(tbl_SeqLib[[#This Row],[Well]])-1)</f>
        <v>12</v>
      </c>
      <c r="C98" s="64" t="s">
        <v>283</v>
      </c>
      <c r="D98" s="23"/>
      <c r="E98" s="25"/>
      <c r="F98" s="42"/>
      <c r="G98" s="42"/>
      <c r="H98" s="42"/>
      <c r="I98" s="42"/>
      <c r="J9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8" s="44" t="s">
        <v>284</v>
      </c>
      <c r="L98" s="56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98" s="56">
        <f>ROUNDUP(_xlfn.MINIFS(tbl_SeqLib[PCR prodct (µl) to add (exact)],tbl_SeqLib[Column],tbl_SeqLib[[#This Row],[Column]]),1)</f>
        <v>0</v>
      </c>
      <c r="N98" s="67">
        <f>ROUNDDOWN(_xlfn.MAXIFS(tbl_SeqLib[PCR prodct (µl) to add (exact)],tbl_SeqLib[Column],tbl_SeqLib[[#This Row],[Column]]),1)</f>
        <v>0</v>
      </c>
      <c r="O98" s="67" t="e">
        <f>ROUNDUP(AVERAGEIFS(tbl_SeqLib[PCR prodct (µl) to add (exact)],tbl_SeqLib[Column],tbl_SeqLib[[#This Row],[Column]]),1)</f>
        <v>#DIV/0!</v>
      </c>
      <c r="P98" s="67" t="str" cm="1">
        <f t="array" ref="P9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8" s="56" t="str">
        <f>IF(endrepair_vol_calculation_type="general",tbl_SeqLib[[#This Row],[PCR prodct (µl) to add (general)]],tbl_SeqLib[[#This Row],[PCR prodct (µl) to add (exact)]])</f>
        <v/>
      </c>
      <c r="R98" s="59" t="str">
        <f t="shared" si="2"/>
        <v/>
      </c>
      <c r="S98" s="57" t="str">
        <f>IF(ISBLANK(tbl_SeqLib[[#This Row],[sWGA Identifier]]),"",CONCATENATE(exp_id,"_",tbl_SeqLib[[#This Row],[Well]]))</f>
        <v/>
      </c>
    </row>
    <row r="99" spans="1:19" s="27" customFormat="1" x14ac:dyDescent="0.25">
      <c r="A99" s="26"/>
      <c r="B99" s="26"/>
      <c r="C99" s="26"/>
      <c r="D99" s="26"/>
      <c r="E99" s="26"/>
      <c r="F99" s="26"/>
      <c r="G99" s="26"/>
    </row>
    <row r="100" spans="1:19" x14ac:dyDescent="0.25">
      <c r="A100" s="3"/>
      <c r="B100" s="3"/>
      <c r="C100" s="3"/>
      <c r="D100" s="3"/>
      <c r="F100" s="3"/>
      <c r="G100" s="3"/>
    </row>
    <row r="101" spans="1:19" x14ac:dyDescent="0.25">
      <c r="A101" s="3"/>
      <c r="B101" s="3"/>
      <c r="C101" s="3"/>
      <c r="D101" s="3"/>
      <c r="F101" s="3"/>
      <c r="G101" s="3"/>
    </row>
    <row r="102" spans="1:19" x14ac:dyDescent="0.25">
      <c r="A102" s="3"/>
      <c r="B102" s="3"/>
      <c r="C102" s="3"/>
      <c r="D102" s="3"/>
      <c r="F102" s="3"/>
      <c r="G102" s="3"/>
    </row>
    <row r="103" spans="1:19" x14ac:dyDescent="0.25">
      <c r="A103" s="3"/>
      <c r="B103" s="3"/>
      <c r="C103" s="3"/>
      <c r="D103" s="3"/>
      <c r="F103" s="3"/>
      <c r="G103" s="3"/>
    </row>
    <row r="104" spans="1:19" x14ac:dyDescent="0.25">
      <c r="A104" s="3"/>
      <c r="B104" s="3"/>
      <c r="C104" s="3"/>
      <c r="D104" s="3"/>
      <c r="F104" s="3"/>
      <c r="G104" s="3"/>
    </row>
    <row r="105" spans="1:19" x14ac:dyDescent="0.25">
      <c r="A105" s="3"/>
      <c r="B105" s="3"/>
      <c r="C105" s="3"/>
      <c r="D105" s="3"/>
      <c r="F105" s="3"/>
      <c r="G105" s="3"/>
    </row>
    <row r="106" spans="1:19" x14ac:dyDescent="0.25">
      <c r="A106" s="3"/>
      <c r="B106" s="3"/>
      <c r="C106" s="3"/>
      <c r="D106" s="3"/>
      <c r="F106" s="3"/>
      <c r="G106" s="3"/>
    </row>
    <row r="107" spans="1:19" x14ac:dyDescent="0.25">
      <c r="A107" s="3"/>
      <c r="B107" s="3"/>
      <c r="C107" s="3"/>
      <c r="D107" s="3"/>
      <c r="F107" s="3"/>
      <c r="G107" s="3"/>
    </row>
    <row r="108" spans="1:19" x14ac:dyDescent="0.25">
      <c r="A108" s="3"/>
      <c r="B108" s="3"/>
      <c r="C108" s="3"/>
      <c r="D108" s="3"/>
      <c r="F108" s="3"/>
      <c r="G108" s="3"/>
    </row>
    <row r="109" spans="1:19" x14ac:dyDescent="0.25">
      <c r="A109" s="3"/>
      <c r="B109" s="3"/>
      <c r="C109" s="3"/>
      <c r="D109" s="3"/>
      <c r="F109" s="3"/>
      <c r="G109" s="3"/>
    </row>
    <row r="110" spans="1:19" x14ac:dyDescent="0.25">
      <c r="A110" s="3"/>
      <c r="B110" s="3"/>
      <c r="C110" s="3"/>
      <c r="D110" s="3"/>
      <c r="F110" s="3"/>
      <c r="G110" s="3"/>
    </row>
    <row r="111" spans="1:19" x14ac:dyDescent="0.25">
      <c r="A111" s="3"/>
      <c r="B111" s="3"/>
      <c r="C111" s="3"/>
      <c r="D111" s="3"/>
      <c r="F111" s="3"/>
      <c r="G111" s="3"/>
    </row>
  </sheetData>
  <sheetProtection sheet="1" objects="1" scenarios="1"/>
  <mergeCells count="3">
    <mergeCell ref="D1:E1"/>
    <mergeCell ref="G1:J1"/>
    <mergeCell ref="K1:S1"/>
  </mergeCells>
  <phoneticPr fontId="18" type="noConversion"/>
  <conditionalFormatting sqref="D1:I98 K3:K98">
    <cfRule type="expression" dxfId="0" priority="2">
      <formula>COUNTIF(D1,"")</formula>
    </cfRule>
  </conditionalFormatting>
  <dataValidations count="1">
    <dataValidation type="textLength" errorStyle="warning" operator="greaterThan" allowBlank="1" showErrorMessage="1" error="The Extraction ID cannot be left blank." prompt="Enter the Extraction ID" sqref="D3:D98 E10:E98" xr:uid="{00000000-0002-0000-0100-000000000000}">
      <formula1>0</formula1>
      <formula2>0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O21"/>
  <sheetViews>
    <sheetView zoomScaleNormal="100" workbookViewId="0">
      <selection activeCell="B7" sqref="B7"/>
    </sheetView>
  </sheetViews>
  <sheetFormatPr defaultColWidth="8.625" defaultRowHeight="15.75" x14ac:dyDescent="0.25"/>
  <cols>
    <col min="1" max="1" width="34.25" customWidth="1"/>
    <col min="5" max="5" width="20" customWidth="1"/>
    <col min="6" max="6" width="5.125" customWidth="1"/>
    <col min="7" max="7" width="19.75" customWidth="1"/>
    <col min="8" max="8" width="8.75" customWidth="1"/>
    <col min="9" max="9" width="5.5" customWidth="1"/>
    <col min="10" max="10" width="22.625" customWidth="1"/>
    <col min="12" max="12" width="17.75" customWidth="1"/>
    <col min="13" max="13" width="28.875" customWidth="1"/>
  </cols>
  <sheetData>
    <row r="1" spans="1:15" ht="18.75" x14ac:dyDescent="0.3">
      <c r="A1" s="28" t="s">
        <v>291</v>
      </c>
      <c r="C1" s="29"/>
      <c r="D1" s="29"/>
      <c r="E1" s="28" t="s">
        <v>292</v>
      </c>
      <c r="G1" s="28" t="s">
        <v>293</v>
      </c>
    </row>
    <row r="2" spans="1:15" ht="16.5" thickBot="1" x14ac:dyDescent="0.3">
      <c r="A2" s="30" t="s">
        <v>294</v>
      </c>
      <c r="B2" s="31"/>
      <c r="C2" s="31"/>
      <c r="E2" s="31" t="s">
        <v>295</v>
      </c>
      <c r="G2" s="32" t="s">
        <v>296</v>
      </c>
      <c r="H2" s="32" t="s">
        <v>297</v>
      </c>
      <c r="J2" s="32" t="s">
        <v>298</v>
      </c>
    </row>
    <row r="3" spans="1:15" x14ac:dyDescent="0.25">
      <c r="A3" s="15" t="s">
        <v>302</v>
      </c>
      <c r="B3" s="65">
        <v>10</v>
      </c>
      <c r="C3" t="s">
        <v>303</v>
      </c>
      <c r="D3" s="29"/>
      <c r="E3" s="65" t="s">
        <v>299</v>
      </c>
      <c r="G3" s="47" t="s">
        <v>300</v>
      </c>
      <c r="H3" s="47" t="s">
        <v>301</v>
      </c>
      <c r="J3" s="47" t="s">
        <v>357</v>
      </c>
    </row>
    <row r="4" spans="1:15" x14ac:dyDescent="0.25">
      <c r="A4" s="15" t="s">
        <v>309</v>
      </c>
      <c r="B4" s="65">
        <f>IF(adaptlig_rxn_vol=100,65,30)</f>
        <v>30</v>
      </c>
      <c r="C4" t="s">
        <v>303</v>
      </c>
      <c r="D4" s="29"/>
      <c r="E4" s="65" t="s">
        <v>304</v>
      </c>
      <c r="G4" s="47" t="s">
        <v>305</v>
      </c>
      <c r="H4" s="47" t="s">
        <v>306</v>
      </c>
      <c r="J4" s="47" t="s">
        <v>358</v>
      </c>
    </row>
    <row r="5" spans="1:15" x14ac:dyDescent="0.25">
      <c r="A5" s="15" t="s">
        <v>312</v>
      </c>
      <c r="B5" s="65">
        <v>12</v>
      </c>
      <c r="C5" t="s">
        <v>303</v>
      </c>
      <c r="G5" s="47" t="s">
        <v>307</v>
      </c>
      <c r="H5" s="47" t="s">
        <v>308</v>
      </c>
      <c r="J5" s="47" t="s">
        <v>359</v>
      </c>
    </row>
    <row r="6" spans="1:15" ht="16.5" thickBot="1" x14ac:dyDescent="0.3">
      <c r="A6" s="15" t="s">
        <v>393</v>
      </c>
      <c r="B6" s="65" t="s">
        <v>391</v>
      </c>
      <c r="C6" t="s">
        <v>394</v>
      </c>
      <c r="E6" s="31" t="s">
        <v>354</v>
      </c>
      <c r="G6" s="33" t="s">
        <v>310</v>
      </c>
    </row>
    <row r="7" spans="1:15" x14ac:dyDescent="0.25">
      <c r="E7" s="65">
        <v>100</v>
      </c>
      <c r="G7" s="33" t="s">
        <v>311</v>
      </c>
    </row>
    <row r="8" spans="1:15" ht="16.5" thickBot="1" x14ac:dyDescent="0.3">
      <c r="A8" s="30" t="s">
        <v>315</v>
      </c>
      <c r="B8" s="31"/>
      <c r="C8" s="31"/>
      <c r="E8" s="65">
        <v>50</v>
      </c>
      <c r="G8" s="33" t="s">
        <v>313</v>
      </c>
    </row>
    <row r="9" spans="1:15" x14ac:dyDescent="0.25">
      <c r="A9" s="15" t="s">
        <v>317</v>
      </c>
      <c r="B9" t="s">
        <v>318</v>
      </c>
      <c r="G9" s="33" t="s">
        <v>314</v>
      </c>
    </row>
    <row r="10" spans="1:15" ht="16.5" thickBot="1" x14ac:dyDescent="0.3">
      <c r="A10" s="15" t="s">
        <v>319</v>
      </c>
      <c r="B10">
        <v>6</v>
      </c>
      <c r="E10" s="31" t="s">
        <v>375</v>
      </c>
      <c r="G10" s="33" t="s">
        <v>316</v>
      </c>
    </row>
    <row r="11" spans="1:15" x14ac:dyDescent="0.25">
      <c r="E11" s="65" t="s">
        <v>66</v>
      </c>
    </row>
    <row r="12" spans="1:15" ht="16.5" thickBot="1" x14ac:dyDescent="0.3">
      <c r="A12" s="30" t="s">
        <v>350</v>
      </c>
      <c r="E12" s="65" t="s">
        <v>376</v>
      </c>
      <c r="L12" s="29"/>
      <c r="M12" s="29"/>
      <c r="N12" s="29"/>
      <c r="O12" s="29"/>
    </row>
    <row r="13" spans="1:15" x14ac:dyDescent="0.25">
      <c r="A13" t="s">
        <v>389</v>
      </c>
      <c r="E13" s="65" t="s">
        <v>377</v>
      </c>
    </row>
    <row r="14" spans="1:15" x14ac:dyDescent="0.25">
      <c r="A14" t="s">
        <v>390</v>
      </c>
      <c r="E14" s="65" t="s">
        <v>378</v>
      </c>
    </row>
    <row r="15" spans="1:15" x14ac:dyDescent="0.25">
      <c r="E15" s="15" t="s">
        <v>379</v>
      </c>
    </row>
    <row r="17" spans="5:8" ht="16.5" thickBot="1" x14ac:dyDescent="0.3">
      <c r="E17" s="31" t="s">
        <v>380</v>
      </c>
    </row>
    <row r="18" spans="5:8" x14ac:dyDescent="0.25">
      <c r="E18" s="65" t="s">
        <v>381</v>
      </c>
    </row>
    <row r="19" spans="5:8" x14ac:dyDescent="0.25">
      <c r="E19" s="65" t="s">
        <v>72</v>
      </c>
      <c r="F19" s="15"/>
    </row>
    <row r="20" spans="5:8" x14ac:dyDescent="0.25">
      <c r="G20" s="15"/>
    </row>
    <row r="21" spans="5:8" x14ac:dyDescent="0.25">
      <c r="H21" s="15"/>
    </row>
  </sheetData>
  <sheetProtection selectLockedCells="1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zoomScaleNormal="100" workbookViewId="0"/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48" t="s">
        <v>360</v>
      </c>
      <c r="B1" s="49"/>
      <c r="C1" s="49"/>
      <c r="D1" s="49"/>
      <c r="E1" s="49"/>
      <c r="F1" s="49"/>
      <c r="G1" s="49"/>
      <c r="H1" s="49"/>
      <c r="I1" s="49"/>
    </row>
    <row r="2" spans="1:9" ht="31.5" x14ac:dyDescent="0.5">
      <c r="A2" s="50" t="s">
        <v>367</v>
      </c>
      <c r="B2" s="49"/>
      <c r="C2" s="49"/>
      <c r="D2" s="49"/>
      <c r="E2" s="49"/>
      <c r="F2" s="49"/>
      <c r="G2" s="49"/>
      <c r="H2" s="49"/>
      <c r="I2" s="49"/>
    </row>
    <row r="3" spans="1:9" ht="31.5" x14ac:dyDescent="0.5">
      <c r="A3" s="50"/>
      <c r="B3" s="49"/>
      <c r="C3" s="49"/>
      <c r="D3" s="49"/>
      <c r="E3" s="49"/>
      <c r="F3" s="49"/>
      <c r="G3" s="49"/>
      <c r="H3" s="49"/>
      <c r="I3" s="49"/>
    </row>
    <row r="4" spans="1:9" ht="31.5" x14ac:dyDescent="0.5">
      <c r="A4" s="51" t="s">
        <v>361</v>
      </c>
      <c r="B4" s="49"/>
      <c r="C4" s="49"/>
      <c r="D4" s="49"/>
      <c r="E4" s="49"/>
      <c r="F4" s="49"/>
      <c r="G4" s="49"/>
      <c r="H4" s="49"/>
      <c r="I4" s="49"/>
    </row>
    <row r="5" spans="1:9" ht="31.5" x14ac:dyDescent="0.5">
      <c r="A5" s="49" t="s">
        <v>362</v>
      </c>
      <c r="B5" s="49"/>
      <c r="C5" s="49"/>
      <c r="D5" s="49"/>
      <c r="E5" s="49"/>
      <c r="F5" s="49"/>
      <c r="G5" s="49"/>
      <c r="H5" s="49"/>
      <c r="I5" s="49"/>
    </row>
    <row r="6" spans="1:9" ht="31.5" x14ac:dyDescent="0.5">
      <c r="A6" s="52" t="s">
        <v>285</v>
      </c>
      <c r="B6" s="50" t="s">
        <v>363</v>
      </c>
      <c r="C6" s="49"/>
      <c r="D6" s="49"/>
      <c r="E6" s="49"/>
      <c r="F6" s="49"/>
      <c r="G6" s="49"/>
      <c r="H6" s="49"/>
      <c r="I6" s="49"/>
    </row>
    <row r="7" spans="1:9" ht="31.5" x14ac:dyDescent="0.5">
      <c r="A7" s="52" t="s">
        <v>286</v>
      </c>
      <c r="B7" s="50" t="s">
        <v>287</v>
      </c>
      <c r="C7" s="49"/>
      <c r="D7" s="49"/>
      <c r="E7" s="49"/>
      <c r="F7" s="49"/>
      <c r="G7" s="49"/>
      <c r="H7" s="49"/>
      <c r="I7" s="49"/>
    </row>
    <row r="8" spans="1:9" ht="31.5" x14ac:dyDescent="0.5">
      <c r="A8" s="53" t="s">
        <v>288</v>
      </c>
      <c r="B8" s="50" t="s">
        <v>364</v>
      </c>
      <c r="C8" s="49"/>
      <c r="D8" s="49"/>
      <c r="E8" s="49"/>
      <c r="F8" s="49"/>
      <c r="G8" s="49"/>
      <c r="H8" s="49"/>
      <c r="I8" s="49"/>
    </row>
    <row r="9" spans="1:9" ht="31.5" x14ac:dyDescent="0.5">
      <c r="A9" s="54" t="s">
        <v>289</v>
      </c>
      <c r="B9" s="50" t="s">
        <v>371</v>
      </c>
      <c r="C9" s="49"/>
      <c r="D9" s="49"/>
      <c r="E9" s="49"/>
      <c r="F9" s="49"/>
      <c r="G9" s="49"/>
      <c r="H9" s="49"/>
      <c r="I9" s="49"/>
    </row>
    <row r="10" spans="1:9" ht="31.5" x14ac:dyDescent="0.5">
      <c r="A10" s="54" t="s">
        <v>290</v>
      </c>
      <c r="B10" s="50" t="s">
        <v>370</v>
      </c>
      <c r="C10" s="49"/>
      <c r="D10" s="49"/>
      <c r="E10" s="49"/>
      <c r="F10" s="49"/>
      <c r="G10" s="49"/>
      <c r="H10" s="49"/>
      <c r="I10" s="49"/>
    </row>
    <row r="11" spans="1:9" ht="31.5" x14ac:dyDescent="0.5">
      <c r="B11" s="50"/>
      <c r="C11" s="49"/>
      <c r="D11" s="49"/>
      <c r="E11" s="49"/>
      <c r="F11" s="49"/>
      <c r="G11" s="49"/>
      <c r="H11" s="49"/>
      <c r="I11" s="49"/>
    </row>
    <row r="12" spans="1:9" ht="31.5" x14ac:dyDescent="0.5">
      <c r="B12" s="49"/>
      <c r="C12" s="49"/>
      <c r="D12" s="49"/>
      <c r="E12" s="49"/>
      <c r="F12" s="49"/>
      <c r="G12" s="49"/>
      <c r="H12" s="49"/>
      <c r="I12" s="49"/>
    </row>
    <row r="13" spans="1:9" ht="31.5" x14ac:dyDescent="0.5">
      <c r="A13" s="55" t="s">
        <v>366</v>
      </c>
      <c r="B13" s="49"/>
      <c r="C13" s="49"/>
      <c r="D13" s="49"/>
      <c r="E13" s="49"/>
      <c r="F13" s="49"/>
      <c r="G13" s="49"/>
      <c r="H13" s="49"/>
      <c r="I13" s="49"/>
    </row>
    <row r="14" spans="1:9" ht="31.5" x14ac:dyDescent="0.5">
      <c r="A14" s="49" t="s">
        <v>368</v>
      </c>
      <c r="B14" s="49"/>
      <c r="C14" s="49"/>
      <c r="D14" s="49"/>
      <c r="E14" s="49"/>
      <c r="F14" s="49"/>
      <c r="G14" s="49"/>
      <c r="H14" s="49"/>
      <c r="I14" s="49"/>
    </row>
    <row r="15" spans="1:9" ht="31.5" x14ac:dyDescent="0.5">
      <c r="A15" s="50" t="s">
        <v>374</v>
      </c>
      <c r="B15" s="49"/>
      <c r="C15" s="49"/>
      <c r="D15" s="49"/>
      <c r="E15" s="49"/>
      <c r="F15" s="49"/>
      <c r="G15" s="49"/>
      <c r="H15" s="49"/>
      <c r="I15" s="49"/>
    </row>
    <row r="16" spans="1:9" ht="31.5" x14ac:dyDescent="0.5">
      <c r="A16" s="50" t="s">
        <v>373</v>
      </c>
      <c r="B16" s="49"/>
      <c r="C16" s="49"/>
      <c r="D16" s="49"/>
      <c r="E16" s="49"/>
      <c r="F16" s="49"/>
      <c r="G16" s="49"/>
      <c r="H16" s="49"/>
      <c r="I16" s="49"/>
    </row>
    <row r="17" spans="1:9" ht="31.5" x14ac:dyDescent="0.5">
      <c r="A17" s="50"/>
      <c r="B17" s="49"/>
      <c r="C17" s="49"/>
      <c r="D17" s="49"/>
      <c r="E17" s="49"/>
      <c r="F17" s="49"/>
      <c r="G17" s="49"/>
      <c r="H17" s="49"/>
      <c r="I17" s="49"/>
    </row>
    <row r="18" spans="1:9" ht="31.5" x14ac:dyDescent="0.5">
      <c r="A18" s="51" t="s">
        <v>372</v>
      </c>
      <c r="B18" s="49"/>
      <c r="C18" s="49"/>
      <c r="D18" s="49"/>
      <c r="E18" s="49"/>
      <c r="F18" s="49"/>
      <c r="G18" s="49"/>
      <c r="H18" s="49"/>
      <c r="I18" s="49"/>
    </row>
    <row r="19" spans="1:9" ht="31.5" x14ac:dyDescent="0.5">
      <c r="A19" s="50" t="s">
        <v>365</v>
      </c>
    </row>
    <row r="20" spans="1:9" ht="31.5" x14ac:dyDescent="0.5">
      <c r="A20" s="49" t="s">
        <v>369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W2"/>
  <sheetViews>
    <sheetView zoomScaleNormal="100" workbookViewId="0">
      <selection activeCell="W2" sqref="W2"/>
    </sheetView>
  </sheetViews>
  <sheetFormatPr defaultColWidth="8.625" defaultRowHeight="15.75" x14ac:dyDescent="0.2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3" s="15" customFormat="1" ht="47.25" x14ac:dyDescent="0.25">
      <c r="A1" s="15" t="s">
        <v>320</v>
      </c>
      <c r="B1" s="15" t="s">
        <v>321</v>
      </c>
      <c r="C1" s="15" t="s">
        <v>322</v>
      </c>
      <c r="D1" s="15" t="s">
        <v>323</v>
      </c>
      <c r="E1" s="15" t="s">
        <v>324</v>
      </c>
      <c r="F1" s="15" t="s">
        <v>325</v>
      </c>
      <c r="G1" s="15" t="s">
        <v>326</v>
      </c>
      <c r="H1" s="15" t="s">
        <v>327</v>
      </c>
      <c r="I1" s="15" t="s">
        <v>328</v>
      </c>
      <c r="J1" s="15" t="s">
        <v>329</v>
      </c>
      <c r="K1" s="15" t="s">
        <v>330</v>
      </c>
      <c r="L1" s="15" t="s">
        <v>331</v>
      </c>
      <c r="M1" s="15" t="s">
        <v>332</v>
      </c>
      <c r="N1" s="15" t="s">
        <v>333</v>
      </c>
      <c r="O1" s="15" t="s">
        <v>334</v>
      </c>
      <c r="P1" s="15" t="s">
        <v>335</v>
      </c>
      <c r="Q1" s="15" t="s">
        <v>336</v>
      </c>
      <c r="R1" s="15" t="s">
        <v>337</v>
      </c>
      <c r="S1" s="15" t="s">
        <v>338</v>
      </c>
      <c r="T1" s="15" t="s">
        <v>339</v>
      </c>
      <c r="U1" s="15" t="s">
        <v>340</v>
      </c>
      <c r="V1" s="15" t="s">
        <v>341</v>
      </c>
      <c r="W1" s="15" t="s">
        <v>342</v>
      </c>
    </row>
    <row r="2" spans="1:23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>
        <f>IF(LEN(exp_version)=0,"",exp_version)</f>
        <v>6</v>
      </c>
      <c r="F2" t="str">
        <f>IF(LEN(exp_notes)=0,"",exp_notes)</f>
        <v/>
      </c>
      <c r="G2" t="str">
        <f>IF(LEN(exp_summary)=0,"",exp_summary)</f>
        <v/>
      </c>
      <c r="H2" t="str">
        <f>IF(LEN(exp_rxns)=0,"",exp_rxns)</f>
        <v/>
      </c>
      <c r="I2" t="str">
        <f>IF(LEN(endrepair_targetmass)=0,"",endrepair_targetmass)</f>
        <v/>
      </c>
      <c r="J2">
        <f>IF(LEN(endrepair_maxvol)=0,"",endrepair_maxvol)</f>
        <v>10</v>
      </c>
      <c r="K2" t="str">
        <f>IF(DNAconc_pooled=0,"",DNAconc_pooled)</f>
        <v/>
      </c>
      <c r="L2" t="str">
        <f>IF(adaptlig_targetmass=0,"",adaptlig_targetmass)</f>
        <v/>
      </c>
      <c r="M2">
        <f>IF(adaptlig_dna_maxvol=0,"",adaptlig_dna_maxvol)</f>
        <v>30</v>
      </c>
      <c r="N2" t="str">
        <f>IF(DNAconc_library=0,"",DNAconc_library)</f>
        <v/>
      </c>
      <c r="O2" t="str">
        <f>IF(LEN(seq_platform)=0,"",seq_platform)</f>
        <v/>
      </c>
      <c r="P2" t="str">
        <f>IF(LEN(flowcell_targetmass)=0,"",flowcell_targetmass)</f>
        <v/>
      </c>
      <c r="Q2">
        <f>IF(LEN(flowcell_maxvol)=0,"",flowcell_maxvol)</f>
        <v>12</v>
      </c>
      <c r="R2" t="str">
        <f>IF(LEN(flowcell_id)=0,"",flowcell_id)</f>
        <v/>
      </c>
      <c r="S2" t="str">
        <f>IF(LEN(flowcell_chemisty)=0,"",flowcell_chemisty)</f>
        <v/>
      </c>
      <c r="T2" t="str">
        <f>IF(LEN(flowcell_status)=0,"",flowcell_status)</f>
        <v/>
      </c>
      <c r="U2" t="str">
        <f>IF(LEN(flowcell_checkpores)=0,"",flowcell_checkpores)</f>
        <v/>
      </c>
      <c r="V2" t="str">
        <f>IF(LEN(flowcell_runduration)=0,"",flowcell_runduration)</f>
        <v/>
      </c>
      <c r="W2" t="str">
        <f>IF(LEN(flowcell_usage_hrs)=0,"",flowcell_usage_hrs)</f>
        <v/>
      </c>
    </row>
  </sheetData>
  <sheetProtection algorithmName="SHA-512" hashValue="QaYerJ8OS0IPRj4PLsgalY6U+0b1ML2bJwsD52pGD2R7zsimXoKzK87LY1YSgenkUaQaalBbi66PjDQsK3y7hA==" saltValue="x92BJ5W22o5xkgEa1S/5rQ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97"/>
  <sheetViews>
    <sheetView zoomScaleNormal="100" workbookViewId="0">
      <selection activeCell="K8" sqref="K8"/>
    </sheetView>
  </sheetViews>
  <sheetFormatPr defaultColWidth="8.625" defaultRowHeight="15.75" x14ac:dyDescent="0.25"/>
  <cols>
    <col min="1" max="1" width="11.25" customWidth="1"/>
    <col min="2" max="3" width="13.75" customWidth="1"/>
    <col min="4" max="4" width="13.125" customWidth="1"/>
    <col min="5" max="6" width="11.25" customWidth="1"/>
    <col min="7" max="7" width="10.75" customWidth="1"/>
    <col min="8" max="8" width="28.125" customWidth="1"/>
  </cols>
  <sheetData>
    <row r="1" spans="1:8" x14ac:dyDescent="0.25">
      <c r="A1" t="s">
        <v>343</v>
      </c>
      <c r="B1" t="s">
        <v>344</v>
      </c>
      <c r="C1" t="s">
        <v>320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 spans="1:8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IF(LEN(Library!F3)=0,"",exp_id)</f>
        <v/>
      </c>
      <c r="D2" t="str">
        <f>IF(LEN(Library!F3)=0,"",Library!F3)</f>
        <v/>
      </c>
      <c r="E2" t="str">
        <f>IF(LEN(Library!G3)=0,"",Library!G3)</f>
        <v/>
      </c>
      <c r="F2" t="str">
        <f>IF(LEN(Library!S3)=0,"",Library!S3)</f>
        <v/>
      </c>
      <c r="G2" t="str">
        <f>IF(LEN(Library!F3)=0,"",CONCATENATE("barcode",Library!K3))</f>
        <v/>
      </c>
      <c r="H2" t="str">
        <f>IF(LEN(Library!Q3)=0,"",Library!Q3)</f>
        <v/>
      </c>
    </row>
    <row r="3" spans="1:8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IF(LEN(Library!F4)=0,"",exp_id)</f>
        <v/>
      </c>
      <c r="D3" t="str">
        <f>IF(LEN(Library!F4)=0,"",Library!F4)</f>
        <v/>
      </c>
      <c r="E3" t="str">
        <f>IF(LEN(Library!G4)=0,"",Library!G4)</f>
        <v/>
      </c>
      <c r="F3" t="str">
        <f>IF(LEN(Library!S4)=0,"",Library!S4)</f>
        <v/>
      </c>
      <c r="G3" t="str">
        <f>IF(LEN(Library!F4)=0,"",CONCATENATE("barcode",Library!K4))</f>
        <v/>
      </c>
      <c r="H3" t="str">
        <f>IF(LEN(Library!Q4)=0,"",Library!Q4)</f>
        <v/>
      </c>
    </row>
    <row r="4" spans="1:8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IF(LEN(Library!F5)=0,"",exp_id)</f>
        <v/>
      </c>
      <c r="D4" t="str">
        <f>IF(LEN(Library!F5)=0,"",Library!F5)</f>
        <v/>
      </c>
      <c r="E4" t="str">
        <f>IF(LEN(Library!G5)=0,"",Library!G5)</f>
        <v/>
      </c>
      <c r="F4" t="str">
        <f>IF(LEN(Library!S5)=0,"",Library!S5)</f>
        <v/>
      </c>
      <c r="G4" t="str">
        <f>IF(LEN(Library!F5)=0,"",CONCATENATE("barcode",Library!K5))</f>
        <v/>
      </c>
      <c r="H4" t="str">
        <f>IF(LEN(Library!Q5)=0,"",Library!Q5)</f>
        <v/>
      </c>
    </row>
    <row r="5" spans="1:8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IF(LEN(Library!F6)=0,"",exp_id)</f>
        <v/>
      </c>
      <c r="D5" t="str">
        <f>IF(LEN(Library!F6)=0,"",Library!F6)</f>
        <v/>
      </c>
      <c r="E5" t="str">
        <f>IF(LEN(Library!G6)=0,"",Library!G6)</f>
        <v/>
      </c>
      <c r="F5" t="str">
        <f>IF(LEN(Library!S6)=0,"",Library!S6)</f>
        <v/>
      </c>
      <c r="G5" t="str">
        <f>IF(LEN(Library!F6)=0,"",CONCATENATE("barcode",Library!K6))</f>
        <v/>
      </c>
      <c r="H5" t="str">
        <f>IF(LEN(Library!Q6)=0,"",Library!Q6)</f>
        <v/>
      </c>
    </row>
    <row r="6" spans="1:8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IF(LEN(Library!F7)=0,"",exp_id)</f>
        <v/>
      </c>
      <c r="D6" t="str">
        <f>IF(LEN(Library!F7)=0,"",Library!F7)</f>
        <v/>
      </c>
      <c r="E6" t="str">
        <f>IF(LEN(Library!G7)=0,"",Library!G7)</f>
        <v/>
      </c>
      <c r="F6" t="str">
        <f>IF(LEN(Library!S7)=0,"",Library!S7)</f>
        <v/>
      </c>
      <c r="G6" t="str">
        <f>IF(LEN(Library!F7)=0,"",CONCATENATE("barcode",Library!K7))</f>
        <v/>
      </c>
      <c r="H6" t="str">
        <f>IF(LEN(Library!Q7)=0,"",Library!Q7)</f>
        <v/>
      </c>
    </row>
    <row r="7" spans="1:8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IF(LEN(Library!F8)=0,"",exp_id)</f>
        <v/>
      </c>
      <c r="D7" t="str">
        <f>IF(LEN(Library!F8)=0,"",Library!F8)</f>
        <v/>
      </c>
      <c r="E7" t="str">
        <f>IF(LEN(Library!G8)=0,"",Library!G8)</f>
        <v/>
      </c>
      <c r="F7" t="str">
        <f>IF(LEN(Library!S8)=0,"",Library!S8)</f>
        <v/>
      </c>
      <c r="G7" t="str">
        <f>IF(LEN(Library!F8)=0,"",CONCATENATE("barcode",Library!K8))</f>
        <v/>
      </c>
      <c r="H7" t="str">
        <f>IF(LEN(Library!Q8)=0,"",Library!Q8)</f>
        <v/>
      </c>
    </row>
    <row r="8" spans="1:8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IF(LEN(Library!F9)=0,"",exp_id)</f>
        <v/>
      </c>
      <c r="D8" t="str">
        <f>IF(LEN(Library!F9)=0,"",Library!F9)</f>
        <v/>
      </c>
      <c r="E8" t="str">
        <f>IF(LEN(Library!G9)=0,"",Library!G9)</f>
        <v/>
      </c>
      <c r="F8" t="str">
        <f>IF(LEN(Library!S9)=0,"",Library!S9)</f>
        <v/>
      </c>
      <c r="G8" t="str">
        <f>IF(LEN(Library!F9)=0,"",CONCATENATE("barcode",Library!K9))</f>
        <v/>
      </c>
      <c r="H8" t="str">
        <f>IF(LEN(Library!Q9)=0,"",Library!Q9)</f>
        <v/>
      </c>
    </row>
    <row r="9" spans="1:8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IF(LEN(Library!F10)=0,"",exp_id)</f>
        <v/>
      </c>
      <c r="D9" t="str">
        <f>IF(LEN(Library!F10)=0,"",Library!F10)</f>
        <v/>
      </c>
      <c r="E9" t="str">
        <f>IF(LEN(Library!G10)=0,"",Library!G10)</f>
        <v/>
      </c>
      <c r="F9" t="str">
        <f>IF(LEN(Library!S10)=0,"",Library!S10)</f>
        <v/>
      </c>
      <c r="G9" t="str">
        <f>IF(LEN(Library!F10)=0,"",CONCATENATE("barcode",Library!K10))</f>
        <v/>
      </c>
      <c r="H9" t="str">
        <f>IF(LEN(Library!Q10)=0,"",Library!Q10)</f>
        <v/>
      </c>
    </row>
    <row r="10" spans="1:8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IF(LEN(Library!F11)=0,"",exp_id)</f>
        <v/>
      </c>
      <c r="D10" t="str">
        <f>IF(LEN(Library!F11)=0,"",Library!F11)</f>
        <v/>
      </c>
      <c r="E10" t="str">
        <f>IF(LEN(Library!G11)=0,"",Library!G11)</f>
        <v/>
      </c>
      <c r="F10" t="str">
        <f>IF(LEN(Library!S11)=0,"",Library!S11)</f>
        <v/>
      </c>
      <c r="G10" t="str">
        <f>IF(LEN(Library!F11)=0,"",CONCATENATE("barcode",Library!K11))</f>
        <v/>
      </c>
      <c r="H10" t="str">
        <f>IF(LEN(Library!Q11)=0,"",Library!Q11)</f>
        <v/>
      </c>
    </row>
    <row r="11" spans="1:8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IF(LEN(Library!F12)=0,"",exp_id)</f>
        <v/>
      </c>
      <c r="D11" t="str">
        <f>IF(LEN(Library!F12)=0,"",Library!F12)</f>
        <v/>
      </c>
      <c r="E11" t="str">
        <f>IF(LEN(Library!G12)=0,"",Library!G12)</f>
        <v/>
      </c>
      <c r="F11" t="str">
        <f>IF(LEN(Library!S12)=0,"",Library!S12)</f>
        <v/>
      </c>
      <c r="G11" t="str">
        <f>IF(LEN(Library!F12)=0,"",CONCATENATE("barcode",Library!K12))</f>
        <v/>
      </c>
      <c r="H11" t="str">
        <f>IF(LEN(Library!Q12)=0,"",Library!Q12)</f>
        <v/>
      </c>
    </row>
    <row r="12" spans="1:8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IF(LEN(Library!F13)=0,"",exp_id)</f>
        <v/>
      </c>
      <c r="D12" t="str">
        <f>IF(LEN(Library!F13)=0,"",Library!F13)</f>
        <v/>
      </c>
      <c r="E12" t="str">
        <f>IF(LEN(Library!G13)=0,"",Library!G13)</f>
        <v/>
      </c>
      <c r="F12" t="str">
        <f>IF(LEN(Library!S13)=0,"",Library!S13)</f>
        <v/>
      </c>
      <c r="G12" t="str">
        <f>IF(LEN(Library!F13)=0,"",CONCATENATE("barcode",Library!K13))</f>
        <v/>
      </c>
      <c r="H12" t="str">
        <f>IF(LEN(Library!Q13)=0,"",Library!Q13)</f>
        <v/>
      </c>
    </row>
    <row r="13" spans="1:8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IF(LEN(Library!F14)=0,"",exp_id)</f>
        <v/>
      </c>
      <c r="D13" t="str">
        <f>IF(LEN(Library!F14)=0,"",Library!F14)</f>
        <v/>
      </c>
      <c r="E13" t="str">
        <f>IF(LEN(Library!G14)=0,"",Library!G14)</f>
        <v/>
      </c>
      <c r="F13" t="str">
        <f>IF(LEN(Library!S14)=0,"",Library!S14)</f>
        <v/>
      </c>
      <c r="G13" t="str">
        <f>IF(LEN(Library!F14)=0,"",CONCATENATE("barcode",Library!K14))</f>
        <v/>
      </c>
      <c r="H13" t="str">
        <f>IF(LEN(Library!Q14)=0,"",Library!Q14)</f>
        <v/>
      </c>
    </row>
    <row r="14" spans="1:8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IF(LEN(Library!F15)=0,"",exp_id)</f>
        <v/>
      </c>
      <c r="D14" t="str">
        <f>IF(LEN(Library!F15)=0,"",Library!F15)</f>
        <v/>
      </c>
      <c r="E14" t="str">
        <f>IF(LEN(Library!G15)=0,"",Library!G15)</f>
        <v/>
      </c>
      <c r="F14" t="str">
        <f>IF(LEN(Library!S15)=0,"",Library!S15)</f>
        <v/>
      </c>
      <c r="G14" t="str">
        <f>IF(LEN(Library!F15)=0,"",CONCATENATE("barcode",Library!K15))</f>
        <v/>
      </c>
      <c r="H14" t="str">
        <f>IF(LEN(Library!Q15)=0,"",Library!Q15)</f>
        <v/>
      </c>
    </row>
    <row r="15" spans="1:8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IF(LEN(Library!F16)=0,"",exp_id)</f>
        <v/>
      </c>
      <c r="D15" t="str">
        <f>IF(LEN(Library!F16)=0,"",Library!F16)</f>
        <v/>
      </c>
      <c r="E15" t="str">
        <f>IF(LEN(Library!G16)=0,"",Library!G16)</f>
        <v/>
      </c>
      <c r="F15" t="str">
        <f>IF(LEN(Library!S16)=0,"",Library!S16)</f>
        <v/>
      </c>
      <c r="G15" t="str">
        <f>IF(LEN(Library!F16)=0,"",CONCATENATE("barcode",Library!K16))</f>
        <v/>
      </c>
      <c r="H15" t="str">
        <f>IF(LEN(Library!Q16)=0,"",Library!Q16)</f>
        <v/>
      </c>
    </row>
    <row r="16" spans="1:8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IF(LEN(Library!F17)=0,"",exp_id)</f>
        <v/>
      </c>
      <c r="D16" t="str">
        <f>IF(LEN(Library!F17)=0,"",Library!F17)</f>
        <v/>
      </c>
      <c r="E16" t="str">
        <f>IF(LEN(Library!G17)=0,"",Library!G17)</f>
        <v/>
      </c>
      <c r="F16" t="str">
        <f>IF(LEN(Library!S17)=0,"",Library!S17)</f>
        <v/>
      </c>
      <c r="G16" t="str">
        <f>IF(LEN(Library!F17)=0,"",CONCATENATE("barcode",Library!K17))</f>
        <v/>
      </c>
      <c r="H16" t="str">
        <f>IF(LEN(Library!Q17)=0,"",Library!Q17)</f>
        <v/>
      </c>
    </row>
    <row r="17" spans="1:8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IF(LEN(Library!F18)=0,"",exp_id)</f>
        <v/>
      </c>
      <c r="D17" t="str">
        <f>IF(LEN(Library!F18)=0,"",Library!F18)</f>
        <v/>
      </c>
      <c r="E17" t="str">
        <f>IF(LEN(Library!G18)=0,"",Library!G18)</f>
        <v/>
      </c>
      <c r="F17" t="str">
        <f>IF(LEN(Library!S18)=0,"",Library!S18)</f>
        <v/>
      </c>
      <c r="G17" t="str">
        <f>IF(LEN(Library!F18)=0,"",CONCATENATE("barcode",Library!K18))</f>
        <v/>
      </c>
      <c r="H17" t="str">
        <f>IF(LEN(Library!Q18)=0,"",Library!Q18)</f>
        <v/>
      </c>
    </row>
    <row r="18" spans="1:8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IF(LEN(Library!F19)=0,"",exp_id)</f>
        <v/>
      </c>
      <c r="D18" t="str">
        <f>IF(LEN(Library!F19)=0,"",Library!F19)</f>
        <v/>
      </c>
      <c r="E18" t="str">
        <f>IF(LEN(Library!G19)=0,"",Library!G19)</f>
        <v/>
      </c>
      <c r="F18" t="str">
        <f>IF(LEN(Library!S19)=0,"",Library!S19)</f>
        <v/>
      </c>
      <c r="G18" t="str">
        <f>IF(LEN(Library!F19)=0,"",CONCATENATE("barcode",Library!K19))</f>
        <v/>
      </c>
      <c r="H18" t="str">
        <f>IF(LEN(Library!Q19)=0,"",Library!Q19)</f>
        <v/>
      </c>
    </row>
    <row r="19" spans="1:8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IF(LEN(Library!F20)=0,"",exp_id)</f>
        <v/>
      </c>
      <c r="D19" t="str">
        <f>IF(LEN(Library!F20)=0,"",Library!F20)</f>
        <v/>
      </c>
      <c r="E19" t="str">
        <f>IF(LEN(Library!G20)=0,"",Library!G20)</f>
        <v/>
      </c>
      <c r="F19" t="str">
        <f>IF(LEN(Library!S20)=0,"",Library!S20)</f>
        <v/>
      </c>
      <c r="G19" t="str">
        <f>IF(LEN(Library!F20)=0,"",CONCATENATE("barcode",Library!K20))</f>
        <v/>
      </c>
      <c r="H19" t="str">
        <f>IF(LEN(Library!Q20)=0,"",Library!Q20)</f>
        <v/>
      </c>
    </row>
    <row r="20" spans="1:8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IF(LEN(Library!F21)=0,"",exp_id)</f>
        <v/>
      </c>
      <c r="D20" t="str">
        <f>IF(LEN(Library!F21)=0,"",Library!F21)</f>
        <v/>
      </c>
      <c r="E20" t="str">
        <f>IF(LEN(Library!G21)=0,"",Library!G21)</f>
        <v/>
      </c>
      <c r="F20" t="str">
        <f>IF(LEN(Library!S21)=0,"",Library!S21)</f>
        <v/>
      </c>
      <c r="G20" t="str">
        <f>IF(LEN(Library!F21)=0,"",CONCATENATE("barcode",Library!K21))</f>
        <v/>
      </c>
      <c r="H20" t="str">
        <f>IF(LEN(Library!Q21)=0,"",Library!Q21)</f>
        <v/>
      </c>
    </row>
    <row r="21" spans="1:8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IF(LEN(Library!F22)=0,"",exp_id)</f>
        <v/>
      </c>
      <c r="D21" t="str">
        <f>IF(LEN(Library!F22)=0,"",Library!F22)</f>
        <v/>
      </c>
      <c r="E21" t="str">
        <f>IF(LEN(Library!G22)=0,"",Library!G22)</f>
        <v/>
      </c>
      <c r="F21" t="str">
        <f>IF(LEN(Library!S22)=0,"",Library!S22)</f>
        <v/>
      </c>
      <c r="G21" t="str">
        <f>IF(LEN(Library!F22)=0,"",CONCATENATE("barcode",Library!K22))</f>
        <v/>
      </c>
      <c r="H21" t="str">
        <f>IF(LEN(Library!Q22)=0,"",Library!Q22)</f>
        <v/>
      </c>
    </row>
    <row r="22" spans="1:8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IF(LEN(Library!F23)=0,"",exp_id)</f>
        <v/>
      </c>
      <c r="D22" t="str">
        <f>IF(LEN(Library!F23)=0,"",Library!F23)</f>
        <v/>
      </c>
      <c r="E22" t="str">
        <f>IF(LEN(Library!G23)=0,"",Library!G23)</f>
        <v/>
      </c>
      <c r="F22" t="str">
        <f>IF(LEN(Library!S23)=0,"",Library!S23)</f>
        <v/>
      </c>
      <c r="G22" t="str">
        <f>IF(LEN(Library!F23)=0,"",CONCATENATE("barcode",Library!K23))</f>
        <v/>
      </c>
      <c r="H22" t="str">
        <f>IF(LEN(Library!Q23)=0,"",Library!Q23)</f>
        <v/>
      </c>
    </row>
    <row r="23" spans="1:8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IF(LEN(Library!F24)=0,"",exp_id)</f>
        <v/>
      </c>
      <c r="D23" t="str">
        <f>IF(LEN(Library!F24)=0,"",Library!F24)</f>
        <v/>
      </c>
      <c r="E23" t="str">
        <f>IF(LEN(Library!G24)=0,"",Library!G24)</f>
        <v/>
      </c>
      <c r="F23" t="str">
        <f>IF(LEN(Library!S24)=0,"",Library!S24)</f>
        <v/>
      </c>
      <c r="G23" t="str">
        <f>IF(LEN(Library!F24)=0,"",CONCATENATE("barcode",Library!K24))</f>
        <v/>
      </c>
      <c r="H23" t="str">
        <f>IF(LEN(Library!Q24)=0,"",Library!Q24)</f>
        <v/>
      </c>
    </row>
    <row r="24" spans="1:8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IF(LEN(Library!F25)=0,"",exp_id)</f>
        <v/>
      </c>
      <c r="D24" t="str">
        <f>IF(LEN(Library!F25)=0,"",Library!F25)</f>
        <v/>
      </c>
      <c r="E24" t="str">
        <f>IF(LEN(Library!G25)=0,"",Library!G25)</f>
        <v/>
      </c>
      <c r="F24" t="str">
        <f>IF(LEN(Library!S25)=0,"",Library!S25)</f>
        <v/>
      </c>
      <c r="G24" t="str">
        <f>IF(LEN(Library!F25)=0,"",CONCATENATE("barcode",Library!K25))</f>
        <v/>
      </c>
      <c r="H24" t="str">
        <f>IF(LEN(Library!Q25)=0,"",Library!Q25)</f>
        <v/>
      </c>
    </row>
    <row r="25" spans="1:8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IF(LEN(Library!F26)=0,"",exp_id)</f>
        <v/>
      </c>
      <c r="D25" t="str">
        <f>IF(LEN(Library!F26)=0,"",Library!F26)</f>
        <v/>
      </c>
      <c r="E25" t="str">
        <f>IF(LEN(Library!G26)=0,"",Library!G26)</f>
        <v/>
      </c>
      <c r="F25" t="str">
        <f>IF(LEN(Library!S26)=0,"",Library!S26)</f>
        <v/>
      </c>
      <c r="G25" t="str">
        <f>IF(LEN(Library!F26)=0,"",CONCATENATE("barcode",Library!K26))</f>
        <v/>
      </c>
      <c r="H25" t="str">
        <f>IF(LEN(Library!Q26)=0,"",Library!Q26)</f>
        <v/>
      </c>
    </row>
    <row r="26" spans="1:8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IF(LEN(Library!F27)=0,"",exp_id)</f>
        <v/>
      </c>
      <c r="D26" t="str">
        <f>IF(LEN(Library!F27)=0,"",Library!F27)</f>
        <v/>
      </c>
      <c r="E26" t="str">
        <f>IF(LEN(Library!G27)=0,"",Library!G27)</f>
        <v/>
      </c>
      <c r="F26" t="str">
        <f>IF(LEN(Library!S27)=0,"",Library!S27)</f>
        <v/>
      </c>
      <c r="G26" t="str">
        <f>IF(LEN(Library!F27)=0,"",CONCATENATE("barcode",Library!K27))</f>
        <v/>
      </c>
      <c r="H26" t="str">
        <f>IF(LEN(Library!Q27)=0,"",Library!Q27)</f>
        <v/>
      </c>
    </row>
    <row r="27" spans="1:8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IF(LEN(Library!F28)=0,"",exp_id)</f>
        <v/>
      </c>
      <c r="D27" t="str">
        <f>IF(LEN(Library!F28)=0,"",Library!F28)</f>
        <v/>
      </c>
      <c r="E27" t="str">
        <f>IF(LEN(Library!G28)=0,"",Library!G28)</f>
        <v/>
      </c>
      <c r="F27" t="str">
        <f>IF(LEN(Library!S28)=0,"",Library!S28)</f>
        <v/>
      </c>
      <c r="G27" t="str">
        <f>IF(LEN(Library!F28)=0,"",CONCATENATE("barcode",Library!K28))</f>
        <v/>
      </c>
      <c r="H27" t="str">
        <f>IF(LEN(Library!Q28)=0,"",Library!Q28)</f>
        <v/>
      </c>
    </row>
    <row r="28" spans="1:8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IF(LEN(Library!F29)=0,"",exp_id)</f>
        <v/>
      </c>
      <c r="D28" t="str">
        <f>IF(LEN(Library!F29)=0,"",Library!F29)</f>
        <v/>
      </c>
      <c r="E28" t="str">
        <f>IF(LEN(Library!G29)=0,"",Library!G29)</f>
        <v/>
      </c>
      <c r="F28" t="str">
        <f>IF(LEN(Library!S29)=0,"",Library!S29)</f>
        <v/>
      </c>
      <c r="G28" t="str">
        <f>IF(LEN(Library!F29)=0,"",CONCATENATE("barcode",Library!K29))</f>
        <v/>
      </c>
      <c r="H28" t="str">
        <f>IF(LEN(Library!Q29)=0,"",Library!Q29)</f>
        <v/>
      </c>
    </row>
    <row r="29" spans="1:8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IF(LEN(Library!F30)=0,"",exp_id)</f>
        <v/>
      </c>
      <c r="D29" t="str">
        <f>IF(LEN(Library!F30)=0,"",Library!F30)</f>
        <v/>
      </c>
      <c r="E29" t="str">
        <f>IF(LEN(Library!G30)=0,"",Library!G30)</f>
        <v/>
      </c>
      <c r="F29" t="str">
        <f>IF(LEN(Library!S30)=0,"",Library!S30)</f>
        <v/>
      </c>
      <c r="G29" t="str">
        <f>IF(LEN(Library!F30)=0,"",CONCATENATE("barcode",Library!K30))</f>
        <v/>
      </c>
      <c r="H29" t="str">
        <f>IF(LEN(Library!Q30)=0,"",Library!Q30)</f>
        <v/>
      </c>
    </row>
    <row r="30" spans="1:8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IF(LEN(Library!F31)=0,"",exp_id)</f>
        <v/>
      </c>
      <c r="D30" t="str">
        <f>IF(LEN(Library!F31)=0,"",Library!F31)</f>
        <v/>
      </c>
      <c r="E30" t="str">
        <f>IF(LEN(Library!G31)=0,"",Library!G31)</f>
        <v/>
      </c>
      <c r="F30" t="str">
        <f>IF(LEN(Library!S31)=0,"",Library!S31)</f>
        <v/>
      </c>
      <c r="G30" t="str">
        <f>IF(LEN(Library!F31)=0,"",CONCATENATE("barcode",Library!K31))</f>
        <v/>
      </c>
      <c r="H30" t="str">
        <f>IF(LEN(Library!Q31)=0,"",Library!Q31)</f>
        <v/>
      </c>
    </row>
    <row r="31" spans="1:8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IF(LEN(Library!F32)=0,"",exp_id)</f>
        <v/>
      </c>
      <c r="D31" t="str">
        <f>IF(LEN(Library!F32)=0,"",Library!F32)</f>
        <v/>
      </c>
      <c r="E31" t="str">
        <f>IF(LEN(Library!G32)=0,"",Library!G32)</f>
        <v/>
      </c>
      <c r="F31" t="str">
        <f>IF(LEN(Library!S32)=0,"",Library!S32)</f>
        <v/>
      </c>
      <c r="G31" t="str">
        <f>IF(LEN(Library!F32)=0,"",CONCATENATE("barcode",Library!K32))</f>
        <v/>
      </c>
      <c r="H31" t="str">
        <f>IF(LEN(Library!Q32)=0,"",Library!Q32)</f>
        <v/>
      </c>
    </row>
    <row r="32" spans="1:8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IF(LEN(Library!F33)=0,"",exp_id)</f>
        <v/>
      </c>
      <c r="D32" t="str">
        <f>IF(LEN(Library!F33)=0,"",Library!F33)</f>
        <v/>
      </c>
      <c r="E32" t="str">
        <f>IF(LEN(Library!G33)=0,"",Library!G33)</f>
        <v/>
      </c>
      <c r="F32" t="str">
        <f>IF(LEN(Library!S33)=0,"",Library!S33)</f>
        <v/>
      </c>
      <c r="G32" t="str">
        <f>IF(LEN(Library!F33)=0,"",CONCATENATE("barcode",Library!K33))</f>
        <v/>
      </c>
      <c r="H32" t="str">
        <f>IF(LEN(Library!Q33)=0,"",Library!Q33)</f>
        <v/>
      </c>
    </row>
    <row r="33" spans="1:8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IF(LEN(Library!F34)=0,"",exp_id)</f>
        <v/>
      </c>
      <c r="D33" t="str">
        <f>IF(LEN(Library!F34)=0,"",Library!F34)</f>
        <v/>
      </c>
      <c r="E33" t="str">
        <f>IF(LEN(Library!G34)=0,"",Library!G34)</f>
        <v/>
      </c>
      <c r="F33" t="str">
        <f>IF(LEN(Library!S34)=0,"",Library!S34)</f>
        <v/>
      </c>
      <c r="G33" t="str">
        <f>IF(LEN(Library!F34)=0,"",CONCATENATE("barcode",Library!K34))</f>
        <v/>
      </c>
      <c r="H33" t="str">
        <f>IF(LEN(Library!Q34)=0,"",Library!Q34)</f>
        <v/>
      </c>
    </row>
    <row r="34" spans="1:8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IF(LEN(Library!F35)=0,"",exp_id)</f>
        <v/>
      </c>
      <c r="D34" t="str">
        <f>IF(LEN(Library!F35)=0,"",Library!F35)</f>
        <v/>
      </c>
      <c r="E34" t="str">
        <f>IF(LEN(Library!G35)=0,"",Library!G35)</f>
        <v/>
      </c>
      <c r="F34" t="str">
        <f>IF(LEN(Library!S35)=0,"",Library!S35)</f>
        <v/>
      </c>
      <c r="G34" t="str">
        <f>IF(LEN(Library!F35)=0,"",CONCATENATE("barcode",Library!K35))</f>
        <v/>
      </c>
      <c r="H34" t="str">
        <f>IF(LEN(Library!Q35)=0,"",Library!Q35)</f>
        <v/>
      </c>
    </row>
    <row r="35" spans="1:8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IF(LEN(Library!F36)=0,"",exp_id)</f>
        <v/>
      </c>
      <c r="D35" t="str">
        <f>IF(LEN(Library!F36)=0,"",Library!F36)</f>
        <v/>
      </c>
      <c r="E35" t="str">
        <f>IF(LEN(Library!G36)=0,"",Library!G36)</f>
        <v/>
      </c>
      <c r="F35" t="str">
        <f>IF(LEN(Library!S36)=0,"",Library!S36)</f>
        <v/>
      </c>
      <c r="G35" t="str">
        <f>IF(LEN(Library!F36)=0,"",CONCATENATE("barcode",Library!K36))</f>
        <v/>
      </c>
      <c r="H35" t="str">
        <f>IF(LEN(Library!Q36)=0,"",Library!Q36)</f>
        <v/>
      </c>
    </row>
    <row r="36" spans="1:8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IF(LEN(Library!F37)=0,"",exp_id)</f>
        <v/>
      </c>
      <c r="D36" t="str">
        <f>IF(LEN(Library!F37)=0,"",Library!F37)</f>
        <v/>
      </c>
      <c r="E36" t="str">
        <f>IF(LEN(Library!G37)=0,"",Library!G37)</f>
        <v/>
      </c>
      <c r="F36" t="str">
        <f>IF(LEN(Library!S37)=0,"",Library!S37)</f>
        <v/>
      </c>
      <c r="G36" t="str">
        <f>IF(LEN(Library!F37)=0,"",CONCATENATE("barcode",Library!K37))</f>
        <v/>
      </c>
      <c r="H36" t="str">
        <f>IF(LEN(Library!Q37)=0,"",Library!Q37)</f>
        <v/>
      </c>
    </row>
    <row r="37" spans="1:8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IF(LEN(Library!F38)=0,"",exp_id)</f>
        <v/>
      </c>
      <c r="D37" t="str">
        <f>IF(LEN(Library!F38)=0,"",Library!F38)</f>
        <v/>
      </c>
      <c r="E37" t="str">
        <f>IF(LEN(Library!G38)=0,"",Library!G38)</f>
        <v/>
      </c>
      <c r="F37" t="str">
        <f>IF(LEN(Library!S38)=0,"",Library!S38)</f>
        <v/>
      </c>
      <c r="G37" t="str">
        <f>IF(LEN(Library!F38)=0,"",CONCATENATE("barcode",Library!K38))</f>
        <v/>
      </c>
      <c r="H37" t="str">
        <f>IF(LEN(Library!Q38)=0,"",Library!Q38)</f>
        <v/>
      </c>
    </row>
    <row r="38" spans="1:8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IF(LEN(Library!F39)=0,"",exp_id)</f>
        <v/>
      </c>
      <c r="D38" t="str">
        <f>IF(LEN(Library!F39)=0,"",Library!F39)</f>
        <v/>
      </c>
      <c r="E38" t="str">
        <f>IF(LEN(Library!G39)=0,"",Library!G39)</f>
        <v/>
      </c>
      <c r="F38" t="str">
        <f>IF(LEN(Library!S39)=0,"",Library!S39)</f>
        <v/>
      </c>
      <c r="G38" t="str">
        <f>IF(LEN(Library!F39)=0,"",CONCATENATE("barcode",Library!K39))</f>
        <v/>
      </c>
      <c r="H38" t="str">
        <f>IF(LEN(Library!Q39)=0,"",Library!Q39)</f>
        <v/>
      </c>
    </row>
    <row r="39" spans="1:8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IF(LEN(Library!F40)=0,"",exp_id)</f>
        <v/>
      </c>
      <c r="D39" t="str">
        <f>IF(LEN(Library!F40)=0,"",Library!F40)</f>
        <v/>
      </c>
      <c r="E39" t="str">
        <f>IF(LEN(Library!G40)=0,"",Library!G40)</f>
        <v/>
      </c>
      <c r="F39" t="str">
        <f>IF(LEN(Library!S40)=0,"",Library!S40)</f>
        <v/>
      </c>
      <c r="G39" t="str">
        <f>IF(LEN(Library!F40)=0,"",CONCATENATE("barcode",Library!K40))</f>
        <v/>
      </c>
      <c r="H39" t="str">
        <f>IF(LEN(Library!Q40)=0,"",Library!Q40)</f>
        <v/>
      </c>
    </row>
    <row r="40" spans="1:8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IF(LEN(Library!F41)=0,"",exp_id)</f>
        <v/>
      </c>
      <c r="D40" t="str">
        <f>IF(LEN(Library!F41)=0,"",Library!F41)</f>
        <v/>
      </c>
      <c r="E40" t="str">
        <f>IF(LEN(Library!G41)=0,"",Library!G41)</f>
        <v/>
      </c>
      <c r="F40" t="str">
        <f>IF(LEN(Library!S41)=0,"",Library!S41)</f>
        <v/>
      </c>
      <c r="G40" t="str">
        <f>IF(LEN(Library!F41)=0,"",CONCATENATE("barcode",Library!K41))</f>
        <v/>
      </c>
      <c r="H40" t="str">
        <f>IF(LEN(Library!Q41)=0,"",Library!Q41)</f>
        <v/>
      </c>
    </row>
    <row r="41" spans="1:8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IF(LEN(Library!F42)=0,"",exp_id)</f>
        <v/>
      </c>
      <c r="D41" t="str">
        <f>IF(LEN(Library!F42)=0,"",Library!F42)</f>
        <v/>
      </c>
      <c r="E41" t="str">
        <f>IF(LEN(Library!G42)=0,"",Library!G42)</f>
        <v/>
      </c>
      <c r="F41" t="str">
        <f>IF(LEN(Library!S42)=0,"",Library!S42)</f>
        <v/>
      </c>
      <c r="G41" t="str">
        <f>IF(LEN(Library!F42)=0,"",CONCATENATE("barcode",Library!K42))</f>
        <v/>
      </c>
      <c r="H41" t="str">
        <f>IF(LEN(Library!Q42)=0,"",Library!Q42)</f>
        <v/>
      </c>
    </row>
    <row r="42" spans="1:8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IF(LEN(Library!F43)=0,"",exp_id)</f>
        <v/>
      </c>
      <c r="D42" t="str">
        <f>IF(LEN(Library!F43)=0,"",Library!F43)</f>
        <v/>
      </c>
      <c r="E42" t="str">
        <f>IF(LEN(Library!G43)=0,"",Library!G43)</f>
        <v/>
      </c>
      <c r="F42" t="str">
        <f>IF(LEN(Library!S43)=0,"",Library!S43)</f>
        <v/>
      </c>
      <c r="G42" t="str">
        <f>IF(LEN(Library!F43)=0,"",CONCATENATE("barcode",Library!K43))</f>
        <v/>
      </c>
      <c r="H42" t="str">
        <f>IF(LEN(Library!Q43)=0,"",Library!Q43)</f>
        <v/>
      </c>
    </row>
    <row r="43" spans="1:8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IF(LEN(Library!F44)=0,"",exp_id)</f>
        <v/>
      </c>
      <c r="D43" t="str">
        <f>IF(LEN(Library!F44)=0,"",Library!F44)</f>
        <v/>
      </c>
      <c r="E43" t="str">
        <f>IF(LEN(Library!G44)=0,"",Library!G44)</f>
        <v/>
      </c>
      <c r="F43" t="str">
        <f>IF(LEN(Library!S44)=0,"",Library!S44)</f>
        <v/>
      </c>
      <c r="G43" t="str">
        <f>IF(LEN(Library!F44)=0,"",CONCATENATE("barcode",Library!K44))</f>
        <v/>
      </c>
      <c r="H43" t="str">
        <f>IF(LEN(Library!Q44)=0,"",Library!Q44)</f>
        <v/>
      </c>
    </row>
    <row r="44" spans="1:8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IF(LEN(Library!F45)=0,"",exp_id)</f>
        <v/>
      </c>
      <c r="D44" t="str">
        <f>IF(LEN(Library!F45)=0,"",Library!F45)</f>
        <v/>
      </c>
      <c r="E44" t="str">
        <f>IF(LEN(Library!G45)=0,"",Library!G45)</f>
        <v/>
      </c>
      <c r="F44" t="str">
        <f>IF(LEN(Library!S45)=0,"",Library!S45)</f>
        <v/>
      </c>
      <c r="G44" t="str">
        <f>IF(LEN(Library!F45)=0,"",CONCATENATE("barcode",Library!K45))</f>
        <v/>
      </c>
      <c r="H44" t="str">
        <f>IF(LEN(Library!Q45)=0,"",Library!Q45)</f>
        <v/>
      </c>
    </row>
    <row r="45" spans="1:8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IF(LEN(Library!F46)=0,"",exp_id)</f>
        <v/>
      </c>
      <c r="D45" t="str">
        <f>IF(LEN(Library!F46)=0,"",Library!F46)</f>
        <v/>
      </c>
      <c r="E45" t="str">
        <f>IF(LEN(Library!G46)=0,"",Library!G46)</f>
        <v/>
      </c>
      <c r="F45" t="str">
        <f>IF(LEN(Library!S46)=0,"",Library!S46)</f>
        <v/>
      </c>
      <c r="G45" t="str">
        <f>IF(LEN(Library!F46)=0,"",CONCATENATE("barcode",Library!K46))</f>
        <v/>
      </c>
      <c r="H45" t="str">
        <f>IF(LEN(Library!Q46)=0,"",Library!Q46)</f>
        <v/>
      </c>
    </row>
    <row r="46" spans="1:8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IF(LEN(Library!F47)=0,"",exp_id)</f>
        <v/>
      </c>
      <c r="D46" t="str">
        <f>IF(LEN(Library!F47)=0,"",Library!F47)</f>
        <v/>
      </c>
      <c r="E46" t="str">
        <f>IF(LEN(Library!G47)=0,"",Library!G47)</f>
        <v/>
      </c>
      <c r="F46" t="str">
        <f>IF(LEN(Library!S47)=0,"",Library!S47)</f>
        <v/>
      </c>
      <c r="G46" t="str">
        <f>IF(LEN(Library!F47)=0,"",CONCATENATE("barcode",Library!K47))</f>
        <v/>
      </c>
      <c r="H46" t="str">
        <f>IF(LEN(Library!Q47)=0,"",Library!Q47)</f>
        <v/>
      </c>
    </row>
    <row r="47" spans="1:8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IF(LEN(Library!F48)=0,"",exp_id)</f>
        <v/>
      </c>
      <c r="D47" t="str">
        <f>IF(LEN(Library!F48)=0,"",Library!F48)</f>
        <v/>
      </c>
      <c r="E47" t="str">
        <f>IF(LEN(Library!G48)=0,"",Library!G48)</f>
        <v/>
      </c>
      <c r="F47" t="str">
        <f>IF(LEN(Library!S48)=0,"",Library!S48)</f>
        <v/>
      </c>
      <c r="G47" t="str">
        <f>IF(LEN(Library!F48)=0,"",CONCATENATE("barcode",Library!K48))</f>
        <v/>
      </c>
      <c r="H47" t="str">
        <f>IF(LEN(Library!Q48)=0,"",Library!Q48)</f>
        <v/>
      </c>
    </row>
    <row r="48" spans="1:8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IF(LEN(Library!F49)=0,"",exp_id)</f>
        <v/>
      </c>
      <c r="D48" t="str">
        <f>IF(LEN(Library!F49)=0,"",Library!F49)</f>
        <v/>
      </c>
      <c r="E48" t="str">
        <f>IF(LEN(Library!G49)=0,"",Library!G49)</f>
        <v/>
      </c>
      <c r="F48" t="str">
        <f>IF(LEN(Library!S49)=0,"",Library!S49)</f>
        <v/>
      </c>
      <c r="G48" t="str">
        <f>IF(LEN(Library!F49)=0,"",CONCATENATE("barcode",Library!K49))</f>
        <v/>
      </c>
      <c r="H48" t="str">
        <f>IF(LEN(Library!Q49)=0,"",Library!Q49)</f>
        <v/>
      </c>
    </row>
    <row r="49" spans="1:8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IF(LEN(Library!F50)=0,"",exp_id)</f>
        <v/>
      </c>
      <c r="D49" t="str">
        <f>IF(LEN(Library!F50)=0,"",Library!F50)</f>
        <v/>
      </c>
      <c r="E49" t="str">
        <f>IF(LEN(Library!G50)=0,"",Library!G50)</f>
        <v/>
      </c>
      <c r="F49" t="str">
        <f>IF(LEN(Library!S50)=0,"",Library!S50)</f>
        <v/>
      </c>
      <c r="G49" t="str">
        <f>IF(LEN(Library!F50)=0,"",CONCATENATE("barcode",Library!K50))</f>
        <v/>
      </c>
      <c r="H49" t="str">
        <f>IF(LEN(Library!Q50)=0,"",Library!Q50)</f>
        <v/>
      </c>
    </row>
    <row r="50" spans="1:8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IF(LEN(Library!F51)=0,"",exp_id)</f>
        <v/>
      </c>
      <c r="D50" t="str">
        <f>IF(LEN(Library!F51)=0,"",Library!F51)</f>
        <v/>
      </c>
      <c r="E50" t="str">
        <f>IF(LEN(Library!G51)=0,"",Library!G51)</f>
        <v/>
      </c>
      <c r="F50" t="str">
        <f>IF(LEN(Library!S51)=0,"",Library!S51)</f>
        <v/>
      </c>
      <c r="G50" t="str">
        <f>IF(LEN(Library!F51)=0,"",CONCATENATE("barcode",Library!K51))</f>
        <v/>
      </c>
      <c r="H50" t="str">
        <f>IF(LEN(Library!Q51)=0,"",Library!Q51)</f>
        <v/>
      </c>
    </row>
    <row r="51" spans="1:8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IF(LEN(Library!F52)=0,"",exp_id)</f>
        <v/>
      </c>
      <c r="D51" t="str">
        <f>IF(LEN(Library!F52)=0,"",Library!F52)</f>
        <v/>
      </c>
      <c r="E51" t="str">
        <f>IF(LEN(Library!G52)=0,"",Library!G52)</f>
        <v/>
      </c>
      <c r="F51" t="str">
        <f>IF(LEN(Library!S52)=0,"",Library!S52)</f>
        <v/>
      </c>
      <c r="G51" t="str">
        <f>IF(LEN(Library!F52)=0,"",CONCATENATE("barcode",Library!K52))</f>
        <v/>
      </c>
      <c r="H51" t="str">
        <f>IF(LEN(Library!Q52)=0,"",Library!Q52)</f>
        <v/>
      </c>
    </row>
    <row r="52" spans="1:8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IF(LEN(Library!F53)=0,"",exp_id)</f>
        <v/>
      </c>
      <c r="D52" t="str">
        <f>IF(LEN(Library!F53)=0,"",Library!F53)</f>
        <v/>
      </c>
      <c r="E52" t="str">
        <f>IF(LEN(Library!G53)=0,"",Library!G53)</f>
        <v/>
      </c>
      <c r="F52" t="str">
        <f>IF(LEN(Library!S53)=0,"",Library!S53)</f>
        <v/>
      </c>
      <c r="G52" t="str">
        <f>IF(LEN(Library!F53)=0,"",CONCATENATE("barcode",Library!K53))</f>
        <v/>
      </c>
      <c r="H52" t="str">
        <f>IF(LEN(Library!Q53)=0,"",Library!Q53)</f>
        <v/>
      </c>
    </row>
    <row r="53" spans="1:8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IF(LEN(Library!F54)=0,"",exp_id)</f>
        <v/>
      </c>
      <c r="D53" t="str">
        <f>IF(LEN(Library!F54)=0,"",Library!F54)</f>
        <v/>
      </c>
      <c r="E53" t="str">
        <f>IF(LEN(Library!G54)=0,"",Library!G54)</f>
        <v/>
      </c>
      <c r="F53" t="str">
        <f>IF(LEN(Library!S54)=0,"",Library!S54)</f>
        <v/>
      </c>
      <c r="G53" t="str">
        <f>IF(LEN(Library!F54)=0,"",CONCATENATE("barcode",Library!K54))</f>
        <v/>
      </c>
      <c r="H53" t="str">
        <f>IF(LEN(Library!Q54)=0,"",Library!Q54)</f>
        <v/>
      </c>
    </row>
    <row r="54" spans="1:8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IF(LEN(Library!F55)=0,"",exp_id)</f>
        <v/>
      </c>
      <c r="D54" t="str">
        <f>IF(LEN(Library!F55)=0,"",Library!F55)</f>
        <v/>
      </c>
      <c r="E54" t="str">
        <f>IF(LEN(Library!G55)=0,"",Library!G55)</f>
        <v/>
      </c>
      <c r="F54" t="str">
        <f>IF(LEN(Library!S55)=0,"",Library!S55)</f>
        <v/>
      </c>
      <c r="G54" t="str">
        <f>IF(LEN(Library!F55)=0,"",CONCATENATE("barcode",Library!K55))</f>
        <v/>
      </c>
      <c r="H54" t="str">
        <f>IF(LEN(Library!Q55)=0,"",Library!Q55)</f>
        <v/>
      </c>
    </row>
    <row r="55" spans="1:8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IF(LEN(Library!F56)=0,"",exp_id)</f>
        <v/>
      </c>
      <c r="D55" t="str">
        <f>IF(LEN(Library!F56)=0,"",Library!F56)</f>
        <v/>
      </c>
      <c r="E55" t="str">
        <f>IF(LEN(Library!G56)=0,"",Library!G56)</f>
        <v/>
      </c>
      <c r="F55" t="str">
        <f>IF(LEN(Library!S56)=0,"",Library!S56)</f>
        <v/>
      </c>
      <c r="G55" t="str">
        <f>IF(LEN(Library!F56)=0,"",CONCATENATE("barcode",Library!K56))</f>
        <v/>
      </c>
      <c r="H55" t="str">
        <f>IF(LEN(Library!Q56)=0,"",Library!Q56)</f>
        <v/>
      </c>
    </row>
    <row r="56" spans="1:8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IF(LEN(Library!F57)=0,"",exp_id)</f>
        <v/>
      </c>
      <c r="D56" t="str">
        <f>IF(LEN(Library!F57)=0,"",Library!F57)</f>
        <v/>
      </c>
      <c r="E56" t="str">
        <f>IF(LEN(Library!G57)=0,"",Library!G57)</f>
        <v/>
      </c>
      <c r="F56" t="str">
        <f>IF(LEN(Library!S57)=0,"",Library!S57)</f>
        <v/>
      </c>
      <c r="G56" t="str">
        <f>IF(LEN(Library!F57)=0,"",CONCATENATE("barcode",Library!K57))</f>
        <v/>
      </c>
      <c r="H56" t="str">
        <f>IF(LEN(Library!Q57)=0,"",Library!Q57)</f>
        <v/>
      </c>
    </row>
    <row r="57" spans="1:8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IF(LEN(Library!F58)=0,"",exp_id)</f>
        <v/>
      </c>
      <c r="D57" t="str">
        <f>IF(LEN(Library!F58)=0,"",Library!F58)</f>
        <v/>
      </c>
      <c r="E57" t="str">
        <f>IF(LEN(Library!G58)=0,"",Library!G58)</f>
        <v/>
      </c>
      <c r="F57" t="str">
        <f>IF(LEN(Library!S58)=0,"",Library!S58)</f>
        <v/>
      </c>
      <c r="G57" t="str">
        <f>IF(LEN(Library!F58)=0,"",CONCATENATE("barcode",Library!K58))</f>
        <v/>
      </c>
      <c r="H57" t="str">
        <f>IF(LEN(Library!Q58)=0,"",Library!Q58)</f>
        <v/>
      </c>
    </row>
    <row r="58" spans="1:8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IF(LEN(Library!F59)=0,"",exp_id)</f>
        <v/>
      </c>
      <c r="D58" t="str">
        <f>IF(LEN(Library!F59)=0,"",Library!F59)</f>
        <v/>
      </c>
      <c r="E58" t="str">
        <f>IF(LEN(Library!G59)=0,"",Library!G59)</f>
        <v/>
      </c>
      <c r="F58" t="str">
        <f>IF(LEN(Library!S59)=0,"",Library!S59)</f>
        <v/>
      </c>
      <c r="G58" t="str">
        <f>IF(LEN(Library!F59)=0,"",CONCATENATE("barcode",Library!K59))</f>
        <v/>
      </c>
      <c r="H58" t="str">
        <f>IF(LEN(Library!Q59)=0,"",Library!Q59)</f>
        <v/>
      </c>
    </row>
    <row r="59" spans="1:8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IF(LEN(Library!F60)=0,"",exp_id)</f>
        <v/>
      </c>
      <c r="D59" t="str">
        <f>IF(LEN(Library!F60)=0,"",Library!F60)</f>
        <v/>
      </c>
      <c r="E59" t="str">
        <f>IF(LEN(Library!G60)=0,"",Library!G60)</f>
        <v/>
      </c>
      <c r="F59" t="str">
        <f>IF(LEN(Library!S60)=0,"",Library!S60)</f>
        <v/>
      </c>
      <c r="G59" t="str">
        <f>IF(LEN(Library!F60)=0,"",CONCATENATE("barcode",Library!K60))</f>
        <v/>
      </c>
      <c r="H59" t="str">
        <f>IF(LEN(Library!Q60)=0,"",Library!Q60)</f>
        <v/>
      </c>
    </row>
    <row r="60" spans="1:8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IF(LEN(Library!F61)=0,"",exp_id)</f>
        <v/>
      </c>
      <c r="D60" t="str">
        <f>IF(LEN(Library!F61)=0,"",Library!F61)</f>
        <v/>
      </c>
      <c r="E60" t="str">
        <f>IF(LEN(Library!G61)=0,"",Library!G61)</f>
        <v/>
      </c>
      <c r="F60" t="str">
        <f>IF(LEN(Library!S61)=0,"",Library!S61)</f>
        <v/>
      </c>
      <c r="G60" t="str">
        <f>IF(LEN(Library!F61)=0,"",CONCATENATE("barcode",Library!K61))</f>
        <v/>
      </c>
      <c r="H60" t="str">
        <f>IF(LEN(Library!Q61)=0,"",Library!Q61)</f>
        <v/>
      </c>
    </row>
    <row r="61" spans="1:8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IF(LEN(Library!F62)=0,"",exp_id)</f>
        <v/>
      </c>
      <c r="D61" t="str">
        <f>IF(LEN(Library!F62)=0,"",Library!F62)</f>
        <v/>
      </c>
      <c r="E61" t="str">
        <f>IF(LEN(Library!G62)=0,"",Library!G62)</f>
        <v/>
      </c>
      <c r="F61" t="str">
        <f>IF(LEN(Library!S62)=0,"",Library!S62)</f>
        <v/>
      </c>
      <c r="G61" t="str">
        <f>IF(LEN(Library!F62)=0,"",CONCATENATE("barcode",Library!K62))</f>
        <v/>
      </c>
      <c r="H61" t="str">
        <f>IF(LEN(Library!Q62)=0,"",Library!Q62)</f>
        <v/>
      </c>
    </row>
    <row r="62" spans="1:8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IF(LEN(Library!F63)=0,"",exp_id)</f>
        <v/>
      </c>
      <c r="D62" t="str">
        <f>IF(LEN(Library!F63)=0,"",Library!F63)</f>
        <v/>
      </c>
      <c r="E62" t="str">
        <f>IF(LEN(Library!G63)=0,"",Library!G63)</f>
        <v/>
      </c>
      <c r="F62" t="str">
        <f>IF(LEN(Library!S63)=0,"",Library!S63)</f>
        <v/>
      </c>
      <c r="G62" t="str">
        <f>IF(LEN(Library!F63)=0,"",CONCATENATE("barcode",Library!K63))</f>
        <v/>
      </c>
      <c r="H62" t="str">
        <f>IF(LEN(Library!Q63)=0,"",Library!Q63)</f>
        <v/>
      </c>
    </row>
    <row r="63" spans="1:8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IF(LEN(Library!F64)=0,"",exp_id)</f>
        <v/>
      </c>
      <c r="D63" t="str">
        <f>IF(LEN(Library!F64)=0,"",Library!F64)</f>
        <v/>
      </c>
      <c r="E63" t="str">
        <f>IF(LEN(Library!G64)=0,"",Library!G64)</f>
        <v/>
      </c>
      <c r="F63" t="str">
        <f>IF(LEN(Library!S64)=0,"",Library!S64)</f>
        <v/>
      </c>
      <c r="G63" t="str">
        <f>IF(LEN(Library!F64)=0,"",CONCATENATE("barcode",Library!K64))</f>
        <v/>
      </c>
      <c r="H63" t="str">
        <f>IF(LEN(Library!Q64)=0,"",Library!Q64)</f>
        <v/>
      </c>
    </row>
    <row r="64" spans="1:8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IF(LEN(Library!F65)=0,"",exp_id)</f>
        <v/>
      </c>
      <c r="D64" t="str">
        <f>IF(LEN(Library!F65)=0,"",Library!F65)</f>
        <v/>
      </c>
      <c r="E64" t="str">
        <f>IF(LEN(Library!G65)=0,"",Library!G65)</f>
        <v/>
      </c>
      <c r="F64" t="str">
        <f>IF(LEN(Library!S65)=0,"",Library!S65)</f>
        <v/>
      </c>
      <c r="G64" t="str">
        <f>IF(LEN(Library!F65)=0,"",CONCATENATE("barcode",Library!K65))</f>
        <v/>
      </c>
      <c r="H64" t="str">
        <f>IF(LEN(Library!Q65)=0,"",Library!Q65)</f>
        <v/>
      </c>
    </row>
    <row r="65" spans="1:8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IF(LEN(Library!F66)=0,"",exp_id)</f>
        <v/>
      </c>
      <c r="D65" t="str">
        <f>IF(LEN(Library!F66)=0,"",Library!F66)</f>
        <v/>
      </c>
      <c r="E65" t="str">
        <f>IF(LEN(Library!G66)=0,"",Library!G66)</f>
        <v/>
      </c>
      <c r="F65" t="str">
        <f>IF(LEN(Library!S66)=0,"",Library!S66)</f>
        <v/>
      </c>
      <c r="G65" t="str">
        <f>IF(LEN(Library!F66)=0,"",CONCATENATE("barcode",Library!K66))</f>
        <v/>
      </c>
      <c r="H65" t="str">
        <f>IF(LEN(Library!Q66)=0,"",Library!Q66)</f>
        <v/>
      </c>
    </row>
    <row r="66" spans="1:8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IF(LEN(Library!F67)=0,"",exp_id)</f>
        <v/>
      </c>
      <c r="D66" t="str">
        <f>IF(LEN(Library!F67)=0,"",Library!F67)</f>
        <v/>
      </c>
      <c r="E66" t="str">
        <f>IF(LEN(Library!G67)=0,"",Library!G67)</f>
        <v/>
      </c>
      <c r="F66" t="str">
        <f>IF(LEN(Library!S67)=0,"",Library!S67)</f>
        <v/>
      </c>
      <c r="G66" t="str">
        <f>IF(LEN(Library!F67)=0,"",CONCATENATE("barcode",Library!K67))</f>
        <v/>
      </c>
      <c r="H66" t="str">
        <f>IF(LEN(Library!Q67)=0,"",Library!Q67)</f>
        <v/>
      </c>
    </row>
    <row r="67" spans="1:8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IF(LEN(Library!F68)=0,"",exp_id)</f>
        <v/>
      </c>
      <c r="D67" t="str">
        <f>IF(LEN(Library!F68)=0,"",Library!F68)</f>
        <v/>
      </c>
      <c r="E67" t="str">
        <f>IF(LEN(Library!G68)=0,"",Library!G68)</f>
        <v/>
      </c>
      <c r="F67" t="str">
        <f>IF(LEN(Library!S68)=0,"",Library!S68)</f>
        <v/>
      </c>
      <c r="G67" t="str">
        <f>IF(LEN(Library!F68)=0,"",CONCATENATE("barcode",Library!K68))</f>
        <v/>
      </c>
      <c r="H67" t="str">
        <f>IF(LEN(Library!Q68)=0,"",Library!Q68)</f>
        <v/>
      </c>
    </row>
    <row r="68" spans="1:8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IF(LEN(Library!F69)=0,"",exp_id)</f>
        <v/>
      </c>
      <c r="D68" t="str">
        <f>IF(LEN(Library!F69)=0,"",Library!F69)</f>
        <v/>
      </c>
      <c r="E68" t="str">
        <f>IF(LEN(Library!G69)=0,"",Library!G69)</f>
        <v/>
      </c>
      <c r="F68" t="str">
        <f>IF(LEN(Library!S69)=0,"",Library!S69)</f>
        <v/>
      </c>
      <c r="G68" t="str">
        <f>IF(LEN(Library!F69)=0,"",CONCATENATE("barcode",Library!K69))</f>
        <v/>
      </c>
      <c r="H68" t="str">
        <f>IF(LEN(Library!Q69)=0,"",Library!Q69)</f>
        <v/>
      </c>
    </row>
    <row r="69" spans="1:8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IF(LEN(Library!F70)=0,"",exp_id)</f>
        <v/>
      </c>
      <c r="D69" t="str">
        <f>IF(LEN(Library!F70)=0,"",Library!F70)</f>
        <v/>
      </c>
      <c r="E69" t="str">
        <f>IF(LEN(Library!G70)=0,"",Library!G70)</f>
        <v/>
      </c>
      <c r="F69" t="str">
        <f>IF(LEN(Library!S70)=0,"",Library!S70)</f>
        <v/>
      </c>
      <c r="G69" t="str">
        <f>IF(LEN(Library!F70)=0,"",CONCATENATE("barcode",Library!K70))</f>
        <v/>
      </c>
      <c r="H69" t="str">
        <f>IF(LEN(Library!Q70)=0,"",Library!Q70)</f>
        <v/>
      </c>
    </row>
    <row r="70" spans="1:8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IF(LEN(Library!F71)=0,"",exp_id)</f>
        <v/>
      </c>
      <c r="D70" t="str">
        <f>IF(LEN(Library!F71)=0,"",Library!F71)</f>
        <v/>
      </c>
      <c r="E70" t="str">
        <f>IF(LEN(Library!G71)=0,"",Library!G71)</f>
        <v/>
      </c>
      <c r="F70" t="str">
        <f>IF(LEN(Library!S71)=0,"",Library!S71)</f>
        <v/>
      </c>
      <c r="G70" t="str">
        <f>IF(LEN(Library!F71)=0,"",CONCATENATE("barcode",Library!K71))</f>
        <v/>
      </c>
      <c r="H70" t="str">
        <f>IF(LEN(Library!Q71)=0,"",Library!Q71)</f>
        <v/>
      </c>
    </row>
    <row r="71" spans="1:8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IF(LEN(Library!F72)=0,"",exp_id)</f>
        <v/>
      </c>
      <c r="D71" t="str">
        <f>IF(LEN(Library!F72)=0,"",Library!F72)</f>
        <v/>
      </c>
      <c r="E71" t="str">
        <f>IF(LEN(Library!G72)=0,"",Library!G72)</f>
        <v/>
      </c>
      <c r="F71" t="str">
        <f>IF(LEN(Library!S72)=0,"",Library!S72)</f>
        <v/>
      </c>
      <c r="G71" t="str">
        <f>IF(LEN(Library!F72)=0,"",CONCATENATE("barcode",Library!K72))</f>
        <v/>
      </c>
      <c r="H71" t="str">
        <f>IF(LEN(Library!Q72)=0,"",Library!Q72)</f>
        <v/>
      </c>
    </row>
    <row r="72" spans="1:8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IF(LEN(Library!F73)=0,"",exp_id)</f>
        <v/>
      </c>
      <c r="D72" t="str">
        <f>IF(LEN(Library!F73)=0,"",Library!F73)</f>
        <v/>
      </c>
      <c r="E72" t="str">
        <f>IF(LEN(Library!G73)=0,"",Library!G73)</f>
        <v/>
      </c>
      <c r="F72" t="str">
        <f>IF(LEN(Library!S73)=0,"",Library!S73)</f>
        <v/>
      </c>
      <c r="G72" t="str">
        <f>IF(LEN(Library!F73)=0,"",CONCATENATE("barcode",Library!K73))</f>
        <v/>
      </c>
      <c r="H72" t="str">
        <f>IF(LEN(Library!Q73)=0,"",Library!Q73)</f>
        <v/>
      </c>
    </row>
    <row r="73" spans="1:8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IF(LEN(Library!F74)=0,"",exp_id)</f>
        <v/>
      </c>
      <c r="D73" t="str">
        <f>IF(LEN(Library!F74)=0,"",Library!F74)</f>
        <v/>
      </c>
      <c r="E73" t="str">
        <f>IF(LEN(Library!G74)=0,"",Library!G74)</f>
        <v/>
      </c>
      <c r="F73" t="str">
        <f>IF(LEN(Library!S74)=0,"",Library!S74)</f>
        <v/>
      </c>
      <c r="G73" t="str">
        <f>IF(LEN(Library!F74)=0,"",CONCATENATE("barcode",Library!K74))</f>
        <v/>
      </c>
      <c r="H73" t="str">
        <f>IF(LEN(Library!Q74)=0,"",Library!Q74)</f>
        <v/>
      </c>
    </row>
    <row r="74" spans="1:8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IF(LEN(Library!F75)=0,"",exp_id)</f>
        <v/>
      </c>
      <c r="D74" t="str">
        <f>IF(LEN(Library!F75)=0,"",Library!F75)</f>
        <v/>
      </c>
      <c r="E74" t="str">
        <f>IF(LEN(Library!G75)=0,"",Library!G75)</f>
        <v/>
      </c>
      <c r="F74" t="str">
        <f>IF(LEN(Library!S75)=0,"",Library!S75)</f>
        <v/>
      </c>
      <c r="G74" t="str">
        <f>IF(LEN(Library!F75)=0,"",CONCATENATE("barcode",Library!K75))</f>
        <v/>
      </c>
      <c r="H74" t="str">
        <f>IF(LEN(Library!Q75)=0,"",Library!Q75)</f>
        <v/>
      </c>
    </row>
    <row r="75" spans="1:8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IF(LEN(Library!F76)=0,"",exp_id)</f>
        <v/>
      </c>
      <c r="D75" t="str">
        <f>IF(LEN(Library!F76)=0,"",Library!F76)</f>
        <v/>
      </c>
      <c r="E75" t="str">
        <f>IF(LEN(Library!G76)=0,"",Library!G76)</f>
        <v/>
      </c>
      <c r="F75" t="str">
        <f>IF(LEN(Library!S76)=0,"",Library!S76)</f>
        <v/>
      </c>
      <c r="G75" t="str">
        <f>IF(LEN(Library!F76)=0,"",CONCATENATE("barcode",Library!K76))</f>
        <v/>
      </c>
      <c r="H75" t="str">
        <f>IF(LEN(Library!Q76)=0,"",Library!Q76)</f>
        <v/>
      </c>
    </row>
    <row r="76" spans="1:8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IF(LEN(Library!F77)=0,"",exp_id)</f>
        <v/>
      </c>
      <c r="D76" t="str">
        <f>IF(LEN(Library!F77)=0,"",Library!F77)</f>
        <v/>
      </c>
      <c r="E76" t="str">
        <f>IF(LEN(Library!G77)=0,"",Library!G77)</f>
        <v/>
      </c>
      <c r="F76" t="str">
        <f>IF(LEN(Library!S77)=0,"",Library!S77)</f>
        <v/>
      </c>
      <c r="G76" t="str">
        <f>IF(LEN(Library!F77)=0,"",CONCATENATE("barcode",Library!K77))</f>
        <v/>
      </c>
      <c r="H76" t="str">
        <f>IF(LEN(Library!Q77)=0,"",Library!Q77)</f>
        <v/>
      </c>
    </row>
    <row r="77" spans="1:8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IF(LEN(Library!F78)=0,"",exp_id)</f>
        <v/>
      </c>
      <c r="D77" t="str">
        <f>IF(LEN(Library!F78)=0,"",Library!F78)</f>
        <v/>
      </c>
      <c r="E77" t="str">
        <f>IF(LEN(Library!G78)=0,"",Library!G78)</f>
        <v/>
      </c>
      <c r="F77" t="str">
        <f>IF(LEN(Library!S78)=0,"",Library!S78)</f>
        <v/>
      </c>
      <c r="G77" t="str">
        <f>IF(LEN(Library!F78)=0,"",CONCATENATE("barcode",Library!K78))</f>
        <v/>
      </c>
      <c r="H77" t="str">
        <f>IF(LEN(Library!Q78)=0,"",Library!Q78)</f>
        <v/>
      </c>
    </row>
    <row r="78" spans="1:8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IF(LEN(Library!F79)=0,"",exp_id)</f>
        <v/>
      </c>
      <c r="D78" t="str">
        <f>IF(LEN(Library!F79)=0,"",Library!F79)</f>
        <v/>
      </c>
      <c r="E78" t="str">
        <f>IF(LEN(Library!G79)=0,"",Library!G79)</f>
        <v/>
      </c>
      <c r="F78" t="str">
        <f>IF(LEN(Library!S79)=0,"",Library!S79)</f>
        <v/>
      </c>
      <c r="G78" t="str">
        <f>IF(LEN(Library!F79)=0,"",CONCATENATE("barcode",Library!K79))</f>
        <v/>
      </c>
      <c r="H78" t="str">
        <f>IF(LEN(Library!Q79)=0,"",Library!Q79)</f>
        <v/>
      </c>
    </row>
    <row r="79" spans="1:8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IF(LEN(Library!F80)=0,"",exp_id)</f>
        <v/>
      </c>
      <c r="D79" t="str">
        <f>IF(LEN(Library!F80)=0,"",Library!F80)</f>
        <v/>
      </c>
      <c r="E79" t="str">
        <f>IF(LEN(Library!G80)=0,"",Library!G80)</f>
        <v/>
      </c>
      <c r="F79" t="str">
        <f>IF(LEN(Library!S80)=0,"",Library!S80)</f>
        <v/>
      </c>
      <c r="G79" t="str">
        <f>IF(LEN(Library!F80)=0,"",CONCATENATE("barcode",Library!K80))</f>
        <v/>
      </c>
      <c r="H79" t="str">
        <f>IF(LEN(Library!Q80)=0,"",Library!Q80)</f>
        <v/>
      </c>
    </row>
    <row r="80" spans="1:8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IF(LEN(Library!F81)=0,"",exp_id)</f>
        <v/>
      </c>
      <c r="D80" t="str">
        <f>IF(LEN(Library!F81)=0,"",Library!F81)</f>
        <v/>
      </c>
      <c r="E80" t="str">
        <f>IF(LEN(Library!G81)=0,"",Library!G81)</f>
        <v/>
      </c>
      <c r="F80" t="str">
        <f>IF(LEN(Library!S81)=0,"",Library!S81)</f>
        <v/>
      </c>
      <c r="G80" t="str">
        <f>IF(LEN(Library!F81)=0,"",CONCATENATE("barcode",Library!K81))</f>
        <v/>
      </c>
      <c r="H80" t="str">
        <f>IF(LEN(Library!Q81)=0,"",Library!Q81)</f>
        <v/>
      </c>
    </row>
    <row r="81" spans="1:8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IF(LEN(Library!F82)=0,"",exp_id)</f>
        <v/>
      </c>
      <c r="D81" t="str">
        <f>IF(LEN(Library!F82)=0,"",Library!F82)</f>
        <v/>
      </c>
      <c r="E81" t="str">
        <f>IF(LEN(Library!G82)=0,"",Library!G82)</f>
        <v/>
      </c>
      <c r="F81" t="str">
        <f>IF(LEN(Library!S82)=0,"",Library!S82)</f>
        <v/>
      </c>
      <c r="G81" t="str">
        <f>IF(LEN(Library!F82)=0,"",CONCATENATE("barcode",Library!K82))</f>
        <v/>
      </c>
      <c r="H81" t="str">
        <f>IF(LEN(Library!Q82)=0,"",Library!Q82)</f>
        <v/>
      </c>
    </row>
    <row r="82" spans="1:8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IF(LEN(Library!F83)=0,"",exp_id)</f>
        <v/>
      </c>
      <c r="D82" t="str">
        <f>IF(LEN(Library!F83)=0,"",Library!F83)</f>
        <v/>
      </c>
      <c r="E82" t="str">
        <f>IF(LEN(Library!G83)=0,"",Library!G83)</f>
        <v/>
      </c>
      <c r="F82" t="str">
        <f>IF(LEN(Library!S83)=0,"",Library!S83)</f>
        <v/>
      </c>
      <c r="G82" t="str">
        <f>IF(LEN(Library!F83)=0,"",CONCATENATE("barcode",Library!K83))</f>
        <v/>
      </c>
      <c r="H82" t="str">
        <f>IF(LEN(Library!Q83)=0,"",Library!Q83)</f>
        <v/>
      </c>
    </row>
    <row r="83" spans="1:8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IF(LEN(Library!F84)=0,"",exp_id)</f>
        <v/>
      </c>
      <c r="D83" t="str">
        <f>IF(LEN(Library!F84)=0,"",Library!F84)</f>
        <v/>
      </c>
      <c r="E83" t="str">
        <f>IF(LEN(Library!G84)=0,"",Library!G84)</f>
        <v/>
      </c>
      <c r="F83" t="str">
        <f>IF(LEN(Library!S84)=0,"",Library!S84)</f>
        <v/>
      </c>
      <c r="G83" t="str">
        <f>IF(LEN(Library!F84)=0,"",CONCATENATE("barcode",Library!K84))</f>
        <v/>
      </c>
      <c r="H83" t="str">
        <f>IF(LEN(Library!Q84)=0,"",Library!Q84)</f>
        <v/>
      </c>
    </row>
    <row r="84" spans="1:8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IF(LEN(Library!F85)=0,"",exp_id)</f>
        <v/>
      </c>
      <c r="D84" t="str">
        <f>IF(LEN(Library!F85)=0,"",Library!F85)</f>
        <v/>
      </c>
      <c r="E84" t="str">
        <f>IF(LEN(Library!G85)=0,"",Library!G85)</f>
        <v/>
      </c>
      <c r="F84" t="str">
        <f>IF(LEN(Library!S85)=0,"",Library!S85)</f>
        <v/>
      </c>
      <c r="G84" t="str">
        <f>IF(LEN(Library!F85)=0,"",CONCATENATE("barcode",Library!K85))</f>
        <v/>
      </c>
      <c r="H84" t="str">
        <f>IF(LEN(Library!Q85)=0,"",Library!Q85)</f>
        <v/>
      </c>
    </row>
    <row r="85" spans="1:8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IF(LEN(Library!F86)=0,"",exp_id)</f>
        <v/>
      </c>
      <c r="D85" t="str">
        <f>IF(LEN(Library!F86)=0,"",Library!F86)</f>
        <v/>
      </c>
      <c r="E85" t="str">
        <f>IF(LEN(Library!G86)=0,"",Library!G86)</f>
        <v/>
      </c>
      <c r="F85" t="str">
        <f>IF(LEN(Library!S86)=0,"",Library!S86)</f>
        <v/>
      </c>
      <c r="G85" t="str">
        <f>IF(LEN(Library!F86)=0,"",CONCATENATE("barcode",Library!K86))</f>
        <v/>
      </c>
      <c r="H85" t="str">
        <f>IF(LEN(Library!Q86)=0,"",Library!Q86)</f>
        <v/>
      </c>
    </row>
    <row r="86" spans="1:8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IF(LEN(Library!F87)=0,"",exp_id)</f>
        <v/>
      </c>
      <c r="D86" t="str">
        <f>IF(LEN(Library!F87)=0,"",Library!F87)</f>
        <v/>
      </c>
      <c r="E86" t="str">
        <f>IF(LEN(Library!G87)=0,"",Library!G87)</f>
        <v/>
      </c>
      <c r="F86" t="str">
        <f>IF(LEN(Library!S87)=0,"",Library!S87)</f>
        <v/>
      </c>
      <c r="G86" t="str">
        <f>IF(LEN(Library!F87)=0,"",CONCATENATE("barcode",Library!K87))</f>
        <v/>
      </c>
      <c r="H86" t="str">
        <f>IF(LEN(Library!Q87)=0,"",Library!Q87)</f>
        <v/>
      </c>
    </row>
    <row r="87" spans="1:8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IF(LEN(Library!F88)=0,"",exp_id)</f>
        <v/>
      </c>
      <c r="D87" t="str">
        <f>IF(LEN(Library!F88)=0,"",Library!F88)</f>
        <v/>
      </c>
      <c r="E87" t="str">
        <f>IF(LEN(Library!G88)=0,"",Library!G88)</f>
        <v/>
      </c>
      <c r="F87" t="str">
        <f>IF(LEN(Library!S88)=0,"",Library!S88)</f>
        <v/>
      </c>
      <c r="G87" t="str">
        <f>IF(LEN(Library!F88)=0,"",CONCATENATE("barcode",Library!K88))</f>
        <v/>
      </c>
      <c r="H87" t="str">
        <f>IF(LEN(Library!Q88)=0,"",Library!Q88)</f>
        <v/>
      </c>
    </row>
    <row r="88" spans="1:8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IF(LEN(Library!F89)=0,"",exp_id)</f>
        <v/>
      </c>
      <c r="D88" t="str">
        <f>IF(LEN(Library!F89)=0,"",Library!F89)</f>
        <v/>
      </c>
      <c r="E88" t="str">
        <f>IF(LEN(Library!G89)=0,"",Library!G89)</f>
        <v/>
      </c>
      <c r="F88" t="str">
        <f>IF(LEN(Library!S89)=0,"",Library!S89)</f>
        <v/>
      </c>
      <c r="G88" t="str">
        <f>IF(LEN(Library!F89)=0,"",CONCATENATE("barcode",Library!K89))</f>
        <v/>
      </c>
      <c r="H88" t="str">
        <f>IF(LEN(Library!Q89)=0,"",Library!Q89)</f>
        <v/>
      </c>
    </row>
    <row r="89" spans="1:8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IF(LEN(Library!F90)=0,"",exp_id)</f>
        <v/>
      </c>
      <c r="D89" t="str">
        <f>IF(LEN(Library!F90)=0,"",Library!F90)</f>
        <v/>
      </c>
      <c r="E89" t="str">
        <f>IF(LEN(Library!G90)=0,"",Library!G90)</f>
        <v/>
      </c>
      <c r="F89" t="str">
        <f>IF(LEN(Library!S90)=0,"",Library!S90)</f>
        <v/>
      </c>
      <c r="G89" t="str">
        <f>IF(LEN(Library!F90)=0,"",CONCATENATE("barcode",Library!K90))</f>
        <v/>
      </c>
      <c r="H89" t="str">
        <f>IF(LEN(Library!Q90)=0,"",Library!Q90)</f>
        <v/>
      </c>
    </row>
    <row r="90" spans="1:8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IF(LEN(Library!F91)=0,"",exp_id)</f>
        <v/>
      </c>
      <c r="D90" t="str">
        <f>IF(LEN(Library!F91)=0,"",Library!F91)</f>
        <v/>
      </c>
      <c r="E90" t="str">
        <f>IF(LEN(Library!G91)=0,"",Library!G91)</f>
        <v/>
      </c>
      <c r="F90" t="str">
        <f>IF(LEN(Library!S91)=0,"",Library!S91)</f>
        <v/>
      </c>
      <c r="G90" t="str">
        <f>IF(LEN(Library!F91)=0,"",CONCATENATE("barcode",Library!K91))</f>
        <v/>
      </c>
      <c r="H90" t="str">
        <f>IF(LEN(Library!Q91)=0,"",Library!Q91)</f>
        <v/>
      </c>
    </row>
    <row r="91" spans="1:8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IF(LEN(Library!F92)=0,"",exp_id)</f>
        <v/>
      </c>
      <c r="D91" t="str">
        <f>IF(LEN(Library!F92)=0,"",Library!F92)</f>
        <v/>
      </c>
      <c r="E91" t="str">
        <f>IF(LEN(Library!G92)=0,"",Library!G92)</f>
        <v/>
      </c>
      <c r="F91" t="str">
        <f>IF(LEN(Library!S92)=0,"",Library!S92)</f>
        <v/>
      </c>
      <c r="G91" t="str">
        <f>IF(LEN(Library!F92)=0,"",CONCATENATE("barcode",Library!K92))</f>
        <v/>
      </c>
      <c r="H91" t="str">
        <f>IF(LEN(Library!Q92)=0,"",Library!Q92)</f>
        <v/>
      </c>
    </row>
    <row r="92" spans="1:8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IF(LEN(Library!F93)=0,"",exp_id)</f>
        <v/>
      </c>
      <c r="D92" t="str">
        <f>IF(LEN(Library!F93)=0,"",Library!F93)</f>
        <v/>
      </c>
      <c r="E92" t="str">
        <f>IF(LEN(Library!G93)=0,"",Library!G93)</f>
        <v/>
      </c>
      <c r="F92" t="str">
        <f>IF(LEN(Library!S93)=0,"",Library!S93)</f>
        <v/>
      </c>
      <c r="G92" t="str">
        <f>IF(LEN(Library!F93)=0,"",CONCATENATE("barcode",Library!K93))</f>
        <v/>
      </c>
      <c r="H92" t="str">
        <f>IF(LEN(Library!Q93)=0,"",Library!Q93)</f>
        <v/>
      </c>
    </row>
    <row r="93" spans="1:8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IF(LEN(Library!F94)=0,"",exp_id)</f>
        <v/>
      </c>
      <c r="D93" t="str">
        <f>IF(LEN(Library!F94)=0,"",Library!F94)</f>
        <v/>
      </c>
      <c r="E93" t="str">
        <f>IF(LEN(Library!G94)=0,"",Library!G94)</f>
        <v/>
      </c>
      <c r="F93" t="str">
        <f>IF(LEN(Library!S94)=0,"",Library!S94)</f>
        <v/>
      </c>
      <c r="G93" t="str">
        <f>IF(LEN(Library!F94)=0,"",CONCATENATE("barcode",Library!K94))</f>
        <v/>
      </c>
      <c r="H93" t="str">
        <f>IF(LEN(Library!Q94)=0,"",Library!Q94)</f>
        <v/>
      </c>
    </row>
    <row r="94" spans="1:8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IF(LEN(Library!F95)=0,"",exp_id)</f>
        <v/>
      </c>
      <c r="D94" t="str">
        <f>IF(LEN(Library!F95)=0,"",Library!F95)</f>
        <v/>
      </c>
      <c r="E94" t="str">
        <f>IF(LEN(Library!G95)=0,"",Library!G95)</f>
        <v/>
      </c>
      <c r="F94" t="str">
        <f>IF(LEN(Library!S95)=0,"",Library!S95)</f>
        <v/>
      </c>
      <c r="G94" t="str">
        <f>IF(LEN(Library!F95)=0,"",CONCATENATE("barcode",Library!K95))</f>
        <v/>
      </c>
      <c r="H94" t="str">
        <f>IF(LEN(Library!Q95)=0,"",Library!Q95)</f>
        <v/>
      </c>
    </row>
    <row r="95" spans="1:8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IF(LEN(Library!F96)=0,"",exp_id)</f>
        <v/>
      </c>
      <c r="D95" t="str">
        <f>IF(LEN(Library!F96)=0,"",Library!F96)</f>
        <v/>
      </c>
      <c r="E95" t="str">
        <f>IF(LEN(Library!G96)=0,"",Library!G96)</f>
        <v/>
      </c>
      <c r="F95" t="str">
        <f>IF(LEN(Library!S96)=0,"",Library!S96)</f>
        <v/>
      </c>
      <c r="G95" t="str">
        <f>IF(LEN(Library!F96)=0,"",CONCATENATE("barcode",Library!K96))</f>
        <v/>
      </c>
      <c r="H95" t="str">
        <f>IF(LEN(Library!Q96)=0,"",Library!Q96)</f>
        <v/>
      </c>
    </row>
    <row r="96" spans="1:8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IF(LEN(Library!F97)=0,"",exp_id)</f>
        <v/>
      </c>
      <c r="D96" t="str">
        <f>IF(LEN(Library!F97)=0,"",Library!F97)</f>
        <v/>
      </c>
      <c r="E96" t="str">
        <f>IF(LEN(Library!G97)=0,"",Library!G97)</f>
        <v/>
      </c>
      <c r="F96" t="str">
        <f>IF(LEN(Library!S97)=0,"",Library!S97)</f>
        <v/>
      </c>
      <c r="G96" t="str">
        <f>IF(LEN(Library!F97)=0,"",CONCATENATE("barcode",Library!K97))</f>
        <v/>
      </c>
      <c r="H96" t="str">
        <f>IF(LEN(Library!Q97)=0,"",Library!Q97)</f>
        <v/>
      </c>
    </row>
    <row r="97" spans="1:8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IF(LEN(Library!F98)=0,"",exp_id)</f>
        <v/>
      </c>
      <c r="D97" t="str">
        <f>IF(LEN(Library!F98)=0,"",Library!F98)</f>
        <v/>
      </c>
      <c r="E97" t="str">
        <f>IF(LEN(Library!G98)=0,"",Library!G98)</f>
        <v/>
      </c>
      <c r="F97" t="str">
        <f>IF(LEN(Library!S98)=0,"",Library!S98)</f>
        <v/>
      </c>
      <c r="G97" t="str">
        <f>IF(LEN(Library!F98)=0,"",CONCATENATE("barcode",Library!K98))</f>
        <v/>
      </c>
      <c r="H97" t="str">
        <f>IF(LEN(Library!Q98)=0,"",Library!Q98)</f>
        <v/>
      </c>
    </row>
  </sheetData>
  <sheetProtection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25</vt:i4>
      </vt:variant>
    </vt:vector>
  </HeadingPairs>
  <TitlesOfParts>
    <vt:vector size="31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endrepair_vol_calculation_type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seq_platform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Team Bridges</cp:lastModifiedBy>
  <cp:revision>2</cp:revision>
  <cp:lastPrinted>2023-06-20T18:25:51Z</cp:lastPrinted>
  <dcterms:created xsi:type="dcterms:W3CDTF">2022-03-21T12:22:51Z</dcterms:created>
  <dcterms:modified xsi:type="dcterms:W3CDTF">2024-07-05T08:58:24Z</dcterms:modified>
  <dc:language>en-GB</dc:language>
</cp:coreProperties>
</file>