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60BE8C29-E2D9-418F-AEAE-7E2CCA2B7642}" xr6:coauthVersionLast="47" xr6:coauthVersionMax="47" xr10:uidLastSave="{00000000-0000-0000-0000-000000000000}"/>
  <bookViews>
    <workbookView xWindow="-120" yWindow="-120" windowWidth="34080" windowHeight="22200" activeTab="3" xr2:uid="{202E2ACC-7D07-5944-B6D6-A1D8A2363375}"/>
  </bookViews>
  <sheets>
    <sheet name="Assay" sheetId="6" r:id="rId1"/>
    <sheet name="sWGA" sheetId="1" r:id="rId2"/>
    <sheet name="reference" sheetId="7" r:id="rId3"/>
    <sheet name="Instructions" sheetId="8" r:id="rId4"/>
    <sheet name="expt_metadata" sheetId="10" r:id="rId5"/>
    <sheet name="rxn_metadata" sheetId="11" r:id="rId6"/>
  </sheets>
  <definedNames>
    <definedName name="_xlnm._FilterDatabase" localSheetId="3" hidden="1">Instructions!#REF!</definedName>
    <definedName name="exp_date">Assay!$C$2</definedName>
    <definedName name="exp_id">Assay!$C$5</definedName>
    <definedName name="exp_notes">Assay!$C$14</definedName>
    <definedName name="exp_rxns">Assay!$C$12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enzyme">Assay!$C$11</definedName>
    <definedName name="swga_notes">Assay!$C$14</definedName>
    <definedName name="swga_rxnvol">Assay!$C$13</definedName>
    <definedName name="swga_targetmass">reference!$B$3</definedName>
    <definedName name="swga_template_maxvol">reference!$B$4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6" l="1"/>
  <c r="I2" i="10"/>
  <c r="I8" i="1" l="1"/>
  <c r="E2" i="10"/>
  <c r="D2" i="10"/>
  <c r="K2" i="10"/>
  <c r="J2" i="10"/>
  <c r="G2" i="10"/>
  <c r="F2" i="10"/>
  <c r="C2" i="10" l="1"/>
  <c r="B2" i="10"/>
  <c r="A2" i="10"/>
  <c r="A28" i="6"/>
  <c r="D20" i="6"/>
  <c r="D25" i="6" s="1"/>
  <c r="G26" i="6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F19" i="6"/>
  <c r="C9" i="6"/>
  <c r="H2" i="10" s="1"/>
  <c r="C5" i="6"/>
  <c r="C6" i="6" s="1"/>
  <c r="B35" i="6"/>
  <c r="C35" i="6"/>
  <c r="D35" i="6"/>
  <c r="E35" i="6"/>
  <c r="F35" i="6"/>
  <c r="G35" i="6"/>
  <c r="H35" i="6"/>
  <c r="I35" i="6"/>
  <c r="J35" i="6"/>
  <c r="K35" i="6"/>
  <c r="L35" i="6"/>
  <c r="M35" i="6"/>
  <c r="B36" i="6"/>
  <c r="C36" i="6"/>
  <c r="D36" i="6"/>
  <c r="E36" i="6"/>
  <c r="F36" i="6"/>
  <c r="G36" i="6"/>
  <c r="H36" i="6"/>
  <c r="I36" i="6"/>
  <c r="J36" i="6"/>
  <c r="K36" i="6"/>
  <c r="L36" i="6"/>
  <c r="M36" i="6"/>
  <c r="B37" i="6"/>
  <c r="C37" i="6"/>
  <c r="D37" i="6"/>
  <c r="E37" i="6"/>
  <c r="F37" i="6"/>
  <c r="G37" i="6"/>
  <c r="H37" i="6"/>
  <c r="I37" i="6"/>
  <c r="J37" i="6"/>
  <c r="K37" i="6"/>
  <c r="L37" i="6"/>
  <c r="M37" i="6"/>
  <c r="B38" i="6"/>
  <c r="C38" i="6"/>
  <c r="D38" i="6"/>
  <c r="E38" i="6"/>
  <c r="F38" i="6"/>
  <c r="G38" i="6"/>
  <c r="H38" i="6"/>
  <c r="I38" i="6"/>
  <c r="J38" i="6"/>
  <c r="K38" i="6"/>
  <c r="L38" i="6"/>
  <c r="M38" i="6"/>
  <c r="B39" i="6"/>
  <c r="C39" i="6"/>
  <c r="D39" i="6"/>
  <c r="E39" i="6"/>
  <c r="F39" i="6"/>
  <c r="G39" i="6"/>
  <c r="H39" i="6"/>
  <c r="I39" i="6"/>
  <c r="J39" i="6"/>
  <c r="K39" i="6"/>
  <c r="L39" i="6"/>
  <c r="M39" i="6"/>
  <c r="B40" i="6"/>
  <c r="C40" i="6"/>
  <c r="D40" i="6"/>
  <c r="E40" i="6"/>
  <c r="F40" i="6"/>
  <c r="G40" i="6"/>
  <c r="H40" i="6"/>
  <c r="I40" i="6"/>
  <c r="J40" i="6"/>
  <c r="K40" i="6"/>
  <c r="L40" i="6"/>
  <c r="M40" i="6"/>
  <c r="B41" i="6"/>
  <c r="C41" i="6"/>
  <c r="D41" i="6"/>
  <c r="E41" i="6"/>
  <c r="F41" i="6"/>
  <c r="G41" i="6"/>
  <c r="H41" i="6"/>
  <c r="I41" i="6"/>
  <c r="J41" i="6"/>
  <c r="K41" i="6"/>
  <c r="L41" i="6"/>
  <c r="M41" i="6"/>
  <c r="M34" i="6"/>
  <c r="L34" i="6"/>
  <c r="K34" i="6"/>
  <c r="J34" i="6"/>
  <c r="I34" i="6"/>
  <c r="H34" i="6"/>
  <c r="G34" i="6"/>
  <c r="F34" i="6"/>
  <c r="E34" i="6"/>
  <c r="D34" i="6"/>
  <c r="C34" i="6"/>
  <c r="B34" i="6"/>
  <c r="C10" i="6" l="1"/>
  <c r="A18" i="6"/>
  <c r="A97" i="1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I3" i="1" l="1"/>
  <c r="F2" i="11" s="1"/>
  <c r="I4" i="1"/>
  <c r="F3" i="11" s="1"/>
  <c r="I5" i="1"/>
  <c r="F4" i="11" s="1"/>
  <c r="I6" i="1"/>
  <c r="F5" i="11" s="1"/>
  <c r="I7" i="1"/>
  <c r="F6" i="11" s="1"/>
  <c r="F7" i="1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F20" i="6"/>
  <c r="F24" i="6"/>
  <c r="F25" i="6"/>
  <c r="F22" i="6"/>
  <c r="F21" i="6"/>
  <c r="F23" i="6"/>
  <c r="B10" i="11" l="1"/>
  <c r="B11" i="11"/>
  <c r="B7" i="11"/>
  <c r="B2" i="11"/>
  <c r="B9" i="11"/>
  <c r="B5" i="11"/>
  <c r="B8" i="11"/>
  <c r="B4" i="11"/>
  <c r="B3" i="11"/>
  <c r="B6" i="11"/>
  <c r="B89" i="11"/>
  <c r="B25" i="11"/>
  <c r="B48" i="11"/>
  <c r="B71" i="11"/>
  <c r="B94" i="11"/>
  <c r="B30" i="11"/>
  <c r="B21" i="11"/>
  <c r="B49" i="11"/>
  <c r="B72" i="11"/>
  <c r="B95" i="11"/>
  <c r="B31" i="11"/>
  <c r="B54" i="11"/>
  <c r="B77" i="11"/>
  <c r="B13" i="11"/>
  <c r="B36" i="11"/>
  <c r="B59" i="11"/>
  <c r="B82" i="11"/>
  <c r="B18" i="11"/>
  <c r="B41" i="11"/>
  <c r="B96" i="11"/>
  <c r="B64" i="11"/>
  <c r="B32" i="11"/>
  <c r="B87" i="11"/>
  <c r="B55" i="11"/>
  <c r="B23" i="11"/>
  <c r="B78" i="11"/>
  <c r="B46" i="11"/>
  <c r="B14" i="11"/>
  <c r="B69" i="11"/>
  <c r="B37" i="11"/>
  <c r="B92" i="11"/>
  <c r="B60" i="11"/>
  <c r="B28" i="11"/>
  <c r="B83" i="11"/>
  <c r="B51" i="11"/>
  <c r="B19" i="11"/>
  <c r="B74" i="11"/>
  <c r="B42" i="11"/>
  <c r="B57" i="11"/>
  <c r="B80" i="11"/>
  <c r="B16" i="11"/>
  <c r="B39" i="11"/>
  <c r="B62" i="11"/>
  <c r="B85" i="11"/>
  <c r="B53" i="11"/>
  <c r="B76" i="11"/>
  <c r="B44" i="11"/>
  <c r="B12" i="11"/>
  <c r="B67" i="11"/>
  <c r="B35" i="11"/>
  <c r="B90" i="11"/>
  <c r="B58" i="11"/>
  <c r="B26" i="11"/>
  <c r="B81" i="11"/>
  <c r="B17" i="11"/>
  <c r="B40" i="11"/>
  <c r="B63" i="11"/>
  <c r="B86" i="11"/>
  <c r="B22" i="11"/>
  <c r="B45" i="11"/>
  <c r="B68" i="11"/>
  <c r="B91" i="11"/>
  <c r="B27" i="11"/>
  <c r="B50" i="11"/>
  <c r="B73" i="11"/>
  <c r="B97" i="11"/>
  <c r="B65" i="11"/>
  <c r="B33" i="11"/>
  <c r="B88" i="11"/>
  <c r="B56" i="11"/>
  <c r="B24" i="11"/>
  <c r="B79" i="11"/>
  <c r="B47" i="11"/>
  <c r="B15" i="11"/>
  <c r="B70" i="11"/>
  <c r="B38" i="11"/>
  <c r="B93" i="11"/>
  <c r="B61" i="11"/>
  <c r="B29" i="11"/>
  <c r="B84" i="11"/>
  <c r="B52" i="11"/>
  <c r="B20" i="11"/>
  <c r="B75" i="11"/>
  <c r="B43" i="11"/>
  <c r="B66" i="11"/>
  <c r="B34" i="11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</calcChain>
</file>

<file path=xl/sharedStrings.xml><?xml version="1.0" encoding="utf-8"?>
<sst xmlns="http://schemas.openxmlformats.org/spreadsheetml/2006/main" count="245" uniqueCount="236">
  <si>
    <t>ng</t>
  </si>
  <si>
    <t>Assumptions</t>
  </si>
  <si>
    <t>SWGA</t>
  </si>
  <si>
    <t>10mM dNTP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</si>
  <si>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</si>
  <si>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</si>
  <si>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</si>
  <si>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</si>
  <si>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</si>
  <si>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</si>
  <si>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</si>
  <si>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</si>
  <si>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</si>
  <si>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</si>
  <si>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</si>
  <si>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</si>
  <si>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</si>
  <si>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</si>
  <si>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</si>
  <si>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</si>
  <si>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</si>
  <si>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</si>
  <si>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</si>
  <si>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</si>
  <si>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</si>
  <si>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</si>
  <si>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</si>
  <si>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</si>
  <si>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</si>
  <si>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</si>
  <si>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</si>
  <si>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</si>
  <si>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</si>
  <si>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</si>
  <si>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</si>
  <si>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</si>
  <si>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</si>
  <si>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</si>
  <si>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</si>
  <si>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</si>
  <si>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</si>
  <si>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</si>
  <si>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</si>
  <si>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</si>
  <si>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</si>
  <si>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</si>
  <si>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</si>
  <si>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</si>
  <si>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</si>
  <si>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</si>
  <si>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</si>
  <si>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</si>
  <si>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</si>
  <si>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</si>
  <si>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</si>
  <si>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</si>
  <si>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</si>
  <si>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</si>
  <si>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</si>
  <si>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</si>
  <si>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</si>
  <si>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</si>
  <si>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</si>
  <si>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</si>
  <si>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</si>
  <si>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</si>
  <si>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</si>
  <si>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</si>
  <si>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</si>
  <si>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</si>
  <si>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</si>
  <si>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</si>
  <si>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</si>
  <si>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</si>
  <si>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</si>
  <si>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</si>
  <si>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</si>
  <si>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</si>
  <si>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</si>
  <si>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</si>
  <si>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</si>
  <si>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</si>
  <si>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</si>
  <si>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</si>
  <si>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</si>
  <si>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</si>
  <si>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</si>
  <si>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</si>
  <si>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</si>
  <si>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</si>
  <si>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</si>
  <si>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</si>
  <si>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</si>
  <si>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</si>
  <si>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</si>
  <si>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</si>
  <si>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</si>
  <si>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</si>
  <si>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</si>
  <si>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</si>
  <si>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</si>
  <si>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</si>
  <si>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</si>
  <si>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</si>
  <si>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</si>
  <si>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</si>
  <si>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</si>
  <si>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</si>
  <si>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</si>
  <si>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</si>
  <si>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</si>
  <si>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</si>
  <si>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</si>
  <si>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</si>
  <si>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</si>
  <si>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</si>
  <si>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</si>
  <si>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</si>
  <si>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</si>
  <si>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</si>
  <si>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</si>
  <si>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</si>
  <si>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</si>
  <si>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</si>
  <si>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</si>
  <si>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</si>
  <si>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</si>
  <si>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</si>
  <si>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</si>
  <si>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</si>
  <si>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</si>
  <si>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</si>
  <si>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</si>
  <si>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</si>
  <si>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</si>
  <si>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</si>
  <si>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</si>
  <si>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</si>
  <si>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</si>
  <si>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</si>
  <si>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</si>
  <si>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</si>
  <si>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</si>
  <si>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</si>
  <si>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</si>
  <si>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</si>
  <si>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</si>
  <si>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</si>
  <si>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</si>
  <si>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</si>
  <si>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</si>
  <si>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</si>
  <si>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</si>
  <si>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</si>
  <si>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</si>
  <si>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</si>
  <si>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</si>
  <si>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</si>
  <si>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</si>
  <si>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</si>
  <si>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</si>
  <si>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</si>
  <si>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</si>
  <si>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</si>
  <si>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reference</t>
  </si>
  <si>
    <t>exp_metadata</t>
  </si>
  <si>
    <t>rxn_metadata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</si>
  <si>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</si>
  <si>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</si>
  <si>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</si>
  <si>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</si>
  <si>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</si>
  <si>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</si>
  <si>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</si>
  <si>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</si>
  <si>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</si>
  <si>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</si>
  <si>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</si>
  <si>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</si>
  <si>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</si>
  <si>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</si>
  <si>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</si>
  <si>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</si>
  <si>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</si>
  <si>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</si>
  <si>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</si>
  <si>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</si>
  <si>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</si>
  <si>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</si>
  <si>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</si>
  <si>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t>Project A</t>
  </si>
  <si>
    <t>Project B</t>
  </si>
  <si>
    <t>Project C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</si>
  <si>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</si>
  <si>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</si>
  <si>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</si>
  <si>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</si>
  <si>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</si>
  <si>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</si>
  <si>
    <t>Changelog from previous version</t>
  </si>
  <si>
    <t>100nM Primer Mix</t>
  </si>
  <si>
    <t>swga template max vol</t>
  </si>
  <si>
    <t>ul</t>
  </si>
  <si>
    <r>
      <t xml:space="preserve">  4. 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</si>
  <si>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Instructions</t>
  </si>
  <si>
    <t>Tabs</t>
  </si>
  <si>
    <t>Process</t>
  </si>
  <si>
    <t>This template is to be used to record sWGA experiments as part of a NOMADS sequencing run.</t>
  </si>
  <si>
    <t>A simplified list of assay steps / components including master mix calculations and plate layouts</t>
  </si>
  <si>
    <t>Sample level details associated with the sWGA experiment</t>
  </si>
  <si>
    <t>Contains experiment level metadata for export (NO EDITING)</t>
  </si>
  <si>
    <t>Contains rxn level metadata for export (NO EDITING)</t>
  </si>
  <si>
    <t>Contains look-up tables, assumptions etc. Edit the entries in green according to your needs</t>
  </si>
  <si>
    <t>There are two tabs to complete (green), two tabs for exporting data (red) and one tab (orange) for reference values:</t>
  </si>
  <si>
    <t>To prevent inadvertent loss of data, cells are protected from editing.</t>
  </si>
  <si>
    <r>
      <t xml:space="preserve">   - Filter '</t>
    </r>
    <r>
      <rPr>
        <b/>
        <sz val="24"/>
        <color rgb="FF000000"/>
        <rFont val="Calibri"/>
        <family val="2"/>
      </rPr>
      <t>Proceed with PCR</t>
    </r>
    <r>
      <rPr>
        <sz val="24"/>
        <color rgb="FF000000"/>
        <rFont val="Calibri"/>
        <family val="2"/>
      </rPr>
      <t>' column to entries with a '</t>
    </r>
    <r>
      <rPr>
        <b/>
        <sz val="24"/>
        <color rgb="FF000000"/>
        <rFont val="Calibri"/>
        <family val="2"/>
      </rPr>
      <t>Yes</t>
    </r>
    <r>
      <rPr>
        <sz val="24"/>
        <color rgb="FF000000"/>
        <rFont val="Calibri"/>
        <family val="2"/>
      </rPr>
      <t>'</t>
    </r>
  </si>
  <si>
    <r>
      <t xml:space="preserve">   - Copy the first three columns i.e. </t>
    </r>
    <r>
      <rPr>
        <b/>
        <sz val="24"/>
        <color rgb="FF000000"/>
        <rFont val="Calibri"/>
        <family val="2"/>
      </rPr>
      <t>'Sample ID'</t>
    </r>
    <r>
      <rPr>
        <sz val="24"/>
        <color rgb="FF000000"/>
        <rFont val="Calibri"/>
        <family val="2"/>
      </rPr>
      <t xml:space="preserve">, </t>
    </r>
    <r>
      <rPr>
        <b/>
        <sz val="24"/>
        <color rgb="FF000000"/>
        <rFont val="Calibri"/>
        <family val="2"/>
      </rPr>
      <t>'Extraction ID'</t>
    </r>
    <r>
      <rPr>
        <sz val="24"/>
        <color rgb="FF000000"/>
        <rFont val="Calibri"/>
        <family val="2"/>
      </rPr>
      <t xml:space="preserve"> and '</t>
    </r>
    <r>
      <rPr>
        <b/>
        <sz val="24"/>
        <color rgb="FF000000"/>
        <rFont val="Calibri"/>
        <family val="2"/>
      </rPr>
      <t>sWGA Identifier</t>
    </r>
    <r>
      <rPr>
        <sz val="24"/>
        <color rgb="FF000000"/>
        <rFont val="Calibri"/>
        <family val="2"/>
      </rPr>
      <t>' for all rows that are selected for PCR</t>
    </r>
  </si>
  <si>
    <r>
      <t xml:space="preserve">3. In the appropriate PCR template </t>
    </r>
    <r>
      <rPr>
        <b/>
        <sz val="24"/>
        <color rgb="FF000000"/>
        <rFont val="Calibri"/>
        <family val="2"/>
      </rPr>
      <t>'Paste Values'</t>
    </r>
    <r>
      <rPr>
        <sz val="24"/>
        <color rgb="FF000000"/>
        <rFont val="Calibri"/>
        <family val="2"/>
      </rPr>
      <t xml:space="preserve"> into the corresponding columns</t>
    </r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</si>
  <si>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'sWGA'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</si>
  <si>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r>
      <t xml:space="preserve">2. Once experiment is complete, copy outputs from the </t>
    </r>
    <r>
      <rPr>
        <b/>
        <sz val="24"/>
        <color rgb="FF000000"/>
        <rFont val="Calibri"/>
        <family val="2"/>
      </rPr>
      <t>'sWGA'</t>
    </r>
    <r>
      <rPr>
        <sz val="24"/>
        <color rgb="FF000000"/>
        <rFont val="Calibri"/>
        <family val="2"/>
      </rPr>
      <t xml:space="preserve"> tab as follows:</t>
    </r>
  </si>
  <si>
    <r>
      <t xml:space="preserve">4. All experimental data can now be extracted using </t>
    </r>
    <r>
      <rPr>
        <b/>
        <sz val="24"/>
        <color rgb="FF000000"/>
        <rFont val="Calibri"/>
        <family val="2"/>
      </rPr>
      <t>warehouse</t>
    </r>
  </si>
  <si>
    <t>Notes</t>
  </si>
  <si>
    <t>Please contact the NOMADS team if any changes need to be made to the template.</t>
  </si>
  <si>
    <t>Person A</t>
  </si>
  <si>
    <t>PA</t>
  </si>
  <si>
    <t>Person B</t>
  </si>
  <si>
    <t>Person C</t>
  </si>
  <si>
    <t>PB</t>
  </si>
  <si>
    <t>PC</t>
  </si>
  <si>
    <t>sWGA enzyme</t>
  </si>
  <si>
    <t>DNA Polymerase</t>
  </si>
  <si>
    <t>10x Buffer</t>
  </si>
  <si>
    <t>phi29</t>
  </si>
  <si>
    <t>equiphi29</t>
  </si>
  <si>
    <t>swga_enzyme</t>
  </si>
  <si>
    <t>Addition of swga enzyme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</si>
</sst>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ndale Mono"/>
      <family val="2"/>
    </font>
    <font>
      <b/>
      <u/>
      <sz val="24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u/>
      <sz val="24"/>
      <color theme="1"/>
      <name val="Calibri"/>
      <family val="2"/>
      <scheme val="minor"/>
    </font>
    <font>
      <b/>
      <u/>
      <sz val="3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3"/>
    <xf numFmtId="0" fontId="10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8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165" fontId="0" fillId="3" borderId="9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0" fontId="7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8" fillId="0" borderId="0" xfId="0" applyFont="1" applyAlignment="1">
      <alignment horizontal="right"/>
    </xf>
    <xf numFmtId="0" fontId="0" fillId="10" borderId="1" xfId="0" applyFill="1" applyBorder="1" applyAlignment="1">
      <alignment horizontal="center"/>
    </xf>
    <xf numFmtId="0" fontId="0" fillId="11" borderId="2" xfId="0" applyFill="1" applyBorder="1"/>
    <xf numFmtId="0" fontId="0" fillId="0" borderId="0" xfId="0" applyAlignment="1">
      <alignment vertical="center"/>
    </xf>
    <xf numFmtId="0" fontId="1" fillId="0" borderId="0" xfId="3" applyFont="1"/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0" xfId="3" applyFont="1" applyProtection="1">
      <protection locked="0"/>
    </xf>
    <xf numFmtId="0" fontId="16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165" fontId="0" fillId="3" borderId="7" xfId="0" applyNumberFormat="1" applyFill="1" applyBorder="1" applyAlignment="1" applyProtection="1">
      <alignment horizontal="center"/>
      <protection locked="0"/>
    </xf>
    <xf numFmtId="0" fontId="15" fillId="4" borderId="7" xfId="0" applyFont="1" applyFill="1" applyBorder="1" applyAlignment="1" applyProtection="1">
      <alignment horizontal="center" wrapText="1"/>
      <protection locked="0"/>
    </xf>
    <xf numFmtId="0" fontId="15" fillId="4" borderId="1" xfId="0" applyFont="1" applyFill="1" applyBorder="1" applyAlignment="1" applyProtection="1">
      <alignment horizontal="center" wrapText="1"/>
      <protection locked="0"/>
    </xf>
    <xf numFmtId="0" fontId="15" fillId="5" borderId="7" xfId="0" applyFont="1" applyFill="1" applyBorder="1" applyAlignment="1" applyProtection="1">
      <alignment horizontal="center" wrapText="1"/>
      <protection locked="0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4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2" fillId="0" borderId="0" xfId="0" applyFont="1"/>
    <xf numFmtId="0" fontId="23" fillId="0" borderId="0" xfId="0" applyFont="1"/>
    <xf numFmtId="0" fontId="20" fillId="12" borderId="0" xfId="0" applyFont="1" applyFill="1" applyAlignment="1">
      <alignment horizontal="center"/>
    </xf>
    <xf numFmtId="0" fontId="15" fillId="0" borderId="6" xfId="0" applyFont="1" applyBorder="1" applyAlignment="1" applyProtection="1">
      <alignment horizontal="center" wrapText="1"/>
      <protection locked="0"/>
    </xf>
    <xf numFmtId="9" fontId="8" fillId="0" borderId="0" xfId="6" applyFont="1" applyAlignment="1" applyProtection="1">
      <alignment horizontal="center" wrapText="1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8" fillId="8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top"/>
      <protection locked="0"/>
    </xf>
    <xf numFmtId="0" fontId="8" fillId="8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8" borderId="0" xfId="0" applyFill="1" applyAlignment="1">
      <alignment horizontal="right" wrapText="1"/>
    </xf>
    <xf numFmtId="0" fontId="8" fillId="8" borderId="0" xfId="0" applyFont="1" applyFill="1" applyAlignment="1">
      <alignment horizontal="right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4" fontId="8" fillId="0" borderId="0" xfId="0" applyNumberFormat="1" applyFont="1" applyAlignment="1" applyProtection="1">
      <alignment horizontal="center" vertical="center" wrapText="1"/>
      <protection locked="0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8" fillId="9" borderId="0" xfId="0" applyFont="1" applyFill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1" fontId="8" fillId="8" borderId="0" xfId="0" applyNumberFormat="1" applyFont="1" applyFill="1" applyAlignment="1">
      <alignment horizontal="center" vertical="center" wrapText="1"/>
    </xf>
    <xf numFmtId="1" fontId="8" fillId="0" borderId="0" xfId="5" applyNumberFormat="1" applyFont="1" applyAlignment="1" applyProtection="1">
      <alignment horizontal="center" vertical="center" wrapText="1"/>
      <protection locked="0"/>
    </xf>
    <xf numFmtId="0" fontId="8" fillId="8" borderId="0" xfId="5" applyNumberFormat="1" applyFont="1" applyFill="1" applyAlignment="1">
      <alignment horizontal="center" vertical="center"/>
    </xf>
    <xf numFmtId="0" fontId="8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1" fontId="8" fillId="8" borderId="0" xfId="5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8" borderId="0" xfId="0" applyFont="1" applyFill="1" applyAlignment="1">
      <alignment horizontal="right"/>
    </xf>
    <xf numFmtId="1" fontId="8" fillId="8" borderId="0" xfId="5" applyNumberFormat="1" applyFont="1" applyFill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10" xfId="0" applyFont="1" applyFill="1" applyBorder="1" applyAlignment="1" applyProtection="1">
      <alignment horizontal="center"/>
      <protection locked="0"/>
    </xf>
    <xf numFmtId="0" fontId="7" fillId="5" borderId="0" xfId="0" applyFont="1" applyFill="1" applyAlignment="1" applyProtection="1">
      <alignment horizontal="center"/>
      <protection locked="0"/>
    </xf>
    <xf numFmtId="1" fontId="8" fillId="0" borderId="0" xfId="0" applyNumberFormat="1" applyFont="1" applyAlignment="1">
      <alignment horizontal="center" vertical="center" wrapText="1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2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9" headerRowBorderDxfId="18" tableBorderDxfId="17" totalsRowBorderDxfId="16">
  <autoFilter ref="A2:J98" xr:uid="{4C103716-E393-43AA-872A-215BD28108E4}"/>
  <tableColumns count="10">
    <tableColumn id="1" xr3:uid="{AFEE5217-53A1-450F-B6A8-E87D945E0FAE}" name="#" dataDxfId="15"/>
    <tableColumn id="6" xr3:uid="{0CF8190A-662E-422B-8BDD-34F3D27B34F2}" name="Well" dataDxfId="14"/>
    <tableColumn id="2" xr3:uid="{CE61E1E1-E9B3-4D58-9DFE-1AB6DDFCD05A}" name="Sample ID" dataDxfId="13"/>
    <tableColumn id="3" xr3:uid="{9795EF0E-2DE1-455A-A3FF-0804F7CBA8C3}" name="Extraction ID" dataDxfId="12"/>
    <tableColumn id="7" xr3:uid="{AE7E794D-3E11-4B03-8051-B54164DF087E}" name="sWGA Identifier" dataDxfId="11">
      <calculatedColumnFormula>IF(SUM(LEN(tbl_sWGA[[#This Row],[Sample ID]])+LEN(tbl_sWGA[[#This Row],[Extraction ID]]))=0,"",CONCATENATE(exp_id,"_",tbl_sWGA[[#This Row],[Well]]))</calculatedColumnFormula>
    </tableColumn>
    <tableColumn id="8" xr3:uid="{17E17A49-9A1B-4B36-98B0-66368F2A095E}" name="sWGA template (ul)" dataDxfId="10"/>
    <tableColumn id="12" xr3:uid="{6392E74F-2A5C-4E61-A4E5-54FD59E2FF90}" name="sWGA qubit [DNA] (ng / ul)" dataDxfId="9"/>
    <tableColumn id="9" xr3:uid="{182C6360-B664-4CDB-83F5-523D173848EB}" name="sWGA Dilution Factor" dataDxfId="8"/>
    <tableColumn id="5" xr3:uid="{B3E809FC-AA96-4329-8BC3-6D3188F7C694}" name="sWGA product [DNA] (ng / ul)" dataDxfId="7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K2" totalsRowShown="0">
  <autoFilter ref="A1:K2" xr:uid="{FB4FA29E-6DC2-47A8-8DE8-3C1612926E90}"/>
  <tableColumns count="11">
    <tableColumn id="1" xr3:uid="{7A035B8A-404A-4AC3-B440-D82E5E6068A8}" name="expt_id">
      <calculatedColumnFormula>IF(LEN(exp_id)=0,"",exp_id)</calculatedColumnFormula>
    </tableColumn>
    <tableColumn id="7" xr3:uid="{0B63A709-0BB1-4213-B54B-DC29A619F5DC}" name="expt_date">
      <calculatedColumnFormula>IF(LEN(exp_date)=0,"",exp_date)</calculatedColumnFormula>
    </tableColumn>
    <tableColumn id="6" xr3:uid="{11757D10-BD01-43A4-B328-F844A55DF65E}" name="expt_user">
      <calculatedColumnFormula>IF(LEN(exp_user)=0,"",exp_user)</calculatedColumnFormula>
    </tableColumn>
    <tableColumn id="3" xr3:uid="{4F1B9628-E03C-4A31-9896-D7E543CCB062}" name="expt_type">
      <calculatedColumnFormula>IF(LEN(exp_type)=0,"",exp_type)</calculatedColumnFormula>
    </tableColumn>
    <tableColumn id="5" xr3:uid="{D959B6BA-772D-4BAB-911D-448AC444559F}" name="expt_version">
      <calculatedColumnFormula>IF(LEN(exp_version)=0,"",exp_version)</calculatedColumnFormula>
    </tableColumn>
    <tableColumn id="8" xr3:uid="{F2124D1B-85F7-4448-A1EF-67C98844CFB5}" name="expt_rxns">
      <calculatedColumnFormula>IF(LEN(exp_rxns)=0,"",exp_rxns)</calculatedColumnFormula>
    </tableColumn>
    <tableColumn id="10" xr3:uid="{7699FAE5-CE2C-4B5E-ADD0-2AE622737F10}" name="expt_notes">
      <calculatedColumnFormula>IF(LEN(exp_notes)=0,"",exp_notes)</calculatedColumnFormula>
    </tableColumn>
    <tableColumn id="9" xr3:uid="{2D9B1B77-2E59-4E0D-ACB3-C21F2162AD9D}" name="expt_summary">
      <calculatedColumnFormula>IF(LEN(exp_summary)=0,"",exp_summary)</calculatedColumnFormula>
    </tableColumn>
    <tableColumn id="11" xr3:uid="{00542FAB-A3C8-4C82-A468-72F2D2CB8137}" name="swga_enzyme">
      <calculatedColumnFormula>swga_enzyme</calculatedColumnFormula>
    </tableColumn>
    <tableColumn id="2" xr3:uid="{D27AA281-2010-4088-B71D-18AD05E1377E}" name="swga_rxnvol_ul">
      <calculatedColumnFormula>IF(LEN(swga_rxnvol)=0,"",swga_rxnvol)</calculatedColumnFormula>
    </tableColumn>
    <tableColumn id="4" xr3:uid="{76103468-9E71-47C9-B38E-C85D63B7CBEC}" name="swga_targetmass_ng">
      <calculatedColumnFormula>IF(LEN(swga_targetmass)=0,"",swga_targetmass)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5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2"/>
  <sheetViews>
    <sheetView workbookViewId="0">
      <selection activeCell="C11" sqref="C11:F11"/>
    </sheetView>
  </sheetViews>
  <sheetFormatPr defaultRowHeight="15.75"/>
  <cols>
    <col min="1" max="8" width="9" style="6" customWidth="1"/>
  </cols>
  <sheetData>
    <row r="1" spans="1:13">
      <c r="A1" s="69" t="s">
        <v>147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15.75" customHeight="1">
      <c r="A2" s="71" t="s">
        <v>134</v>
      </c>
      <c r="B2" s="72"/>
      <c r="C2" s="75"/>
      <c r="D2" s="75"/>
      <c r="E2" s="75"/>
      <c r="F2" s="75"/>
      <c r="G2" s="70" t="s">
        <v>138</v>
      </c>
      <c r="H2" s="70"/>
      <c r="K2" s="62" t="s">
        <v>137</v>
      </c>
      <c r="L2" s="62"/>
    </row>
    <row r="3" spans="1:13" ht="15.75" customHeight="1">
      <c r="A3" s="71" t="s">
        <v>139</v>
      </c>
      <c r="B3" s="72"/>
      <c r="C3" s="76"/>
      <c r="D3" s="76"/>
      <c r="E3" s="76"/>
      <c r="F3" s="76"/>
      <c r="G3" t="s">
        <v>144</v>
      </c>
      <c r="K3" s="60" t="s">
        <v>4</v>
      </c>
      <c r="L3" s="60"/>
    </row>
    <row r="4" spans="1:13" ht="15.75" customHeight="1">
      <c r="A4" s="71" t="s">
        <v>145</v>
      </c>
      <c r="B4" s="72"/>
      <c r="C4" s="78"/>
      <c r="D4" s="78"/>
      <c r="E4" s="78"/>
      <c r="F4" s="78"/>
      <c r="G4" s="26" t="s">
        <v>143</v>
      </c>
      <c r="K4" s="61" t="s">
        <v>5</v>
      </c>
      <c r="L4" s="61"/>
    </row>
    <row r="5" spans="1:13">
      <c r="A5" s="73" t="s">
        <v>142</v>
      </c>
      <c r="B5" s="74"/>
      <c r="C5" s="77" t="str">
        <f>IF(OR(ISBLANK(C3),ISBLANK(C4)),"",CONCATENATE("SW",VLOOKUP(C3,reference!G3:H7,2,FALSE),C4))</f>
        <v/>
      </c>
      <c r="D5" s="77"/>
      <c r="E5" s="77"/>
      <c r="F5" s="77"/>
      <c r="G5" s="20" t="s">
        <v>158</v>
      </c>
      <c r="K5" s="79" t="s">
        <v>183</v>
      </c>
      <c r="L5" s="79"/>
    </row>
    <row r="6" spans="1:13" ht="15.75" customHeight="1">
      <c r="A6" s="73" t="s">
        <v>135</v>
      </c>
      <c r="B6" s="74"/>
      <c r="C6" s="85" t="str">
        <f>IF(OR(ISBLANK(C2),ISBLANK(C3),LEN(C5)=0),"",CONCATENATE(C2,"_sWGA_",C5))</f>
        <v/>
      </c>
      <c r="D6" s="85"/>
      <c r="E6" s="85"/>
      <c r="F6" s="85"/>
      <c r="G6" s="23"/>
      <c r="K6" s="79"/>
      <c r="L6" s="79"/>
    </row>
    <row r="7" spans="1:13" ht="15.75" customHeight="1">
      <c r="A7" s="89" t="s">
        <v>184</v>
      </c>
      <c r="B7" s="89"/>
      <c r="C7" s="84"/>
      <c r="D7" s="84"/>
      <c r="E7" s="84"/>
      <c r="F7" s="84"/>
      <c r="G7" t="s">
        <v>144</v>
      </c>
    </row>
    <row r="8" spans="1:13" ht="15.75" customHeight="1">
      <c r="A8" s="89" t="s">
        <v>185</v>
      </c>
      <c r="B8" s="89"/>
      <c r="C8" s="84"/>
      <c r="D8" s="84"/>
      <c r="E8" s="84"/>
      <c r="F8" s="84"/>
      <c r="G8" t="s">
        <v>186</v>
      </c>
    </row>
    <row r="9" spans="1:13" ht="15.75" customHeight="1">
      <c r="A9" s="90" t="s">
        <v>181</v>
      </c>
      <c r="B9" s="90"/>
      <c r="C9" s="88" t="str">
        <f>IF(OR(LEN(C7)=0, LEN(C8)=0),"",CONCATENATE(C7,"_Batch",C8))</f>
        <v/>
      </c>
      <c r="D9" s="88"/>
      <c r="E9" s="88"/>
      <c r="F9" s="88"/>
      <c r="G9" s="20" t="s">
        <v>188</v>
      </c>
    </row>
    <row r="10" spans="1:13" ht="15.75" customHeight="1">
      <c r="A10" s="90" t="s">
        <v>189</v>
      </c>
      <c r="B10" s="90"/>
      <c r="C10" s="91" t="str">
        <f>IF(OR(LEN(C6)=0,LEN(exp_summary)=0),"",CONCATENATE(C6,"_",exp_summary,".xlsx"))</f>
        <v/>
      </c>
      <c r="D10" s="91"/>
      <c r="E10" s="91"/>
      <c r="F10" s="91"/>
      <c r="G10" s="91"/>
      <c r="H10" s="91"/>
    </row>
    <row r="11" spans="1:13" ht="15.75" customHeight="1">
      <c r="A11" s="71" t="s">
        <v>229</v>
      </c>
      <c r="B11" s="72"/>
      <c r="C11" s="84"/>
      <c r="D11" s="84"/>
      <c r="E11" s="84"/>
      <c r="F11" s="84"/>
      <c r="G11" t="s">
        <v>144</v>
      </c>
      <c r="H11"/>
    </row>
    <row r="12" spans="1:13">
      <c r="A12" s="71" t="s">
        <v>136</v>
      </c>
      <c r="B12" s="72"/>
      <c r="C12" s="84"/>
      <c r="D12" s="84"/>
      <c r="E12" s="84"/>
      <c r="F12" s="84"/>
      <c r="G12" s="20" t="s">
        <v>150</v>
      </c>
    </row>
    <row r="13" spans="1:13">
      <c r="A13" s="29"/>
      <c r="B13" s="31" t="s">
        <v>151</v>
      </c>
      <c r="C13" s="82"/>
      <c r="D13" s="82"/>
      <c r="E13" s="82"/>
      <c r="F13" s="82"/>
      <c r="G13" t="s">
        <v>144</v>
      </c>
    </row>
    <row r="14" spans="1:13">
      <c r="A14" s="29"/>
      <c r="B14" s="31" t="s">
        <v>179</v>
      </c>
      <c r="C14" s="67"/>
      <c r="D14" s="67"/>
      <c r="E14" s="67"/>
      <c r="F14" s="67"/>
      <c r="G14" s="67"/>
      <c r="H14" s="67"/>
      <c r="I14" s="67"/>
      <c r="J14" s="67"/>
      <c r="K14" s="67"/>
    </row>
    <row r="15" spans="1:13">
      <c r="A15" s="29"/>
      <c r="B15" s="31"/>
      <c r="C15" s="67"/>
      <c r="D15" s="67"/>
      <c r="E15" s="67"/>
      <c r="F15" s="67"/>
      <c r="G15" s="67"/>
      <c r="H15" s="67"/>
      <c r="I15" s="67"/>
      <c r="J15" s="67"/>
      <c r="K15" s="67"/>
    </row>
    <row r="16" spans="1:13">
      <c r="A16" s="7"/>
      <c r="C16" s="8"/>
      <c r="D16" s="7"/>
      <c r="E16" s="7"/>
      <c r="F16" s="7"/>
      <c r="G16" s="7"/>
      <c r="H16" s="7"/>
    </row>
    <row r="17" spans="1:13">
      <c r="A17" s="11" t="s">
        <v>153</v>
      </c>
      <c r="B17" s="8"/>
      <c r="C17" s="16" t="s">
        <v>23</v>
      </c>
      <c r="D17" s="55">
        <v>0.1</v>
      </c>
      <c r="E17" s="7"/>
      <c r="F17" s="7"/>
      <c r="G17" s="7"/>
    </row>
    <row r="18" spans="1:13">
      <c r="A18" s="14" t="str">
        <f>CONCATENATE("  1. Make up master mix as below and add ", SUM(D20:D25), " µl to each well")</f>
        <v xml:space="preserve">  1. Make up master mix as below and add -10 µl to each well</v>
      </c>
      <c r="B18" s="8"/>
      <c r="C18" s="7"/>
      <c r="D18" s="7"/>
      <c r="E18" s="7"/>
      <c r="F18" s="7"/>
      <c r="G18" s="7"/>
    </row>
    <row r="19" spans="1:13" ht="16.5" thickBot="1">
      <c r="A19" s="86" t="s">
        <v>7</v>
      </c>
      <c r="B19" s="86"/>
      <c r="C19" s="86"/>
      <c r="D19" s="87" t="s">
        <v>8</v>
      </c>
      <c r="E19" s="87"/>
      <c r="F19" s="87" t="str">
        <f>CONCATENATE("MM x",exp_rxns," (µl)")</f>
        <v>MM x (µl)</v>
      </c>
      <c r="G19" s="87"/>
      <c r="J19" s="65" t="s">
        <v>9</v>
      </c>
      <c r="K19" s="65"/>
      <c r="L19" s="12" t="s">
        <v>10</v>
      </c>
    </row>
    <row r="20" spans="1:13">
      <c r="A20" s="80" t="s">
        <v>231</v>
      </c>
      <c r="B20" s="80"/>
      <c r="C20" s="80"/>
      <c r="D20" s="68">
        <f>swga_rxnvol/10</f>
        <v>0</v>
      </c>
      <c r="E20" s="68"/>
      <c r="F20" s="83" t="str">
        <f t="shared" ref="F20:F23" si="0">IF(ISBLANK(swga_rxnvol),"",SUM(D20*exp_rxns*(1+$D$17)))</f>
        <v/>
      </c>
      <c r="G20" s="83"/>
      <c r="J20" s="66">
        <v>35</v>
      </c>
      <c r="K20" s="66"/>
      <c r="L20" s="10" t="s">
        <v>15</v>
      </c>
    </row>
    <row r="21" spans="1:13">
      <c r="A21" s="81" t="s">
        <v>24</v>
      </c>
      <c r="B21" s="81"/>
      <c r="C21" s="81"/>
      <c r="D21" s="68">
        <v>0.25</v>
      </c>
      <c r="E21" s="68"/>
      <c r="F21" s="83" t="str">
        <f t="shared" si="0"/>
        <v/>
      </c>
      <c r="G21" s="83"/>
      <c r="J21" s="66">
        <v>34</v>
      </c>
      <c r="K21" s="66"/>
      <c r="L21" s="10" t="s">
        <v>14</v>
      </c>
    </row>
    <row r="22" spans="1:13">
      <c r="A22" s="81" t="s">
        <v>200</v>
      </c>
      <c r="B22" s="81"/>
      <c r="C22" s="81"/>
      <c r="D22" s="68">
        <v>1.25</v>
      </c>
      <c r="E22" s="68"/>
      <c r="F22" s="83" t="str">
        <f t="shared" si="0"/>
        <v/>
      </c>
      <c r="G22" s="83"/>
      <c r="J22" s="63">
        <v>33</v>
      </c>
      <c r="K22" s="63"/>
      <c r="L22" s="6" t="s">
        <v>16</v>
      </c>
    </row>
    <row r="23" spans="1:13">
      <c r="A23" s="80" t="s">
        <v>3</v>
      </c>
      <c r="B23" s="80"/>
      <c r="C23" s="80"/>
      <c r="D23" s="68">
        <v>5</v>
      </c>
      <c r="E23" s="68"/>
      <c r="F23" s="83" t="str">
        <f t="shared" si="0"/>
        <v/>
      </c>
      <c r="G23" s="83"/>
      <c r="J23" s="64">
        <v>32</v>
      </c>
      <c r="K23" s="64"/>
      <c r="L23" s="7" t="s">
        <v>17</v>
      </c>
    </row>
    <row r="24" spans="1:13">
      <c r="A24" s="96" t="str">
        <f>IF(C11="","",C11)</f>
        <v/>
      </c>
      <c r="B24" s="80"/>
      <c r="C24" s="80"/>
      <c r="D24" s="68">
        <v>1</v>
      </c>
      <c r="E24" s="68"/>
      <c r="F24" s="83" t="str">
        <f>IF(ISBLANK(swga_rxnvol),"",SUM(D24*exp_rxns*(1+$D$17)))</f>
        <v/>
      </c>
      <c r="G24" s="83"/>
      <c r="J24" s="63">
        <v>31</v>
      </c>
      <c r="K24" s="63"/>
      <c r="L24" s="6" t="s">
        <v>18</v>
      </c>
    </row>
    <row r="25" spans="1:13">
      <c r="A25" s="81" t="s">
        <v>12</v>
      </c>
      <c r="B25" s="81"/>
      <c r="C25" s="81"/>
      <c r="D25" s="68">
        <f>SUM(swga_rxnvol-swga_template_maxvol)-SUM(D20:E24)</f>
        <v>-17.5</v>
      </c>
      <c r="E25" s="68"/>
      <c r="F25" s="83" t="str">
        <f>IF(ISBLANK(swga_rxnvol),"",SUM(D25*exp_rxns*(1+$D$17)))</f>
        <v/>
      </c>
      <c r="G25" s="83"/>
      <c r="J25" s="63">
        <v>30</v>
      </c>
      <c r="K25" s="63"/>
      <c r="L25" s="6" t="s">
        <v>13</v>
      </c>
    </row>
    <row r="26" spans="1:13">
      <c r="G26" s="17" t="str">
        <f>CONCATENATE("Add ",SUM(D20:D25)," µl of MM to each well")</f>
        <v>Add -10 µl of MM to each well</v>
      </c>
      <c r="J26" s="63">
        <v>65</v>
      </c>
      <c r="K26" s="63"/>
      <c r="L26" s="6" t="s">
        <v>16</v>
      </c>
    </row>
    <row r="27" spans="1:13">
      <c r="B27" s="7"/>
      <c r="C27" s="9"/>
      <c r="D27" s="7"/>
      <c r="G27" s="10"/>
      <c r="J27" s="63">
        <v>10</v>
      </c>
      <c r="K27" s="63"/>
      <c r="L27" s="13" t="s">
        <v>11</v>
      </c>
    </row>
    <row r="28" spans="1:13">
      <c r="A28" s="14" t="str">
        <f>CONCATENATE("  2. For each sample add target of ",swga_targetmass," ng of DNA for each up to a max vol of ",swga_template_maxvol,"ul. Add TE as required.")</f>
        <v xml:space="preserve">  2. For each sample add target of 40 ng of DNA for each up to a max vol of 10ul. Add TE as required.</v>
      </c>
      <c r="B28" s="7"/>
      <c r="C28" s="9"/>
      <c r="D28" s="7"/>
      <c r="F28" s="13"/>
      <c r="G28" s="10"/>
      <c r="K28" s="59" t="s">
        <v>146</v>
      </c>
      <c r="L28" s="59"/>
      <c r="M28" s="59"/>
    </row>
    <row r="29" spans="1:13">
      <c r="A29" s="14" t="s">
        <v>154</v>
      </c>
      <c r="B29" s="7"/>
      <c r="C29" s="9"/>
      <c r="D29" s="7"/>
      <c r="F29" s="13"/>
      <c r="G29" s="10"/>
    </row>
    <row r="30" spans="1:13" ht="18.75">
      <c r="A30" s="14" t="s">
        <v>203</v>
      </c>
      <c r="B30" s="7"/>
      <c r="C30" s="9"/>
      <c r="D30" s="7"/>
      <c r="F30" s="13"/>
      <c r="G30" s="10"/>
      <c r="K30" s="59" t="s">
        <v>146</v>
      </c>
      <c r="L30" s="59"/>
      <c r="M30" s="59"/>
    </row>
    <row r="31" spans="1:13">
      <c r="A31" s="14"/>
      <c r="B31" s="7"/>
      <c r="C31" s="9"/>
      <c r="D31" s="7"/>
      <c r="F31" s="13"/>
      <c r="G31" s="10"/>
    </row>
    <row r="32" spans="1:13">
      <c r="A32" s="21" t="s">
        <v>34</v>
      </c>
      <c r="B32"/>
      <c r="C32"/>
      <c r="D32"/>
      <c r="E32"/>
      <c r="F32"/>
      <c r="G32"/>
      <c r="H32"/>
    </row>
    <row r="33" spans="1:13">
      <c r="A33"/>
      <c r="B33" s="27">
        <v>1</v>
      </c>
      <c r="C33" s="27">
        <v>2</v>
      </c>
      <c r="D33" s="27">
        <v>3</v>
      </c>
      <c r="E33" s="27">
        <v>4</v>
      </c>
      <c r="F33" s="27">
        <v>5</v>
      </c>
      <c r="G33" s="27">
        <v>6</v>
      </c>
      <c r="H33" s="27">
        <v>7</v>
      </c>
      <c r="I33" s="27">
        <v>8</v>
      </c>
      <c r="J33" s="27">
        <v>9</v>
      </c>
      <c r="K33" s="27">
        <v>10</v>
      </c>
      <c r="L33" s="27">
        <v>11</v>
      </c>
      <c r="M33" s="27">
        <v>12</v>
      </c>
    </row>
    <row r="34" spans="1:13">
      <c r="A34" s="28" t="s">
        <v>26</v>
      </c>
      <c r="B34" s="32" t="str">
        <f>IF(ISBLANK(sWGA!$D3),"",sWGA!$D3)</f>
        <v/>
      </c>
      <c r="C34" s="32" t="str">
        <f>IF(ISBLANK(sWGA!$D11),"",sWGA!$D11)</f>
        <v/>
      </c>
      <c r="D34" s="32" t="str">
        <f>IF(ISBLANK(sWGA!$D19),"",sWGA!$D19)</f>
        <v/>
      </c>
      <c r="E34" s="32" t="str">
        <f>IF(ISBLANK(sWGA!$D27),"",sWGA!$D27)</f>
        <v/>
      </c>
      <c r="F34" s="32" t="str">
        <f>IF(ISBLANK(sWGA!$D35),"",sWGA!$D35)</f>
        <v/>
      </c>
      <c r="G34" s="32" t="str">
        <f>IF(ISBLANK(sWGA!$D43),"",sWGA!$D43)</f>
        <v/>
      </c>
      <c r="H34" s="32" t="str">
        <f>IF(ISBLANK(sWGA!$D51),"",sWGA!$D51)</f>
        <v/>
      </c>
      <c r="I34" s="32" t="str">
        <f>IF(ISBLANK(sWGA!$D59),"",sWGA!$D59)</f>
        <v/>
      </c>
      <c r="J34" s="32" t="str">
        <f>IF(ISBLANK(sWGA!$D67),"",sWGA!$D67)</f>
        <v/>
      </c>
      <c r="K34" s="32" t="str">
        <f>IF(ISBLANK(sWGA!$D75),"",sWGA!$D75)</f>
        <v/>
      </c>
      <c r="L34" s="32" t="str">
        <f>IF(ISBLANK(sWGA!$D83),"",sWGA!$D83)</f>
        <v/>
      </c>
      <c r="M34" s="32" t="str">
        <f>IF(ISBLANK(sWGA!$D91),"",sWGA!$D91)</f>
        <v/>
      </c>
    </row>
    <row r="35" spans="1:13">
      <c r="A35" s="28" t="s">
        <v>27</v>
      </c>
      <c r="B35" s="32" t="str">
        <f>IF(ISBLANK(sWGA!$D4),"",sWGA!$D4)</f>
        <v/>
      </c>
      <c r="C35" s="32" t="str">
        <f>IF(ISBLANK(sWGA!$D12),"",sWGA!$D12)</f>
        <v/>
      </c>
      <c r="D35" s="32" t="str">
        <f>IF(ISBLANK(sWGA!$D20),"",sWGA!$D20)</f>
        <v/>
      </c>
      <c r="E35" s="32" t="str">
        <f>IF(ISBLANK(sWGA!$D28),"",sWGA!$D28)</f>
        <v/>
      </c>
      <c r="F35" s="32" t="str">
        <f>IF(ISBLANK(sWGA!$D36),"",sWGA!$D36)</f>
        <v/>
      </c>
      <c r="G35" s="32" t="str">
        <f>IF(ISBLANK(sWGA!$D44),"",sWGA!$D44)</f>
        <v/>
      </c>
      <c r="H35" s="32" t="str">
        <f>IF(ISBLANK(sWGA!$D52),"",sWGA!$D52)</f>
        <v/>
      </c>
      <c r="I35" s="32" t="str">
        <f>IF(ISBLANK(sWGA!$D60),"",sWGA!$D60)</f>
        <v/>
      </c>
      <c r="J35" s="32" t="str">
        <f>IF(ISBLANK(sWGA!$D68),"",sWGA!$D68)</f>
        <v/>
      </c>
      <c r="K35" s="32" t="str">
        <f>IF(ISBLANK(sWGA!$D76),"",sWGA!$D76)</f>
        <v/>
      </c>
      <c r="L35" s="32" t="str">
        <f>IF(ISBLANK(sWGA!$D84),"",sWGA!$D84)</f>
        <v/>
      </c>
      <c r="M35" s="32" t="str">
        <f>IF(ISBLANK(sWGA!$D92),"",sWGA!$D92)</f>
        <v/>
      </c>
    </row>
    <row r="36" spans="1:13">
      <c r="A36" s="28" t="s">
        <v>28</v>
      </c>
      <c r="B36" s="32" t="str">
        <f>IF(ISBLANK(sWGA!$D5),"",sWGA!$D5)</f>
        <v/>
      </c>
      <c r="C36" s="32" t="str">
        <f>IF(ISBLANK(sWGA!$D13),"",sWGA!$D13)</f>
        <v/>
      </c>
      <c r="D36" s="32" t="str">
        <f>IF(ISBLANK(sWGA!$D21),"",sWGA!$D21)</f>
        <v/>
      </c>
      <c r="E36" s="32" t="str">
        <f>IF(ISBLANK(sWGA!$D29),"",sWGA!$D29)</f>
        <v/>
      </c>
      <c r="F36" s="32" t="str">
        <f>IF(ISBLANK(sWGA!$D37),"",sWGA!$D37)</f>
        <v/>
      </c>
      <c r="G36" s="32" t="str">
        <f>IF(ISBLANK(sWGA!$D45),"",sWGA!$D45)</f>
        <v/>
      </c>
      <c r="H36" s="32" t="str">
        <f>IF(ISBLANK(sWGA!$D53),"",sWGA!$D53)</f>
        <v/>
      </c>
      <c r="I36" s="32" t="str">
        <f>IF(ISBLANK(sWGA!$D61),"",sWGA!$D61)</f>
        <v/>
      </c>
      <c r="J36" s="32" t="str">
        <f>IF(ISBLANK(sWGA!$D69),"",sWGA!$D69)</f>
        <v/>
      </c>
      <c r="K36" s="32" t="str">
        <f>IF(ISBLANK(sWGA!$D77),"",sWGA!$D77)</f>
        <v/>
      </c>
      <c r="L36" s="32" t="str">
        <f>IF(ISBLANK(sWGA!$D85),"",sWGA!$D85)</f>
        <v/>
      </c>
      <c r="M36" s="32" t="str">
        <f>IF(ISBLANK(sWGA!$D93),"",sWGA!$D93)</f>
        <v/>
      </c>
    </row>
    <row r="37" spans="1:13">
      <c r="A37" s="28" t="s">
        <v>29</v>
      </c>
      <c r="B37" s="32" t="str">
        <f>IF(ISBLANK(sWGA!$D6),"",sWGA!$D6)</f>
        <v/>
      </c>
      <c r="C37" s="32" t="str">
        <f>IF(ISBLANK(sWGA!$D14),"",sWGA!$D14)</f>
        <v/>
      </c>
      <c r="D37" s="32" t="str">
        <f>IF(ISBLANK(sWGA!$D22),"",sWGA!$D22)</f>
        <v/>
      </c>
      <c r="E37" s="32" t="str">
        <f>IF(ISBLANK(sWGA!$D30),"",sWGA!$D30)</f>
        <v/>
      </c>
      <c r="F37" s="32" t="str">
        <f>IF(ISBLANK(sWGA!$D38),"",sWGA!$D38)</f>
        <v/>
      </c>
      <c r="G37" s="32" t="str">
        <f>IF(ISBLANK(sWGA!$D46),"",sWGA!$D46)</f>
        <v/>
      </c>
      <c r="H37" s="32" t="str">
        <f>IF(ISBLANK(sWGA!$D54),"",sWGA!$D54)</f>
        <v/>
      </c>
      <c r="I37" s="32" t="str">
        <f>IF(ISBLANK(sWGA!$D62),"",sWGA!$D62)</f>
        <v/>
      </c>
      <c r="J37" s="32" t="str">
        <f>IF(ISBLANK(sWGA!$D70),"",sWGA!$D70)</f>
        <v/>
      </c>
      <c r="K37" s="32" t="str">
        <f>IF(ISBLANK(sWGA!$D78),"",sWGA!$D78)</f>
        <v/>
      </c>
      <c r="L37" s="32" t="str">
        <f>IF(ISBLANK(sWGA!$D86),"",sWGA!$D86)</f>
        <v/>
      </c>
      <c r="M37" s="32" t="str">
        <f>IF(ISBLANK(sWGA!$D94),"",sWGA!$D94)</f>
        <v/>
      </c>
    </row>
    <row r="38" spans="1:13">
      <c r="A38" s="28" t="s">
        <v>30</v>
      </c>
      <c r="B38" s="32" t="str">
        <f>IF(ISBLANK(sWGA!$D7),"",sWGA!$D7)</f>
        <v/>
      </c>
      <c r="C38" s="32" t="str">
        <f>IF(ISBLANK(sWGA!$D15),"",sWGA!$D15)</f>
        <v/>
      </c>
      <c r="D38" s="32" t="str">
        <f>IF(ISBLANK(sWGA!$D23),"",sWGA!$D23)</f>
        <v/>
      </c>
      <c r="E38" s="32" t="str">
        <f>IF(ISBLANK(sWGA!$D31),"",sWGA!$D31)</f>
        <v/>
      </c>
      <c r="F38" s="32" t="str">
        <f>IF(ISBLANK(sWGA!$D39),"",sWGA!$D39)</f>
        <v/>
      </c>
      <c r="G38" s="32" t="str">
        <f>IF(ISBLANK(sWGA!$D47),"",sWGA!$D47)</f>
        <v/>
      </c>
      <c r="H38" s="32" t="str">
        <f>IF(ISBLANK(sWGA!$D55),"",sWGA!$D55)</f>
        <v/>
      </c>
      <c r="I38" s="32" t="str">
        <f>IF(ISBLANK(sWGA!$D63),"",sWGA!$D63)</f>
        <v/>
      </c>
      <c r="J38" s="32" t="str">
        <f>IF(ISBLANK(sWGA!$D71),"",sWGA!$D71)</f>
        <v/>
      </c>
      <c r="K38" s="32" t="str">
        <f>IF(ISBLANK(sWGA!$D79),"",sWGA!$D79)</f>
        <v/>
      </c>
      <c r="L38" s="32" t="str">
        <f>IF(ISBLANK(sWGA!$D87),"",sWGA!$D87)</f>
        <v/>
      </c>
      <c r="M38" s="32" t="str">
        <f>IF(ISBLANK(sWGA!$D95),"",sWGA!$D95)</f>
        <v/>
      </c>
    </row>
    <row r="39" spans="1:13">
      <c r="A39" s="28" t="s">
        <v>31</v>
      </c>
      <c r="B39" s="32" t="str">
        <f>IF(ISBLANK(sWGA!$D8),"",sWGA!$D8)</f>
        <v/>
      </c>
      <c r="C39" s="32" t="str">
        <f>IF(ISBLANK(sWGA!$D16),"",sWGA!$D16)</f>
        <v/>
      </c>
      <c r="D39" s="32" t="str">
        <f>IF(ISBLANK(sWGA!$D24),"",sWGA!$D24)</f>
        <v/>
      </c>
      <c r="E39" s="32" t="str">
        <f>IF(ISBLANK(sWGA!$D32),"",sWGA!$D32)</f>
        <v/>
      </c>
      <c r="F39" s="32" t="str">
        <f>IF(ISBLANK(sWGA!$D40),"",sWGA!$D40)</f>
        <v/>
      </c>
      <c r="G39" s="32" t="str">
        <f>IF(ISBLANK(sWGA!$D48),"",sWGA!$D48)</f>
        <v/>
      </c>
      <c r="H39" s="32" t="str">
        <f>IF(ISBLANK(sWGA!$D56),"",sWGA!$D56)</f>
        <v/>
      </c>
      <c r="I39" s="32" t="str">
        <f>IF(ISBLANK(sWGA!$D64),"",sWGA!$D64)</f>
        <v/>
      </c>
      <c r="J39" s="32" t="str">
        <f>IF(ISBLANK(sWGA!$D72),"",sWGA!$D72)</f>
        <v/>
      </c>
      <c r="K39" s="32" t="str">
        <f>IF(ISBLANK(sWGA!$D80),"",sWGA!$D80)</f>
        <v/>
      </c>
      <c r="L39" s="32" t="str">
        <f>IF(ISBLANK(sWGA!$D88),"",sWGA!$D88)</f>
        <v/>
      </c>
      <c r="M39" s="32" t="str">
        <f>IF(ISBLANK(sWGA!$D96),"",sWGA!$D96)</f>
        <v/>
      </c>
    </row>
    <row r="40" spans="1:13">
      <c r="A40" s="28" t="s">
        <v>32</v>
      </c>
      <c r="B40" s="32" t="str">
        <f>IF(ISBLANK(sWGA!$D9),"",sWGA!$D9)</f>
        <v/>
      </c>
      <c r="C40" s="32" t="str">
        <f>IF(ISBLANK(sWGA!$D17),"",sWGA!$D17)</f>
        <v/>
      </c>
      <c r="D40" s="32" t="str">
        <f>IF(ISBLANK(sWGA!$D25),"",sWGA!$D25)</f>
        <v/>
      </c>
      <c r="E40" s="32" t="str">
        <f>IF(ISBLANK(sWGA!$D33),"",sWGA!$D33)</f>
        <v/>
      </c>
      <c r="F40" s="32" t="str">
        <f>IF(ISBLANK(sWGA!$D41),"",sWGA!$D41)</f>
        <v/>
      </c>
      <c r="G40" s="32" t="str">
        <f>IF(ISBLANK(sWGA!$D49),"",sWGA!$D49)</f>
        <v/>
      </c>
      <c r="H40" s="32" t="str">
        <f>IF(ISBLANK(sWGA!$D57),"",sWGA!$D57)</f>
        <v/>
      </c>
      <c r="I40" s="32" t="str">
        <f>IF(ISBLANK(sWGA!$D65),"",sWGA!$D65)</f>
        <v/>
      </c>
      <c r="J40" s="32" t="str">
        <f>IF(ISBLANK(sWGA!$D73),"",sWGA!$D73)</f>
        <v/>
      </c>
      <c r="K40" s="32" t="str">
        <f>IF(ISBLANK(sWGA!$D81),"",sWGA!$D81)</f>
        <v/>
      </c>
      <c r="L40" s="32" t="str">
        <f>IF(ISBLANK(sWGA!$D89),"",sWGA!$D89)</f>
        <v/>
      </c>
      <c r="M40" s="32" t="str">
        <f>IF(ISBLANK(sWGA!$D97),"",sWGA!$D97)</f>
        <v/>
      </c>
    </row>
    <row r="41" spans="1:13">
      <c r="A41" s="28" t="s">
        <v>33</v>
      </c>
      <c r="B41" s="32" t="str">
        <f>IF(ISBLANK(sWGA!$D10),"",sWGA!$D10)</f>
        <v/>
      </c>
      <c r="C41" s="32" t="str">
        <f>IF(ISBLANK(sWGA!$D18),"",sWGA!$D18)</f>
        <v/>
      </c>
      <c r="D41" s="32" t="str">
        <f>IF(ISBLANK(sWGA!$D26),"",sWGA!$D26)</f>
        <v/>
      </c>
      <c r="E41" s="32" t="str">
        <f>IF(ISBLANK(sWGA!$D34),"",sWGA!$D34)</f>
        <v/>
      </c>
      <c r="F41" s="32" t="str">
        <f>IF(ISBLANK(sWGA!$D42),"",sWGA!$D42)</f>
        <v/>
      </c>
      <c r="G41" s="32" t="str">
        <f>IF(ISBLANK(sWGA!$D50),"",sWGA!$D50)</f>
        <v/>
      </c>
      <c r="H41" s="32" t="str">
        <f>IF(ISBLANK(sWGA!$D58),"",sWGA!$D58)</f>
        <v/>
      </c>
      <c r="I41" s="32" t="str">
        <f>IF(ISBLANK(sWGA!$D66),"",sWGA!$D66)</f>
        <v/>
      </c>
      <c r="J41" s="32" t="str">
        <f>IF(ISBLANK(sWGA!$D74),"",sWGA!$D74)</f>
        <v/>
      </c>
      <c r="K41" s="32" t="str">
        <f>IF(ISBLANK(sWGA!$D82),"",sWGA!$D82)</f>
        <v/>
      </c>
      <c r="L41" s="32" t="str">
        <f>IF(ISBLANK(sWGA!$D90),"",sWGA!$D90)</f>
        <v/>
      </c>
      <c r="M41" s="32" t="str">
        <f>IF(ISBLANK(sWGA!$D98),"",sWGA!$D98)</f>
        <v/>
      </c>
    </row>
    <row r="42" spans="1:13">
      <c r="A42" s="7"/>
    </row>
  </sheetData>
  <mergeCells count="62">
    <mergeCell ref="A11:B11"/>
    <mergeCell ref="C11:F11"/>
    <mergeCell ref="A21:C21"/>
    <mergeCell ref="A22:C22"/>
    <mergeCell ref="A12:B12"/>
    <mergeCell ref="C12:F12"/>
    <mergeCell ref="C6:F6"/>
    <mergeCell ref="A19:C19"/>
    <mergeCell ref="D19:E19"/>
    <mergeCell ref="F19:G19"/>
    <mergeCell ref="C9:F9"/>
    <mergeCell ref="A7:B7"/>
    <mergeCell ref="A8:B8"/>
    <mergeCell ref="C7:F7"/>
    <mergeCell ref="C8:F8"/>
    <mergeCell ref="A9:B9"/>
    <mergeCell ref="A10:B10"/>
    <mergeCell ref="C10:H10"/>
    <mergeCell ref="D24:E24"/>
    <mergeCell ref="A23:C23"/>
    <mergeCell ref="A25:C25"/>
    <mergeCell ref="A24:C24"/>
    <mergeCell ref="C13:F13"/>
    <mergeCell ref="A20:C20"/>
    <mergeCell ref="F25:G25"/>
    <mergeCell ref="F24:G24"/>
    <mergeCell ref="D20:E20"/>
    <mergeCell ref="D21:E21"/>
    <mergeCell ref="D22:E22"/>
    <mergeCell ref="D23:E23"/>
    <mergeCell ref="F20:G20"/>
    <mergeCell ref="F21:G21"/>
    <mergeCell ref="F22:G22"/>
    <mergeCell ref="F23:G23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K28:M28"/>
    <mergeCell ref="K30:M30"/>
    <mergeCell ref="K3:L3"/>
    <mergeCell ref="K4:L4"/>
    <mergeCell ref="K2:L2"/>
    <mergeCell ref="J27:K27"/>
    <mergeCell ref="J26:K26"/>
    <mergeCell ref="J23:K23"/>
    <mergeCell ref="J24:K24"/>
    <mergeCell ref="J25:K25"/>
    <mergeCell ref="J19:K19"/>
    <mergeCell ref="J20:K20"/>
    <mergeCell ref="J21:K21"/>
    <mergeCell ref="J22:K22"/>
    <mergeCell ref="C14:K15"/>
    <mergeCell ref="D25:E25"/>
  </mergeCells>
  <phoneticPr fontId="6" type="noConversion"/>
  <conditionalFormatting sqref="C2:C4 C11:C14">
    <cfRule type="expression" dxfId="4" priority="15">
      <formula>COUNTIF(C2,"")</formula>
    </cfRule>
  </conditionalFormatting>
  <conditionalFormatting sqref="C7:C8">
    <cfRule type="expression" dxfId="3" priority="2">
      <formula>COUNTIF(C7,"")</formula>
    </cfRule>
  </conditionalFormatting>
  <conditionalFormatting sqref="D17">
    <cfRule type="expression" dxfId="2" priority="1">
      <formula>COUNTIF(D17,"")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B9980E-D072-4E08-B792-4B86FA663CD4}">
          <x14:formula1>
            <xm:f>reference!$E$3:$E$4</xm:f>
          </x14:formula1>
          <xm:sqref>C13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reference!$G$3:$G$7</xm:f>
          </x14:formula1>
          <xm:sqref>C3</xm:sqref>
        </x14:dataValidation>
        <x14:dataValidation type="list" allowBlank="1" showInputMessage="1" showErrorMessage="1" xr:uid="{49BACFA1-87AC-4545-9963-95B02395023D}">
          <x14:formula1>
            <xm:f>reference!$E$7:$E$8</xm:f>
          </x14:formula1>
          <xm:sqref>C11:F11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G8" sqref="G8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92" t="s">
        <v>19</v>
      </c>
      <c r="D1" s="93"/>
      <c r="E1" s="94" t="s">
        <v>2</v>
      </c>
      <c r="F1" s="95"/>
      <c r="G1" s="95"/>
      <c r="H1" s="95"/>
      <c r="I1" s="95"/>
      <c r="J1" s="95"/>
    </row>
    <row r="2" spans="1:10" s="2" customFormat="1" ht="48.75" customHeight="1">
      <c r="A2" s="54" t="s">
        <v>35</v>
      </c>
      <c r="B2" s="54" t="s">
        <v>132</v>
      </c>
      <c r="C2" s="43" t="s">
        <v>6</v>
      </c>
      <c r="D2" s="44" t="s">
        <v>20</v>
      </c>
      <c r="E2" s="45" t="s">
        <v>177</v>
      </c>
      <c r="F2" s="45" t="s">
        <v>155</v>
      </c>
      <c r="G2" s="45" t="s">
        <v>157</v>
      </c>
      <c r="H2" s="45" t="s">
        <v>133</v>
      </c>
      <c r="I2" s="45" t="s">
        <v>156</v>
      </c>
      <c r="J2" s="45" t="s">
        <v>148</v>
      </c>
    </row>
    <row r="3" spans="1:10" ht="15.75" customHeight="1">
      <c r="A3" s="56">
        <v>1</v>
      </c>
      <c r="B3" s="57" t="s">
        <v>36</v>
      </c>
      <c r="C3" s="30"/>
      <c r="D3" s="39"/>
      <c r="E3" s="27" t="str">
        <f>IF(SUM(LEN(tbl_sWGA[[#This Row],[Sample ID]])+LEN(tbl_sWGA[[#This Row],[Extraction ID]]))=0,"",CONCATENATE(exp_id,"_",tbl_sWGA[[#This Row],[Well]]))</f>
        <v/>
      </c>
      <c r="F3" s="40"/>
      <c r="G3" s="40"/>
      <c r="H3" s="40"/>
      <c r="I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42"/>
    </row>
    <row r="4" spans="1:10" ht="15.75" customHeight="1">
      <c r="A4" s="56">
        <v>2</v>
      </c>
      <c r="B4" s="57" t="s">
        <v>48</v>
      </c>
      <c r="C4" s="30"/>
      <c r="D4" s="39"/>
      <c r="E4" s="27" t="str">
        <f>IF(SUM(LEN(tbl_sWGA[[#This Row],[Sample ID]])+LEN(tbl_sWGA[[#This Row],[Extraction ID]]))=0,"",CONCATENATE(exp_id,"_",tbl_sWGA[[#This Row],[Well]]))</f>
        <v/>
      </c>
      <c r="F4" s="40"/>
      <c r="G4" s="40"/>
      <c r="H4" s="40"/>
      <c r="I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42"/>
    </row>
    <row r="5" spans="1:10" ht="15.75" customHeight="1">
      <c r="A5" s="56">
        <v>3</v>
      </c>
      <c r="B5" s="57" t="s">
        <v>57</v>
      </c>
      <c r="C5" s="30"/>
      <c r="D5" s="39"/>
      <c r="E5" s="27" t="str">
        <f>IF(SUM(LEN(tbl_sWGA[[#This Row],[Sample ID]])+LEN(tbl_sWGA[[#This Row],[Extraction ID]]))=0,"",CONCATENATE(exp_id,"_",tbl_sWGA[[#This Row],[Well]]))</f>
        <v/>
      </c>
      <c r="F5" s="40"/>
      <c r="G5" s="40"/>
      <c r="H5" s="40"/>
      <c r="I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42"/>
    </row>
    <row r="6" spans="1:10" ht="15.75" customHeight="1">
      <c r="A6" s="56">
        <v>4</v>
      </c>
      <c r="B6" s="57" t="s">
        <v>59</v>
      </c>
      <c r="C6" s="30"/>
      <c r="D6" s="39"/>
      <c r="E6" s="27" t="str">
        <f>IF(SUM(LEN(tbl_sWGA[[#This Row],[Sample ID]])+LEN(tbl_sWGA[[#This Row],[Extraction ID]]))=0,"",CONCATENATE(exp_id,"_",tbl_sWGA[[#This Row],[Well]]))</f>
        <v/>
      </c>
      <c r="F6" s="40"/>
      <c r="G6" s="40"/>
      <c r="H6" s="40"/>
      <c r="I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42"/>
    </row>
    <row r="7" spans="1:10" ht="15.75" customHeight="1">
      <c r="A7" s="56">
        <v>5</v>
      </c>
      <c r="B7" s="57" t="s">
        <v>61</v>
      </c>
      <c r="C7" s="30"/>
      <c r="D7" s="39"/>
      <c r="E7" s="27" t="str">
        <f>IF(SUM(LEN(tbl_sWGA[[#This Row],[Sample ID]])+LEN(tbl_sWGA[[#This Row],[Extraction ID]]))=0,"",CONCATENATE(exp_id,"_",tbl_sWGA[[#This Row],[Well]]))</f>
        <v/>
      </c>
      <c r="F7" s="40"/>
      <c r="G7" s="40"/>
      <c r="H7" s="40"/>
      <c r="I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42"/>
    </row>
    <row r="8" spans="1:10" ht="15.75" customHeight="1">
      <c r="A8" s="56">
        <v>6</v>
      </c>
      <c r="B8" s="57" t="s">
        <v>62</v>
      </c>
      <c r="C8" s="30"/>
      <c r="D8" s="39"/>
      <c r="E8" s="27" t="str">
        <f>IF(SUM(LEN(tbl_sWGA[[#This Row],[Sample ID]])+LEN(tbl_sWGA[[#This Row],[Extraction ID]]))=0,"",CONCATENATE(exp_id,"_",tbl_sWGA[[#This Row],[Well]]))</f>
        <v/>
      </c>
      <c r="F8" s="40"/>
      <c r="G8" s="40"/>
      <c r="H8" s="40"/>
      <c r="I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42"/>
    </row>
    <row r="9" spans="1:10" ht="15.75" customHeight="1">
      <c r="A9" s="56">
        <v>7</v>
      </c>
      <c r="B9" s="57" t="s">
        <v>63</v>
      </c>
      <c r="C9" s="30"/>
      <c r="D9" s="39"/>
      <c r="E9" s="27" t="str">
        <f>IF(SUM(LEN(tbl_sWGA[[#This Row],[Sample ID]])+LEN(tbl_sWGA[[#This Row],[Extraction ID]]))=0,"",CONCATENATE(exp_id,"_",tbl_sWGA[[#This Row],[Well]]))</f>
        <v/>
      </c>
      <c r="F9" s="40"/>
      <c r="G9" s="40"/>
      <c r="H9" s="40"/>
      <c r="I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42"/>
    </row>
    <row r="10" spans="1:10" ht="15.75" customHeight="1">
      <c r="A10" s="56">
        <v>8</v>
      </c>
      <c r="B10" s="57" t="s">
        <v>64</v>
      </c>
      <c r="C10" s="30"/>
      <c r="D10" s="39"/>
      <c r="E10" s="27" t="str">
        <f>IF(SUM(LEN(tbl_sWGA[[#This Row],[Sample ID]])+LEN(tbl_sWGA[[#This Row],[Extraction ID]]))=0,"",CONCATENATE(exp_id,"_",tbl_sWGA[[#This Row],[Well]]))</f>
        <v/>
      </c>
      <c r="F10" s="40"/>
      <c r="G10" s="40"/>
      <c r="H10" s="40"/>
      <c r="I1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42"/>
    </row>
    <row r="11" spans="1:10" ht="15.75" customHeight="1">
      <c r="A11" s="56">
        <v>9</v>
      </c>
      <c r="B11" s="57" t="s">
        <v>37</v>
      </c>
      <c r="C11" s="30"/>
      <c r="D11" s="39"/>
      <c r="E11" s="27" t="str">
        <f>IF(SUM(LEN(tbl_sWGA[[#This Row],[Sample ID]])+LEN(tbl_sWGA[[#This Row],[Extraction ID]]))=0,"",CONCATENATE(exp_id,"_",tbl_sWGA[[#This Row],[Well]]))</f>
        <v/>
      </c>
      <c r="F11" s="40"/>
      <c r="G11" s="40"/>
      <c r="H11" s="40"/>
      <c r="I1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42"/>
    </row>
    <row r="12" spans="1:10" ht="15.75" customHeight="1">
      <c r="A12" s="56">
        <v>10</v>
      </c>
      <c r="B12" s="57" t="s">
        <v>49</v>
      </c>
      <c r="C12" s="30"/>
      <c r="D12" s="39"/>
      <c r="E12" s="27" t="str">
        <f>IF(SUM(LEN(tbl_sWGA[[#This Row],[Sample ID]])+LEN(tbl_sWGA[[#This Row],[Extraction ID]]))=0,"",CONCATENATE(exp_id,"_",tbl_sWGA[[#This Row],[Well]]))</f>
        <v/>
      </c>
      <c r="F12" s="40"/>
      <c r="G12" s="40"/>
      <c r="H12" s="40"/>
      <c r="I1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42"/>
    </row>
    <row r="13" spans="1:10" ht="15.75" customHeight="1">
      <c r="A13" s="56">
        <v>11</v>
      </c>
      <c r="B13" s="57" t="s">
        <v>58</v>
      </c>
      <c r="C13" s="30"/>
      <c r="D13" s="39"/>
      <c r="E13" s="27" t="str">
        <f>IF(SUM(LEN(tbl_sWGA[[#This Row],[Sample ID]])+LEN(tbl_sWGA[[#This Row],[Extraction ID]]))=0,"",CONCATENATE(exp_id,"_",tbl_sWGA[[#This Row],[Well]]))</f>
        <v/>
      </c>
      <c r="F13" s="40"/>
      <c r="G13" s="40"/>
      <c r="H13" s="40"/>
      <c r="I1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42"/>
    </row>
    <row r="14" spans="1:10" ht="15.75" customHeight="1">
      <c r="A14" s="56">
        <v>12</v>
      </c>
      <c r="B14" s="57" t="s">
        <v>60</v>
      </c>
      <c r="C14" s="30"/>
      <c r="D14" s="39"/>
      <c r="E14" s="27" t="str">
        <f>IF(SUM(LEN(tbl_sWGA[[#This Row],[Sample ID]])+LEN(tbl_sWGA[[#This Row],[Extraction ID]]))=0,"",CONCATENATE(exp_id,"_",tbl_sWGA[[#This Row],[Well]]))</f>
        <v/>
      </c>
      <c r="F14" s="40"/>
      <c r="G14" s="40"/>
      <c r="H14" s="40"/>
      <c r="I1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42"/>
    </row>
    <row r="15" spans="1:10" ht="15.75" customHeight="1">
      <c r="A15" s="56">
        <v>13</v>
      </c>
      <c r="B15" s="57" t="s">
        <v>65</v>
      </c>
      <c r="C15" s="30"/>
      <c r="D15" s="39"/>
      <c r="E15" s="27" t="str">
        <f>IF(SUM(LEN(tbl_sWGA[[#This Row],[Sample ID]])+LEN(tbl_sWGA[[#This Row],[Extraction ID]]))=0,"",CONCATENATE(exp_id,"_",tbl_sWGA[[#This Row],[Well]]))</f>
        <v/>
      </c>
      <c r="F15" s="40"/>
      <c r="G15" s="40"/>
      <c r="H15" s="40"/>
      <c r="I1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42"/>
    </row>
    <row r="16" spans="1:10" ht="15.75" customHeight="1">
      <c r="A16" s="56">
        <v>14</v>
      </c>
      <c r="B16" s="57" t="s">
        <v>66</v>
      </c>
      <c r="C16" s="30"/>
      <c r="D16" s="39"/>
      <c r="E16" s="27" t="str">
        <f>IF(SUM(LEN(tbl_sWGA[[#This Row],[Sample ID]])+LEN(tbl_sWGA[[#This Row],[Extraction ID]]))=0,"",CONCATENATE(exp_id,"_",tbl_sWGA[[#This Row],[Well]]))</f>
        <v/>
      </c>
      <c r="F16" s="40"/>
      <c r="G16" s="40"/>
      <c r="H16" s="40"/>
      <c r="I1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42"/>
    </row>
    <row r="17" spans="1:10" ht="15.75" customHeight="1">
      <c r="A17" s="56">
        <v>15</v>
      </c>
      <c r="B17" s="57" t="s">
        <v>67</v>
      </c>
      <c r="C17" s="30"/>
      <c r="D17" s="39"/>
      <c r="E17" s="27" t="str">
        <f>IF(SUM(LEN(tbl_sWGA[[#This Row],[Sample ID]])+LEN(tbl_sWGA[[#This Row],[Extraction ID]]))=0,"",CONCATENATE(exp_id,"_",tbl_sWGA[[#This Row],[Well]]))</f>
        <v/>
      </c>
      <c r="F17" s="40"/>
      <c r="G17" s="40"/>
      <c r="H17" s="40"/>
      <c r="I1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42"/>
    </row>
    <row r="18" spans="1:10" ht="15.75" customHeight="1">
      <c r="A18" s="56">
        <v>16</v>
      </c>
      <c r="B18" s="57" t="s">
        <v>68</v>
      </c>
      <c r="C18" s="30"/>
      <c r="D18" s="39"/>
      <c r="E18" s="27" t="str">
        <f>IF(SUM(LEN(tbl_sWGA[[#This Row],[Sample ID]])+LEN(tbl_sWGA[[#This Row],[Extraction ID]]))=0,"",CONCATENATE(exp_id,"_",tbl_sWGA[[#This Row],[Well]]))</f>
        <v/>
      </c>
      <c r="F18" s="40"/>
      <c r="G18" s="40"/>
      <c r="H18" s="40"/>
      <c r="I1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42"/>
    </row>
    <row r="19" spans="1:10" ht="15.75" customHeight="1">
      <c r="A19" s="56">
        <v>17</v>
      </c>
      <c r="B19" s="57" t="s">
        <v>38</v>
      </c>
      <c r="C19" s="30"/>
      <c r="D19" s="39"/>
      <c r="E19" s="27" t="str">
        <f>IF(SUM(LEN(tbl_sWGA[[#This Row],[Sample ID]])+LEN(tbl_sWGA[[#This Row],[Extraction ID]]))=0,"",CONCATENATE(exp_id,"_",tbl_sWGA[[#This Row],[Well]]))</f>
        <v/>
      </c>
      <c r="F19" s="40"/>
      <c r="G19" s="40"/>
      <c r="H19" s="40"/>
      <c r="I1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42"/>
    </row>
    <row r="20" spans="1:10" ht="15.75" customHeight="1">
      <c r="A20" s="56">
        <v>18</v>
      </c>
      <c r="B20" s="57" t="s">
        <v>50</v>
      </c>
      <c r="C20" s="30"/>
      <c r="D20" s="39"/>
      <c r="E20" s="27" t="str">
        <f>IF(SUM(LEN(tbl_sWGA[[#This Row],[Sample ID]])+LEN(tbl_sWGA[[#This Row],[Extraction ID]]))=0,"",CONCATENATE(exp_id,"_",tbl_sWGA[[#This Row],[Well]]))</f>
        <v/>
      </c>
      <c r="F20" s="40"/>
      <c r="G20" s="40"/>
      <c r="H20" s="40"/>
      <c r="I2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42"/>
    </row>
    <row r="21" spans="1:10" ht="15.75" customHeight="1">
      <c r="A21" s="56">
        <v>19</v>
      </c>
      <c r="B21" s="57" t="s">
        <v>69</v>
      </c>
      <c r="C21" s="30"/>
      <c r="D21" s="39"/>
      <c r="E21" s="27" t="str">
        <f>IF(SUM(LEN(tbl_sWGA[[#This Row],[Sample ID]])+LEN(tbl_sWGA[[#This Row],[Extraction ID]]))=0,"",CONCATENATE(exp_id,"_",tbl_sWGA[[#This Row],[Well]]))</f>
        <v/>
      </c>
      <c r="F21" s="40"/>
      <c r="G21" s="40"/>
      <c r="H21" s="40"/>
      <c r="I2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42"/>
    </row>
    <row r="22" spans="1:10" ht="15.75" customHeight="1">
      <c r="A22" s="56">
        <v>20</v>
      </c>
      <c r="B22" s="56" t="s">
        <v>70</v>
      </c>
      <c r="C22" s="30"/>
      <c r="D22" s="39"/>
      <c r="E22" s="27" t="str">
        <f>IF(SUM(LEN(tbl_sWGA[[#This Row],[Sample ID]])+LEN(tbl_sWGA[[#This Row],[Extraction ID]]))=0,"",CONCATENATE(exp_id,"_",tbl_sWGA[[#This Row],[Well]]))</f>
        <v/>
      </c>
      <c r="F22" s="40"/>
      <c r="G22" s="40"/>
      <c r="H22" s="40"/>
      <c r="I2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42"/>
    </row>
    <row r="23" spans="1:10" ht="15.75" customHeight="1">
      <c r="A23" s="56">
        <v>21</v>
      </c>
      <c r="B23" s="56" t="s">
        <v>71</v>
      </c>
      <c r="C23" s="30"/>
      <c r="D23" s="39"/>
      <c r="E23" s="27" t="str">
        <f>IF(SUM(LEN(tbl_sWGA[[#This Row],[Sample ID]])+LEN(tbl_sWGA[[#This Row],[Extraction ID]]))=0,"",CONCATENATE(exp_id,"_",tbl_sWGA[[#This Row],[Well]]))</f>
        <v/>
      </c>
      <c r="F23" s="40"/>
      <c r="G23" s="40"/>
      <c r="H23" s="40"/>
      <c r="I2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42"/>
    </row>
    <row r="24" spans="1:10" ht="15.75" customHeight="1">
      <c r="A24" s="56">
        <v>22</v>
      </c>
      <c r="B24" s="56" t="s">
        <v>72</v>
      </c>
      <c r="C24" s="30"/>
      <c r="D24" s="39"/>
      <c r="E24" s="27" t="str">
        <f>IF(SUM(LEN(tbl_sWGA[[#This Row],[Sample ID]])+LEN(tbl_sWGA[[#This Row],[Extraction ID]]))=0,"",CONCATENATE(exp_id,"_",tbl_sWGA[[#This Row],[Well]]))</f>
        <v/>
      </c>
      <c r="F24" s="40"/>
      <c r="G24" s="40"/>
      <c r="H24" s="40"/>
      <c r="I2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42"/>
    </row>
    <row r="25" spans="1:10" ht="15.75" customHeight="1">
      <c r="A25" s="56">
        <v>23</v>
      </c>
      <c r="B25" s="56" t="s">
        <v>73</v>
      </c>
      <c r="C25" s="30"/>
      <c r="D25" s="39"/>
      <c r="E25" s="27" t="str">
        <f>IF(SUM(LEN(tbl_sWGA[[#This Row],[Sample ID]])+LEN(tbl_sWGA[[#This Row],[Extraction ID]]))=0,"",CONCATENATE(exp_id,"_",tbl_sWGA[[#This Row],[Well]]))</f>
        <v/>
      </c>
      <c r="F25" s="40"/>
      <c r="G25" s="40"/>
      <c r="H25" s="40"/>
      <c r="I2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42"/>
    </row>
    <row r="26" spans="1:10" ht="15.75" customHeight="1">
      <c r="A26" s="56">
        <v>24</v>
      </c>
      <c r="B26" s="56" t="s">
        <v>74</v>
      </c>
      <c r="C26" s="30"/>
      <c r="D26" s="39"/>
      <c r="E26" s="27" t="str">
        <f>IF(SUM(LEN(tbl_sWGA[[#This Row],[Sample ID]])+LEN(tbl_sWGA[[#This Row],[Extraction ID]]))=0,"",CONCATENATE(exp_id,"_",tbl_sWGA[[#This Row],[Well]]))</f>
        <v/>
      </c>
      <c r="F26" s="40"/>
      <c r="G26" s="40"/>
      <c r="H26" s="40"/>
      <c r="I2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42"/>
    </row>
    <row r="27" spans="1:10" ht="15.75" customHeight="1">
      <c r="A27" s="56">
        <v>25</v>
      </c>
      <c r="B27" s="56" t="s">
        <v>39</v>
      </c>
      <c r="C27" s="30"/>
      <c r="D27" s="39"/>
      <c r="E27" s="27" t="str">
        <f>IF(SUM(LEN(tbl_sWGA[[#This Row],[Sample ID]])+LEN(tbl_sWGA[[#This Row],[Extraction ID]]))=0,"",CONCATENATE(exp_id,"_",tbl_sWGA[[#This Row],[Well]]))</f>
        <v/>
      </c>
      <c r="F27" s="40"/>
      <c r="G27" s="40"/>
      <c r="H27" s="40"/>
      <c r="I2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42"/>
    </row>
    <row r="28" spans="1:10" ht="15.75" customHeight="1">
      <c r="A28" s="56">
        <v>26</v>
      </c>
      <c r="B28" s="56" t="s">
        <v>51</v>
      </c>
      <c r="C28" s="30"/>
      <c r="D28" s="39"/>
      <c r="E28" s="27" t="str">
        <f>IF(SUM(LEN(tbl_sWGA[[#This Row],[Sample ID]])+LEN(tbl_sWGA[[#This Row],[Extraction ID]]))=0,"",CONCATENATE(exp_id,"_",tbl_sWGA[[#This Row],[Well]]))</f>
        <v/>
      </c>
      <c r="F28" s="40"/>
      <c r="G28" s="40"/>
      <c r="H28" s="40"/>
      <c r="I2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42"/>
    </row>
    <row r="29" spans="1:10" ht="15.75" customHeight="1">
      <c r="A29" s="56">
        <v>27</v>
      </c>
      <c r="B29" s="56" t="s">
        <v>75</v>
      </c>
      <c r="C29" s="30"/>
      <c r="D29" s="39"/>
      <c r="E29" s="27" t="str">
        <f>IF(SUM(LEN(tbl_sWGA[[#This Row],[Sample ID]])+LEN(tbl_sWGA[[#This Row],[Extraction ID]]))=0,"",CONCATENATE(exp_id,"_",tbl_sWGA[[#This Row],[Well]]))</f>
        <v/>
      </c>
      <c r="F29" s="40"/>
      <c r="G29" s="40"/>
      <c r="H29" s="40"/>
      <c r="I2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42"/>
    </row>
    <row r="30" spans="1:10" ht="15.75" customHeight="1">
      <c r="A30" s="56">
        <v>28</v>
      </c>
      <c r="B30" s="56" t="s">
        <v>76</v>
      </c>
      <c r="C30" s="30"/>
      <c r="D30" s="39"/>
      <c r="E30" s="27" t="str">
        <f>IF(SUM(LEN(tbl_sWGA[[#This Row],[Sample ID]])+LEN(tbl_sWGA[[#This Row],[Extraction ID]]))=0,"",CONCATENATE(exp_id,"_",tbl_sWGA[[#This Row],[Well]]))</f>
        <v/>
      </c>
      <c r="F30" s="40"/>
      <c r="G30" s="40"/>
      <c r="H30" s="40"/>
      <c r="I3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42"/>
    </row>
    <row r="31" spans="1:10" ht="15.75" customHeight="1">
      <c r="A31" s="56">
        <v>29</v>
      </c>
      <c r="B31" s="56" t="s">
        <v>77</v>
      </c>
      <c r="C31" s="30"/>
      <c r="D31" s="39"/>
      <c r="E31" s="27" t="str">
        <f>IF(SUM(LEN(tbl_sWGA[[#This Row],[Sample ID]])+LEN(tbl_sWGA[[#This Row],[Extraction ID]]))=0,"",CONCATENATE(exp_id,"_",tbl_sWGA[[#This Row],[Well]]))</f>
        <v/>
      </c>
      <c r="F31" s="40"/>
      <c r="G31" s="40"/>
      <c r="H31" s="40"/>
      <c r="I3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42"/>
    </row>
    <row r="32" spans="1:10" ht="15.75" customHeight="1">
      <c r="A32" s="56">
        <v>30</v>
      </c>
      <c r="B32" s="56" t="s">
        <v>78</v>
      </c>
      <c r="C32" s="30"/>
      <c r="D32" s="39"/>
      <c r="E32" s="27" t="str">
        <f>IF(SUM(LEN(tbl_sWGA[[#This Row],[Sample ID]])+LEN(tbl_sWGA[[#This Row],[Extraction ID]]))=0,"",CONCATENATE(exp_id,"_",tbl_sWGA[[#This Row],[Well]]))</f>
        <v/>
      </c>
      <c r="F32" s="40"/>
      <c r="G32" s="40"/>
      <c r="H32" s="40"/>
      <c r="I3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42"/>
    </row>
    <row r="33" spans="1:10" ht="15.75" customHeight="1">
      <c r="A33" s="56">
        <v>31</v>
      </c>
      <c r="B33" s="56" t="s">
        <v>79</v>
      </c>
      <c r="C33" s="30"/>
      <c r="D33" s="39"/>
      <c r="E33" s="27" t="str">
        <f>IF(SUM(LEN(tbl_sWGA[[#This Row],[Sample ID]])+LEN(tbl_sWGA[[#This Row],[Extraction ID]]))=0,"",CONCATENATE(exp_id,"_",tbl_sWGA[[#This Row],[Well]]))</f>
        <v/>
      </c>
      <c r="F33" s="40"/>
      <c r="G33" s="40"/>
      <c r="H33" s="40"/>
      <c r="I3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42"/>
    </row>
    <row r="34" spans="1:10" ht="15.75" customHeight="1">
      <c r="A34" s="56">
        <v>32</v>
      </c>
      <c r="B34" s="56" t="s">
        <v>80</v>
      </c>
      <c r="C34" s="30"/>
      <c r="D34" s="39"/>
      <c r="E34" s="27" t="str">
        <f>IF(SUM(LEN(tbl_sWGA[[#This Row],[Sample ID]])+LEN(tbl_sWGA[[#This Row],[Extraction ID]]))=0,"",CONCATENATE(exp_id,"_",tbl_sWGA[[#This Row],[Well]]))</f>
        <v/>
      </c>
      <c r="F34" s="40"/>
      <c r="G34" s="40"/>
      <c r="H34" s="40"/>
      <c r="I3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42"/>
    </row>
    <row r="35" spans="1:10" ht="15.75" customHeight="1">
      <c r="A35" s="56">
        <v>33</v>
      </c>
      <c r="B35" s="56" t="s">
        <v>40</v>
      </c>
      <c r="C35" s="30"/>
      <c r="D35" s="39"/>
      <c r="E35" s="27" t="str">
        <f>IF(SUM(LEN(tbl_sWGA[[#This Row],[Sample ID]])+LEN(tbl_sWGA[[#This Row],[Extraction ID]]))=0,"",CONCATENATE(exp_id,"_",tbl_sWGA[[#This Row],[Well]]))</f>
        <v/>
      </c>
      <c r="F35" s="40"/>
      <c r="G35" s="40"/>
      <c r="H35" s="40"/>
      <c r="I3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42"/>
    </row>
    <row r="36" spans="1:10" ht="15.75" customHeight="1">
      <c r="A36" s="56">
        <v>34</v>
      </c>
      <c r="B36" s="56" t="s">
        <v>52</v>
      </c>
      <c r="C36" s="30"/>
      <c r="D36" s="39"/>
      <c r="E36" s="27" t="str">
        <f>IF(SUM(LEN(tbl_sWGA[[#This Row],[Sample ID]])+LEN(tbl_sWGA[[#This Row],[Extraction ID]]))=0,"",CONCATENATE(exp_id,"_",tbl_sWGA[[#This Row],[Well]]))</f>
        <v/>
      </c>
      <c r="F36" s="40"/>
      <c r="G36" s="40"/>
      <c r="H36" s="40"/>
      <c r="I3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42"/>
    </row>
    <row r="37" spans="1:10" ht="15.75" customHeight="1">
      <c r="A37" s="56">
        <v>35</v>
      </c>
      <c r="B37" s="56" t="s">
        <v>81</v>
      </c>
      <c r="C37" s="30"/>
      <c r="D37" s="39"/>
      <c r="E37" s="27" t="str">
        <f>IF(SUM(LEN(tbl_sWGA[[#This Row],[Sample ID]])+LEN(tbl_sWGA[[#This Row],[Extraction ID]]))=0,"",CONCATENATE(exp_id,"_",tbl_sWGA[[#This Row],[Well]]))</f>
        <v/>
      </c>
      <c r="F37" s="40"/>
      <c r="G37" s="40"/>
      <c r="H37" s="40"/>
      <c r="I3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42"/>
    </row>
    <row r="38" spans="1:10" ht="15.75" customHeight="1">
      <c r="A38" s="56">
        <v>36</v>
      </c>
      <c r="B38" s="56" t="s">
        <v>82</v>
      </c>
      <c r="C38" s="30"/>
      <c r="D38" s="39"/>
      <c r="E38" s="27" t="str">
        <f>IF(SUM(LEN(tbl_sWGA[[#This Row],[Sample ID]])+LEN(tbl_sWGA[[#This Row],[Extraction ID]]))=0,"",CONCATENATE(exp_id,"_",tbl_sWGA[[#This Row],[Well]]))</f>
        <v/>
      </c>
      <c r="F38" s="40"/>
      <c r="G38" s="40"/>
      <c r="H38" s="40"/>
      <c r="I3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42"/>
    </row>
    <row r="39" spans="1:10" ht="15.75" customHeight="1">
      <c r="A39" s="56">
        <v>37</v>
      </c>
      <c r="B39" s="56" t="s">
        <v>83</v>
      </c>
      <c r="C39" s="30"/>
      <c r="D39" s="39"/>
      <c r="E39" s="27" t="str">
        <f>IF(SUM(LEN(tbl_sWGA[[#This Row],[Sample ID]])+LEN(tbl_sWGA[[#This Row],[Extraction ID]]))=0,"",CONCATENATE(exp_id,"_",tbl_sWGA[[#This Row],[Well]]))</f>
        <v/>
      </c>
      <c r="F39" s="40"/>
      <c r="G39" s="40"/>
      <c r="H39" s="40"/>
      <c r="I3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42"/>
    </row>
    <row r="40" spans="1:10" ht="15.75" customHeight="1">
      <c r="A40" s="56">
        <v>38</v>
      </c>
      <c r="B40" s="56" t="s">
        <v>84</v>
      </c>
      <c r="C40" s="30"/>
      <c r="D40" s="39"/>
      <c r="E40" s="27" t="str">
        <f>IF(SUM(LEN(tbl_sWGA[[#This Row],[Sample ID]])+LEN(tbl_sWGA[[#This Row],[Extraction ID]]))=0,"",CONCATENATE(exp_id,"_",tbl_sWGA[[#This Row],[Well]]))</f>
        <v/>
      </c>
      <c r="F40" s="40"/>
      <c r="G40" s="40"/>
      <c r="H40" s="40"/>
      <c r="I4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42"/>
    </row>
    <row r="41" spans="1:10" ht="15.75" customHeight="1">
      <c r="A41" s="56">
        <v>39</v>
      </c>
      <c r="B41" s="56" t="s">
        <v>85</v>
      </c>
      <c r="C41" s="30"/>
      <c r="D41" s="39"/>
      <c r="E41" s="27" t="str">
        <f>IF(SUM(LEN(tbl_sWGA[[#This Row],[Sample ID]])+LEN(tbl_sWGA[[#This Row],[Extraction ID]]))=0,"",CONCATENATE(exp_id,"_",tbl_sWGA[[#This Row],[Well]]))</f>
        <v/>
      </c>
      <c r="F41" s="40"/>
      <c r="G41" s="40"/>
      <c r="H41" s="40"/>
      <c r="I4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42"/>
    </row>
    <row r="42" spans="1:10" ht="15.75" customHeight="1">
      <c r="A42" s="56">
        <v>40</v>
      </c>
      <c r="B42" s="56" t="s">
        <v>86</v>
      </c>
      <c r="C42" s="30"/>
      <c r="D42" s="39"/>
      <c r="E42" s="27" t="str">
        <f>IF(SUM(LEN(tbl_sWGA[[#This Row],[Sample ID]])+LEN(tbl_sWGA[[#This Row],[Extraction ID]]))=0,"",CONCATENATE(exp_id,"_",tbl_sWGA[[#This Row],[Well]]))</f>
        <v/>
      </c>
      <c r="F42" s="40"/>
      <c r="G42" s="40"/>
      <c r="H42" s="40"/>
      <c r="I4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42"/>
    </row>
    <row r="43" spans="1:10" ht="15.75" customHeight="1">
      <c r="A43" s="56">
        <v>41</v>
      </c>
      <c r="B43" s="56" t="s">
        <v>41</v>
      </c>
      <c r="C43" s="30"/>
      <c r="D43" s="39"/>
      <c r="E43" s="27" t="str">
        <f>IF(SUM(LEN(tbl_sWGA[[#This Row],[Sample ID]])+LEN(tbl_sWGA[[#This Row],[Extraction ID]]))=0,"",CONCATENATE(exp_id,"_",tbl_sWGA[[#This Row],[Well]]))</f>
        <v/>
      </c>
      <c r="F43" s="40"/>
      <c r="G43" s="40"/>
      <c r="H43" s="40"/>
      <c r="I4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42"/>
    </row>
    <row r="44" spans="1:10" ht="15.75" customHeight="1">
      <c r="A44" s="56">
        <v>42</v>
      </c>
      <c r="B44" s="56" t="s">
        <v>53</v>
      </c>
      <c r="C44" s="30"/>
      <c r="D44" s="39"/>
      <c r="E44" s="27" t="str">
        <f>IF(SUM(LEN(tbl_sWGA[[#This Row],[Sample ID]])+LEN(tbl_sWGA[[#This Row],[Extraction ID]]))=0,"",CONCATENATE(exp_id,"_",tbl_sWGA[[#This Row],[Well]]))</f>
        <v/>
      </c>
      <c r="F44" s="40"/>
      <c r="G44" s="40"/>
      <c r="H44" s="40"/>
      <c r="I4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42"/>
    </row>
    <row r="45" spans="1:10" ht="15.75" customHeight="1">
      <c r="A45" s="56">
        <v>43</v>
      </c>
      <c r="B45" s="56" t="s">
        <v>87</v>
      </c>
      <c r="C45" s="30"/>
      <c r="D45" s="39"/>
      <c r="E45" s="27" t="str">
        <f>IF(SUM(LEN(tbl_sWGA[[#This Row],[Sample ID]])+LEN(tbl_sWGA[[#This Row],[Extraction ID]]))=0,"",CONCATENATE(exp_id,"_",tbl_sWGA[[#This Row],[Well]]))</f>
        <v/>
      </c>
      <c r="F45" s="40"/>
      <c r="G45" s="40"/>
      <c r="H45" s="40"/>
      <c r="I4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42"/>
    </row>
    <row r="46" spans="1:10" ht="15.75" customHeight="1">
      <c r="A46" s="56">
        <v>44</v>
      </c>
      <c r="B46" s="56" t="s">
        <v>88</v>
      </c>
      <c r="C46" s="30"/>
      <c r="D46" s="39"/>
      <c r="E46" s="27" t="str">
        <f>IF(SUM(LEN(tbl_sWGA[[#This Row],[Sample ID]])+LEN(tbl_sWGA[[#This Row],[Extraction ID]]))=0,"",CONCATENATE(exp_id,"_",tbl_sWGA[[#This Row],[Well]]))</f>
        <v/>
      </c>
      <c r="F46" s="40"/>
      <c r="G46" s="40"/>
      <c r="H46" s="40"/>
      <c r="I4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42"/>
    </row>
    <row r="47" spans="1:10" ht="15.75" customHeight="1">
      <c r="A47" s="56">
        <v>45</v>
      </c>
      <c r="B47" s="56" t="s">
        <v>89</v>
      </c>
      <c r="C47" s="30"/>
      <c r="D47" s="39"/>
      <c r="E47" s="27" t="str">
        <f>IF(SUM(LEN(tbl_sWGA[[#This Row],[Sample ID]])+LEN(tbl_sWGA[[#This Row],[Extraction ID]]))=0,"",CONCATENATE(exp_id,"_",tbl_sWGA[[#This Row],[Well]]))</f>
        <v/>
      </c>
      <c r="F47" s="40"/>
      <c r="G47" s="40"/>
      <c r="H47" s="40"/>
      <c r="I4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42"/>
    </row>
    <row r="48" spans="1:10" ht="15.75" customHeight="1">
      <c r="A48" s="56">
        <v>46</v>
      </c>
      <c r="B48" s="56" t="s">
        <v>90</v>
      </c>
      <c r="C48" s="30"/>
      <c r="D48" s="39"/>
      <c r="E48" s="27" t="str">
        <f>IF(SUM(LEN(tbl_sWGA[[#This Row],[Sample ID]])+LEN(tbl_sWGA[[#This Row],[Extraction ID]]))=0,"",CONCATENATE(exp_id,"_",tbl_sWGA[[#This Row],[Well]]))</f>
        <v/>
      </c>
      <c r="F48" s="40"/>
      <c r="G48" s="40"/>
      <c r="H48" s="40"/>
      <c r="I4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42"/>
    </row>
    <row r="49" spans="1:10" ht="15.75" customHeight="1">
      <c r="A49" s="56">
        <v>47</v>
      </c>
      <c r="B49" s="56" t="s">
        <v>91</v>
      </c>
      <c r="C49" s="30"/>
      <c r="D49" s="39"/>
      <c r="E49" s="27" t="str">
        <f>IF(SUM(LEN(tbl_sWGA[[#This Row],[Sample ID]])+LEN(tbl_sWGA[[#This Row],[Extraction ID]]))=0,"",CONCATENATE(exp_id,"_",tbl_sWGA[[#This Row],[Well]]))</f>
        <v/>
      </c>
      <c r="F49" s="40"/>
      <c r="G49" s="40"/>
      <c r="H49" s="40"/>
      <c r="I4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42"/>
    </row>
    <row r="50" spans="1:10" ht="15.75" customHeight="1">
      <c r="A50" s="56">
        <v>48</v>
      </c>
      <c r="B50" s="56" t="s">
        <v>92</v>
      </c>
      <c r="C50" s="30"/>
      <c r="D50" s="39"/>
      <c r="E50" s="27" t="str">
        <f>IF(SUM(LEN(tbl_sWGA[[#This Row],[Sample ID]])+LEN(tbl_sWGA[[#This Row],[Extraction ID]]))=0,"",CONCATENATE(exp_id,"_",tbl_sWGA[[#This Row],[Well]]))</f>
        <v/>
      </c>
      <c r="F50" s="40"/>
      <c r="G50" s="40"/>
      <c r="H50" s="40"/>
      <c r="I5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42"/>
    </row>
    <row r="51" spans="1:10" ht="15.75" customHeight="1">
      <c r="A51" s="56">
        <v>49</v>
      </c>
      <c r="B51" s="56" t="s">
        <v>42</v>
      </c>
      <c r="C51" s="30"/>
      <c r="D51" s="39"/>
      <c r="E51" s="27" t="str">
        <f>IF(SUM(LEN(tbl_sWGA[[#This Row],[Sample ID]])+LEN(tbl_sWGA[[#This Row],[Extraction ID]]))=0,"",CONCATENATE(exp_id,"_",tbl_sWGA[[#This Row],[Well]]))</f>
        <v/>
      </c>
      <c r="F51" s="40"/>
      <c r="G51" s="40"/>
      <c r="H51" s="40"/>
      <c r="I5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42"/>
    </row>
    <row r="52" spans="1:10" ht="15.75" customHeight="1">
      <c r="A52" s="56">
        <v>50</v>
      </c>
      <c r="B52" s="56" t="s">
        <v>54</v>
      </c>
      <c r="C52" s="30"/>
      <c r="D52" s="39"/>
      <c r="E52" s="27" t="str">
        <f>IF(SUM(LEN(tbl_sWGA[[#This Row],[Sample ID]])+LEN(tbl_sWGA[[#This Row],[Extraction ID]]))=0,"",CONCATENATE(exp_id,"_",tbl_sWGA[[#This Row],[Well]]))</f>
        <v/>
      </c>
      <c r="F52" s="40"/>
      <c r="G52" s="40"/>
      <c r="H52" s="40"/>
      <c r="I5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42"/>
    </row>
    <row r="53" spans="1:10" ht="15.75" customHeight="1">
      <c r="A53" s="56">
        <v>51</v>
      </c>
      <c r="B53" s="56" t="s">
        <v>93</v>
      </c>
      <c r="C53" s="30"/>
      <c r="D53" s="39"/>
      <c r="E53" s="27" t="str">
        <f>IF(SUM(LEN(tbl_sWGA[[#This Row],[Sample ID]])+LEN(tbl_sWGA[[#This Row],[Extraction ID]]))=0,"",CONCATENATE(exp_id,"_",tbl_sWGA[[#This Row],[Well]]))</f>
        <v/>
      </c>
      <c r="F53" s="40"/>
      <c r="G53" s="40"/>
      <c r="H53" s="40"/>
      <c r="I5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42"/>
    </row>
    <row r="54" spans="1:10" ht="15.75" customHeight="1">
      <c r="A54" s="56">
        <v>52</v>
      </c>
      <c r="B54" s="56" t="s">
        <v>94</v>
      </c>
      <c r="C54" s="30"/>
      <c r="D54" s="39"/>
      <c r="E54" s="27" t="str">
        <f>IF(SUM(LEN(tbl_sWGA[[#This Row],[Sample ID]])+LEN(tbl_sWGA[[#This Row],[Extraction ID]]))=0,"",CONCATENATE(exp_id,"_",tbl_sWGA[[#This Row],[Well]]))</f>
        <v/>
      </c>
      <c r="F54" s="40"/>
      <c r="G54" s="40"/>
      <c r="H54" s="40"/>
      <c r="I5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42"/>
    </row>
    <row r="55" spans="1:10" ht="15.75" customHeight="1">
      <c r="A55" s="56">
        <v>53</v>
      </c>
      <c r="B55" s="56" t="s">
        <v>95</v>
      </c>
      <c r="C55" s="30"/>
      <c r="D55" s="39"/>
      <c r="E55" s="27" t="str">
        <f>IF(SUM(LEN(tbl_sWGA[[#This Row],[Sample ID]])+LEN(tbl_sWGA[[#This Row],[Extraction ID]]))=0,"",CONCATENATE(exp_id,"_",tbl_sWGA[[#This Row],[Well]]))</f>
        <v/>
      </c>
      <c r="F55" s="40"/>
      <c r="G55" s="40"/>
      <c r="H55" s="40"/>
      <c r="I5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42"/>
    </row>
    <row r="56" spans="1:10" ht="15.75" customHeight="1">
      <c r="A56" s="56">
        <v>54</v>
      </c>
      <c r="B56" s="56" t="s">
        <v>96</v>
      </c>
      <c r="C56" s="30"/>
      <c r="D56" s="39"/>
      <c r="E56" s="27" t="str">
        <f>IF(SUM(LEN(tbl_sWGA[[#This Row],[Sample ID]])+LEN(tbl_sWGA[[#This Row],[Extraction ID]]))=0,"",CONCATENATE(exp_id,"_",tbl_sWGA[[#This Row],[Well]]))</f>
        <v/>
      </c>
      <c r="F56" s="40"/>
      <c r="G56" s="40"/>
      <c r="H56" s="40"/>
      <c r="I5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42"/>
    </row>
    <row r="57" spans="1:10" ht="15.75" customHeight="1">
      <c r="A57" s="56">
        <v>55</v>
      </c>
      <c r="B57" s="56" t="s">
        <v>97</v>
      </c>
      <c r="C57" s="30"/>
      <c r="D57" s="39"/>
      <c r="E57" s="27" t="str">
        <f>IF(SUM(LEN(tbl_sWGA[[#This Row],[Sample ID]])+LEN(tbl_sWGA[[#This Row],[Extraction ID]]))=0,"",CONCATENATE(exp_id,"_",tbl_sWGA[[#This Row],[Well]]))</f>
        <v/>
      </c>
      <c r="F57" s="40"/>
      <c r="G57" s="40"/>
      <c r="H57" s="40"/>
      <c r="I5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42"/>
    </row>
    <row r="58" spans="1:10" ht="15.75" customHeight="1">
      <c r="A58" s="56">
        <v>56</v>
      </c>
      <c r="B58" s="56" t="s">
        <v>98</v>
      </c>
      <c r="C58" s="30"/>
      <c r="D58" s="39"/>
      <c r="E58" s="27" t="str">
        <f>IF(SUM(LEN(tbl_sWGA[[#This Row],[Sample ID]])+LEN(tbl_sWGA[[#This Row],[Extraction ID]]))=0,"",CONCATENATE(exp_id,"_",tbl_sWGA[[#This Row],[Well]]))</f>
        <v/>
      </c>
      <c r="F58" s="40"/>
      <c r="G58" s="40"/>
      <c r="H58" s="40"/>
      <c r="I5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42"/>
    </row>
    <row r="59" spans="1:10" ht="15.75" customHeight="1">
      <c r="A59" s="56">
        <v>57</v>
      </c>
      <c r="B59" s="56" t="s">
        <v>43</v>
      </c>
      <c r="C59" s="30"/>
      <c r="D59" s="39"/>
      <c r="E59" s="27" t="str">
        <f>IF(SUM(LEN(tbl_sWGA[[#This Row],[Sample ID]])+LEN(tbl_sWGA[[#This Row],[Extraction ID]]))=0,"",CONCATENATE(exp_id,"_",tbl_sWGA[[#This Row],[Well]]))</f>
        <v/>
      </c>
      <c r="F59" s="40"/>
      <c r="G59" s="40"/>
      <c r="H59" s="40"/>
      <c r="I5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42"/>
    </row>
    <row r="60" spans="1:10" ht="15.75" customHeight="1">
      <c r="A60" s="56">
        <v>58</v>
      </c>
      <c r="B60" s="56" t="s">
        <v>55</v>
      </c>
      <c r="C60" s="30"/>
      <c r="D60" s="39"/>
      <c r="E60" s="27" t="str">
        <f>IF(SUM(LEN(tbl_sWGA[[#This Row],[Sample ID]])+LEN(tbl_sWGA[[#This Row],[Extraction ID]]))=0,"",CONCATENATE(exp_id,"_",tbl_sWGA[[#This Row],[Well]]))</f>
        <v/>
      </c>
      <c r="F60" s="40"/>
      <c r="G60" s="40"/>
      <c r="H60" s="40"/>
      <c r="I6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42"/>
    </row>
    <row r="61" spans="1:10" ht="15.75" customHeight="1">
      <c r="A61" s="56">
        <v>59</v>
      </c>
      <c r="B61" s="56" t="s">
        <v>99</v>
      </c>
      <c r="C61" s="30"/>
      <c r="D61" s="39"/>
      <c r="E61" s="27" t="str">
        <f>IF(SUM(LEN(tbl_sWGA[[#This Row],[Sample ID]])+LEN(tbl_sWGA[[#This Row],[Extraction ID]]))=0,"",CONCATENATE(exp_id,"_",tbl_sWGA[[#This Row],[Well]]))</f>
        <v/>
      </c>
      <c r="F61" s="40"/>
      <c r="G61" s="40"/>
      <c r="H61" s="40"/>
      <c r="I6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42"/>
    </row>
    <row r="62" spans="1:10" ht="15.75" customHeight="1">
      <c r="A62" s="56">
        <v>60</v>
      </c>
      <c r="B62" s="56" t="s">
        <v>100</v>
      </c>
      <c r="C62" s="30"/>
      <c r="D62" s="39"/>
      <c r="E62" s="27" t="str">
        <f>IF(SUM(LEN(tbl_sWGA[[#This Row],[Sample ID]])+LEN(tbl_sWGA[[#This Row],[Extraction ID]]))=0,"",CONCATENATE(exp_id,"_",tbl_sWGA[[#This Row],[Well]]))</f>
        <v/>
      </c>
      <c r="F62" s="40"/>
      <c r="G62" s="40"/>
      <c r="H62" s="40"/>
      <c r="I6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42"/>
    </row>
    <row r="63" spans="1:10" ht="15.75" customHeight="1">
      <c r="A63" s="56">
        <v>61</v>
      </c>
      <c r="B63" s="56" t="s">
        <v>101</v>
      </c>
      <c r="C63" s="30"/>
      <c r="D63" s="39"/>
      <c r="E63" s="27" t="str">
        <f>IF(SUM(LEN(tbl_sWGA[[#This Row],[Sample ID]])+LEN(tbl_sWGA[[#This Row],[Extraction ID]]))=0,"",CONCATENATE(exp_id,"_",tbl_sWGA[[#This Row],[Well]]))</f>
        <v/>
      </c>
      <c r="F63" s="40"/>
      <c r="G63" s="40"/>
      <c r="H63" s="40"/>
      <c r="I6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42"/>
    </row>
    <row r="64" spans="1:10" ht="15.75" customHeight="1">
      <c r="A64" s="56">
        <v>62</v>
      </c>
      <c r="B64" s="56" t="s">
        <v>102</v>
      </c>
      <c r="C64" s="30"/>
      <c r="D64" s="39"/>
      <c r="E64" s="27" t="str">
        <f>IF(SUM(LEN(tbl_sWGA[[#This Row],[Sample ID]])+LEN(tbl_sWGA[[#This Row],[Extraction ID]]))=0,"",CONCATENATE(exp_id,"_",tbl_sWGA[[#This Row],[Well]]))</f>
        <v/>
      </c>
      <c r="F64" s="40"/>
      <c r="G64" s="40"/>
      <c r="H64" s="40"/>
      <c r="I6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42"/>
    </row>
    <row r="65" spans="1:10" ht="15.75" customHeight="1">
      <c r="A65" s="56">
        <v>63</v>
      </c>
      <c r="B65" s="56" t="s">
        <v>103</v>
      </c>
      <c r="C65" s="30"/>
      <c r="D65" s="39"/>
      <c r="E65" s="27" t="str">
        <f>IF(SUM(LEN(tbl_sWGA[[#This Row],[Sample ID]])+LEN(tbl_sWGA[[#This Row],[Extraction ID]]))=0,"",CONCATENATE(exp_id,"_",tbl_sWGA[[#This Row],[Well]]))</f>
        <v/>
      </c>
      <c r="F65" s="40"/>
      <c r="G65" s="40"/>
      <c r="H65" s="40"/>
      <c r="I6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42"/>
    </row>
    <row r="66" spans="1:10" ht="15.75" customHeight="1">
      <c r="A66" s="56">
        <v>64</v>
      </c>
      <c r="B66" s="56" t="s">
        <v>104</v>
      </c>
      <c r="C66" s="30"/>
      <c r="D66" s="39"/>
      <c r="E66" s="27" t="str">
        <f>IF(SUM(LEN(tbl_sWGA[[#This Row],[Sample ID]])+LEN(tbl_sWGA[[#This Row],[Extraction ID]]))=0,"",CONCATENATE(exp_id,"_",tbl_sWGA[[#This Row],[Well]]))</f>
        <v/>
      </c>
      <c r="F66" s="40"/>
      <c r="G66" s="40"/>
      <c r="H66" s="40"/>
      <c r="I6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42"/>
    </row>
    <row r="67" spans="1:10" ht="15.75" customHeight="1">
      <c r="A67" s="56">
        <v>65</v>
      </c>
      <c r="B67" s="56" t="s">
        <v>44</v>
      </c>
      <c r="C67" s="30"/>
      <c r="D67" s="39"/>
      <c r="E67" s="27" t="str">
        <f>IF(SUM(LEN(tbl_sWGA[[#This Row],[Sample ID]])+LEN(tbl_sWGA[[#This Row],[Extraction ID]]))=0,"",CONCATENATE(exp_id,"_",tbl_sWGA[[#This Row],[Well]]))</f>
        <v/>
      </c>
      <c r="F67" s="40"/>
      <c r="G67" s="40"/>
      <c r="H67" s="40"/>
      <c r="I6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42"/>
    </row>
    <row r="68" spans="1:10" ht="15.75" customHeight="1">
      <c r="A68" s="56">
        <v>66</v>
      </c>
      <c r="B68" s="56" t="s">
        <v>56</v>
      </c>
      <c r="C68" s="30"/>
      <c r="D68" s="39"/>
      <c r="E68" s="27" t="str">
        <f>IF(SUM(LEN(tbl_sWGA[[#This Row],[Sample ID]])+LEN(tbl_sWGA[[#This Row],[Extraction ID]]))=0,"",CONCATENATE(exp_id,"_",tbl_sWGA[[#This Row],[Well]]))</f>
        <v/>
      </c>
      <c r="F68" s="40"/>
      <c r="G68" s="40"/>
      <c r="H68" s="40"/>
      <c r="I6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42"/>
    </row>
    <row r="69" spans="1:10" ht="15.75" customHeight="1">
      <c r="A69" s="56">
        <v>67</v>
      </c>
      <c r="B69" s="56" t="s">
        <v>105</v>
      </c>
      <c r="C69" s="30"/>
      <c r="D69" s="39"/>
      <c r="E69" s="27" t="str">
        <f>IF(SUM(LEN(tbl_sWGA[[#This Row],[Sample ID]])+LEN(tbl_sWGA[[#This Row],[Extraction ID]]))=0,"",CONCATENATE(exp_id,"_",tbl_sWGA[[#This Row],[Well]]))</f>
        <v/>
      </c>
      <c r="F69" s="40"/>
      <c r="G69" s="40"/>
      <c r="H69" s="40"/>
      <c r="I6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42"/>
    </row>
    <row r="70" spans="1:10" ht="15.75" customHeight="1">
      <c r="A70" s="56">
        <v>68</v>
      </c>
      <c r="B70" s="56" t="s">
        <v>106</v>
      </c>
      <c r="C70" s="30"/>
      <c r="D70" s="39"/>
      <c r="E70" s="27" t="str">
        <f>IF(SUM(LEN(tbl_sWGA[[#This Row],[Sample ID]])+LEN(tbl_sWGA[[#This Row],[Extraction ID]]))=0,"",CONCATENATE(exp_id,"_",tbl_sWGA[[#This Row],[Well]]))</f>
        <v/>
      </c>
      <c r="F70" s="40"/>
      <c r="G70" s="40"/>
      <c r="H70" s="40"/>
      <c r="I7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42"/>
    </row>
    <row r="71" spans="1:10" ht="15.75" customHeight="1">
      <c r="A71" s="56">
        <v>69</v>
      </c>
      <c r="B71" s="56" t="s">
        <v>107</v>
      </c>
      <c r="C71" s="30"/>
      <c r="D71" s="39"/>
      <c r="E71" s="27" t="str">
        <f>IF(SUM(LEN(tbl_sWGA[[#This Row],[Sample ID]])+LEN(tbl_sWGA[[#This Row],[Extraction ID]]))=0,"",CONCATENATE(exp_id,"_",tbl_sWGA[[#This Row],[Well]]))</f>
        <v/>
      </c>
      <c r="F71" s="40"/>
      <c r="G71" s="40"/>
      <c r="H71" s="40"/>
      <c r="I7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42"/>
    </row>
    <row r="72" spans="1:10" ht="15.75" customHeight="1">
      <c r="A72" s="56">
        <v>70</v>
      </c>
      <c r="B72" s="56" t="s">
        <v>108</v>
      </c>
      <c r="C72" s="30"/>
      <c r="D72" s="39"/>
      <c r="E72" s="27" t="str">
        <f>IF(SUM(LEN(tbl_sWGA[[#This Row],[Sample ID]])+LEN(tbl_sWGA[[#This Row],[Extraction ID]]))=0,"",CONCATENATE(exp_id,"_",tbl_sWGA[[#This Row],[Well]]))</f>
        <v/>
      </c>
      <c r="F72" s="40"/>
      <c r="G72" s="40"/>
      <c r="H72" s="40"/>
      <c r="I7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42"/>
    </row>
    <row r="73" spans="1:10" ht="15.75" customHeight="1">
      <c r="A73" s="56">
        <v>71</v>
      </c>
      <c r="B73" s="56" t="s">
        <v>109</v>
      </c>
      <c r="C73" s="30"/>
      <c r="D73" s="39"/>
      <c r="E73" s="27" t="str">
        <f>IF(SUM(LEN(tbl_sWGA[[#This Row],[Sample ID]])+LEN(tbl_sWGA[[#This Row],[Extraction ID]]))=0,"",CONCATENATE(exp_id,"_",tbl_sWGA[[#This Row],[Well]]))</f>
        <v/>
      </c>
      <c r="F73" s="40"/>
      <c r="G73" s="40"/>
      <c r="H73" s="40"/>
      <c r="I7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42"/>
    </row>
    <row r="74" spans="1:10" ht="15.75" customHeight="1">
      <c r="A74" s="56">
        <v>72</v>
      </c>
      <c r="B74" s="56" t="s">
        <v>110</v>
      </c>
      <c r="C74" s="30"/>
      <c r="D74" s="39"/>
      <c r="E74" s="27" t="str">
        <f>IF(SUM(LEN(tbl_sWGA[[#This Row],[Sample ID]])+LEN(tbl_sWGA[[#This Row],[Extraction ID]]))=0,"",CONCATENATE(exp_id,"_",tbl_sWGA[[#This Row],[Well]]))</f>
        <v/>
      </c>
      <c r="F74" s="40"/>
      <c r="G74" s="40"/>
      <c r="H74" s="40"/>
      <c r="I7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42"/>
    </row>
    <row r="75" spans="1:10" ht="15.75" customHeight="1">
      <c r="A75" s="56">
        <v>73</v>
      </c>
      <c r="B75" s="56" t="s">
        <v>45</v>
      </c>
      <c r="C75" s="30"/>
      <c r="D75" s="39"/>
      <c r="E75" s="27" t="str">
        <f>IF(SUM(LEN(tbl_sWGA[[#This Row],[Sample ID]])+LEN(tbl_sWGA[[#This Row],[Extraction ID]]))=0,"",CONCATENATE(exp_id,"_",tbl_sWGA[[#This Row],[Well]]))</f>
        <v/>
      </c>
      <c r="F75" s="40"/>
      <c r="G75" s="40"/>
      <c r="H75" s="40"/>
      <c r="I7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42"/>
    </row>
    <row r="76" spans="1:10" ht="15.75" customHeight="1">
      <c r="A76" s="56">
        <v>74</v>
      </c>
      <c r="B76" s="56" t="s">
        <v>111</v>
      </c>
      <c r="C76" s="30"/>
      <c r="D76" s="39"/>
      <c r="E76" s="27" t="str">
        <f>IF(SUM(LEN(tbl_sWGA[[#This Row],[Sample ID]])+LEN(tbl_sWGA[[#This Row],[Extraction ID]]))=0,"",CONCATENATE(exp_id,"_",tbl_sWGA[[#This Row],[Well]]))</f>
        <v/>
      </c>
      <c r="F76" s="40"/>
      <c r="G76" s="40"/>
      <c r="H76" s="40"/>
      <c r="I7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42"/>
    </row>
    <row r="77" spans="1:10" ht="15.75" customHeight="1">
      <c r="A77" s="56">
        <v>75</v>
      </c>
      <c r="B77" s="56" t="s">
        <v>112</v>
      </c>
      <c r="C77" s="30"/>
      <c r="D77" s="39"/>
      <c r="E77" s="27" t="str">
        <f>IF(SUM(LEN(tbl_sWGA[[#This Row],[Sample ID]])+LEN(tbl_sWGA[[#This Row],[Extraction ID]]))=0,"",CONCATENATE(exp_id,"_",tbl_sWGA[[#This Row],[Well]]))</f>
        <v/>
      </c>
      <c r="F77" s="40"/>
      <c r="G77" s="40"/>
      <c r="H77" s="40"/>
      <c r="I7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42"/>
    </row>
    <row r="78" spans="1:10" ht="15.75" customHeight="1">
      <c r="A78" s="56">
        <v>76</v>
      </c>
      <c r="B78" s="56" t="s">
        <v>113</v>
      </c>
      <c r="C78" s="30"/>
      <c r="D78" s="39"/>
      <c r="E78" s="27" t="str">
        <f>IF(SUM(LEN(tbl_sWGA[[#This Row],[Sample ID]])+LEN(tbl_sWGA[[#This Row],[Extraction ID]]))=0,"",CONCATENATE(exp_id,"_",tbl_sWGA[[#This Row],[Well]]))</f>
        <v/>
      </c>
      <c r="F78" s="40"/>
      <c r="G78" s="40"/>
      <c r="H78" s="40"/>
      <c r="I7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42"/>
    </row>
    <row r="79" spans="1:10" ht="15.75" customHeight="1">
      <c r="A79" s="56">
        <v>77</v>
      </c>
      <c r="B79" s="56" t="s">
        <v>114</v>
      </c>
      <c r="C79" s="30"/>
      <c r="D79" s="39"/>
      <c r="E79" s="27" t="str">
        <f>IF(SUM(LEN(tbl_sWGA[[#This Row],[Sample ID]])+LEN(tbl_sWGA[[#This Row],[Extraction ID]]))=0,"",CONCATENATE(exp_id,"_",tbl_sWGA[[#This Row],[Well]]))</f>
        <v/>
      </c>
      <c r="F79" s="40"/>
      <c r="G79" s="40"/>
      <c r="H79" s="40"/>
      <c r="I7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42"/>
    </row>
    <row r="80" spans="1:10" ht="15.75" customHeight="1">
      <c r="A80" s="56">
        <v>78</v>
      </c>
      <c r="B80" s="56" t="s">
        <v>115</v>
      </c>
      <c r="C80" s="30"/>
      <c r="D80" s="39"/>
      <c r="E80" s="27" t="str">
        <f>IF(SUM(LEN(tbl_sWGA[[#This Row],[Sample ID]])+LEN(tbl_sWGA[[#This Row],[Extraction ID]]))=0,"",CONCATENATE(exp_id,"_",tbl_sWGA[[#This Row],[Well]]))</f>
        <v/>
      </c>
      <c r="F80" s="40"/>
      <c r="G80" s="40"/>
      <c r="H80" s="40"/>
      <c r="I8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42"/>
    </row>
    <row r="81" spans="1:10" ht="15.75" customHeight="1">
      <c r="A81" s="56">
        <v>79</v>
      </c>
      <c r="B81" s="56" t="s">
        <v>116</v>
      </c>
      <c r="C81" s="30"/>
      <c r="D81" s="39"/>
      <c r="E81" s="27" t="str">
        <f>IF(SUM(LEN(tbl_sWGA[[#This Row],[Sample ID]])+LEN(tbl_sWGA[[#This Row],[Extraction ID]]))=0,"",CONCATENATE(exp_id,"_",tbl_sWGA[[#This Row],[Well]]))</f>
        <v/>
      </c>
      <c r="F81" s="40"/>
      <c r="G81" s="40"/>
      <c r="H81" s="40"/>
      <c r="I8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42"/>
    </row>
    <row r="82" spans="1:10" ht="15.75" customHeight="1">
      <c r="A82" s="56">
        <v>80</v>
      </c>
      <c r="B82" s="56" t="s">
        <v>117</v>
      </c>
      <c r="C82" s="30"/>
      <c r="D82" s="39"/>
      <c r="E82" s="27" t="str">
        <f>IF(SUM(LEN(tbl_sWGA[[#This Row],[Sample ID]])+LEN(tbl_sWGA[[#This Row],[Extraction ID]]))=0,"",CONCATENATE(exp_id,"_",tbl_sWGA[[#This Row],[Well]]))</f>
        <v/>
      </c>
      <c r="F82" s="40"/>
      <c r="G82" s="40"/>
      <c r="H82" s="40"/>
      <c r="I8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42"/>
    </row>
    <row r="83" spans="1:10" ht="15.75" customHeight="1">
      <c r="A83" s="56">
        <v>81</v>
      </c>
      <c r="B83" s="56" t="s">
        <v>46</v>
      </c>
      <c r="C83" s="30"/>
      <c r="D83" s="39"/>
      <c r="E83" s="27" t="str">
        <f>IF(SUM(LEN(tbl_sWGA[[#This Row],[Sample ID]])+LEN(tbl_sWGA[[#This Row],[Extraction ID]]))=0,"",CONCATENATE(exp_id,"_",tbl_sWGA[[#This Row],[Well]]))</f>
        <v/>
      </c>
      <c r="F83" s="40"/>
      <c r="G83" s="40"/>
      <c r="H83" s="40"/>
      <c r="I8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42"/>
    </row>
    <row r="84" spans="1:10" ht="15.75" customHeight="1">
      <c r="A84" s="56">
        <v>82</v>
      </c>
      <c r="B84" s="56" t="s">
        <v>118</v>
      </c>
      <c r="C84" s="30"/>
      <c r="D84" s="39"/>
      <c r="E84" s="27" t="str">
        <f>IF(SUM(LEN(tbl_sWGA[[#This Row],[Sample ID]])+LEN(tbl_sWGA[[#This Row],[Extraction ID]]))=0,"",CONCATENATE(exp_id,"_",tbl_sWGA[[#This Row],[Well]]))</f>
        <v/>
      </c>
      <c r="F84" s="40"/>
      <c r="G84" s="40"/>
      <c r="H84" s="40"/>
      <c r="I8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42"/>
    </row>
    <row r="85" spans="1:10" ht="15.75" customHeight="1">
      <c r="A85" s="56">
        <v>83</v>
      </c>
      <c r="B85" s="56" t="s">
        <v>119</v>
      </c>
      <c r="C85" s="30"/>
      <c r="D85" s="39"/>
      <c r="E85" s="27" t="str">
        <f>IF(SUM(LEN(tbl_sWGA[[#This Row],[Sample ID]])+LEN(tbl_sWGA[[#This Row],[Extraction ID]]))=0,"",CONCATENATE(exp_id,"_",tbl_sWGA[[#This Row],[Well]]))</f>
        <v/>
      </c>
      <c r="F85" s="40"/>
      <c r="G85" s="40"/>
      <c r="H85" s="40"/>
      <c r="I8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42"/>
    </row>
    <row r="86" spans="1:10" ht="15.75" customHeight="1">
      <c r="A86" s="56">
        <v>84</v>
      </c>
      <c r="B86" s="56" t="s">
        <v>120</v>
      </c>
      <c r="C86" s="30"/>
      <c r="D86" s="39"/>
      <c r="E86" s="27" t="str">
        <f>IF(SUM(LEN(tbl_sWGA[[#This Row],[Sample ID]])+LEN(tbl_sWGA[[#This Row],[Extraction ID]]))=0,"",CONCATENATE(exp_id,"_",tbl_sWGA[[#This Row],[Well]]))</f>
        <v/>
      </c>
      <c r="F86" s="40"/>
      <c r="G86" s="40"/>
      <c r="H86" s="40"/>
      <c r="I8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42"/>
    </row>
    <row r="87" spans="1:10" ht="15.75" customHeight="1">
      <c r="A87" s="56">
        <v>85</v>
      </c>
      <c r="B87" s="56" t="s">
        <v>121</v>
      </c>
      <c r="C87" s="30"/>
      <c r="D87" s="39"/>
      <c r="E87" s="27" t="str">
        <f>IF(SUM(LEN(tbl_sWGA[[#This Row],[Sample ID]])+LEN(tbl_sWGA[[#This Row],[Extraction ID]]))=0,"",CONCATENATE(exp_id,"_",tbl_sWGA[[#This Row],[Well]]))</f>
        <v/>
      </c>
      <c r="F87" s="40"/>
      <c r="G87" s="40"/>
      <c r="H87" s="40"/>
      <c r="I8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42"/>
    </row>
    <row r="88" spans="1:10" ht="15.75" customHeight="1">
      <c r="A88" s="56">
        <v>86</v>
      </c>
      <c r="B88" s="56" t="s">
        <v>122</v>
      </c>
      <c r="C88" s="30"/>
      <c r="D88" s="39"/>
      <c r="E88" s="27" t="str">
        <f>IF(SUM(LEN(tbl_sWGA[[#This Row],[Sample ID]])+LEN(tbl_sWGA[[#This Row],[Extraction ID]]))=0,"",CONCATENATE(exp_id,"_",tbl_sWGA[[#This Row],[Well]]))</f>
        <v/>
      </c>
      <c r="F88" s="40"/>
      <c r="G88" s="40"/>
      <c r="H88" s="40"/>
      <c r="I88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42"/>
    </row>
    <row r="89" spans="1:10" ht="15.75" customHeight="1">
      <c r="A89" s="56">
        <v>87</v>
      </c>
      <c r="B89" s="56" t="s">
        <v>123</v>
      </c>
      <c r="C89" s="30"/>
      <c r="D89" s="39"/>
      <c r="E89" s="27" t="str">
        <f>IF(SUM(LEN(tbl_sWGA[[#This Row],[Sample ID]])+LEN(tbl_sWGA[[#This Row],[Extraction ID]]))=0,"",CONCATENATE(exp_id,"_",tbl_sWGA[[#This Row],[Well]]))</f>
        <v/>
      </c>
      <c r="F89" s="40"/>
      <c r="G89" s="40"/>
      <c r="H89" s="40"/>
      <c r="I89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42"/>
    </row>
    <row r="90" spans="1:10" ht="15.75" customHeight="1">
      <c r="A90" s="56">
        <v>88</v>
      </c>
      <c r="B90" s="56" t="s">
        <v>124</v>
      </c>
      <c r="C90" s="30"/>
      <c r="D90" s="39"/>
      <c r="E90" s="27" t="str">
        <f>IF(SUM(LEN(tbl_sWGA[[#This Row],[Sample ID]])+LEN(tbl_sWGA[[#This Row],[Extraction ID]]))=0,"",CONCATENATE(exp_id,"_",tbl_sWGA[[#This Row],[Well]]))</f>
        <v/>
      </c>
      <c r="F90" s="40"/>
      <c r="G90" s="40"/>
      <c r="H90" s="40"/>
      <c r="I90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42"/>
    </row>
    <row r="91" spans="1:10" ht="15.75" customHeight="1">
      <c r="A91" s="56">
        <v>89</v>
      </c>
      <c r="B91" s="56" t="s">
        <v>47</v>
      </c>
      <c r="C91" s="30"/>
      <c r="D91" s="39"/>
      <c r="E91" s="27" t="str">
        <f>IF(SUM(LEN(tbl_sWGA[[#This Row],[Sample ID]])+LEN(tbl_sWGA[[#This Row],[Extraction ID]]))=0,"",CONCATENATE(exp_id,"_",tbl_sWGA[[#This Row],[Well]]))</f>
        <v/>
      </c>
      <c r="F91" s="40"/>
      <c r="G91" s="40"/>
      <c r="H91" s="40"/>
      <c r="I91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42"/>
    </row>
    <row r="92" spans="1:10" ht="15.75" customHeight="1">
      <c r="A92" s="56">
        <v>90</v>
      </c>
      <c r="B92" s="56" t="s">
        <v>125</v>
      </c>
      <c r="C92" s="30"/>
      <c r="D92" s="39"/>
      <c r="E92" s="27" t="str">
        <f>IF(SUM(LEN(tbl_sWGA[[#This Row],[Sample ID]])+LEN(tbl_sWGA[[#This Row],[Extraction ID]]))=0,"",CONCATENATE(exp_id,"_",tbl_sWGA[[#This Row],[Well]]))</f>
        <v/>
      </c>
      <c r="F92" s="40"/>
      <c r="G92" s="40"/>
      <c r="H92" s="40"/>
      <c r="I92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42"/>
    </row>
    <row r="93" spans="1:10" ht="15.75" customHeight="1">
      <c r="A93" s="56">
        <v>91</v>
      </c>
      <c r="B93" s="56" t="s">
        <v>126</v>
      </c>
      <c r="C93" s="30"/>
      <c r="D93" s="39"/>
      <c r="E93" s="27" t="str">
        <f>IF(SUM(LEN(tbl_sWGA[[#This Row],[Sample ID]])+LEN(tbl_sWGA[[#This Row],[Extraction ID]]))=0,"",CONCATENATE(exp_id,"_",tbl_sWGA[[#This Row],[Well]]))</f>
        <v/>
      </c>
      <c r="F93" s="40"/>
      <c r="G93" s="40"/>
      <c r="H93" s="40"/>
      <c r="I93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42"/>
    </row>
    <row r="94" spans="1:10" ht="15.75" customHeight="1">
      <c r="A94" s="56">
        <v>92</v>
      </c>
      <c r="B94" s="56" t="s">
        <v>127</v>
      </c>
      <c r="C94" s="30"/>
      <c r="D94" s="39"/>
      <c r="E94" s="27" t="str">
        <f>IF(SUM(LEN(tbl_sWGA[[#This Row],[Sample ID]])+LEN(tbl_sWGA[[#This Row],[Extraction ID]]))=0,"",CONCATENATE(exp_id,"_",tbl_sWGA[[#This Row],[Well]]))</f>
        <v/>
      </c>
      <c r="F94" s="40"/>
      <c r="G94" s="40"/>
      <c r="H94" s="40"/>
      <c r="I94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42"/>
    </row>
    <row r="95" spans="1:10" ht="15.75" customHeight="1">
      <c r="A95" s="56">
        <v>93</v>
      </c>
      <c r="B95" s="56" t="s">
        <v>128</v>
      </c>
      <c r="C95" s="30"/>
      <c r="D95" s="39"/>
      <c r="E95" s="27" t="str">
        <f>IF(SUM(LEN(tbl_sWGA[[#This Row],[Sample ID]])+LEN(tbl_sWGA[[#This Row],[Extraction ID]]))=0,"",CONCATENATE(exp_id,"_",tbl_sWGA[[#This Row],[Well]]))</f>
        <v/>
      </c>
      <c r="F95" s="40"/>
      <c r="G95" s="40"/>
      <c r="H95" s="40"/>
      <c r="I95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42"/>
    </row>
    <row r="96" spans="1:10" ht="15.75" customHeight="1">
      <c r="A96" s="56">
        <v>94</v>
      </c>
      <c r="B96" s="56" t="s">
        <v>129</v>
      </c>
      <c r="C96" s="30"/>
      <c r="D96" s="39"/>
      <c r="E96" s="27" t="str">
        <f>IF(SUM(LEN(tbl_sWGA[[#This Row],[Sample ID]])+LEN(tbl_sWGA[[#This Row],[Extraction ID]]))=0,"",CONCATENATE(exp_id,"_",tbl_sWGA[[#This Row],[Well]]))</f>
        <v/>
      </c>
      <c r="F96" s="40"/>
      <c r="G96" s="40"/>
      <c r="H96" s="40"/>
      <c r="I96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42"/>
    </row>
    <row r="97" spans="1:10" ht="15.75" customHeight="1">
      <c r="A97" s="56">
        <v>95</v>
      </c>
      <c r="B97" s="56" t="s">
        <v>130</v>
      </c>
      <c r="C97" s="30"/>
      <c r="D97" s="39"/>
      <c r="E97" s="27" t="str">
        <f>IF(SUM(LEN(tbl_sWGA[[#This Row],[Sample ID]])+LEN(tbl_sWGA[[#This Row],[Extraction ID]]))=0,"",CONCATENATE(exp_id,"_",tbl_sWGA[[#This Row],[Well]]))</f>
        <v/>
      </c>
      <c r="F97" s="40"/>
      <c r="G97" s="40"/>
      <c r="H97" s="40"/>
      <c r="I97" s="15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42"/>
    </row>
    <row r="98" spans="1:10" ht="15.75" customHeight="1">
      <c r="A98" s="58">
        <v>96</v>
      </c>
      <c r="B98" s="58" t="s">
        <v>131</v>
      </c>
      <c r="C98" s="30"/>
      <c r="D98" s="39"/>
      <c r="E98" s="27" t="str">
        <f>IF(SUM(LEN(tbl_sWGA[[#This Row],[Sample ID]])+LEN(tbl_sWGA[[#This Row],[Extraction ID]]))=0,"",CONCATENATE(exp_id,"_",tbl_sWGA[[#This Row],[Well]]))</f>
        <v/>
      </c>
      <c r="F98" s="41"/>
      <c r="G98" s="41"/>
      <c r="H98" s="40"/>
      <c r="I98" s="22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42"/>
    </row>
    <row r="99" spans="1:10" s="19" customFormat="1">
      <c r="A99" s="18"/>
      <c r="B99" s="18"/>
      <c r="C99" s="18">
        <v>1</v>
      </c>
      <c r="D99" s="18">
        <v>1</v>
      </c>
      <c r="E99" s="18"/>
      <c r="F99" s="18">
        <v>1</v>
      </c>
      <c r="G99" s="18"/>
      <c r="H99" s="18">
        <v>1</v>
      </c>
      <c r="I99" s="18"/>
      <c r="J99" s="18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sheetProtection sheet="1" objects="1" scenarios="1" sort="0" autoFilter="0"/>
  <protectedRanges>
    <protectedRange sqref="A2:J98" name="FilterTbl"/>
  </protectedRanges>
  <mergeCells count="2">
    <mergeCell ref="C1:D1"/>
    <mergeCell ref="E1:J1"/>
  </mergeCells>
  <phoneticPr fontId="6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C000"/>
  </sheetPr>
  <dimension ref="A1:N12"/>
  <sheetViews>
    <sheetView workbookViewId="0">
      <selection activeCell="A12" sqref="A12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4" t="s">
        <v>1</v>
      </c>
      <c r="C1" s="3"/>
      <c r="D1" s="3"/>
      <c r="E1" s="4" t="s">
        <v>25</v>
      </c>
      <c r="G1" s="4" t="s">
        <v>193</v>
      </c>
    </row>
    <row r="2" spans="1:14" ht="16.5" thickBot="1">
      <c r="A2" s="24" t="s">
        <v>21</v>
      </c>
      <c r="B2" s="25"/>
      <c r="C2" s="25"/>
      <c r="E2" s="24" t="s">
        <v>149</v>
      </c>
      <c r="G2" s="33" t="s">
        <v>140</v>
      </c>
      <c r="H2" s="33" t="s">
        <v>141</v>
      </c>
      <c r="J2" s="33" t="s">
        <v>187</v>
      </c>
    </row>
    <row r="3" spans="1:14">
      <c r="A3" s="2" t="s">
        <v>22</v>
      </c>
      <c r="B3" s="37">
        <v>40</v>
      </c>
      <c r="C3" t="s">
        <v>0</v>
      </c>
      <c r="E3" s="37">
        <v>30</v>
      </c>
      <c r="G3" s="36" t="s">
        <v>223</v>
      </c>
      <c r="H3" s="36" t="s">
        <v>224</v>
      </c>
      <c r="J3" s="36" t="s">
        <v>190</v>
      </c>
    </row>
    <row r="4" spans="1:14">
      <c r="A4" s="2" t="s">
        <v>201</v>
      </c>
      <c r="B4" s="38">
        <v>10</v>
      </c>
      <c r="C4" s="35" t="s">
        <v>202</v>
      </c>
      <c r="D4" s="5"/>
      <c r="E4" s="37">
        <v>50</v>
      </c>
      <c r="G4" s="36" t="s">
        <v>225</v>
      </c>
      <c r="H4" s="36" t="s">
        <v>227</v>
      </c>
      <c r="J4" s="36" t="s">
        <v>191</v>
      </c>
    </row>
    <row r="5" spans="1:14" ht="18.75">
      <c r="E5" s="4"/>
      <c r="G5" s="36" t="s">
        <v>226</v>
      </c>
      <c r="H5" s="36" t="s">
        <v>228</v>
      </c>
      <c r="J5" s="36" t="s">
        <v>192</v>
      </c>
    </row>
    <row r="6" spans="1:14" ht="16.5" thickBot="1">
      <c r="A6" s="24" t="s">
        <v>169</v>
      </c>
      <c r="B6" s="25"/>
      <c r="C6" s="25"/>
      <c r="E6" s="24" t="s">
        <v>230</v>
      </c>
      <c r="G6" s="36"/>
      <c r="H6" s="36"/>
    </row>
    <row r="7" spans="1:14">
      <c r="A7" s="2" t="s">
        <v>170</v>
      </c>
      <c r="B7" t="s">
        <v>34</v>
      </c>
      <c r="E7" t="s">
        <v>232</v>
      </c>
      <c r="G7" s="36"/>
      <c r="H7" s="36"/>
    </row>
    <row r="8" spans="1:14">
      <c r="A8" s="2" t="s">
        <v>171</v>
      </c>
      <c r="B8">
        <v>7</v>
      </c>
      <c r="E8" t="s">
        <v>233</v>
      </c>
      <c r="G8" s="34" t="s">
        <v>194</v>
      </c>
    </row>
    <row r="9" spans="1:14">
      <c r="G9" s="34" t="s">
        <v>198</v>
      </c>
    </row>
    <row r="10" spans="1:14" ht="16.5" thickBot="1">
      <c r="A10" s="24" t="s">
        <v>199</v>
      </c>
      <c r="G10" s="34" t="s">
        <v>195</v>
      </c>
    </row>
    <row r="11" spans="1:14">
      <c r="A11" t="s">
        <v>235</v>
      </c>
      <c r="G11" s="34" t="s">
        <v>196</v>
      </c>
    </row>
    <row r="12" spans="1:14">
      <c r="G12" s="34" t="s">
        <v>197</v>
      </c>
      <c r="K12" s="3"/>
      <c r="L12" s="3"/>
      <c r="M12" s="3"/>
      <c r="N12" s="3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0000"/>
  </sheetPr>
  <dimension ref="A1:B23"/>
  <sheetViews>
    <sheetView tabSelected="1" workbookViewId="0">
      <selection activeCell="B15" sqref="B15"/>
    </sheetView>
  </sheetViews>
  <sheetFormatPr defaultRowHeight="31.5"/>
  <cols>
    <col min="1" max="1" width="40.625" style="47" customWidth="1"/>
    <col min="2" max="2" width="20" style="47" bestFit="1" customWidth="1"/>
    <col min="3" max="3" width="19.125" style="47" customWidth="1"/>
    <col min="4" max="13" width="16.125" style="47" bestFit="1" customWidth="1"/>
    <col min="14" max="14" width="11" style="47" bestFit="1" customWidth="1"/>
    <col min="15" max="20" width="16.125" style="47" bestFit="1" customWidth="1"/>
    <col min="21" max="21" width="11" style="47" bestFit="1" customWidth="1"/>
    <col min="22" max="16384" width="9" style="47"/>
  </cols>
  <sheetData>
    <row r="1" spans="1:2" ht="46.5">
      <c r="A1" s="52" t="s">
        <v>204</v>
      </c>
    </row>
    <row r="2" spans="1:2">
      <c r="A2" s="48" t="s">
        <v>207</v>
      </c>
    </row>
    <row r="3" spans="1:2">
      <c r="A3" s="48"/>
    </row>
    <row r="4" spans="1:2">
      <c r="A4" s="46" t="s">
        <v>205</v>
      </c>
    </row>
    <row r="5" spans="1:2">
      <c r="A5" s="47" t="s">
        <v>213</v>
      </c>
    </row>
    <row r="6" spans="1:2">
      <c r="A6" s="49" t="s">
        <v>163</v>
      </c>
      <c r="B6" s="48" t="s">
        <v>208</v>
      </c>
    </row>
    <row r="7" spans="1:2">
      <c r="A7" s="49" t="s">
        <v>34</v>
      </c>
      <c r="B7" s="48" t="s">
        <v>209</v>
      </c>
    </row>
    <row r="8" spans="1:2">
      <c r="A8" s="53" t="s">
        <v>164</v>
      </c>
      <c r="B8" s="48" t="s">
        <v>212</v>
      </c>
    </row>
    <row r="9" spans="1:2">
      <c r="A9" s="50" t="s">
        <v>165</v>
      </c>
      <c r="B9" s="48" t="s">
        <v>210</v>
      </c>
    </row>
    <row r="10" spans="1:2">
      <c r="A10" s="50" t="s">
        <v>166</v>
      </c>
      <c r="B10" s="48" t="s">
        <v>211</v>
      </c>
    </row>
    <row r="11" spans="1:2">
      <c r="A11" s="48" t="s">
        <v>214</v>
      </c>
      <c r="B11" s="48"/>
    </row>
    <row r="13" spans="1:2">
      <c r="A13" s="51" t="s">
        <v>206</v>
      </c>
    </row>
    <row r="14" spans="1:2">
      <c r="A14" s="47" t="s">
        <v>218</v>
      </c>
    </row>
    <row r="15" spans="1:2">
      <c r="A15" s="48" t="s">
        <v>219</v>
      </c>
    </row>
    <row r="16" spans="1:2">
      <c r="A16" s="48" t="s">
        <v>215</v>
      </c>
    </row>
    <row r="17" spans="1:1">
      <c r="A17" s="48" t="s">
        <v>216</v>
      </c>
    </row>
    <row r="18" spans="1:1">
      <c r="A18" s="48" t="s">
        <v>217</v>
      </c>
    </row>
    <row r="19" spans="1:1">
      <c r="A19" s="48" t="s">
        <v>220</v>
      </c>
    </row>
    <row r="20" spans="1:1">
      <c r="A20" s="48"/>
    </row>
    <row r="21" spans="1:1">
      <c r="A21" s="46" t="s">
        <v>221</v>
      </c>
    </row>
    <row r="22" spans="1:1">
      <c r="A22" s="48" t="s">
        <v>214</v>
      </c>
    </row>
    <row r="23" spans="1:1">
      <c r="A23" s="47" t="s">
        <v>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K2"/>
  <sheetViews>
    <sheetView workbookViewId="0">
      <selection activeCell="I2" sqref="I2"/>
    </sheetView>
  </sheetViews>
  <sheetFormatPr defaultRowHeight="15.75"/>
  <cols>
    <col min="1" max="9" width="16.125" customWidth="1"/>
    <col min="10" max="10" width="18.875" customWidth="1"/>
    <col min="11" max="11" width="26" customWidth="1"/>
  </cols>
  <sheetData>
    <row r="1" spans="1:11">
      <c r="A1" t="s">
        <v>172</v>
      </c>
      <c r="B1" t="s">
        <v>152</v>
      </c>
      <c r="C1" t="s">
        <v>173</v>
      </c>
      <c r="D1" t="s">
        <v>175</v>
      </c>
      <c r="E1" t="s">
        <v>176</v>
      </c>
      <c r="F1" t="s">
        <v>174</v>
      </c>
      <c r="G1" t="s">
        <v>180</v>
      </c>
      <c r="H1" t="s">
        <v>182</v>
      </c>
      <c r="I1" t="s">
        <v>234</v>
      </c>
      <c r="J1" t="s">
        <v>159</v>
      </c>
      <c r="K1" t="s">
        <v>160</v>
      </c>
    </row>
    <row r="2" spans="1:11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sWGA</v>
      </c>
      <c r="E2">
        <f>IF(LEN(exp_version)=0,"",exp_version)</f>
        <v>7</v>
      </c>
      <c r="F2" t="str">
        <f>IF(LEN(exp_rxns)=0,"",exp_rxns)</f>
        <v/>
      </c>
      <c r="G2" t="str">
        <f>IF(LEN(exp_notes)=0,"",exp_notes)</f>
        <v/>
      </c>
      <c r="H2" t="str">
        <f>IF(LEN(exp_summary)=0,"",exp_summary)</f>
        <v/>
      </c>
      <c r="I2">
        <f>swga_enzyme</f>
        <v>0</v>
      </c>
      <c r="J2" t="str">
        <f>IF(LEN(swga_rxnvol)=0,"",swga_rxnvol)</f>
        <v/>
      </c>
      <c r="K2">
        <f>IF(LEN(swga_targetmass)=0,"",swga_targetmass)</f>
        <v>40</v>
      </c>
    </row>
  </sheetData>
  <sheetProtection algorithmName="SHA-512" hashValue="tDcrRq4wnjvk/XNE0KlG9X1Y0ZMU7FkLxcMq6SYhRbf4l5KeeZE5iy/NQ043rCKPXQ6532BBkrBRwBm4vOOJmg==" saltValue="H2ijzumCfyyiA1dSXFCSgQ==" spinCount="100000" sheet="1" scenarios="1" formatColumns="0" insertRows="0" autoFilter="0"/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F2" sqref="F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161</v>
      </c>
      <c r="B1" t="s">
        <v>162</v>
      </c>
      <c r="C1" t="s">
        <v>172</v>
      </c>
      <c r="D1" t="s">
        <v>178</v>
      </c>
      <c r="E1" t="s">
        <v>167</v>
      </c>
      <c r="F1" t="s">
        <v>168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 t="str">
        <f>IF(LEN(sWGA!F3)=0,"",sWGA!F3)</f>
        <v/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 t="str">
        <f>IF(LEN(sWGA!F4)=0,"",sWGA!F4)</f>
        <v/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 t="str">
        <f>IF(LEN(sWGA!F5)=0,"",sWGA!F5)</f>
        <v/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 t="str">
        <f>IF(LEN(sWGA!F6)=0,"",sWGA!F6)</f>
        <v/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 t="str">
        <f>IF(LEN(sWGA!F7)=0,"",sWGA!F7)</f>
        <v/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 t="str">
        <f>IF(LEN(sWGA!F8)=0,"",sWGA!F8)</f>
        <v/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 t="str">
        <f>IF(LEN(sWGA!F9)=0,"",sWGA!F9)</f>
        <v/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 t="str">
        <f>IF(LEN(sWGA!F10)=0,"",sWGA!F10)</f>
        <v/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 t="str">
        <f>IF(LEN(sWGA!F11)=0,"",sWGA!F11)</f>
        <v/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 t="str">
        <f>IF(LEN(sWGA!F12)=0,"",sWGA!F12)</f>
        <v/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 t="str">
        <f>IF(LEN(sWGA!F13)=0,"",sWGA!F13)</f>
        <v/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 t="str">
        <f>IF(LEN(sWGA!F14)=0,"",sWGA!F14)</f>
        <v/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 t="str">
        <f>IF(LEN(sWGA!F15)=0,"",sWGA!F15)</f>
        <v/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 t="str">
        <f>IF(LEN(sWGA!F16)=0,"",sWGA!F16)</f>
        <v/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 t="str">
        <f>IF(LEN(sWGA!F17)=0,"",sWGA!F17)</f>
        <v/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 t="str">
        <f>IF(LEN(sWGA!F18)=0,"",sWGA!F18)</f>
        <v/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 t="str">
        <f>IF(LEN(sWGA!F19)=0,"",sWGA!F19)</f>
        <v/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 t="str">
        <f>IF(LEN(sWGA!F20)=0,"",sWGA!F20)</f>
        <v/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 t="str">
        <f>IF(LEN(sWGA!F21)=0,"",sWGA!F21)</f>
        <v/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 t="str">
        <f>IF(LEN(sWGA!F22)=0,"",sWGA!F22)</f>
        <v/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 t="str">
        <f>IF(LEN(sWGA!F23)=0,"",sWGA!F23)</f>
        <v/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 t="str">
        <f>IF(LEN(sWGA!F24)=0,"",sWGA!F24)</f>
        <v/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 t="str">
        <f>IF(LEN(sWGA!F25)=0,"",sWGA!F25)</f>
        <v/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 t="str">
        <f>IF(LEN(sWGA!F26)=0,"",sWGA!F26)</f>
        <v/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 t="str">
        <f>IF(LEN(sWGA!F27)=0,"",sWGA!F27)</f>
        <v/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 t="str">
        <f>IF(LEN(sWGA!F28)=0,"",sWGA!F28)</f>
        <v/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 t="str">
        <f>IF(LEN(sWGA!F29)=0,"",sWGA!F29)</f>
        <v/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 t="str">
        <f>IF(LEN(sWGA!F30)=0,"",sWGA!F30)</f>
        <v/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 t="str">
        <f>IF(LEN(sWGA!F31)=0,"",sWGA!F31)</f>
        <v/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 t="str">
        <f>IF(LEN(sWGA!F32)=0,"",sWGA!F32)</f>
        <v/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 t="str">
        <f>IF(LEN(sWGA!F33)=0,"",sWGA!F33)</f>
        <v/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 t="str">
        <f>IF(LEN(sWGA!F34)=0,"",sWGA!F34)</f>
        <v/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 t="str">
        <f>IF(LEN(sWGA!F35)=0,"",sWGA!F35)</f>
        <v/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 t="str">
        <f>IF(LEN(sWGA!F36)=0,"",sWGA!F36)</f>
        <v/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 t="str">
        <f>IF(LEN(sWGA!F37)=0,"",sWGA!F37)</f>
        <v/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 t="str">
        <f>IF(LEN(sWGA!F38)=0,"",sWGA!F38)</f>
        <v/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 t="str">
        <f>IF(LEN(sWGA!F39)=0,"",sWGA!F39)</f>
        <v/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 t="str">
        <f>IF(LEN(sWGA!F40)=0,"",sWGA!F40)</f>
        <v/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 t="str">
        <f>IF(LEN(sWGA!F41)=0,"",sWGA!F41)</f>
        <v/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 t="str">
        <f>IF(LEN(sWGA!F42)=0,"",sWGA!F42)</f>
        <v/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 t="str">
        <f>IF(LEN(sWGA!F43)=0,"",sWGA!F43)</f>
        <v/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 t="str">
        <f>IF(LEN(sWGA!F44)=0,"",sWGA!F44)</f>
        <v/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 t="str">
        <f>IF(LEN(sWGA!F45)=0,"",sWGA!F45)</f>
        <v/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sheetProtection algorithmName="SHA-512" hashValue="0Z4tMIdR1XInzI6T5nccLpUmkW37xP0QlaBElzIp60NUh/HOpcG+IrEhUteZFqqVO4eB/tyR66xzq7LjSCYLuA==" saltValue="sYLXdzm2AHtEdpMRafbgog==" spinCount="100000" sheet="1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Assay</vt:lpstr>
      <vt:lpstr>sWGA</vt:lpstr>
      <vt:lpstr>reference</vt:lpstr>
      <vt:lpstr>Instructions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swga_enzyme</vt:lpstr>
      <vt:lpstr>swga_notes</vt:lpstr>
      <vt:lpstr>swga_rxnvol</vt:lpstr>
      <vt:lpstr>swga_targetmass</vt:lpstr>
      <vt:lpstr>swga_template_maxvol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2024-10-15T13:13:21Z</dcterms:modified>
</cp:coreProperties>
</file>