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G:\git\warehouse\templates\"/>
    </mc:Choice>
  </mc:AlternateContent>
  <xr:revisionPtr revIDLastSave="0" documentId="13_ncr:1_{4E88A3EF-AC8C-4710-86B3-70268096DC63}" xr6:coauthVersionLast="47" xr6:coauthVersionMax="47" xr10:uidLastSave="{00000000-0000-0000-0000-000000000000}"/>
  <bookViews>
    <workbookView xWindow="-108" yWindow="-108" windowWidth="27288" windowHeight="17532" tabRatio="500" activeTab="2" xr2:uid="{00000000-000D-0000-FFFF-FFFF00000000}"/>
  </bookViews>
  <sheets>
    <sheet name="Assay" sheetId="1" r:id="rId1"/>
    <sheet name="Library" sheetId="2" r:id="rId2"/>
    <sheet name="Reference" sheetId="4" r:id="rId3"/>
    <sheet name="expt_metadata" sheetId="5" state="hidden" r:id="rId4"/>
    <sheet name="rxn_metadata" sheetId="6" state="hidden" r:id="rId5"/>
  </sheets>
  <definedNames>
    <definedName name="adaptlig_maxvol_ul">Reference!$B$21</definedName>
    <definedName name="adaptlig_rxn_vol">Assay!$F$27</definedName>
    <definedName name="DNAconc_pooled">Assay!$D$27</definedName>
    <definedName name="endrepair_maxvol">Reference!$B$19</definedName>
    <definedName name="exp_date">Assay!$C$2</definedName>
    <definedName name="exp_id">Assay!$C$5</definedName>
    <definedName name="exp_notes">Assay!$C$12</definedName>
    <definedName name="exp_rxns">Assay!$C$11</definedName>
    <definedName name="exp_subtype">Reference!$B$28</definedName>
    <definedName name="exp_summary">Assay!$C$9</definedName>
    <definedName name="exp_type">Reference!$B$27</definedName>
    <definedName name="exp_user">Assay!$C$3</definedName>
    <definedName name="exp_version">Reference!$B$29</definedName>
    <definedName name="flowcell_checkpores">Assay!$C$35</definedName>
    <definedName name="flowcell_chemisty">Assay!$C$54</definedName>
    <definedName name="flowcell_id">Assay!$C$51</definedName>
    <definedName name="flowcell_maxvol">Reference!$B$22</definedName>
    <definedName name="flowcell_runduration">Assay!$C$55</definedName>
    <definedName name="flowcell_status">Assay!$C$52</definedName>
    <definedName name="flowcell_targetmass">Reference!$B$20</definedName>
    <definedName name="flowcell_usage_hrs">Assay!$C$53</definedName>
    <definedName name="library_dna_loaded_ul">Assay!$D$43</definedName>
    <definedName name="library_washbuffer">Assay!#REF!</definedName>
    <definedName name="Minimum_final_pooled_DNA_conc">Reference!$B$23</definedName>
    <definedName name="pcr_product_max_vol">Reference!#REF!</definedName>
    <definedName name="pcr_product_targetmass_per_sample">Reference!$B$18</definedName>
    <definedName name="Post_PCR_target_DNA_conc">Reference!$B$17</definedName>
    <definedName name="seq_platform">Assay!$C$50</definedName>
    <definedName name="vol_calc">Reference!$B$24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43" i="1" l="1"/>
  <c r="A31" i="1"/>
  <c r="B23" i="4"/>
  <c r="A24" i="1"/>
  <c r="A16" i="1"/>
  <c r="B4" i="2" l="1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E2" i="5"/>
  <c r="A27" i="1"/>
  <c r="K6" i="2" l="1"/>
  <c r="M6" i="2" s="1"/>
  <c r="B5" i="2" l="1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" i="2"/>
  <c r="P2" i="5"/>
  <c r="K2" i="5"/>
  <c r="F2" i="5"/>
  <c r="D2" i="5"/>
  <c r="U2" i="5" l="1"/>
  <c r="T2" i="5"/>
  <c r="S2" i="5"/>
  <c r="R2" i="5"/>
  <c r="Q2" i="5"/>
  <c r="N2" i="5"/>
  <c r="M2" i="5"/>
  <c r="I2" i="5"/>
  <c r="G2" i="5"/>
  <c r="C2" i="5"/>
  <c r="B2" i="5"/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2" i="6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G29" i="6" s="1"/>
  <c r="Z31" i="2"/>
  <c r="G30" i="6" s="1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C9" i="1"/>
  <c r="H2" i="5" s="1"/>
  <c r="C6" i="1"/>
  <c r="C5" i="1"/>
  <c r="Z4" i="2" s="1"/>
  <c r="Z7" i="2" l="1"/>
  <c r="Z5" i="2"/>
  <c r="G4" i="6" s="1"/>
  <c r="Z8" i="2"/>
  <c r="Z6" i="2"/>
  <c r="C10" i="1"/>
  <c r="Z3" i="2"/>
  <c r="G2" i="6" s="1"/>
  <c r="A2" i="5"/>
  <c r="F97" i="6"/>
  <c r="E97" i="6"/>
  <c r="D97" i="6"/>
  <c r="B97" i="6"/>
  <c r="A97" i="6"/>
  <c r="F96" i="6"/>
  <c r="E96" i="6"/>
  <c r="D96" i="6"/>
  <c r="B96" i="6"/>
  <c r="A96" i="6"/>
  <c r="F95" i="6"/>
  <c r="E95" i="6"/>
  <c r="D95" i="6"/>
  <c r="B95" i="6"/>
  <c r="A95" i="6"/>
  <c r="F94" i="6"/>
  <c r="E94" i="6"/>
  <c r="D94" i="6"/>
  <c r="B94" i="6"/>
  <c r="A94" i="6"/>
  <c r="F93" i="6"/>
  <c r="E93" i="6"/>
  <c r="D93" i="6"/>
  <c r="B93" i="6"/>
  <c r="A93" i="6"/>
  <c r="F92" i="6"/>
  <c r="E92" i="6"/>
  <c r="D92" i="6"/>
  <c r="B92" i="6"/>
  <c r="A92" i="6"/>
  <c r="F91" i="6"/>
  <c r="E91" i="6"/>
  <c r="D91" i="6"/>
  <c r="B91" i="6"/>
  <c r="A91" i="6"/>
  <c r="F90" i="6"/>
  <c r="E90" i="6"/>
  <c r="D90" i="6"/>
  <c r="B90" i="6"/>
  <c r="A90" i="6"/>
  <c r="F89" i="6"/>
  <c r="E89" i="6"/>
  <c r="D89" i="6"/>
  <c r="B89" i="6"/>
  <c r="A89" i="6"/>
  <c r="F88" i="6"/>
  <c r="E88" i="6"/>
  <c r="D88" i="6"/>
  <c r="B88" i="6"/>
  <c r="A88" i="6"/>
  <c r="F87" i="6"/>
  <c r="E87" i="6"/>
  <c r="D87" i="6"/>
  <c r="B87" i="6"/>
  <c r="A87" i="6"/>
  <c r="F86" i="6"/>
  <c r="E86" i="6"/>
  <c r="D86" i="6"/>
  <c r="B86" i="6"/>
  <c r="A86" i="6"/>
  <c r="F85" i="6"/>
  <c r="E85" i="6"/>
  <c r="D85" i="6"/>
  <c r="B85" i="6"/>
  <c r="A85" i="6"/>
  <c r="F84" i="6"/>
  <c r="E84" i="6"/>
  <c r="D84" i="6"/>
  <c r="B84" i="6"/>
  <c r="A84" i="6"/>
  <c r="F83" i="6"/>
  <c r="E83" i="6"/>
  <c r="D83" i="6"/>
  <c r="B83" i="6"/>
  <c r="A83" i="6"/>
  <c r="F82" i="6"/>
  <c r="E82" i="6"/>
  <c r="D82" i="6"/>
  <c r="B82" i="6"/>
  <c r="A82" i="6"/>
  <c r="F81" i="6"/>
  <c r="E81" i="6"/>
  <c r="D81" i="6"/>
  <c r="B81" i="6"/>
  <c r="A81" i="6"/>
  <c r="F80" i="6"/>
  <c r="E80" i="6"/>
  <c r="D80" i="6"/>
  <c r="B80" i="6"/>
  <c r="A80" i="6"/>
  <c r="F79" i="6"/>
  <c r="E79" i="6"/>
  <c r="D79" i="6"/>
  <c r="B79" i="6"/>
  <c r="A79" i="6"/>
  <c r="F78" i="6"/>
  <c r="E78" i="6"/>
  <c r="D78" i="6"/>
  <c r="B78" i="6"/>
  <c r="A78" i="6"/>
  <c r="F77" i="6"/>
  <c r="E77" i="6"/>
  <c r="D77" i="6"/>
  <c r="B77" i="6"/>
  <c r="A77" i="6"/>
  <c r="F76" i="6"/>
  <c r="E76" i="6"/>
  <c r="D76" i="6"/>
  <c r="B76" i="6"/>
  <c r="A76" i="6"/>
  <c r="F75" i="6"/>
  <c r="E75" i="6"/>
  <c r="D75" i="6"/>
  <c r="B75" i="6"/>
  <c r="A75" i="6"/>
  <c r="F74" i="6"/>
  <c r="E74" i="6"/>
  <c r="D74" i="6"/>
  <c r="B74" i="6"/>
  <c r="A74" i="6"/>
  <c r="F73" i="6"/>
  <c r="E73" i="6"/>
  <c r="D73" i="6"/>
  <c r="B73" i="6"/>
  <c r="A73" i="6"/>
  <c r="F72" i="6"/>
  <c r="E72" i="6"/>
  <c r="D72" i="6"/>
  <c r="B72" i="6"/>
  <c r="A72" i="6"/>
  <c r="F71" i="6"/>
  <c r="E71" i="6"/>
  <c r="D71" i="6"/>
  <c r="B71" i="6"/>
  <c r="A71" i="6"/>
  <c r="F70" i="6"/>
  <c r="E70" i="6"/>
  <c r="D70" i="6"/>
  <c r="B70" i="6"/>
  <c r="A70" i="6"/>
  <c r="F69" i="6"/>
  <c r="E69" i="6"/>
  <c r="D69" i="6"/>
  <c r="B69" i="6"/>
  <c r="A69" i="6"/>
  <c r="F68" i="6"/>
  <c r="E68" i="6"/>
  <c r="D68" i="6"/>
  <c r="B68" i="6"/>
  <c r="A68" i="6"/>
  <c r="F67" i="6"/>
  <c r="E67" i="6"/>
  <c r="D67" i="6"/>
  <c r="B67" i="6"/>
  <c r="A67" i="6"/>
  <c r="F66" i="6"/>
  <c r="E66" i="6"/>
  <c r="D66" i="6"/>
  <c r="B66" i="6"/>
  <c r="A66" i="6"/>
  <c r="F65" i="6"/>
  <c r="E65" i="6"/>
  <c r="D65" i="6"/>
  <c r="B65" i="6"/>
  <c r="A65" i="6"/>
  <c r="F64" i="6"/>
  <c r="E64" i="6"/>
  <c r="D64" i="6"/>
  <c r="B64" i="6"/>
  <c r="A64" i="6"/>
  <c r="F63" i="6"/>
  <c r="E63" i="6"/>
  <c r="D63" i="6"/>
  <c r="B63" i="6"/>
  <c r="A63" i="6"/>
  <c r="F62" i="6"/>
  <c r="E62" i="6"/>
  <c r="D62" i="6"/>
  <c r="B62" i="6"/>
  <c r="A62" i="6"/>
  <c r="F61" i="6"/>
  <c r="E61" i="6"/>
  <c r="D61" i="6"/>
  <c r="B61" i="6"/>
  <c r="A61" i="6"/>
  <c r="F60" i="6"/>
  <c r="E60" i="6"/>
  <c r="D60" i="6"/>
  <c r="B60" i="6"/>
  <c r="A60" i="6"/>
  <c r="F59" i="6"/>
  <c r="E59" i="6"/>
  <c r="D59" i="6"/>
  <c r="B59" i="6"/>
  <c r="A59" i="6"/>
  <c r="F58" i="6"/>
  <c r="E58" i="6"/>
  <c r="D58" i="6"/>
  <c r="B58" i="6"/>
  <c r="A58" i="6"/>
  <c r="F57" i="6"/>
  <c r="E57" i="6"/>
  <c r="D57" i="6"/>
  <c r="B57" i="6"/>
  <c r="A57" i="6"/>
  <c r="F56" i="6"/>
  <c r="E56" i="6"/>
  <c r="D56" i="6"/>
  <c r="B56" i="6"/>
  <c r="A56" i="6"/>
  <c r="F55" i="6"/>
  <c r="E55" i="6"/>
  <c r="D55" i="6"/>
  <c r="B55" i="6"/>
  <c r="A55" i="6"/>
  <c r="F54" i="6"/>
  <c r="E54" i="6"/>
  <c r="D54" i="6"/>
  <c r="B54" i="6"/>
  <c r="A54" i="6"/>
  <c r="F53" i="6"/>
  <c r="E53" i="6"/>
  <c r="D53" i="6"/>
  <c r="B53" i="6"/>
  <c r="A53" i="6"/>
  <c r="F52" i="6"/>
  <c r="E52" i="6"/>
  <c r="D52" i="6"/>
  <c r="B52" i="6"/>
  <c r="A52" i="6"/>
  <c r="F51" i="6"/>
  <c r="E51" i="6"/>
  <c r="D51" i="6"/>
  <c r="B51" i="6"/>
  <c r="A51" i="6"/>
  <c r="F50" i="6"/>
  <c r="E50" i="6"/>
  <c r="D50" i="6"/>
  <c r="B50" i="6"/>
  <c r="A50" i="6"/>
  <c r="F49" i="6"/>
  <c r="E49" i="6"/>
  <c r="D49" i="6"/>
  <c r="B49" i="6"/>
  <c r="A49" i="6"/>
  <c r="F48" i="6"/>
  <c r="E48" i="6"/>
  <c r="D48" i="6"/>
  <c r="B48" i="6"/>
  <c r="A48" i="6"/>
  <c r="F47" i="6"/>
  <c r="E47" i="6"/>
  <c r="D47" i="6"/>
  <c r="B47" i="6"/>
  <c r="A47" i="6"/>
  <c r="F46" i="6"/>
  <c r="E46" i="6"/>
  <c r="D46" i="6"/>
  <c r="B46" i="6"/>
  <c r="A46" i="6"/>
  <c r="F45" i="6"/>
  <c r="E45" i="6"/>
  <c r="D45" i="6"/>
  <c r="B45" i="6"/>
  <c r="A45" i="6"/>
  <c r="F44" i="6"/>
  <c r="E44" i="6"/>
  <c r="D44" i="6"/>
  <c r="B44" i="6"/>
  <c r="A44" i="6"/>
  <c r="F43" i="6"/>
  <c r="E43" i="6"/>
  <c r="D43" i="6"/>
  <c r="B43" i="6"/>
  <c r="A43" i="6"/>
  <c r="F42" i="6"/>
  <c r="E42" i="6"/>
  <c r="D42" i="6"/>
  <c r="B42" i="6"/>
  <c r="A42" i="6"/>
  <c r="F41" i="6"/>
  <c r="E41" i="6"/>
  <c r="D41" i="6"/>
  <c r="B41" i="6"/>
  <c r="A41" i="6"/>
  <c r="F40" i="6"/>
  <c r="E40" i="6"/>
  <c r="D40" i="6"/>
  <c r="B40" i="6"/>
  <c r="A40" i="6"/>
  <c r="F39" i="6"/>
  <c r="E39" i="6"/>
  <c r="D39" i="6"/>
  <c r="B39" i="6"/>
  <c r="A39" i="6"/>
  <c r="F38" i="6"/>
  <c r="E38" i="6"/>
  <c r="D38" i="6"/>
  <c r="B38" i="6"/>
  <c r="A38" i="6"/>
  <c r="F37" i="6"/>
  <c r="E37" i="6"/>
  <c r="D37" i="6"/>
  <c r="B37" i="6"/>
  <c r="A37" i="6"/>
  <c r="F36" i="6"/>
  <c r="E36" i="6"/>
  <c r="D36" i="6"/>
  <c r="B36" i="6"/>
  <c r="A36" i="6"/>
  <c r="F35" i="6"/>
  <c r="E35" i="6"/>
  <c r="D35" i="6"/>
  <c r="B35" i="6"/>
  <c r="A35" i="6"/>
  <c r="F34" i="6"/>
  <c r="E34" i="6"/>
  <c r="D34" i="6"/>
  <c r="B34" i="6"/>
  <c r="A34" i="6"/>
  <c r="F33" i="6"/>
  <c r="E33" i="6"/>
  <c r="D33" i="6"/>
  <c r="B33" i="6"/>
  <c r="A33" i="6"/>
  <c r="F32" i="6"/>
  <c r="E32" i="6"/>
  <c r="D32" i="6"/>
  <c r="B32" i="6"/>
  <c r="A32" i="6"/>
  <c r="F31" i="6"/>
  <c r="E31" i="6"/>
  <c r="D31" i="6"/>
  <c r="B31" i="6"/>
  <c r="A31" i="6"/>
  <c r="F30" i="6"/>
  <c r="E30" i="6"/>
  <c r="D30" i="6"/>
  <c r="B30" i="6"/>
  <c r="A30" i="6"/>
  <c r="F29" i="6"/>
  <c r="E29" i="6"/>
  <c r="D29" i="6"/>
  <c r="B29" i="6"/>
  <c r="A29" i="6"/>
  <c r="F28" i="6"/>
  <c r="E28" i="6"/>
  <c r="D28" i="6"/>
  <c r="B28" i="6"/>
  <c r="A28" i="6"/>
  <c r="F27" i="6"/>
  <c r="E27" i="6"/>
  <c r="D27" i="6"/>
  <c r="B27" i="6"/>
  <c r="A27" i="6"/>
  <c r="F26" i="6"/>
  <c r="E26" i="6"/>
  <c r="D26" i="6"/>
  <c r="B26" i="6"/>
  <c r="A26" i="6"/>
  <c r="F25" i="6"/>
  <c r="E25" i="6"/>
  <c r="D25" i="6"/>
  <c r="B25" i="6"/>
  <c r="A25" i="6"/>
  <c r="F24" i="6"/>
  <c r="E24" i="6"/>
  <c r="D24" i="6"/>
  <c r="B24" i="6"/>
  <c r="A24" i="6"/>
  <c r="F23" i="6"/>
  <c r="E23" i="6"/>
  <c r="D23" i="6"/>
  <c r="B23" i="6"/>
  <c r="A23" i="6"/>
  <c r="F22" i="6"/>
  <c r="E22" i="6"/>
  <c r="D22" i="6"/>
  <c r="B22" i="6"/>
  <c r="A22" i="6"/>
  <c r="F21" i="6"/>
  <c r="E21" i="6"/>
  <c r="D21" i="6"/>
  <c r="B21" i="6"/>
  <c r="A21" i="6"/>
  <c r="F20" i="6"/>
  <c r="E20" i="6"/>
  <c r="D20" i="6"/>
  <c r="B20" i="6"/>
  <c r="A20" i="6"/>
  <c r="F19" i="6"/>
  <c r="E19" i="6"/>
  <c r="D19" i="6"/>
  <c r="B19" i="6"/>
  <c r="A19" i="6"/>
  <c r="F18" i="6"/>
  <c r="E18" i="6"/>
  <c r="D18" i="6"/>
  <c r="B18" i="6"/>
  <c r="A18" i="6"/>
  <c r="F17" i="6"/>
  <c r="E17" i="6"/>
  <c r="D17" i="6"/>
  <c r="B17" i="6"/>
  <c r="A17" i="6"/>
  <c r="F16" i="6"/>
  <c r="E16" i="6"/>
  <c r="D16" i="6"/>
  <c r="B16" i="6"/>
  <c r="A16" i="6"/>
  <c r="F15" i="6"/>
  <c r="E15" i="6"/>
  <c r="D15" i="6"/>
  <c r="B15" i="6"/>
  <c r="A15" i="6"/>
  <c r="F14" i="6"/>
  <c r="E14" i="6"/>
  <c r="D14" i="6"/>
  <c r="B14" i="6"/>
  <c r="A14" i="6"/>
  <c r="F13" i="6"/>
  <c r="E13" i="6"/>
  <c r="D13" i="6"/>
  <c r="B13" i="6"/>
  <c r="A13" i="6"/>
  <c r="F12" i="6"/>
  <c r="E12" i="6"/>
  <c r="D12" i="6"/>
  <c r="B12" i="6"/>
  <c r="A12" i="6"/>
  <c r="F11" i="6"/>
  <c r="E11" i="6"/>
  <c r="D11" i="6"/>
  <c r="B11" i="6"/>
  <c r="A11" i="6"/>
  <c r="F10" i="6"/>
  <c r="E10" i="6"/>
  <c r="D10" i="6"/>
  <c r="B10" i="6"/>
  <c r="A10" i="6"/>
  <c r="F9" i="6"/>
  <c r="E9" i="6"/>
  <c r="D9" i="6"/>
  <c r="B9" i="6"/>
  <c r="A9" i="6"/>
  <c r="F8" i="6"/>
  <c r="E8" i="6"/>
  <c r="D8" i="6"/>
  <c r="B8" i="6"/>
  <c r="A8" i="6"/>
  <c r="F7" i="6"/>
  <c r="E7" i="6"/>
  <c r="D7" i="6"/>
  <c r="B7" i="6"/>
  <c r="A7" i="6"/>
  <c r="F6" i="6"/>
  <c r="E6" i="6"/>
  <c r="D6" i="6"/>
  <c r="B6" i="6"/>
  <c r="A6" i="6"/>
  <c r="F5" i="6"/>
  <c r="E5" i="6"/>
  <c r="D5" i="6"/>
  <c r="B5" i="6"/>
  <c r="A5" i="6"/>
  <c r="F4" i="6"/>
  <c r="E4" i="6"/>
  <c r="D4" i="6"/>
  <c r="B4" i="6"/>
  <c r="A4" i="6"/>
  <c r="F3" i="6"/>
  <c r="E3" i="6"/>
  <c r="D3" i="6"/>
  <c r="B3" i="6"/>
  <c r="A3" i="6"/>
  <c r="F2" i="6"/>
  <c r="E2" i="6"/>
  <c r="D2" i="6"/>
  <c r="B2" i="6"/>
  <c r="A2" i="6"/>
  <c r="G97" i="6"/>
  <c r="K98" i="2"/>
  <c r="M98" i="2" s="1"/>
  <c r="G96" i="6"/>
  <c r="K97" i="2"/>
  <c r="M97" i="2" s="1"/>
  <c r="G95" i="6"/>
  <c r="K96" i="2"/>
  <c r="M96" i="2" s="1"/>
  <c r="G94" i="6"/>
  <c r="K95" i="2"/>
  <c r="M95" i="2" s="1"/>
  <c r="G93" i="6"/>
  <c r="K94" i="2"/>
  <c r="M94" i="2" s="1"/>
  <c r="G92" i="6"/>
  <c r="K93" i="2"/>
  <c r="M93" i="2" s="1"/>
  <c r="G91" i="6"/>
  <c r="K92" i="2"/>
  <c r="M92" i="2" s="1"/>
  <c r="G90" i="6"/>
  <c r="K91" i="2"/>
  <c r="M91" i="2" s="1"/>
  <c r="G89" i="6"/>
  <c r="K90" i="2"/>
  <c r="M90" i="2" s="1"/>
  <c r="G88" i="6"/>
  <c r="K89" i="2"/>
  <c r="M89" i="2" s="1"/>
  <c r="G87" i="6"/>
  <c r="K88" i="2"/>
  <c r="M88" i="2" s="1"/>
  <c r="G86" i="6"/>
  <c r="K87" i="2"/>
  <c r="M87" i="2" s="1"/>
  <c r="G85" i="6"/>
  <c r="K86" i="2"/>
  <c r="M86" i="2" s="1"/>
  <c r="G84" i="6"/>
  <c r="K85" i="2"/>
  <c r="M85" i="2" s="1"/>
  <c r="G83" i="6"/>
  <c r="K84" i="2"/>
  <c r="M84" i="2" s="1"/>
  <c r="G82" i="6"/>
  <c r="K83" i="2"/>
  <c r="M83" i="2" s="1"/>
  <c r="G81" i="6"/>
  <c r="K82" i="2"/>
  <c r="M82" i="2" s="1"/>
  <c r="G80" i="6"/>
  <c r="K81" i="2"/>
  <c r="M81" i="2" s="1"/>
  <c r="G79" i="6"/>
  <c r="K80" i="2"/>
  <c r="M80" i="2" s="1"/>
  <c r="G78" i="6"/>
  <c r="K79" i="2"/>
  <c r="M79" i="2" s="1"/>
  <c r="G77" i="6"/>
  <c r="K78" i="2"/>
  <c r="M78" i="2" s="1"/>
  <c r="G76" i="6"/>
  <c r="K77" i="2"/>
  <c r="M77" i="2" s="1"/>
  <c r="G75" i="6"/>
  <c r="K76" i="2"/>
  <c r="M76" i="2" s="1"/>
  <c r="G74" i="6"/>
  <c r="K75" i="2"/>
  <c r="M75" i="2" s="1"/>
  <c r="G73" i="6"/>
  <c r="K74" i="2"/>
  <c r="M74" i="2" s="1"/>
  <c r="G72" i="6"/>
  <c r="K73" i="2"/>
  <c r="M73" i="2" s="1"/>
  <c r="G71" i="6"/>
  <c r="K72" i="2"/>
  <c r="M72" i="2" s="1"/>
  <c r="G70" i="6"/>
  <c r="K71" i="2"/>
  <c r="M71" i="2" s="1"/>
  <c r="G69" i="6"/>
  <c r="K70" i="2"/>
  <c r="M70" i="2" s="1"/>
  <c r="G68" i="6"/>
  <c r="K69" i="2"/>
  <c r="M69" i="2" s="1"/>
  <c r="G67" i="6"/>
  <c r="K68" i="2"/>
  <c r="M68" i="2" s="1"/>
  <c r="G66" i="6"/>
  <c r="K67" i="2"/>
  <c r="M67" i="2" s="1"/>
  <c r="G65" i="6"/>
  <c r="K66" i="2"/>
  <c r="M66" i="2" s="1"/>
  <c r="G64" i="6"/>
  <c r="K65" i="2"/>
  <c r="M65" i="2" s="1"/>
  <c r="G63" i="6"/>
  <c r="K64" i="2"/>
  <c r="M64" i="2" s="1"/>
  <c r="G62" i="6"/>
  <c r="K63" i="2"/>
  <c r="M63" i="2" s="1"/>
  <c r="G61" i="6"/>
  <c r="K62" i="2"/>
  <c r="M62" i="2" s="1"/>
  <c r="G60" i="6"/>
  <c r="K61" i="2"/>
  <c r="M61" i="2" s="1"/>
  <c r="G59" i="6"/>
  <c r="K60" i="2"/>
  <c r="M60" i="2" s="1"/>
  <c r="G58" i="6"/>
  <c r="K59" i="2"/>
  <c r="M59" i="2" s="1"/>
  <c r="G57" i="6"/>
  <c r="K58" i="2"/>
  <c r="M58" i="2" s="1"/>
  <c r="G56" i="6"/>
  <c r="K57" i="2"/>
  <c r="M57" i="2" s="1"/>
  <c r="G55" i="6"/>
  <c r="K56" i="2"/>
  <c r="M56" i="2" s="1"/>
  <c r="G54" i="6"/>
  <c r="K55" i="2"/>
  <c r="M55" i="2" s="1"/>
  <c r="G53" i="6"/>
  <c r="K54" i="2"/>
  <c r="M54" i="2" s="1"/>
  <c r="G52" i="6"/>
  <c r="K53" i="2"/>
  <c r="M53" i="2" s="1"/>
  <c r="G51" i="6"/>
  <c r="K52" i="2"/>
  <c r="M52" i="2" s="1"/>
  <c r="G50" i="6"/>
  <c r="K51" i="2"/>
  <c r="M51" i="2" s="1"/>
  <c r="G49" i="6"/>
  <c r="K50" i="2"/>
  <c r="M50" i="2" s="1"/>
  <c r="G48" i="6"/>
  <c r="K49" i="2"/>
  <c r="M49" i="2" s="1"/>
  <c r="G47" i="6"/>
  <c r="K48" i="2"/>
  <c r="M48" i="2" s="1"/>
  <c r="G46" i="6"/>
  <c r="K47" i="2"/>
  <c r="M47" i="2" s="1"/>
  <c r="G45" i="6"/>
  <c r="K46" i="2"/>
  <c r="M46" i="2" s="1"/>
  <c r="G44" i="6"/>
  <c r="K45" i="2"/>
  <c r="M45" i="2" s="1"/>
  <c r="G43" i="6"/>
  <c r="K44" i="2"/>
  <c r="M44" i="2" s="1"/>
  <c r="G42" i="6"/>
  <c r="K43" i="2"/>
  <c r="M43" i="2" s="1"/>
  <c r="G41" i="6"/>
  <c r="K42" i="2"/>
  <c r="M42" i="2" s="1"/>
  <c r="G40" i="6"/>
  <c r="K41" i="2"/>
  <c r="M41" i="2" s="1"/>
  <c r="G39" i="6"/>
  <c r="K40" i="2"/>
  <c r="M40" i="2" s="1"/>
  <c r="G38" i="6"/>
  <c r="K39" i="2"/>
  <c r="M39" i="2" s="1"/>
  <c r="G37" i="6"/>
  <c r="K38" i="2"/>
  <c r="M38" i="2" s="1"/>
  <c r="G36" i="6"/>
  <c r="K37" i="2"/>
  <c r="M37" i="2" s="1"/>
  <c r="G35" i="6"/>
  <c r="K36" i="2"/>
  <c r="M36" i="2" s="1"/>
  <c r="G34" i="6"/>
  <c r="K35" i="2"/>
  <c r="M35" i="2" s="1"/>
  <c r="G33" i="6"/>
  <c r="K34" i="2"/>
  <c r="M34" i="2" s="1"/>
  <c r="G32" i="6"/>
  <c r="K33" i="2"/>
  <c r="M33" i="2" s="1"/>
  <c r="G31" i="6"/>
  <c r="K32" i="2"/>
  <c r="M32" i="2" s="1"/>
  <c r="K31" i="2"/>
  <c r="M31" i="2" s="1"/>
  <c r="K30" i="2"/>
  <c r="M30" i="2" s="1"/>
  <c r="G28" i="6"/>
  <c r="K29" i="2"/>
  <c r="M29" i="2" s="1"/>
  <c r="G27" i="6"/>
  <c r="K28" i="2"/>
  <c r="M28" i="2" s="1"/>
  <c r="G26" i="6"/>
  <c r="K27" i="2"/>
  <c r="M27" i="2" s="1"/>
  <c r="G25" i="6"/>
  <c r="K26" i="2"/>
  <c r="M26" i="2" s="1"/>
  <c r="G24" i="6"/>
  <c r="K25" i="2"/>
  <c r="M25" i="2" s="1"/>
  <c r="G23" i="6"/>
  <c r="K24" i="2"/>
  <c r="M24" i="2" s="1"/>
  <c r="G22" i="6"/>
  <c r="K23" i="2"/>
  <c r="M23" i="2" s="1"/>
  <c r="G21" i="6"/>
  <c r="K22" i="2"/>
  <c r="M22" i="2" s="1"/>
  <c r="G20" i="6"/>
  <c r="K21" i="2"/>
  <c r="M21" i="2" s="1"/>
  <c r="G19" i="6"/>
  <c r="K20" i="2"/>
  <c r="M20" i="2" s="1"/>
  <c r="G18" i="6"/>
  <c r="K19" i="2"/>
  <c r="M19" i="2" s="1"/>
  <c r="G17" i="6"/>
  <c r="K18" i="2"/>
  <c r="M18" i="2" s="1"/>
  <c r="G16" i="6"/>
  <c r="K17" i="2"/>
  <c r="M17" i="2" s="1"/>
  <c r="G15" i="6"/>
  <c r="K16" i="2"/>
  <c r="M16" i="2" s="1"/>
  <c r="G14" i="6"/>
  <c r="K15" i="2"/>
  <c r="M15" i="2" s="1"/>
  <c r="G13" i="6"/>
  <c r="K14" i="2"/>
  <c r="M14" i="2" s="1"/>
  <c r="G12" i="6"/>
  <c r="K13" i="2"/>
  <c r="M13" i="2" s="1"/>
  <c r="G11" i="6"/>
  <c r="K12" i="2"/>
  <c r="M12" i="2" s="1"/>
  <c r="G10" i="6"/>
  <c r="K11" i="2"/>
  <c r="M11" i="2" s="1"/>
  <c r="G9" i="6"/>
  <c r="K10" i="2"/>
  <c r="M10" i="2" s="1"/>
  <c r="G8" i="6"/>
  <c r="K9" i="2"/>
  <c r="M9" i="2" s="1"/>
  <c r="G7" i="6"/>
  <c r="K8" i="2"/>
  <c r="M8" i="2" s="1"/>
  <c r="G6" i="6"/>
  <c r="K7" i="2"/>
  <c r="M7" i="2" s="1"/>
  <c r="G5" i="6"/>
  <c r="K5" i="2"/>
  <c r="M5" i="2" s="1"/>
  <c r="G3" i="6"/>
  <c r="K4" i="2"/>
  <c r="M4" i="2" s="1"/>
  <c r="K3" i="2"/>
  <c r="M3" i="2" s="1"/>
  <c r="C53" i="1"/>
  <c r="V2" i="5" s="1"/>
  <c r="D27" i="1"/>
  <c r="F27" i="1" l="1"/>
  <c r="O2" i="5" s="1"/>
  <c r="L2" i="5"/>
  <c r="Y19" i="2"/>
  <c r="Y46" i="2"/>
  <c r="Y82" i="2"/>
  <c r="Y85" i="2"/>
  <c r="Y88" i="2"/>
  <c r="Y91" i="2"/>
  <c r="Y97" i="2"/>
  <c r="Y21" i="2"/>
  <c r="Y24" i="2"/>
  <c r="Y39" i="2"/>
  <c r="Y42" i="2"/>
  <c r="Y45" i="2"/>
  <c r="Y66" i="2"/>
  <c r="Y69" i="2"/>
  <c r="Y72" i="2"/>
  <c r="Y75" i="2"/>
  <c r="Y81" i="2"/>
  <c r="Y96" i="2"/>
  <c r="Y22" i="2"/>
  <c r="Y25" i="2"/>
  <c r="Y28" i="2"/>
  <c r="Y31" i="2"/>
  <c r="Y34" i="2"/>
  <c r="Y37" i="2"/>
  <c r="Y40" i="2"/>
  <c r="Y43" i="2"/>
  <c r="Y49" i="2"/>
  <c r="Y52" i="2"/>
  <c r="Y55" i="2"/>
  <c r="Y58" i="2"/>
  <c r="Y61" i="2"/>
  <c r="Y64" i="2"/>
  <c r="Y67" i="2"/>
  <c r="Y70" i="2"/>
  <c r="Y73" i="2"/>
  <c r="Y76" i="2"/>
  <c r="Y79" i="2"/>
  <c r="Y94" i="2"/>
  <c r="Y18" i="2"/>
  <c r="Y27" i="2"/>
  <c r="Y30" i="2"/>
  <c r="Y33" i="2"/>
  <c r="Y36" i="2"/>
  <c r="Y48" i="2"/>
  <c r="Y51" i="2"/>
  <c r="Y54" i="2"/>
  <c r="Y57" i="2"/>
  <c r="Y60" i="2"/>
  <c r="Y63" i="2"/>
  <c r="Y78" i="2"/>
  <c r="Y84" i="2"/>
  <c r="Y87" i="2"/>
  <c r="Y90" i="2"/>
  <c r="Y93" i="2"/>
  <c r="Y20" i="2"/>
  <c r="Y23" i="2"/>
  <c r="Y26" i="2"/>
  <c r="Y29" i="2"/>
  <c r="Y32" i="2"/>
  <c r="Y35" i="2"/>
  <c r="Y38" i="2"/>
  <c r="Y41" i="2"/>
  <c r="Y44" i="2"/>
  <c r="Y47" i="2"/>
  <c r="Y50" i="2"/>
  <c r="Y53" i="2"/>
  <c r="Y56" i="2"/>
  <c r="Y59" i="2"/>
  <c r="Y62" i="2"/>
  <c r="Y65" i="2"/>
  <c r="Y68" i="2"/>
  <c r="Y71" i="2"/>
  <c r="Y74" i="2"/>
  <c r="Y77" i="2"/>
  <c r="Y80" i="2"/>
  <c r="Y83" i="2"/>
  <c r="Y86" i="2"/>
  <c r="Y89" i="2"/>
  <c r="Y92" i="2"/>
  <c r="Y95" i="2"/>
  <c r="Y98" i="2"/>
  <c r="U18" i="2"/>
  <c r="T18" i="2"/>
  <c r="U21" i="2"/>
  <c r="T21" i="2"/>
  <c r="U24" i="2"/>
  <c r="T24" i="2"/>
  <c r="U27" i="2"/>
  <c r="T27" i="2"/>
  <c r="U30" i="2"/>
  <c r="T30" i="2"/>
  <c r="U33" i="2"/>
  <c r="T33" i="2"/>
  <c r="U36" i="2"/>
  <c r="T36" i="2"/>
  <c r="U39" i="2"/>
  <c r="T39" i="2"/>
  <c r="U42" i="2"/>
  <c r="T42" i="2"/>
  <c r="U45" i="2"/>
  <c r="T45" i="2"/>
  <c r="U48" i="2"/>
  <c r="T48" i="2"/>
  <c r="U51" i="2"/>
  <c r="T51" i="2"/>
  <c r="U54" i="2"/>
  <c r="T54" i="2"/>
  <c r="U57" i="2"/>
  <c r="T57" i="2"/>
  <c r="U60" i="2"/>
  <c r="T60" i="2"/>
  <c r="U63" i="2"/>
  <c r="T63" i="2"/>
  <c r="U66" i="2"/>
  <c r="T66" i="2"/>
  <c r="U69" i="2"/>
  <c r="T69" i="2"/>
  <c r="U72" i="2"/>
  <c r="T72" i="2"/>
  <c r="U75" i="2"/>
  <c r="T75" i="2"/>
  <c r="U78" i="2"/>
  <c r="T78" i="2"/>
  <c r="U81" i="2"/>
  <c r="T81" i="2"/>
  <c r="U84" i="2"/>
  <c r="T84" i="2"/>
  <c r="U87" i="2"/>
  <c r="T87" i="2"/>
  <c r="U90" i="2"/>
  <c r="T90" i="2"/>
  <c r="U93" i="2"/>
  <c r="T93" i="2"/>
  <c r="U96" i="2"/>
  <c r="T96" i="2"/>
  <c r="U20" i="2"/>
  <c r="T20" i="2"/>
  <c r="U23" i="2"/>
  <c r="T23" i="2"/>
  <c r="U26" i="2"/>
  <c r="T26" i="2"/>
  <c r="U29" i="2"/>
  <c r="T29" i="2"/>
  <c r="U32" i="2"/>
  <c r="T32" i="2"/>
  <c r="U35" i="2"/>
  <c r="T35" i="2"/>
  <c r="U38" i="2"/>
  <c r="T38" i="2"/>
  <c r="U41" i="2"/>
  <c r="T41" i="2"/>
  <c r="U44" i="2"/>
  <c r="T44" i="2"/>
  <c r="U47" i="2"/>
  <c r="T47" i="2"/>
  <c r="U50" i="2"/>
  <c r="T50" i="2"/>
  <c r="U53" i="2"/>
  <c r="T53" i="2"/>
  <c r="U56" i="2"/>
  <c r="T56" i="2"/>
  <c r="U59" i="2"/>
  <c r="T59" i="2"/>
  <c r="U62" i="2"/>
  <c r="T62" i="2"/>
  <c r="U65" i="2"/>
  <c r="T65" i="2"/>
  <c r="U68" i="2"/>
  <c r="T68" i="2"/>
  <c r="U71" i="2"/>
  <c r="T71" i="2"/>
  <c r="U74" i="2"/>
  <c r="T74" i="2"/>
  <c r="U77" i="2"/>
  <c r="T77" i="2"/>
  <c r="U80" i="2"/>
  <c r="T80" i="2"/>
  <c r="U83" i="2"/>
  <c r="T83" i="2"/>
  <c r="U86" i="2"/>
  <c r="T86" i="2"/>
  <c r="U89" i="2"/>
  <c r="T89" i="2"/>
  <c r="U92" i="2"/>
  <c r="T92" i="2"/>
  <c r="U95" i="2"/>
  <c r="T95" i="2"/>
  <c r="U98" i="2"/>
  <c r="T98" i="2"/>
  <c r="T19" i="2"/>
  <c r="U19" i="2"/>
  <c r="T22" i="2"/>
  <c r="U22" i="2"/>
  <c r="T25" i="2"/>
  <c r="U25" i="2"/>
  <c r="T28" i="2"/>
  <c r="U28" i="2"/>
  <c r="T31" i="2"/>
  <c r="U31" i="2"/>
  <c r="T34" i="2"/>
  <c r="U34" i="2"/>
  <c r="T37" i="2"/>
  <c r="U37" i="2"/>
  <c r="T40" i="2"/>
  <c r="U40" i="2"/>
  <c r="T43" i="2"/>
  <c r="U43" i="2"/>
  <c r="T46" i="2"/>
  <c r="U46" i="2"/>
  <c r="T49" i="2"/>
  <c r="U49" i="2"/>
  <c r="T52" i="2"/>
  <c r="U52" i="2"/>
  <c r="T55" i="2"/>
  <c r="U55" i="2"/>
  <c r="T58" i="2"/>
  <c r="U58" i="2"/>
  <c r="T61" i="2"/>
  <c r="U61" i="2"/>
  <c r="T64" i="2"/>
  <c r="U64" i="2"/>
  <c r="T67" i="2"/>
  <c r="U67" i="2"/>
  <c r="T70" i="2"/>
  <c r="U70" i="2"/>
  <c r="T73" i="2"/>
  <c r="U73" i="2"/>
  <c r="T76" i="2"/>
  <c r="U76" i="2"/>
  <c r="T79" i="2"/>
  <c r="U79" i="2"/>
  <c r="T82" i="2"/>
  <c r="U82" i="2"/>
  <c r="T85" i="2"/>
  <c r="U85" i="2"/>
  <c r="T88" i="2"/>
  <c r="U88" i="2"/>
  <c r="T91" i="2"/>
  <c r="U91" i="2"/>
  <c r="U94" i="2"/>
  <c r="T94" i="2"/>
  <c r="T97" i="2"/>
  <c r="U97" i="2"/>
  <c r="P18" i="2"/>
  <c r="O18" i="2"/>
  <c r="N18" i="2"/>
  <c r="P21" i="2"/>
  <c r="O21" i="2"/>
  <c r="N21" i="2"/>
  <c r="P24" i="2"/>
  <c r="O24" i="2"/>
  <c r="N24" i="2"/>
  <c r="P27" i="2"/>
  <c r="O27" i="2"/>
  <c r="N27" i="2"/>
  <c r="P30" i="2"/>
  <c r="O30" i="2"/>
  <c r="N30" i="2"/>
  <c r="P33" i="2"/>
  <c r="O33" i="2"/>
  <c r="N33" i="2"/>
  <c r="P36" i="2"/>
  <c r="O36" i="2"/>
  <c r="N36" i="2"/>
  <c r="P39" i="2"/>
  <c r="O39" i="2"/>
  <c r="N39" i="2"/>
  <c r="P42" i="2"/>
  <c r="O42" i="2"/>
  <c r="N42" i="2"/>
  <c r="P45" i="2"/>
  <c r="O45" i="2"/>
  <c r="N45" i="2"/>
  <c r="P48" i="2"/>
  <c r="O48" i="2"/>
  <c r="N48" i="2"/>
  <c r="P51" i="2"/>
  <c r="O51" i="2"/>
  <c r="N51" i="2"/>
  <c r="P54" i="2"/>
  <c r="O54" i="2"/>
  <c r="N54" i="2"/>
  <c r="P57" i="2"/>
  <c r="O57" i="2"/>
  <c r="N57" i="2"/>
  <c r="P60" i="2"/>
  <c r="O60" i="2"/>
  <c r="N60" i="2"/>
  <c r="P63" i="2"/>
  <c r="O63" i="2"/>
  <c r="N63" i="2"/>
  <c r="P66" i="2"/>
  <c r="O66" i="2"/>
  <c r="N66" i="2"/>
  <c r="P69" i="2"/>
  <c r="O69" i="2"/>
  <c r="N69" i="2"/>
  <c r="P72" i="2"/>
  <c r="O72" i="2"/>
  <c r="N72" i="2"/>
  <c r="P75" i="2"/>
  <c r="O75" i="2"/>
  <c r="N75" i="2"/>
  <c r="P78" i="2"/>
  <c r="O78" i="2"/>
  <c r="N78" i="2"/>
  <c r="P81" i="2"/>
  <c r="O81" i="2"/>
  <c r="N81" i="2"/>
  <c r="P84" i="2"/>
  <c r="O84" i="2"/>
  <c r="N84" i="2"/>
  <c r="P87" i="2"/>
  <c r="O87" i="2"/>
  <c r="N87" i="2"/>
  <c r="P90" i="2"/>
  <c r="O90" i="2"/>
  <c r="N90" i="2"/>
  <c r="P93" i="2"/>
  <c r="O93" i="2"/>
  <c r="N93" i="2"/>
  <c r="P96" i="2"/>
  <c r="O96" i="2"/>
  <c r="N96" i="2"/>
  <c r="N13" i="2"/>
  <c r="O20" i="2"/>
  <c r="N20" i="2"/>
  <c r="P20" i="2"/>
  <c r="N23" i="2"/>
  <c r="P23" i="2"/>
  <c r="O23" i="2"/>
  <c r="P26" i="2"/>
  <c r="O26" i="2"/>
  <c r="N26" i="2"/>
  <c r="O29" i="2"/>
  <c r="N29" i="2"/>
  <c r="P29" i="2"/>
  <c r="N32" i="2"/>
  <c r="P32" i="2"/>
  <c r="O32" i="2"/>
  <c r="P35" i="2"/>
  <c r="O35" i="2"/>
  <c r="N35" i="2"/>
  <c r="O38" i="2"/>
  <c r="N38" i="2"/>
  <c r="P38" i="2"/>
  <c r="N41" i="2"/>
  <c r="P41" i="2"/>
  <c r="O41" i="2"/>
  <c r="P44" i="2"/>
  <c r="O44" i="2"/>
  <c r="N44" i="2"/>
  <c r="O47" i="2"/>
  <c r="N47" i="2"/>
  <c r="P47" i="2"/>
  <c r="N50" i="2"/>
  <c r="P50" i="2"/>
  <c r="O50" i="2"/>
  <c r="P53" i="2"/>
  <c r="O53" i="2"/>
  <c r="N53" i="2"/>
  <c r="O56" i="2"/>
  <c r="N56" i="2"/>
  <c r="P56" i="2"/>
  <c r="N59" i="2"/>
  <c r="P59" i="2"/>
  <c r="O59" i="2"/>
  <c r="P62" i="2"/>
  <c r="O62" i="2"/>
  <c r="N62" i="2"/>
  <c r="O65" i="2"/>
  <c r="N65" i="2"/>
  <c r="P65" i="2"/>
  <c r="P68" i="2"/>
  <c r="N68" i="2"/>
  <c r="O68" i="2"/>
  <c r="P71" i="2"/>
  <c r="O71" i="2"/>
  <c r="N71" i="2"/>
  <c r="O74" i="2"/>
  <c r="N74" i="2"/>
  <c r="P74" i="2"/>
  <c r="P77" i="2"/>
  <c r="N77" i="2"/>
  <c r="O77" i="2"/>
  <c r="P80" i="2"/>
  <c r="O80" i="2"/>
  <c r="N80" i="2"/>
  <c r="O83" i="2"/>
  <c r="N83" i="2"/>
  <c r="P83" i="2"/>
  <c r="P86" i="2"/>
  <c r="N86" i="2"/>
  <c r="O86" i="2"/>
  <c r="P89" i="2"/>
  <c r="O89" i="2"/>
  <c r="N89" i="2"/>
  <c r="O92" i="2"/>
  <c r="N92" i="2"/>
  <c r="P92" i="2"/>
  <c r="P95" i="2"/>
  <c r="N95" i="2"/>
  <c r="O95" i="2"/>
  <c r="P98" i="2"/>
  <c r="O98" i="2"/>
  <c r="N98" i="2"/>
  <c r="N19" i="2"/>
  <c r="P19" i="2"/>
  <c r="O19" i="2"/>
  <c r="P22" i="2"/>
  <c r="O22" i="2"/>
  <c r="N22" i="2"/>
  <c r="O25" i="2"/>
  <c r="N25" i="2"/>
  <c r="P25" i="2"/>
  <c r="N28" i="2"/>
  <c r="P28" i="2"/>
  <c r="O28" i="2"/>
  <c r="P31" i="2"/>
  <c r="O31" i="2"/>
  <c r="N31" i="2"/>
  <c r="O34" i="2"/>
  <c r="N34" i="2"/>
  <c r="P34" i="2"/>
  <c r="N37" i="2"/>
  <c r="P37" i="2"/>
  <c r="O37" i="2"/>
  <c r="P40" i="2"/>
  <c r="O40" i="2"/>
  <c r="N40" i="2"/>
  <c r="O43" i="2"/>
  <c r="N43" i="2"/>
  <c r="P43" i="2"/>
  <c r="N46" i="2"/>
  <c r="P46" i="2"/>
  <c r="O46" i="2"/>
  <c r="P49" i="2"/>
  <c r="O49" i="2"/>
  <c r="N49" i="2"/>
  <c r="O52" i="2"/>
  <c r="N52" i="2"/>
  <c r="P52" i="2"/>
  <c r="N55" i="2"/>
  <c r="P55" i="2"/>
  <c r="O55" i="2"/>
  <c r="P58" i="2"/>
  <c r="O58" i="2"/>
  <c r="N58" i="2"/>
  <c r="O61" i="2"/>
  <c r="N61" i="2"/>
  <c r="P61" i="2"/>
  <c r="N64" i="2"/>
  <c r="P64" i="2"/>
  <c r="O64" i="2"/>
  <c r="P67" i="2"/>
  <c r="N67" i="2"/>
  <c r="O67" i="2"/>
  <c r="O70" i="2"/>
  <c r="N70" i="2"/>
  <c r="P70" i="2"/>
  <c r="N73" i="2"/>
  <c r="P73" i="2"/>
  <c r="O73" i="2"/>
  <c r="P76" i="2"/>
  <c r="N76" i="2"/>
  <c r="O76" i="2"/>
  <c r="O79" i="2"/>
  <c r="N79" i="2"/>
  <c r="P79" i="2"/>
  <c r="N82" i="2"/>
  <c r="P82" i="2"/>
  <c r="O82" i="2"/>
  <c r="P85" i="2"/>
  <c r="N85" i="2"/>
  <c r="O85" i="2"/>
  <c r="O88" i="2"/>
  <c r="N88" i="2"/>
  <c r="P88" i="2"/>
  <c r="N91" i="2"/>
  <c r="P91" i="2"/>
  <c r="O91" i="2"/>
  <c r="P94" i="2"/>
  <c r="N94" i="2"/>
  <c r="O94" i="2"/>
  <c r="O97" i="2"/>
  <c r="N97" i="2"/>
  <c r="P97" i="2"/>
  <c r="H27" i="1" l="1"/>
  <c r="V98" i="2" a="1"/>
  <c r="V98" i="2" s="1"/>
  <c r="V89" i="2" a="1"/>
  <c r="V89" i="2" s="1"/>
  <c r="V80" i="2" a="1"/>
  <c r="V80" i="2" s="1"/>
  <c r="V71" i="2" a="1"/>
  <c r="V71" i="2" s="1"/>
  <c r="V62" i="2" a="1"/>
  <c r="V62" i="2" s="1"/>
  <c r="V53" i="2" a="1"/>
  <c r="V53" i="2" s="1"/>
  <c r="V44" i="2" a="1"/>
  <c r="V44" i="2" s="1"/>
  <c r="V35" i="2" a="1"/>
  <c r="V35" i="2" s="1"/>
  <c r="V26" i="2" a="1"/>
  <c r="V26" i="2" s="1"/>
  <c r="V96" i="2" a="1"/>
  <c r="V96" i="2" s="1"/>
  <c r="V87" i="2" a="1"/>
  <c r="V87" i="2" s="1"/>
  <c r="V78" i="2" a="1"/>
  <c r="V78" i="2" s="1"/>
  <c r="V69" i="2" a="1"/>
  <c r="V69" i="2" s="1"/>
  <c r="V60" i="2" a="1"/>
  <c r="V60" i="2" s="1"/>
  <c r="V51" i="2" a="1"/>
  <c r="V51" i="2" s="1"/>
  <c r="V42" i="2" a="1"/>
  <c r="V42" i="2" s="1"/>
  <c r="V33" i="2" a="1"/>
  <c r="V33" i="2" s="1"/>
  <c r="V24" i="2" a="1"/>
  <c r="V24" i="2" s="1"/>
  <c r="S85" i="2"/>
  <c r="R85" i="2" a="1"/>
  <c r="R85" i="2" s="1"/>
  <c r="S76" i="2"/>
  <c r="R76" i="2" a="1"/>
  <c r="R76" i="2" s="1"/>
  <c r="R67" i="2" a="1"/>
  <c r="R67" i="2" s="1"/>
  <c r="S67" i="2"/>
  <c r="S96" i="2"/>
  <c r="R96" i="2" a="1"/>
  <c r="R96" i="2" s="1"/>
  <c r="S69" i="2"/>
  <c r="R69" i="2" a="1"/>
  <c r="R69" i="2" s="1"/>
  <c r="S33" i="2"/>
  <c r="R33" i="2" a="1"/>
  <c r="R33" i="2" s="1"/>
  <c r="V58" i="2" a="1"/>
  <c r="V58" i="2" s="1"/>
  <c r="V40" i="2" a="1"/>
  <c r="V40" i="2" s="1"/>
  <c r="V22" i="2" a="1"/>
  <c r="V22" i="2" s="1"/>
  <c r="R97" i="2" a="1"/>
  <c r="R97" i="2" s="1"/>
  <c r="S97" i="2"/>
  <c r="R70" i="2" a="1"/>
  <c r="R70" i="2" s="1"/>
  <c r="S70" i="2"/>
  <c r="S37" i="2"/>
  <c r="R37" i="2" a="1"/>
  <c r="R37" i="2" s="1"/>
  <c r="S93" i="2"/>
  <c r="R93" i="2" a="1"/>
  <c r="R93" i="2" s="1"/>
  <c r="S84" i="2"/>
  <c r="R84" i="2" a="1"/>
  <c r="R84" i="2" s="1"/>
  <c r="S75" i="2"/>
  <c r="R75" i="2" a="1"/>
  <c r="R75" i="2" s="1"/>
  <c r="S66" i="2"/>
  <c r="R66" i="2" a="1"/>
  <c r="R66" i="2" s="1"/>
  <c r="S57" i="2"/>
  <c r="R57" i="2" a="1"/>
  <c r="R57" i="2" s="1"/>
  <c r="S48" i="2"/>
  <c r="R48" i="2" a="1"/>
  <c r="R48" i="2" s="1"/>
  <c r="S39" i="2"/>
  <c r="R39" i="2" a="1"/>
  <c r="R39" i="2" s="1"/>
  <c r="S30" i="2"/>
  <c r="R30" i="2" a="1"/>
  <c r="R30" i="2" s="1"/>
  <c r="S21" i="2"/>
  <c r="R21" i="2" a="1"/>
  <c r="R21" i="2" s="1"/>
  <c r="V97" i="2" a="1"/>
  <c r="V97" i="2" s="1"/>
  <c r="V88" i="2" a="1"/>
  <c r="V88" i="2" s="1"/>
  <c r="V79" i="2" a="1"/>
  <c r="V79" i="2" s="1"/>
  <c r="V70" i="2" a="1"/>
  <c r="V70" i="2" s="1"/>
  <c r="V61" i="2" a="1"/>
  <c r="V61" i="2" s="1"/>
  <c r="V52" i="2" a="1"/>
  <c r="V52" i="2" s="1"/>
  <c r="V43" i="2" a="1"/>
  <c r="V43" i="2" s="1"/>
  <c r="V34" i="2" a="1"/>
  <c r="V34" i="2" s="1"/>
  <c r="V25" i="2" a="1"/>
  <c r="V25" i="2" s="1"/>
  <c r="V92" i="2" a="1"/>
  <c r="V92" i="2" s="1"/>
  <c r="V83" i="2" a="1"/>
  <c r="V83" i="2" s="1"/>
  <c r="V74" i="2" a="1"/>
  <c r="V74" i="2" s="1"/>
  <c r="V65" i="2" a="1"/>
  <c r="V65" i="2" s="1"/>
  <c r="V56" i="2" a="1"/>
  <c r="V56" i="2" s="1"/>
  <c r="V47" i="2" a="1"/>
  <c r="V47" i="2" s="1"/>
  <c r="V38" i="2" a="1"/>
  <c r="V38" i="2" s="1"/>
  <c r="V29" i="2" a="1"/>
  <c r="V29" i="2" s="1"/>
  <c r="V20" i="2" a="1"/>
  <c r="V20" i="2" s="1"/>
  <c r="V90" i="2" a="1"/>
  <c r="V90" i="2" s="1"/>
  <c r="V81" i="2" a="1"/>
  <c r="V81" i="2" s="1"/>
  <c r="V72" i="2" a="1"/>
  <c r="V72" i="2" s="1"/>
  <c r="V63" i="2" a="1"/>
  <c r="V63" i="2" s="1"/>
  <c r="V54" i="2" a="1"/>
  <c r="V54" i="2" s="1"/>
  <c r="V45" i="2" a="1"/>
  <c r="V45" i="2" s="1"/>
  <c r="V36" i="2" a="1"/>
  <c r="V36" i="2" s="1"/>
  <c r="V27" i="2" a="1"/>
  <c r="V27" i="2" s="1"/>
  <c r="V18" i="2" a="1"/>
  <c r="V18" i="2" s="1"/>
  <c r="R94" i="2" a="1"/>
  <c r="R94" i="2" s="1"/>
  <c r="S94" i="2"/>
  <c r="U12" i="2"/>
  <c r="S87" i="2"/>
  <c r="R87" i="2" a="1"/>
  <c r="R87" i="2" s="1"/>
  <c r="S78" i="2"/>
  <c r="R78" i="2" a="1"/>
  <c r="R78" i="2" s="1"/>
  <c r="S60" i="2"/>
  <c r="R60" i="2" a="1"/>
  <c r="R60" i="2" s="1"/>
  <c r="S51" i="2"/>
  <c r="R51" i="2" a="1"/>
  <c r="R51" i="2" s="1"/>
  <c r="S42" i="2"/>
  <c r="R42" i="2" a="1"/>
  <c r="R42" i="2" s="1"/>
  <c r="S24" i="2"/>
  <c r="R24" i="2" a="1"/>
  <c r="R24" i="2" s="1"/>
  <c r="V85" i="2" a="1"/>
  <c r="V85" i="2" s="1"/>
  <c r="V76" i="2" a="1"/>
  <c r="V76" i="2" s="1"/>
  <c r="V67" i="2" a="1"/>
  <c r="V67" i="2" s="1"/>
  <c r="V49" i="2" a="1"/>
  <c r="V49" i="2" s="1"/>
  <c r="V31" i="2" a="1"/>
  <c r="V31" i="2" s="1"/>
  <c r="R91" i="2" a="1"/>
  <c r="R91" i="2" s="1"/>
  <c r="S91" i="2"/>
  <c r="R88" i="2" a="1"/>
  <c r="R88" i="2" s="1"/>
  <c r="S88" i="2"/>
  <c r="R82" i="2" a="1"/>
  <c r="R82" i="2" s="1"/>
  <c r="S82" i="2"/>
  <c r="S79" i="2"/>
  <c r="R79" i="2" a="1"/>
  <c r="R79" i="2" s="1"/>
  <c r="R73" i="2" a="1"/>
  <c r="R73" i="2" s="1"/>
  <c r="S73" i="2"/>
  <c r="S64" i="2"/>
  <c r="R64" i="2" a="1"/>
  <c r="R64" i="2" s="1"/>
  <c r="S61" i="2"/>
  <c r="R61" i="2" a="1"/>
  <c r="R61" i="2" s="1"/>
  <c r="S58" i="2"/>
  <c r="R58" i="2" a="1"/>
  <c r="R58" i="2" s="1"/>
  <c r="R55" i="2" a="1"/>
  <c r="R55" i="2" s="1"/>
  <c r="S55" i="2"/>
  <c r="R52" i="2" a="1"/>
  <c r="R52" i="2" s="1"/>
  <c r="S52" i="2"/>
  <c r="S49" i="2"/>
  <c r="R49" i="2" a="1"/>
  <c r="R49" i="2" s="1"/>
  <c r="S46" i="2"/>
  <c r="R46" i="2" a="1"/>
  <c r="R46" i="2" s="1"/>
  <c r="R43" i="2" a="1"/>
  <c r="R43" i="2" s="1"/>
  <c r="S43" i="2"/>
  <c r="R40" i="2" a="1"/>
  <c r="R40" i="2" s="1"/>
  <c r="S40" i="2"/>
  <c r="R34" i="2" a="1"/>
  <c r="R34" i="2" s="1"/>
  <c r="S34" i="2"/>
  <c r="S31" i="2"/>
  <c r="R31" i="2" a="1"/>
  <c r="R31" i="2" s="1"/>
  <c r="R28" i="2" a="1"/>
  <c r="R28" i="2" s="1"/>
  <c r="S28" i="2"/>
  <c r="R25" i="2" a="1"/>
  <c r="R25" i="2" s="1"/>
  <c r="S25" i="2"/>
  <c r="S22" i="2"/>
  <c r="R22" i="2" a="1"/>
  <c r="R22" i="2" s="1"/>
  <c r="S19" i="2"/>
  <c r="R19" i="2" a="1"/>
  <c r="R19" i="2" s="1"/>
  <c r="N16" i="2"/>
  <c r="N11" i="2"/>
  <c r="S98" i="2"/>
  <c r="R98" i="2" a="1"/>
  <c r="R98" i="2" s="1"/>
  <c r="R95" i="2" a="1"/>
  <c r="R95" i="2" s="1"/>
  <c r="S95" i="2"/>
  <c r="R92" i="2" a="1"/>
  <c r="R92" i="2" s="1"/>
  <c r="S92" i="2"/>
  <c r="S89" i="2"/>
  <c r="R89" i="2" a="1"/>
  <c r="R89" i="2" s="1"/>
  <c r="S86" i="2"/>
  <c r="R86" i="2" a="1"/>
  <c r="R86" i="2" s="1"/>
  <c r="R83" i="2" a="1"/>
  <c r="R83" i="2" s="1"/>
  <c r="S83" i="2"/>
  <c r="R80" i="2" a="1"/>
  <c r="R80" i="2" s="1"/>
  <c r="S80" i="2"/>
  <c r="R77" i="2" a="1"/>
  <c r="R77" i="2" s="1"/>
  <c r="S77" i="2"/>
  <c r="R74" i="2" a="1"/>
  <c r="R74" i="2" s="1"/>
  <c r="S74" i="2"/>
  <c r="S71" i="2"/>
  <c r="R71" i="2" a="1"/>
  <c r="R71" i="2" s="1"/>
  <c r="S68" i="2"/>
  <c r="R68" i="2" a="1"/>
  <c r="R68" i="2" s="1"/>
  <c r="R65" i="2" a="1"/>
  <c r="R65" i="2" s="1"/>
  <c r="S65" i="2"/>
  <c r="S62" i="2"/>
  <c r="R62" i="2" a="1"/>
  <c r="R62" i="2" s="1"/>
  <c r="S59" i="2"/>
  <c r="R59" i="2" a="1"/>
  <c r="R59" i="2" s="1"/>
  <c r="R56" i="2" a="1"/>
  <c r="R56" i="2" s="1"/>
  <c r="S56" i="2"/>
  <c r="R53" i="2" a="1"/>
  <c r="R53" i="2" s="1"/>
  <c r="S53" i="2"/>
  <c r="R50" i="2" a="1"/>
  <c r="R50" i="2" s="1"/>
  <c r="S50" i="2"/>
  <c r="R47" i="2" a="1"/>
  <c r="R47" i="2" s="1"/>
  <c r="S47" i="2"/>
  <c r="S44" i="2"/>
  <c r="R44" i="2" a="1"/>
  <c r="R44" i="2" s="1"/>
  <c r="S41" i="2"/>
  <c r="R41" i="2" a="1"/>
  <c r="R41" i="2" s="1"/>
  <c r="R38" i="2" a="1"/>
  <c r="R38" i="2" s="1"/>
  <c r="S38" i="2"/>
  <c r="S35" i="2"/>
  <c r="R35" i="2" a="1"/>
  <c r="R35" i="2" s="1"/>
  <c r="R32" i="2" a="1"/>
  <c r="R32" i="2" s="1"/>
  <c r="S32" i="2"/>
  <c r="R29" i="2" a="1"/>
  <c r="R29" i="2" s="1"/>
  <c r="S29" i="2"/>
  <c r="R26" i="2" a="1"/>
  <c r="R26" i="2" s="1"/>
  <c r="S26" i="2"/>
  <c r="R23" i="2" a="1"/>
  <c r="R23" i="2" s="1"/>
  <c r="S23" i="2"/>
  <c r="S20" i="2"/>
  <c r="R20" i="2" a="1"/>
  <c r="R20" i="2" s="1"/>
  <c r="S90" i="2"/>
  <c r="R90" i="2" a="1"/>
  <c r="R90" i="2" s="1"/>
  <c r="S81" i="2"/>
  <c r="R81" i="2" a="1"/>
  <c r="R81" i="2" s="1"/>
  <c r="S72" i="2"/>
  <c r="R72" i="2" a="1"/>
  <c r="R72" i="2" s="1"/>
  <c r="S63" i="2"/>
  <c r="R63" i="2" a="1"/>
  <c r="R63" i="2" s="1"/>
  <c r="S54" i="2"/>
  <c r="R54" i="2" a="1"/>
  <c r="R54" i="2" s="1"/>
  <c r="S45" i="2"/>
  <c r="R45" i="2" a="1"/>
  <c r="R45" i="2" s="1"/>
  <c r="S36" i="2"/>
  <c r="R36" i="2" a="1"/>
  <c r="R36" i="2" s="1"/>
  <c r="S27" i="2"/>
  <c r="R27" i="2" a="1"/>
  <c r="R27" i="2" s="1"/>
  <c r="S18" i="2"/>
  <c r="R18" i="2" a="1"/>
  <c r="R18" i="2" s="1"/>
  <c r="V94" i="2" a="1"/>
  <c r="V94" i="2" s="1"/>
  <c r="V91" i="2" a="1"/>
  <c r="V91" i="2" s="1"/>
  <c r="V82" i="2" a="1"/>
  <c r="V82" i="2" s="1"/>
  <c r="V73" i="2" a="1"/>
  <c r="V73" i="2" s="1"/>
  <c r="V64" i="2" a="1"/>
  <c r="V64" i="2" s="1"/>
  <c r="V55" i="2" a="1"/>
  <c r="V55" i="2" s="1"/>
  <c r="V46" i="2" a="1"/>
  <c r="V46" i="2" s="1"/>
  <c r="V37" i="2" a="1"/>
  <c r="V37" i="2" s="1"/>
  <c r="V28" i="2" a="1"/>
  <c r="V28" i="2" s="1"/>
  <c r="V19" i="2" a="1"/>
  <c r="V19" i="2" s="1"/>
  <c r="V95" i="2" a="1"/>
  <c r="V95" i="2" s="1"/>
  <c r="V86" i="2" a="1"/>
  <c r="V86" i="2" s="1"/>
  <c r="V77" i="2" a="1"/>
  <c r="V77" i="2" s="1"/>
  <c r="V68" i="2" a="1"/>
  <c r="V68" i="2" s="1"/>
  <c r="V59" i="2" a="1"/>
  <c r="V59" i="2" s="1"/>
  <c r="V50" i="2" a="1"/>
  <c r="V50" i="2" s="1"/>
  <c r="V41" i="2" a="1"/>
  <c r="V41" i="2" s="1"/>
  <c r="V32" i="2" a="1"/>
  <c r="V32" i="2" s="1"/>
  <c r="V23" i="2" a="1"/>
  <c r="V23" i="2" s="1"/>
  <c r="V93" i="2" a="1"/>
  <c r="V93" i="2" s="1"/>
  <c r="V84" i="2" a="1"/>
  <c r="V84" i="2" s="1"/>
  <c r="V75" i="2" a="1"/>
  <c r="V75" i="2" s="1"/>
  <c r="V66" i="2" a="1"/>
  <c r="V66" i="2" s="1"/>
  <c r="V57" i="2" a="1"/>
  <c r="V57" i="2" s="1"/>
  <c r="V48" i="2" a="1"/>
  <c r="V48" i="2" s="1"/>
  <c r="V39" i="2" a="1"/>
  <c r="V39" i="2" s="1"/>
  <c r="V30" i="2" a="1"/>
  <c r="V30" i="2" s="1"/>
  <c r="V21" i="2" a="1"/>
  <c r="V21" i="2" s="1"/>
  <c r="O17" i="2"/>
  <c r="O14" i="2"/>
  <c r="N15" i="2"/>
  <c r="P12" i="2"/>
  <c r="U17" i="2"/>
  <c r="U15" i="2"/>
  <c r="O16" i="2"/>
  <c r="O13" i="2"/>
  <c r="P17" i="2"/>
  <c r="P14" i="2"/>
  <c r="P11" i="2"/>
  <c r="O15" i="2"/>
  <c r="N12" i="2"/>
  <c r="U16" i="2"/>
  <c r="T13" i="2"/>
  <c r="T14" i="2"/>
  <c r="U11" i="2"/>
  <c r="T12" i="2"/>
  <c r="V12" i="2" s="1" a="1"/>
  <c r="V12" i="2" s="1"/>
  <c r="O11" i="2"/>
  <c r="U13" i="2"/>
  <c r="T11" i="2"/>
  <c r="P16" i="2"/>
  <c r="P13" i="2"/>
  <c r="N17" i="2"/>
  <c r="N14" i="2"/>
  <c r="P15" i="2"/>
  <c r="O12" i="2"/>
  <c r="T16" i="2"/>
  <c r="T17" i="2"/>
  <c r="U14" i="2"/>
  <c r="T15" i="2"/>
  <c r="U3" i="2"/>
  <c r="U6" i="2"/>
  <c r="U9" i="2"/>
  <c r="T3" i="2"/>
  <c r="T6" i="2"/>
  <c r="T9" i="2"/>
  <c r="U4" i="2"/>
  <c r="U7" i="2"/>
  <c r="U10" i="2"/>
  <c r="T4" i="2"/>
  <c r="T7" i="2"/>
  <c r="T10" i="2"/>
  <c r="U5" i="2"/>
  <c r="U8" i="2"/>
  <c r="T5" i="2"/>
  <c r="T8" i="2"/>
  <c r="O10" i="2"/>
  <c r="Q94" i="2" a="1"/>
  <c r="Q94" i="2" s="1"/>
  <c r="Q85" i="2" a="1"/>
  <c r="Q85" i="2" s="1"/>
  <c r="Q76" i="2" a="1"/>
  <c r="Q76" i="2" s="1"/>
  <c r="W76" i="2" s="1"/>
  <c r="I75" i="6" s="1"/>
  <c r="Q67" i="2" a="1"/>
  <c r="Q67" i="2" s="1"/>
  <c r="N3" i="2"/>
  <c r="Q95" i="2" a="1"/>
  <c r="Q95" i="2" s="1"/>
  <c r="W95" i="2" s="1"/>
  <c r="I94" i="6" s="1"/>
  <c r="Q86" i="2" a="1"/>
  <c r="Q86" i="2" s="1"/>
  <c r="Q77" i="2" a="1"/>
  <c r="Q77" i="2" s="1"/>
  <c r="Q71" i="2" a="1"/>
  <c r="Q71" i="2" s="1"/>
  <c r="W71" i="2" s="1"/>
  <c r="I70" i="6" s="1"/>
  <c r="Q68" i="2" a="1"/>
  <c r="Q68" i="2" s="1"/>
  <c r="Q35" i="2" a="1"/>
  <c r="Q35" i="2" s="1"/>
  <c r="Q93" i="2" a="1"/>
  <c r="Q93" i="2" s="1"/>
  <c r="Q84" i="2" a="1"/>
  <c r="Q84" i="2" s="1"/>
  <c r="Q75" i="2" a="1"/>
  <c r="Q75" i="2" s="1"/>
  <c r="Q66" i="2" a="1"/>
  <c r="Q66" i="2" s="1"/>
  <c r="Q57" i="2" a="1"/>
  <c r="Q57" i="2" s="1"/>
  <c r="Q48" i="2" a="1"/>
  <c r="Q48" i="2" s="1"/>
  <c r="Q39" i="2" a="1"/>
  <c r="Q39" i="2" s="1"/>
  <c r="Q30" i="2" a="1"/>
  <c r="Q30" i="2" s="1"/>
  <c r="Q21" i="2" a="1"/>
  <c r="Q21" i="2" s="1"/>
  <c r="O7" i="2"/>
  <c r="P5" i="2"/>
  <c r="N6" i="2"/>
  <c r="O6" i="2"/>
  <c r="P6" i="2"/>
  <c r="P8" i="2"/>
  <c r="P9" i="2"/>
  <c r="O4" i="2"/>
  <c r="P10" i="2"/>
  <c r="P7" i="2"/>
  <c r="N5" i="2"/>
  <c r="O3" i="2"/>
  <c r="Q98" i="2" a="1"/>
  <c r="Q98" i="2" s="1"/>
  <c r="W98" i="2" s="1"/>
  <c r="I97" i="6" s="1"/>
  <c r="Q92" i="2" a="1"/>
  <c r="Q92" i="2" s="1"/>
  <c r="Q89" i="2" a="1"/>
  <c r="Q89" i="2" s="1"/>
  <c r="Q83" i="2" a="1"/>
  <c r="Q83" i="2" s="1"/>
  <c r="Q80" i="2" a="1"/>
  <c r="Q80" i="2" s="1"/>
  <c r="Q74" i="2" a="1"/>
  <c r="Q74" i="2" s="1"/>
  <c r="Q65" i="2" a="1"/>
  <c r="Q65" i="2" s="1"/>
  <c r="Q62" i="2" a="1"/>
  <c r="Q62" i="2" s="1"/>
  <c r="Q59" i="2" a="1"/>
  <c r="Q59" i="2" s="1"/>
  <c r="Q56" i="2" a="1"/>
  <c r="Q56" i="2" s="1"/>
  <c r="Q53" i="2" a="1"/>
  <c r="Q53" i="2" s="1"/>
  <c r="Q50" i="2" a="1"/>
  <c r="Q50" i="2" s="1"/>
  <c r="Q47" i="2" a="1"/>
  <c r="Q47" i="2" s="1"/>
  <c r="Q44" i="2" a="1"/>
  <c r="Q44" i="2" s="1"/>
  <c r="Q41" i="2" a="1"/>
  <c r="Q41" i="2" s="1"/>
  <c r="Q38" i="2" a="1"/>
  <c r="Q38" i="2" s="1"/>
  <c r="Q32" i="2" a="1"/>
  <c r="Q32" i="2" s="1"/>
  <c r="Q29" i="2" a="1"/>
  <c r="Q29" i="2" s="1"/>
  <c r="W29" i="2" s="1"/>
  <c r="I28" i="6" s="1"/>
  <c r="Q26" i="2" a="1"/>
  <c r="Q26" i="2" s="1"/>
  <c r="Q23" i="2" a="1"/>
  <c r="Q23" i="2" s="1"/>
  <c r="Q20" i="2" a="1"/>
  <c r="Q20" i="2" s="1"/>
  <c r="N8" i="2"/>
  <c r="Q90" i="2" a="1"/>
  <c r="Q90" i="2" s="1"/>
  <c r="Q81" i="2" a="1"/>
  <c r="Q81" i="2" s="1"/>
  <c r="Q72" i="2" a="1"/>
  <c r="Q72" i="2" s="1"/>
  <c r="Q63" i="2" a="1"/>
  <c r="Q63" i="2" s="1"/>
  <c r="Q54" i="2" a="1"/>
  <c r="Q54" i="2" s="1"/>
  <c r="Q45" i="2" a="1"/>
  <c r="Q45" i="2" s="1"/>
  <c r="Q36" i="2" a="1"/>
  <c r="Q36" i="2" s="1"/>
  <c r="Q27" i="2" a="1"/>
  <c r="Q27" i="2" s="1"/>
  <c r="Q18" i="2" a="1"/>
  <c r="Q18" i="2" s="1"/>
  <c r="N9" i="2"/>
  <c r="P4" i="2"/>
  <c r="Q97" i="2" a="1"/>
  <c r="Q97" i="2" s="1"/>
  <c r="Q91" i="2" a="1"/>
  <c r="Q91" i="2" s="1"/>
  <c r="Q88" i="2" a="1"/>
  <c r="Q88" i="2" s="1"/>
  <c r="Q82" i="2" a="1"/>
  <c r="Q82" i="2" s="1"/>
  <c r="Q79" i="2" a="1"/>
  <c r="Q79" i="2" s="1"/>
  <c r="Q73" i="2" a="1"/>
  <c r="Q73" i="2" s="1"/>
  <c r="Q70" i="2" a="1"/>
  <c r="Q70" i="2" s="1"/>
  <c r="Q64" i="2" a="1"/>
  <c r="Q64" i="2" s="1"/>
  <c r="Q61" i="2" a="1"/>
  <c r="Q61" i="2" s="1"/>
  <c r="Q58" i="2" a="1"/>
  <c r="Q58" i="2" s="1"/>
  <c r="Q55" i="2" a="1"/>
  <c r="Q55" i="2" s="1"/>
  <c r="Q52" i="2" a="1"/>
  <c r="Q52" i="2" s="1"/>
  <c r="Q49" i="2" a="1"/>
  <c r="Q49" i="2" s="1"/>
  <c r="Q46" i="2" a="1"/>
  <c r="Q46" i="2" s="1"/>
  <c r="Q43" i="2" a="1"/>
  <c r="Q43" i="2" s="1"/>
  <c r="Q40" i="2" a="1"/>
  <c r="Q40" i="2" s="1"/>
  <c r="Q37" i="2" a="1"/>
  <c r="Q37" i="2" s="1"/>
  <c r="Q34" i="2" a="1"/>
  <c r="Q34" i="2" s="1"/>
  <c r="Q31" i="2" a="1"/>
  <c r="Q31" i="2" s="1"/>
  <c r="Q28" i="2" a="1"/>
  <c r="Q28" i="2" s="1"/>
  <c r="Q25" i="2" a="1"/>
  <c r="Q25" i="2" s="1"/>
  <c r="Q22" i="2" a="1"/>
  <c r="Q22" i="2" s="1"/>
  <c r="Q19" i="2" a="1"/>
  <c r="Q19" i="2" s="1"/>
  <c r="N10" i="2"/>
  <c r="N7" i="2"/>
  <c r="O5" i="2"/>
  <c r="P3" i="2"/>
  <c r="O8" i="2"/>
  <c r="Q96" i="2" a="1"/>
  <c r="Q96" i="2" s="1"/>
  <c r="Q87" i="2" a="1"/>
  <c r="Q87" i="2" s="1"/>
  <c r="Q78" i="2" a="1"/>
  <c r="Q78" i="2" s="1"/>
  <c r="Q69" i="2" a="1"/>
  <c r="Q69" i="2" s="1"/>
  <c r="Q60" i="2" a="1"/>
  <c r="Q60" i="2" s="1"/>
  <c r="Q51" i="2" a="1"/>
  <c r="Q51" i="2" s="1"/>
  <c r="Q42" i="2" a="1"/>
  <c r="Q42" i="2" s="1"/>
  <c r="Q33" i="2" a="1"/>
  <c r="Q33" i="2" s="1"/>
  <c r="Q24" i="2" a="1"/>
  <c r="Q24" i="2" s="1"/>
  <c r="O9" i="2"/>
  <c r="N4" i="2"/>
  <c r="W34" i="2" l="1"/>
  <c r="I33" i="6" s="1"/>
  <c r="V4" i="2" a="1"/>
  <c r="V4" i="2" s="1"/>
  <c r="V3" i="2" a="1"/>
  <c r="V3" i="2" s="1"/>
  <c r="V10" i="2" a="1"/>
  <c r="V10" i="2" s="1"/>
  <c r="V7" i="2" a="1"/>
  <c r="V7" i="2" s="1"/>
  <c r="V6" i="2" a="1"/>
  <c r="V6" i="2" s="1"/>
  <c r="W25" i="2"/>
  <c r="I24" i="6" s="1"/>
  <c r="W74" i="2"/>
  <c r="I73" i="6" s="1"/>
  <c r="W43" i="2"/>
  <c r="I42" i="6" s="1"/>
  <c r="W52" i="2"/>
  <c r="I51" i="6" s="1"/>
  <c r="W27" i="2"/>
  <c r="I26" i="6" s="1"/>
  <c r="W54" i="2"/>
  <c r="I53" i="6" s="1"/>
  <c r="W81" i="2"/>
  <c r="I80" i="6" s="1"/>
  <c r="W41" i="2"/>
  <c r="I40" i="6" s="1"/>
  <c r="W59" i="2"/>
  <c r="I58" i="6" s="1"/>
  <c r="W21" i="2"/>
  <c r="I20" i="6" s="1"/>
  <c r="W48" i="2"/>
  <c r="I47" i="6" s="1"/>
  <c r="W75" i="2"/>
  <c r="I74" i="6" s="1"/>
  <c r="W53" i="2"/>
  <c r="I52" i="6" s="1"/>
  <c r="W80" i="2"/>
  <c r="I79" i="6" s="1"/>
  <c r="W61" i="2"/>
  <c r="I60" i="6" s="1"/>
  <c r="W73" i="2"/>
  <c r="I72" i="6" s="1"/>
  <c r="W88" i="2"/>
  <c r="I87" i="6" s="1"/>
  <c r="W19" i="2"/>
  <c r="I18" i="6" s="1"/>
  <c r="W37" i="2"/>
  <c r="I36" i="6" s="1"/>
  <c r="W55" i="2"/>
  <c r="I54" i="6" s="1"/>
  <c r="W24" i="2"/>
  <c r="I23" i="6" s="1"/>
  <c r="W51" i="2"/>
  <c r="I50" i="6" s="1"/>
  <c r="W38" i="2"/>
  <c r="I37" i="6" s="1"/>
  <c r="W47" i="2"/>
  <c r="I46" i="6" s="1"/>
  <c r="W56" i="2"/>
  <c r="I55" i="6" s="1"/>
  <c r="W65" i="2"/>
  <c r="I64" i="6" s="1"/>
  <c r="W83" i="2"/>
  <c r="I82" i="6" s="1"/>
  <c r="Q10" i="2" a="1"/>
  <c r="Q10" i="2" s="1"/>
  <c r="Q13" i="2" a="1"/>
  <c r="Q13" i="2" s="1"/>
  <c r="V17" i="2" a="1"/>
  <c r="V17" i="2" s="1"/>
  <c r="V9" i="2" a="1"/>
  <c r="V9" i="2" s="1"/>
  <c r="Q11" i="2" a="1"/>
  <c r="Q11" i="2" s="1"/>
  <c r="Q16" i="2" a="1"/>
  <c r="Q16" i="2" s="1"/>
  <c r="V11" i="2" a="1"/>
  <c r="V11" i="2" s="1"/>
  <c r="V13" i="2" a="1"/>
  <c r="V13" i="2" s="1"/>
  <c r="W33" i="2"/>
  <c r="I32" i="6" s="1"/>
  <c r="W60" i="2"/>
  <c r="I59" i="6" s="1"/>
  <c r="W78" i="2"/>
  <c r="I77" i="6" s="1"/>
  <c r="W49" i="2"/>
  <c r="I48" i="6" s="1"/>
  <c r="W58" i="2"/>
  <c r="I57" i="6" s="1"/>
  <c r="W82" i="2"/>
  <c r="I81" i="6" s="1"/>
  <c r="W97" i="2"/>
  <c r="I96" i="6" s="1"/>
  <c r="W92" i="2"/>
  <c r="I91" i="6" s="1"/>
  <c r="W68" i="2"/>
  <c r="I67" i="6" s="1"/>
  <c r="W86" i="2"/>
  <c r="I85" i="6" s="1"/>
  <c r="W94" i="2"/>
  <c r="I93" i="6" s="1"/>
  <c r="Q14" i="2" a="1"/>
  <c r="Q14" i="2" s="1"/>
  <c r="W28" i="2"/>
  <c r="I27" i="6" s="1"/>
  <c r="W79" i="2"/>
  <c r="I78" i="6" s="1"/>
  <c r="W36" i="2"/>
  <c r="I35" i="6" s="1"/>
  <c r="W63" i="2"/>
  <c r="I62" i="6" s="1"/>
  <c r="W90" i="2"/>
  <c r="I89" i="6" s="1"/>
  <c r="W87" i="2"/>
  <c r="I86" i="6" s="1"/>
  <c r="W46" i="2"/>
  <c r="I45" i="6" s="1"/>
  <c r="W64" i="2"/>
  <c r="I63" i="6" s="1"/>
  <c r="W91" i="2"/>
  <c r="I90" i="6" s="1"/>
  <c r="W26" i="2"/>
  <c r="I25" i="6" s="1"/>
  <c r="W39" i="2"/>
  <c r="I38" i="6" s="1"/>
  <c r="W66" i="2"/>
  <c r="I65" i="6" s="1"/>
  <c r="W93" i="2"/>
  <c r="I92" i="6" s="1"/>
  <c r="Q17" i="2" a="1"/>
  <c r="Q17" i="2" s="1"/>
  <c r="W96" i="2"/>
  <c r="I95" i="6" s="1"/>
  <c r="W70" i="2"/>
  <c r="I69" i="6" s="1"/>
  <c r="W18" i="2"/>
  <c r="I17" i="6" s="1"/>
  <c r="W45" i="2"/>
  <c r="I44" i="6" s="1"/>
  <c r="W72" i="2"/>
  <c r="I71" i="6" s="1"/>
  <c r="W20" i="2"/>
  <c r="I19" i="6" s="1"/>
  <c r="W85" i="2"/>
  <c r="I84" i="6" s="1"/>
  <c r="W42" i="2"/>
  <c r="I41" i="6" s="1"/>
  <c r="W69" i="2"/>
  <c r="I68" i="6" s="1"/>
  <c r="W22" i="2"/>
  <c r="I21" i="6" s="1"/>
  <c r="W31" i="2"/>
  <c r="I30" i="6" s="1"/>
  <c r="W40" i="2"/>
  <c r="I39" i="6" s="1"/>
  <c r="W50" i="2"/>
  <c r="I49" i="6" s="1"/>
  <c r="W89" i="2"/>
  <c r="I88" i="6" s="1"/>
  <c r="W35" i="2"/>
  <c r="I34" i="6" s="1"/>
  <c r="W77" i="2"/>
  <c r="I76" i="6" s="1"/>
  <c r="W23" i="2"/>
  <c r="I22" i="6" s="1"/>
  <c r="W32" i="2"/>
  <c r="I31" i="6" s="1"/>
  <c r="W44" i="2"/>
  <c r="I43" i="6" s="1"/>
  <c r="W62" i="2"/>
  <c r="I61" i="6" s="1"/>
  <c r="W30" i="2"/>
  <c r="I29" i="6" s="1"/>
  <c r="W57" i="2"/>
  <c r="I56" i="6" s="1"/>
  <c r="W84" i="2"/>
  <c r="I83" i="6" s="1"/>
  <c r="W67" i="2"/>
  <c r="I66" i="6" s="1"/>
  <c r="S6" i="2"/>
  <c r="R6" i="2" a="1"/>
  <c r="R6" i="2" s="1"/>
  <c r="R10" i="2" a="1"/>
  <c r="R10" i="2" s="1"/>
  <c r="S10" i="2"/>
  <c r="S15" i="2"/>
  <c r="R15" i="2" a="1"/>
  <c r="R15" i="2" s="1"/>
  <c r="S9" i="2"/>
  <c r="R9" i="2" a="1"/>
  <c r="R9" i="2" s="1"/>
  <c r="V8" i="2" a="1"/>
  <c r="V8" i="2" s="1"/>
  <c r="R13" i="2" a="1"/>
  <c r="R13" i="2" s="1"/>
  <c r="S13" i="2"/>
  <c r="R14" i="2" a="1"/>
  <c r="R14" i="2" s="1"/>
  <c r="S14" i="2"/>
  <c r="R7" i="2" a="1"/>
  <c r="R7" i="2" s="1"/>
  <c r="S7" i="2"/>
  <c r="Q12" i="2" a="1"/>
  <c r="Q12" i="2" s="1"/>
  <c r="S12" i="2"/>
  <c r="R12" i="2" a="1"/>
  <c r="R12" i="2" s="1"/>
  <c r="S5" i="2"/>
  <c r="R5" i="2" a="1"/>
  <c r="R5" i="2" s="1"/>
  <c r="S3" i="2"/>
  <c r="R3" i="2" a="1"/>
  <c r="R3" i="2" s="1"/>
  <c r="S8" i="2"/>
  <c r="R8" i="2" a="1"/>
  <c r="R8" i="2" s="1"/>
  <c r="S4" i="2"/>
  <c r="R4" i="2" a="1"/>
  <c r="R4" i="2" s="1"/>
  <c r="V5" i="2" a="1"/>
  <c r="V5" i="2" s="1"/>
  <c r="V15" i="2" a="1"/>
  <c r="V15" i="2" s="1"/>
  <c r="V16" i="2" a="1"/>
  <c r="V16" i="2" s="1"/>
  <c r="R11" i="2" a="1"/>
  <c r="R11" i="2" s="1"/>
  <c r="S11" i="2"/>
  <c r="V14" i="2" a="1"/>
  <c r="V14" i="2" s="1"/>
  <c r="R16" i="2" a="1"/>
  <c r="R16" i="2" s="1"/>
  <c r="S16" i="2"/>
  <c r="S17" i="2"/>
  <c r="R17" i="2" a="1"/>
  <c r="R17" i="2" s="1"/>
  <c r="Q15" i="2" a="1"/>
  <c r="Q15" i="2" s="1"/>
  <c r="Q5" i="2" a="1"/>
  <c r="Q5" i="2" s="1"/>
  <c r="Q8" i="2" a="1"/>
  <c r="Q8" i="2" s="1"/>
  <c r="Q3" i="2" a="1"/>
  <c r="Q3" i="2" s="1"/>
  <c r="Q9" i="2" a="1"/>
  <c r="Q9" i="2" s="1"/>
  <c r="Q4" i="2" a="1"/>
  <c r="Q4" i="2" s="1"/>
  <c r="Q7" i="2" a="1"/>
  <c r="Q7" i="2" s="1"/>
  <c r="Q6" i="2" a="1"/>
  <c r="Q6" i="2" s="1"/>
  <c r="W16" i="2" l="1"/>
  <c r="Y16" i="2" s="1"/>
  <c r="W11" i="2"/>
  <c r="I10" i="6" s="1"/>
  <c r="W5" i="2"/>
  <c r="I4" i="6" s="1"/>
  <c r="W14" i="2"/>
  <c r="I13" i="6" s="1"/>
  <c r="W10" i="2"/>
  <c r="I9" i="6" s="1"/>
  <c r="W17" i="2"/>
  <c r="I16" i="6" s="1"/>
  <c r="W13" i="2"/>
  <c r="Y13" i="2" s="1"/>
  <c r="W15" i="2"/>
  <c r="Y15" i="2" s="1"/>
  <c r="W7" i="2"/>
  <c r="Y7" i="2" s="1"/>
  <c r="W3" i="2"/>
  <c r="Y3" i="2" s="1"/>
  <c r="W6" i="2"/>
  <c r="Y6" i="2" s="1"/>
  <c r="W9" i="2"/>
  <c r="Y9" i="2" s="1"/>
  <c r="Y11" i="2"/>
  <c r="W12" i="2"/>
  <c r="Y12" i="2" s="1"/>
  <c r="W4" i="2"/>
  <c r="Y4" i="2" s="1"/>
  <c r="W8" i="2"/>
  <c r="Y8" i="2" s="1"/>
  <c r="Y10" i="2" l="1"/>
  <c r="I14" i="6"/>
  <c r="I5" i="6"/>
  <c r="Y17" i="2"/>
  <c r="Y5" i="2"/>
  <c r="I8" i="6"/>
  <c r="I12" i="6"/>
  <c r="Y14" i="2"/>
  <c r="I15" i="6"/>
  <c r="I2" i="6"/>
  <c r="I6" i="6"/>
  <c r="I11" i="6"/>
  <c r="I7" i="6"/>
  <c r="I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<sst xmlns="http://schemas.openxmlformats.org/spreadsheetml/2006/main" count="413" uniqueCount="398">
  <si>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</si>
  <si>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</si>
  <si>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</si>
  <si>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</si>
  <si>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</si>
  <si>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</si>
  <si>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</si>
  <si>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</si>
  <si>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</si>
  <si>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</si>
  <si>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</si>
  <si>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</si>
  <si>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</si>
  <si>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</si>
  <si>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</si>
  <si>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</si>
  <si>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</si>
  <si>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</si>
  <si>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</si>
  <si>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</si>
  <si>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</si>
  <si>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</si>
  <si>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</si>
  <si>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</si>
  <si>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</si>
  <si>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</si>
  <si>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</si>
  <si>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∞</t>
  </si>
  <si>
    <t>2 - Pooling and clean-up</t>
  </si>
  <si>
    <t>AMPPure Volume (µl)</t>
  </si>
  <si>
    <t>Pooled DNA 
(ng / µl)</t>
  </si>
  <si>
    <t>Dilution Factor</t>
  </si>
  <si>
    <t>Final Pooled [DNA] (ng/µl)*</t>
  </si>
  <si>
    <t>3 - Adapter Ligation</t>
  </si>
  <si>
    <t>Library DNA</t>
  </si>
  <si>
    <t>(ensure mixed thoroughly just before addition)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</si>
  <si>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</si>
  <si>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</si>
  <si>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</si>
  <si>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</si>
  <si>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</si>
  <si>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</si>
  <si>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</si>
  <si>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</si>
  <si>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</si>
  <si>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</si>
  <si>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</si>
  <si>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</si>
  <si>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</si>
  <si>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</si>
  <si>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</si>
  <si>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</si>
  <si>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</si>
  <si>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</si>
  <si>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</si>
  <si>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</si>
  <si>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</si>
  <si>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</si>
  <si>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</si>
  <si>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</si>
  <si>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</si>
  <si>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</si>
  <si>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</si>
  <si>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</si>
  <si>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</si>
  <si>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</si>
  <si>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</si>
  <si>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</si>
  <si>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</si>
  <si>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</si>
  <si>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</si>
  <si>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</si>
  <si>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</si>
  <si>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</si>
  <si>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</si>
  <si>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</si>
  <si>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</si>
  <si>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</si>
  <si>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</si>
  <si>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</si>
  <si>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</si>
  <si>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</si>
  <si>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</si>
  <si>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</si>
  <si>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</si>
  <si>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</si>
  <si>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</si>
  <si>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</si>
  <si>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</si>
  <si>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</si>
  <si>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</si>
  <si>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</si>
  <si>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</si>
  <si>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</si>
  <si>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</si>
  <si>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</si>
  <si>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</si>
  <si>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</si>
  <si>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</si>
  <si>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</si>
  <si>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</si>
  <si>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</si>
  <si>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</si>
  <si>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</si>
  <si>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</si>
  <si>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</si>
  <si>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</si>
  <si>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</si>
  <si>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</si>
  <si>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</si>
  <si>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</si>
  <si>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</si>
  <si>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</si>
  <si>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</si>
  <si>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</si>
  <si>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</si>
  <si>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</si>
  <si>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</si>
  <si>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</si>
  <si>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</si>
  <si>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</si>
  <si>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</si>
  <si>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</si>
  <si>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</si>
  <si>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</si>
  <si>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</si>
  <si>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</si>
  <si>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</si>
  <si>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</si>
  <si>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</si>
  <si>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</si>
  <si>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</si>
  <si>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</si>
  <si>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</si>
  <si>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</si>
  <si>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</si>
  <si>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</si>
  <si>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</si>
  <si>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</si>
  <si>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</si>
  <si>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</si>
  <si>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</si>
  <si>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</si>
  <si>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</si>
  <si>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</si>
  <si>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</si>
  <si>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</si>
  <si>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</si>
  <si>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</si>
  <si>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</si>
  <si>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</si>
  <si>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</si>
  <si>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</si>
  <si>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</si>
  <si>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</si>
  <si>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</si>
  <si>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</si>
  <si>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</si>
  <si>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</si>
  <si>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</si>
  <si>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</si>
  <si>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</si>
  <si>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</si>
  <si>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</si>
  <si>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</si>
  <si>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</si>
  <si>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</si>
  <si>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</si>
  <si>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</si>
  <si>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</si>
  <si>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</si>
  <si>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</si>
  <si>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</si>
  <si>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</si>
  <si>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</si>
  <si>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</si>
  <si>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</si>
  <si>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</si>
  <si>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</si>
  <si>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</si>
  <si>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</si>
  <si>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</si>
  <si>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</si>
  <si>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</si>
  <si>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</si>
  <si>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</si>
  <si>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</si>
  <si>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</si>
  <si>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</si>
  <si>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</si>
  <si>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</si>
  <si>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</si>
  <si>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</si>
  <si>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</si>
  <si>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</si>
  <si>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</si>
  <si>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</si>
  <si>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</si>
  <si>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</si>
  <si>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</si>
  <si>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</si>
  <si>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</si>
  <si>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</si>
  <si>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</si>
  <si>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</si>
  <si>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</si>
  <si>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</si>
  <si>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</si>
  <si>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</si>
  <si>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</si>
  <si>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</si>
  <si>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</si>
  <si>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</si>
  <si>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</si>
  <si>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</si>
  <si>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</si>
  <si>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</si>
  <si>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</si>
  <si>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</si>
  <si>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</si>
  <si>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</si>
  <si>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</si>
  <si>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</si>
  <si>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</si>
  <si>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</si>
  <si>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</si>
  <si>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</si>
  <si>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</si>
  <si>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</si>
  <si>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</si>
  <si>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</si>
  <si>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</si>
  <si>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</si>
  <si>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</si>
  <si>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</si>
  <si>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</si>
  <si>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</si>
  <si>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</si>
  <si>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</si>
  <si>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</si>
  <si>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</si>
  <si>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</si>
  <si>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</si>
  <si>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</si>
  <si>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</si>
  <si>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</si>
  <si>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</si>
  <si>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</si>
  <si>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</si>
  <si>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</si>
  <si>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</si>
  <si>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</si>
  <si>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</si>
  <si>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</si>
  <si>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</si>
  <si>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</si>
  <si>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</si>
  <si>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</si>
  <si>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</si>
  <si>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</si>
  <si>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</si>
  <si>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</si>
  <si>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</si>
  <si>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</si>
  <si>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ul</t>
  </si>
  <si>
    <t>Used</t>
  </si>
  <si>
    <t>Flow cell load max volume</t>
  </si>
  <si>
    <t>Experiment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</si>
  <si>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</si>
  <si>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</si>
  <si>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</si>
  <si>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</si>
  <si>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</si>
  <si>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</si>
  <si>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</si>
  <si>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</si>
  <si>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</si>
  <si>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</si>
  <si>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</si>
  <si>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</si>
  <si>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</si>
  <si>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</si>
  <si>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</si>
  <si>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</si>
  <si>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</si>
  <si>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</si>
  <si>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</si>
  <si>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</si>
  <si>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</si>
  <si>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</si>
  <si>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</si>
  <si>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</si>
  <si>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</si>
  <si>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</si>
  <si>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</si>
  <si>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Changelog from prev version</t>
  </si>
  <si>
    <t>Adaptor ligation rxn vol</t>
  </si>
  <si>
    <t>Instructions</t>
  </si>
  <si>
    <t>Process</t>
  </si>
  <si>
    <t>ONT Platforms</t>
  </si>
  <si>
    <t>Mk1c</t>
  </si>
  <si>
    <t>GridIon</t>
  </si>
  <si>
    <t>Promethion</t>
  </si>
  <si>
    <t>P2</t>
  </si>
  <si>
    <t>Flow Chemistry</t>
  </si>
  <si>
    <t>Column</t>
  </si>
  <si>
    <t>Min vol for col</t>
  </si>
  <si>
    <t>Max vol for col</t>
  </si>
  <si>
    <t>Av vol for col</t>
  </si>
  <si>
    <r>
      <t>PCR prodct (</t>
    </r>
    <r>
      <rPr>
        <sz val="12"/>
        <color theme="1"/>
        <rFont val="Calibri"/>
        <family val="2"/>
        <charset val="1"/>
      </rPr>
      <t>µl) to add (exact)</t>
    </r>
  </si>
  <si>
    <t>Exact</t>
  </si>
  <si>
    <t>2 per column</t>
  </si>
  <si>
    <t>3 per column</t>
  </si>
  <si>
    <t>1 per column</t>
  </si>
  <si>
    <t>Avg Per plate</t>
  </si>
  <si>
    <t>Max per plate</t>
  </si>
  <si>
    <t>2 per plate</t>
  </si>
  <si>
    <t>Volume Calculation Types</t>
  </si>
  <si>
    <t>Name</t>
  </si>
  <si>
    <t>Per well</t>
  </si>
  <si>
    <t>max volume per column</t>
  </si>
  <si>
    <t>avg and max per column</t>
  </si>
  <si>
    <t>min, max or avg per column</t>
  </si>
  <si>
    <t>max per plate</t>
  </si>
  <si>
    <t>avg per plate</t>
  </si>
  <si>
    <t>max and avg per plate</t>
  </si>
  <si>
    <t>(recommend 1 per column)</t>
  </si>
  <si>
    <t>Person A</t>
  </si>
  <si>
    <t>PA</t>
  </si>
  <si>
    <t>PB</t>
  </si>
  <si>
    <t>PC</t>
  </si>
  <si>
    <t>Wash buffer</t>
  </si>
  <si>
    <t>LFB</t>
  </si>
  <si>
    <t>SFB</t>
  </si>
  <si>
    <t>NOMADS Library Worksheet - Rapid Kit</t>
  </si>
  <si>
    <t>ng</t>
  </si>
  <si>
    <t>1. Pool 5 µl of all samples into a new LoBind tube</t>
  </si>
  <si>
    <t>3. Incubate for 5 min at RT</t>
  </si>
  <si>
    <t>2. Add 1 µl of rapid barcode to each sample, mix thoroughly and incubate:</t>
  </si>
  <si>
    <t>pcr_product_targetmass_per_sample_ng</t>
  </si>
  <si>
    <t>PCR product target mass</t>
  </si>
  <si>
    <t>PCR product max volume</t>
  </si>
  <si>
    <t>pcr_product_maxvol_ul</t>
  </si>
  <si>
    <t>Vol calculation type</t>
  </si>
  <si>
    <t>expt_sub-type</t>
  </si>
  <si>
    <t>sub-type</t>
  </si>
  <si>
    <t>rapid</t>
  </si>
  <si>
    <t>pcrproductadded_vol_ul</t>
  </si>
  <si>
    <t>Flow cell target mass</t>
  </si>
  <si>
    <t>Person B</t>
  </si>
  <si>
    <t>Person C</t>
  </si>
  <si>
    <t>Sequencing Buffer (SB)</t>
  </si>
  <si>
    <t>Loading Beads (LIB)</t>
  </si>
  <si>
    <t>Sample Type</t>
  </si>
  <si>
    <t>sample_type</t>
  </si>
  <si>
    <t>Field</t>
  </si>
  <si>
    <t>Positive</t>
  </si>
  <si>
    <t>Negative</t>
  </si>
  <si>
    <r>
      <t>3. Quantify 2 µl of a 1:10 dilution (NF H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  <charset val="1"/>
      </rPr>
      <t>O ) of the DNA  (198 µl WS 1X HS DNA) on Qubit</t>
    </r>
  </si>
  <si>
    <t>Project A</t>
  </si>
  <si>
    <t>Project B</t>
  </si>
  <si>
    <t>Project C</t>
  </si>
  <si>
    <t>Minimum final pooled [DNA]</t>
  </si>
  <si>
    <t>ng/ul</t>
  </si>
  <si>
    <t>Post-PCR clean-up target [DNA]</t>
  </si>
  <si>
    <t>flowcell_massloaded_ng</t>
  </si>
  <si>
    <t>Adaptor Ligation max volume</t>
  </si>
  <si>
    <t>PCR product (µl) to add (calculated)</t>
  </si>
  <si>
    <t>PCR product (µl) added (if different from calculated)</t>
  </si>
  <si>
    <t>sWGA</t>
  </si>
  <si>
    <t>PCR product (µl) to add (3 per column)</t>
  </si>
  <si>
    <t>PCR product (µl) to add (2 per column)</t>
  </si>
  <si>
    <t>PCR product (µl) to add (1 per column)</t>
  </si>
  <si>
    <t>PCR product (µl) to add (Avg per plate)</t>
  </si>
  <si>
    <t>PCR product (µl) to add (Max per plate)</t>
  </si>
  <si>
    <t>PCR product (µl) to add (2 per plate)</t>
  </si>
  <si>
    <t>Hidden swga / pcr / seqlib identifiers</t>
  </si>
  <si>
    <t>Mk1d</t>
  </si>
  <si>
    <t>2. Save workbook with the correct filename to the shared Google Drive folder</t>
  </si>
  <si>
    <r>
      <t xml:space="preserve">Reference values </t>
    </r>
    <r>
      <rPr>
        <u/>
        <sz val="20"/>
        <color rgb="FF000000"/>
        <rFont val="Calibri"/>
        <family val="2"/>
      </rPr>
      <t>(change only if required)</t>
    </r>
  </si>
  <si>
    <r>
      <t xml:space="preserve">1. Enter all details into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(experiment level) and </t>
    </r>
    <r>
      <rPr>
        <b/>
        <sz val="24"/>
        <color theme="1"/>
        <rFont val="Calibri"/>
        <family val="2"/>
        <scheme val="minor"/>
      </rPr>
      <t>'Library'</t>
    </r>
    <r>
      <rPr>
        <sz val="24"/>
        <color theme="1"/>
        <rFont val="Calibri"/>
        <family val="2"/>
        <scheme val="minor"/>
      </rPr>
      <t xml:space="preserve"> (reaction level) tabs, ensuring all yellow highlighted cells are complete</t>
    </r>
  </si>
  <si>
    <t>To prevent inadvertent loss of data, cells are protected from editing. You can only select unlocked cells. Use tab to navigate</t>
  </si>
  <si>
    <r>
      <t xml:space="preserve">      - when copying from another worksheet, always right-click and paste </t>
    </r>
    <r>
      <rPr>
        <b/>
        <sz val="26"/>
        <color theme="1"/>
        <rFont val="Calibri"/>
        <family val="2"/>
        <scheme val="minor"/>
      </rPr>
      <t>VALUES</t>
    </r>
    <r>
      <rPr>
        <sz val="26"/>
        <color theme="1"/>
        <rFont val="Calibri"/>
        <family val="2"/>
        <scheme val="minor"/>
      </rPr>
      <t>:</t>
    </r>
  </si>
  <si>
    <t>This template is to be used to record library prep and sequencing steps as part of a NOMADS sequencing run.</t>
  </si>
  <si>
    <t>Hidden additional tabs</t>
  </si>
  <si>
    <t>Combined Instructions into Reference sheet</t>
  </si>
  <si>
    <t>Volume to adaptor ligate (µl)</t>
  </si>
  <si>
    <t>Volume of EB to add (µl)</t>
  </si>
  <si>
    <t>1. Combine 1 µl Rapid Adaptor (RA) and 2.3 µl Adaptor Buffer (ADB) in fresh tube</t>
  </si>
  <si>
    <t>4 - Flow cell prep</t>
  </si>
  <si>
    <t>1. Mix 1,170 µl Flow Cell Flush (FCF) with 30 µl Flow Cell Tether (FCT)</t>
  </si>
  <si>
    <t>2. Open priming  port and aspirate (by scrolling) with a P1000 set to 200 µl to remove any bubbles</t>
  </si>
  <si>
    <t>3. Add 800 µl of the priming mix to the priming port and incubate for 5 mins</t>
  </si>
  <si>
    <t>4. Open Spot-On port and add 200 µl of the priming mix to the priming port</t>
  </si>
  <si>
    <t>Prepare library and load all 75 µl dropwise to the spot-on port</t>
  </si>
  <si>
    <t>5 - Library Loading</t>
  </si>
  <si>
    <t>6. Sequencing</t>
  </si>
  <si>
    <t>In minknow select 'SQK-RBK114-96' kit with 'Super accurate basecalling'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</si>
</sst>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25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charset val="1"/>
    </font>
    <font>
      <vertAlign val="subscript"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000000"/>
      <name val="Calibri"/>
      <family val="2"/>
    </font>
    <font>
      <b/>
      <sz val="26"/>
      <color theme="1"/>
      <name val="Calibri"/>
      <family val="2"/>
      <scheme val="minor"/>
    </font>
    <font>
      <b/>
      <u/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Calibri"/>
      <family val="2"/>
    </font>
    <font>
      <u/>
      <sz val="20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6">
    <xf numFmtId="0" fontId="0" fillId="0" borderId="0"/>
    <xf numFmtId="164" fontId="10" fillId="0" borderId="0" applyBorder="0" applyProtection="0"/>
    <xf numFmtId="164" fontId="10" fillId="0" borderId="0" applyBorder="0" applyProtection="0"/>
    <xf numFmtId="0" fontId="2" fillId="0" borderId="0"/>
    <xf numFmtId="0" fontId="2" fillId="0" borderId="0"/>
    <xf numFmtId="0" fontId="2" fillId="0" borderId="0"/>
  </cellStyleXfs>
  <cellXfs count="12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0" fillId="0" borderId="7" xfId="0" applyBorder="1" applyAlignment="1" applyProtection="1">
      <alignment horizontal="center"/>
      <protection locked="0"/>
    </xf>
    <xf numFmtId="0" fontId="0" fillId="10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5" applyFont="1"/>
    <xf numFmtId="0" fontId="2" fillId="0" borderId="0" xfId="5"/>
    <xf numFmtId="0" fontId="6" fillId="5" borderId="1" xfId="0" applyFont="1" applyFill="1" applyBorder="1"/>
    <xf numFmtId="0" fontId="0" fillId="5" borderId="1" xfId="0" applyFill="1" applyBorder="1"/>
    <xf numFmtId="0" fontId="0" fillId="0" borderId="0" xfId="0" applyAlignment="1">
      <alignment vertical="center"/>
    </xf>
    <xf numFmtId="1" fontId="10" fillId="0" borderId="0" xfId="1" applyNumberFormat="1" applyBorder="1" applyAlignment="1" applyProtection="1">
      <alignment vertical="center"/>
    </xf>
    <xf numFmtId="0" fontId="7" fillId="0" borderId="0" xfId="0" applyFont="1" applyAlignment="1">
      <alignment horizontal="left" vertical="center"/>
    </xf>
    <xf numFmtId="1" fontId="10" fillId="0" borderId="0" xfId="1" applyNumberFormat="1" applyBorder="1" applyAlignment="1" applyProtection="1">
      <alignment vertical="center"/>
      <protection locked="0"/>
    </xf>
    <xf numFmtId="0" fontId="0" fillId="0" borderId="5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12" fillId="0" borderId="0" xfId="0" applyFont="1"/>
    <xf numFmtId="0" fontId="13" fillId="0" borderId="0" xfId="0" applyFont="1"/>
    <xf numFmtId="165" fontId="0" fillId="10" borderId="7" xfId="0" applyNumberFormat="1" applyFill="1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7" fillId="0" borderId="10" xfId="0" applyFon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10" borderId="13" xfId="0" applyFill="1" applyBorder="1" applyAlignment="1">
      <alignment horizontal="center"/>
    </xf>
    <xf numFmtId="49" fontId="0" fillId="0" borderId="13" xfId="0" applyNumberFormat="1" applyBorder="1" applyAlignment="1" applyProtection="1">
      <alignment horizontal="center"/>
      <protection locked="0"/>
    </xf>
    <xf numFmtId="165" fontId="0" fillId="10" borderId="13" xfId="0" applyNumberFormat="1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0" borderId="15" xfId="0" applyBorder="1" applyAlignment="1" applyProtection="1">
      <alignment horizontal="center"/>
      <protection locked="0"/>
    </xf>
    <xf numFmtId="0" fontId="0" fillId="10" borderId="16" xfId="0" applyFill="1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49" fontId="0" fillId="0" borderId="19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10" borderId="20" xfId="0" applyFill="1" applyBorder="1" applyAlignment="1">
      <alignment horizontal="center"/>
    </xf>
    <xf numFmtId="49" fontId="0" fillId="0" borderId="20" xfId="0" applyNumberFormat="1" applyBorder="1" applyAlignment="1" applyProtection="1">
      <alignment horizontal="center"/>
      <protection locked="0"/>
    </xf>
    <xf numFmtId="165" fontId="0" fillId="10" borderId="19" xfId="0" applyNumberFormat="1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0" fillId="0" borderId="22" xfId="0" applyBorder="1" applyAlignment="1" applyProtection="1">
      <alignment horizontal="center"/>
      <protection locked="0"/>
    </xf>
    <xf numFmtId="0" fontId="6" fillId="8" borderId="4" xfId="0" applyFont="1" applyFill="1" applyBorder="1" applyAlignment="1" applyProtection="1">
      <alignment horizontal="center"/>
      <protection locked="0"/>
    </xf>
    <xf numFmtId="0" fontId="7" fillId="7" borderId="9" xfId="0" applyFont="1" applyFill="1" applyBorder="1" applyAlignment="1" applyProtection="1">
      <alignment horizontal="center" wrapText="1"/>
      <protection locked="0"/>
    </xf>
    <xf numFmtId="0" fontId="7" fillId="8" borderId="9" xfId="0" applyFont="1" applyFill="1" applyBorder="1" applyAlignment="1" applyProtection="1">
      <alignment horizontal="center" wrapText="1"/>
      <protection locked="0"/>
    </xf>
    <xf numFmtId="0" fontId="7" fillId="9" borderId="9" xfId="0" applyFont="1" applyFill="1" applyBorder="1" applyAlignment="1" applyProtection="1">
      <alignment horizontal="center" wrapText="1"/>
      <protection locked="0"/>
    </xf>
    <xf numFmtId="0" fontId="7" fillId="5" borderId="9" xfId="0" applyFont="1" applyFill="1" applyBorder="1" applyAlignment="1" applyProtection="1">
      <alignment horizontal="center" wrapText="1"/>
      <protection locked="0"/>
    </xf>
    <xf numFmtId="0" fontId="0" fillId="0" borderId="24" xfId="0" applyBorder="1" applyAlignment="1" applyProtection="1">
      <alignment horizontal="center"/>
      <protection locked="0"/>
    </xf>
    <xf numFmtId="0" fontId="0" fillId="10" borderId="7" xfId="0" applyFill="1" applyBorder="1" applyAlignment="1">
      <alignment horizontal="center"/>
    </xf>
    <xf numFmtId="165" fontId="0" fillId="10" borderId="5" xfId="0" applyNumberFormat="1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165" fontId="0" fillId="10" borderId="20" xfId="0" applyNumberFormat="1" applyFill="1" applyBorder="1" applyAlignment="1">
      <alignment horizontal="center"/>
    </xf>
    <xf numFmtId="0" fontId="0" fillId="10" borderId="26" xfId="0" applyFill="1" applyBorder="1" applyAlignment="1">
      <alignment horizontal="center"/>
    </xf>
    <xf numFmtId="0" fontId="0" fillId="5" borderId="0" xfId="0" applyFill="1"/>
    <xf numFmtId="0" fontId="11" fillId="5" borderId="1" xfId="0" applyFont="1" applyFill="1" applyBorder="1"/>
    <xf numFmtId="2" fontId="0" fillId="0" borderId="13" xfId="0" applyNumberFormat="1" applyBorder="1" applyAlignment="1" applyProtection="1">
      <alignment horizontal="center"/>
      <protection locked="0"/>
    </xf>
    <xf numFmtId="2" fontId="0" fillId="0" borderId="5" xfId="0" applyNumberFormat="1" applyBorder="1" applyAlignment="1" applyProtection="1">
      <alignment horizontal="center"/>
      <protection locked="0"/>
    </xf>
    <xf numFmtId="2" fontId="0" fillId="0" borderId="20" xfId="0" applyNumberFormat="1" applyBorder="1" applyAlignment="1" applyProtection="1">
      <alignment horizontal="center"/>
      <protection locked="0"/>
    </xf>
    <xf numFmtId="2" fontId="0" fillId="0" borderId="7" xfId="0" applyNumberFormat="1" applyBorder="1" applyAlignment="1" applyProtection="1">
      <alignment horizontal="center"/>
      <protection locked="0"/>
    </xf>
    <xf numFmtId="2" fontId="0" fillId="0" borderId="19" xfId="0" applyNumberFormat="1" applyBorder="1" applyAlignment="1" applyProtection="1">
      <alignment horizontal="center"/>
      <protection locked="0"/>
    </xf>
    <xf numFmtId="0" fontId="17" fillId="12" borderId="1" xfId="0" applyFont="1" applyFill="1" applyBorder="1"/>
    <xf numFmtId="0" fontId="7" fillId="0" borderId="10" xfId="0" applyFont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5" applyFont="1"/>
    <xf numFmtId="165" fontId="0" fillId="0" borderId="13" xfId="0" applyNumberFormat="1" applyBorder="1" applyAlignment="1" applyProtection="1">
      <alignment horizontal="center"/>
      <protection locked="0"/>
    </xf>
    <xf numFmtId="165" fontId="0" fillId="0" borderId="5" xfId="0" applyNumberFormat="1" applyBorder="1" applyAlignment="1" applyProtection="1">
      <alignment horizontal="center"/>
      <protection locked="0"/>
    </xf>
    <xf numFmtId="0" fontId="18" fillId="0" borderId="0" xfId="0" applyFont="1"/>
    <xf numFmtId="0" fontId="19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0" fillId="0" borderId="1" xfId="0" applyBorder="1"/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right" wrapText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165" fontId="0" fillId="11" borderId="0" xfId="0" applyNumberFormat="1" applyFill="1" applyAlignment="1" applyProtection="1">
      <alignment horizontal="center"/>
      <protection locked="0"/>
    </xf>
    <xf numFmtId="0" fontId="0" fillId="0" borderId="23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5" fontId="0" fillId="3" borderId="0" xfId="0" applyNumberFormat="1" applyFill="1" applyAlignment="1">
      <alignment horizontal="center"/>
    </xf>
    <xf numFmtId="165" fontId="0" fillId="11" borderId="0" xfId="0" applyNumberForma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3" borderId="0" xfId="0" applyFill="1" applyAlignment="1">
      <alignment horizontal="right" wrapText="1"/>
    </xf>
    <xf numFmtId="0" fontId="10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right"/>
    </xf>
    <xf numFmtId="1" fontId="10" fillId="3" borderId="0" xfId="1" applyNumberFormat="1" applyFill="1" applyBorder="1" applyAlignment="1" applyProtection="1">
      <alignment horizontal="center" vertical="center"/>
    </xf>
    <xf numFmtId="1" fontId="10" fillId="0" borderId="0" xfId="1" applyNumberFormat="1" applyBorder="1" applyAlignment="1" applyProtection="1">
      <alignment horizontal="left" vertical="top"/>
      <protection locked="0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right"/>
    </xf>
    <xf numFmtId="1" fontId="10" fillId="0" borderId="0" xfId="1" applyNumberFormat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/>
    </xf>
    <xf numFmtId="49" fontId="0" fillId="0" borderId="0" xfId="0" applyNumberFormat="1" applyAlignment="1" applyProtection="1">
      <alignment horizontal="center" vertical="center"/>
      <protection locked="0"/>
    </xf>
    <xf numFmtId="0" fontId="3" fillId="0" borderId="0" xfId="0" applyFont="1" applyAlignment="1">
      <alignment horizont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6" fillId="7" borderId="3" xfId="0" applyFont="1" applyFill="1" applyBorder="1" applyAlignment="1" applyProtection="1">
      <alignment horizontal="center"/>
      <protection locked="0"/>
    </xf>
    <xf numFmtId="0" fontId="6" fillId="9" borderId="5" xfId="0" applyFont="1" applyFill="1" applyBorder="1" applyAlignment="1" applyProtection="1">
      <alignment horizontal="center"/>
      <protection locked="0"/>
    </xf>
    <xf numFmtId="0" fontId="6" fillId="5" borderId="4" xfId="0" applyFont="1" applyFill="1" applyBorder="1" applyAlignment="1" applyProtection="1">
      <alignment horizontal="center"/>
      <protection locked="0"/>
    </xf>
  </cellXfs>
  <cellStyles count="6">
    <cellStyle name="Comma" xfId="1" builtinId="3"/>
    <cellStyle name="Comma 2" xfId="2" xr:uid="{00000000-0005-0000-0000-000006000000}"/>
    <cellStyle name="Normal" xfId="0" builtinId="0"/>
    <cellStyle name="Normal 2" xfId="3" xr:uid="{00000000-0005-0000-0000-000007000000}"/>
    <cellStyle name="Normal 3" xfId="4" xr:uid="{00000000-0005-0000-0000-000008000000}"/>
    <cellStyle name="Normal 4" xfId="5" xr:uid="{00000000-0005-0000-0000-000009000000}"/>
  </cellStyles>
  <dxfs count="45">
    <dxf>
      <font>
        <strike val="0"/>
      </font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numFmt numFmtId="0" formatCode="General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medium">
          <color auto="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medium">
          <color auto="1"/>
        </bottom>
      </border>
    </dxf>
    <dxf>
      <fill>
        <patternFill patternType="none">
          <fgColor indexed="64"/>
          <bgColor auto="1"/>
        </patternFill>
      </fill>
    </dxf>
    <dxf>
      <protection locked="1" hidden="0"/>
    </dxf>
    <dxf>
      <numFmt numFmtId="165" formatCode="0.0"/>
      <border>
        <left style="thin">
          <color auto="1"/>
        </left>
      </border>
      <protection locked="1" hidden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0" hidden="0"/>
    </dxf>
    <dxf>
      <numFmt numFmtId="165" formatCode="0.0"/>
      <border>
        <left style="thin">
          <color auto="1"/>
        </left>
        <right style="thin">
          <color auto="1"/>
        </right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border>
        <left style="thin">
          <color auto="1"/>
        </left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205740</xdr:colOff>
      <xdr:row>6</xdr:row>
      <xdr:rowOff>45720</xdr:rowOff>
    </xdr:from>
    <xdr:to>
      <xdr:col>11</xdr:col>
      <xdr:colOff>146369</xdr:colOff>
      <xdr:row>12</xdr:row>
      <xdr:rowOff>137160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02CFEA-2EDF-46DF-846B-2B65F07A37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11490960" y="2735580"/>
          <a:ext cx="2523809" cy="17373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Z98" totalsRowShown="0">
  <autoFilter ref="A2:Z98" xr:uid="{00000000-0009-0000-0100-000003000000}"/>
  <tableColumns count="26">
    <tableColumn id="1" xr3:uid="{00000000-0010-0000-0000-000001000000}" name="#" dataDxfId="44"/>
    <tableColumn id="16" xr3:uid="{D11167BC-CEB0-4BCF-918C-7AFD807B17A9}" name="Column" dataDxfId="43">
      <calculatedColumnFormula>RIGHT(tbl_SeqLib[[#This Row],[Well]],LEN(tbl_SeqLib[[#This Row],[Well]])-1)</calculatedColumnFormula>
    </tableColumn>
    <tableColumn id="2" xr3:uid="{00000000-0010-0000-0000-000002000000}" name="Well" dataDxfId="42"/>
    <tableColumn id="3" xr3:uid="{00000000-0010-0000-0000-000003000000}" name="Sample ID" dataDxfId="41"/>
    <tableColumn id="4" xr3:uid="{00000000-0010-0000-0000-000004000000}" name="Extraction ID" dataDxfId="40"/>
    <tableColumn id="26" xr3:uid="{CDAB9BF6-0E65-46A9-85EA-6751A98F15D6}" name="Sample Type" dataDxfId="39"/>
    <tableColumn id="5" xr3:uid="{00000000-0010-0000-0000-000005000000}" name="sWGA Identifier" dataDxfId="38"/>
    <tableColumn id="6" xr3:uid="{00000000-0010-0000-0000-000006000000}" name="PCR Identifier" dataDxfId="37"/>
    <tableColumn id="7" xr3:uid="{00000000-0010-0000-0000-000007000000}" name="Qubit PCR [DNA] (ng/µl)" dataDxfId="36"/>
    <tableColumn id="8" xr3:uid="{00000000-0010-0000-0000-000008000000}" name="PCR Dilution Factor" dataDxfId="35"/>
    <tableColumn id="9" xr3:uid="{00000000-0010-0000-0000-000009000000}" name="PCR [DNA] (ng / µl)"/>
    <tableColumn id="10" xr3:uid="{00000000-0010-0000-0000-00000A000000}" name="Barcode#" dataDxfId="34"/>
    <tableColumn id="14" xr3:uid="{001B4B8A-7DCB-4BB4-B720-5DA9C2A7387A}" name="PCR prodct (µl) to add (exact)" dataDxfId="33">
      <calculatedColumnFormula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calculatedColumnFormula>
    </tableColumn>
    <tableColumn id="19" xr3:uid="{93494231-5E3B-4D67-8106-A21E3E62E444}" name="Min vol for col" dataDxfId="32">
      <calculatedColumnFormula>IF(LEN(tbl_SeqLib[[#This Row],[PCR '[DNA'] (ng / µl)]])&gt;0,ROUNDUP(_xlfn.MINIFS(tbl_SeqLib[PCR prodct (µl) to add (exact)],tbl_SeqLib[Column],tbl_SeqLib[[#This Row],[Column]]),1),"")</calculatedColumnFormula>
    </tableColumn>
    <tableColumn id="20" xr3:uid="{1FEA1346-E871-470E-AA2A-C8AFB0F9A249}" name="Max vol for col" dataDxfId="31">
      <calculatedColumnFormula>IF(LEN(tbl_SeqLib[[#This Row],[PCR '[DNA'] (ng / µl)]])&gt;0,ROUNDDOWN(_xlfn.MAXIFS(tbl_SeqLib[PCR prodct (µl) to add (exact)],tbl_SeqLib[Column],tbl_SeqLib[[#This Row],[Column]]),1),"")</calculatedColumnFormula>
    </tableColumn>
    <tableColumn id="21" xr3:uid="{6A9EBE31-586B-4F64-B082-46847B0D6428}" name="Av vol for col" dataDxfId="30">
      <calculatedColumnFormula>IF(LEN(tbl_SeqLib[[#This Row],[PCR '[DNA'] (ng / µl)]])&gt;0,ROUNDUP(AVERAGEIFS(tbl_SeqLib[PCR prodct (µl) to add (exact)],tbl_SeqLib[Column],tbl_SeqLib[[#This Row],[Column]]),1),"")</calculatedColumnFormula>
    </tableColumn>
    <tableColumn id="25" xr3:uid="{D59FA2D5-564A-45ED-A2E9-851026B8F744}" name="PCR product (µl) to add (3 per column)" dataDxfId="29">
      <calculatedColumnFormula array="1">_xlfn.XLOOKUP(0,ABS(tbl_SeqLib[[#This Row],[Min vol for col]:[Av vol for col]]-tbl_SeqLib[[#This Row],[PCR prodct (µl) to add (exact)]]),tbl_SeqLib[[#This Row],[Min vol for col]:[Av vol for col]],"",1)</calculatedColumnFormula>
    </tableColumn>
    <tableColumn id="17" xr3:uid="{BAABBDBE-05B7-486D-848A-EDB46E768A26}" name="PCR product (µl) to add (2 per column)" dataDxfId="28">
      <calculatedColumnFormula array="1">_xlfn.XLOOKUP(0,ABS(tbl_SeqLib[[#This Row],[Max vol for col]:[Av vol for col]]-tbl_SeqLib[[#This Row],[PCR prodct (µl) to add (exact)]]),tbl_SeqLib[[#This Row],[Max vol for col]:[Av vol for col]],"",1)</calculatedColumnFormula>
    </tableColumn>
    <tableColumn id="18" xr3:uid="{FEDA3D60-A493-4564-992B-620C2DCBD54F}" name="PCR product (µl) to add (1 per column)" dataDxfId="27">
      <calculatedColumnFormula>IF(LEN(tbl_SeqLib[[#This Row],[Max vol for col]])=0,"",tbl_SeqLib[[#This Row],[Max vol for col]])</calculatedColumnFormula>
    </tableColumn>
    <tableColumn id="22" xr3:uid="{3DBE046E-BBA1-40FE-9D15-A56B3030C6C7}" name="PCR product (µl) to add (Avg per plate)" dataDxfId="26">
      <calculatedColumnFormula>IF(LEN(tbl_SeqLib[[#This Row],[PCR '[DNA'] (ng / µl)]])&gt;0,AVERAGE(tbl_SeqLib[PCR prodct (µl) to add (exact)]),"")</calculatedColumnFormula>
    </tableColumn>
    <tableColumn id="23" xr3:uid="{C00DCD81-1FEF-4ABB-8CC7-499C0C2570E9}" name="PCR product (µl) to add (Max per plate)" dataDxfId="25">
      <calculatedColumnFormula>IF(LEN(tbl_SeqLib[[#This Row],[PCR '[DNA'] (ng / µl)]])&gt;0,MAX(tbl_SeqLib[PCR prodct (µl) to add (exact)]),"")</calculatedColumnFormula>
    </tableColumn>
    <tableColumn id="24" xr3:uid="{5078A409-FC75-4147-9A85-9D0F799A65C0}" name="PCR product (µl) to add (2 per plate)" dataDxfId="24">
      <calculatedColumnFormula array="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calculatedColumnFormula>
    </tableColumn>
    <tableColumn id="11" xr3:uid="{00000000-0010-0000-0000-00000B000000}" name="PCR product (µl) to add (calculated)" dataDxfId="23">
      <calculatedColumnFormula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calculatedColumnFormula>
    </tableColumn>
    <tableColumn id="15" xr3:uid="{22CC5A4D-2B43-425F-9880-9E27A697A4AC}" name="PCR product (µl) added (if different from calculated)" dataDxfId="22"/>
    <tableColumn id="12" xr3:uid="{00000000-0010-0000-0000-00000C000000}" name="NF H20 (µl)" dataDxfId="21">
      <calculatedColumnFormula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calculatedColumnFormula>
    </tableColumn>
    <tableColumn id="13" xr3:uid="{00000000-0010-0000-0000-00000D000000}" name="SeqLib Identifier" dataDxfId="20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23D059-CE2A-44B8-9BD2-1DC683468571}" name="Table4" displayName="Table4" ref="I16:J26" totalsRowShown="0" headerRowDxfId="19" dataDxfId="17" headerRowBorderDxfId="18">
  <autoFilter ref="I16:J26" xr:uid="{9923D059-CE2A-44B8-9BD2-1DC683468571}"/>
  <tableColumns count="2">
    <tableColumn id="1" xr3:uid="{4A9EA5C5-4EA7-4072-8B36-E910303FF38E}" name="User" dataDxfId="16"/>
    <tableColumn id="2" xr3:uid="{F985A339-79BA-4D97-88E1-08E5D3C367CD}" name="Initials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BBAD45-7B46-49E0-8968-21CD037D82D2}" name="Table5" displayName="Table5" ref="L16:L26" totalsRowShown="0" headerRowDxfId="14" dataDxfId="12" headerRowBorderDxfId="13">
  <autoFilter ref="L16:L26" xr:uid="{CEBBAD45-7B46-49E0-8968-21CD037D82D2}"/>
  <tableColumns count="1">
    <tableColumn id="1" xr3:uid="{20E3790E-23F2-47C4-B35A-6DACA5C47134}" name="Project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V2" totalsRowShown="0">
  <autoFilter ref="A1:V2" xr:uid="{00000000-0009-0000-0100-000001000000}"/>
  <tableColumns count="22">
    <tableColumn id="1" xr3:uid="{00000000-0010-0000-0100-000001000000}" name="expt_id">
      <calculatedColumnFormula>IF(LEN(exp_id)=0,"",exp_id)</calculatedColumnFormula>
    </tableColumn>
    <tableColumn id="2" xr3:uid="{00000000-0010-0000-0100-000002000000}" name="expt_date">
      <calculatedColumnFormula>IF(LEN(exp_date)=0,"",exp_date)</calculatedColumnFormula>
    </tableColumn>
    <tableColumn id="3" xr3:uid="{00000000-0010-0000-0100-000003000000}" name="expt_user">
      <calculatedColumnFormula>IF(LEN(exp_user)=0,"",exp_user)</calculatedColumnFormula>
    </tableColumn>
    <tableColumn id="4" xr3:uid="{00000000-0010-0000-0100-000004000000}" name="expt_type">
      <calculatedColumnFormula>IF(LEN(exp_type)=0,"",exp_type)</calculatedColumnFormula>
    </tableColumn>
    <tableColumn id="26" xr3:uid="{DCE670F6-1D5A-4D1C-9C49-F54CC2F95FEC}" name="expt_sub-type">
      <calculatedColumnFormula>exp_subtype</calculatedColumnFormula>
    </tableColumn>
    <tableColumn id="5" xr3:uid="{00000000-0010-0000-0100-000005000000}" name="expt_version">
      <calculatedColumnFormula>IF(LEN(exp_version)=0,"",exp_version)</calculatedColumnFormula>
    </tableColumn>
    <tableColumn id="6" xr3:uid="{00000000-0010-0000-0100-000006000000}" name="expt_notes">
      <calculatedColumnFormula>IF(LEN(exp_notes)=0,"",exp_notes)</calculatedColumnFormula>
    </tableColumn>
    <tableColumn id="7" xr3:uid="{00000000-0010-0000-0100-000007000000}" name="expt_summary">
      <calculatedColumnFormula>IF(LEN(exp_summary)=0,"",exp_summary)</calculatedColumnFormula>
    </tableColumn>
    <tableColumn id="8" xr3:uid="{00000000-0010-0000-0100-000008000000}" name="expt_rxns">
      <calculatedColumnFormula>IF(LEN(exp_rxns)=0,"",exp_rxns)</calculatedColumnFormula>
    </tableColumn>
    <tableColumn id="25" xr3:uid="{227F8FFF-6795-41CC-B160-39F246E07144}" name="pcr_product_targetmass_per_sample_ng"/>
    <tableColumn id="10" xr3:uid="{00000000-0010-0000-0100-00000A000000}" name="pcr_product_maxvol_ul">
      <calculatedColumnFormula>IF(LEN(endrepair_maxvol)=0,"",endrepair_maxvol)</calculatedColumnFormula>
    </tableColumn>
    <tableColumn id="14" xr3:uid="{00000000-0010-0000-0100-00000E000000}" name="library_dnaconc_ngul">
      <calculatedColumnFormula>IF(DNAconc_pooled=0,"",DNAconc_pooled)</calculatedColumnFormula>
    </tableColumn>
    <tableColumn id="15" xr3:uid="{00000000-0010-0000-0100-00000F000000}" name="seq_platform">
      <calculatedColumnFormula>IF(LEN(seq_platform)=0,"",seq_platform)</calculatedColumnFormula>
    </tableColumn>
    <tableColumn id="16" xr3:uid="{00000000-0010-0000-0100-000010000000}" name="flowcell_targetmass_ng">
      <calculatedColumnFormula>IF(LEN(flowcell_targetmass)=0,"",flowcell_targetmass)</calculatedColumnFormula>
    </tableColumn>
    <tableColumn id="9" xr3:uid="{7465B1B0-7CCF-4F1B-87AF-E06C52FE6CF9}" name="flowcell_massloaded_ng">
      <calculatedColumnFormula>IFERROR(SUM(adaptlig_rxn_vol*DNAconc_pooled), "")</calculatedColumnFormula>
    </tableColumn>
    <tableColumn id="17" xr3:uid="{00000000-0010-0000-0100-000011000000}" name="flowcell_maxvol_ul">
      <calculatedColumnFormula>IF(LEN(flowcell_maxvol)=0,"",flowcell_maxvol)</calculatedColumnFormula>
    </tableColumn>
    <tableColumn id="18" xr3:uid="{00000000-0010-0000-0100-000012000000}" name="flowcell_id">
      <calculatedColumnFormula>IF(LEN(flowcell_id)=0,"",flowcell_id)</calculatedColumnFormula>
    </tableColumn>
    <tableColumn id="19" xr3:uid="{00000000-0010-0000-0100-000013000000}" name="flowcell_chemistry">
      <calculatedColumnFormula>IF(LEN(flowcell_chemisty)=0,"",flowcell_chemisty)</calculatedColumnFormula>
    </tableColumn>
    <tableColumn id="20" xr3:uid="{00000000-0010-0000-0100-000014000000}" name="flowcell_status">
      <calculatedColumnFormula>IF(LEN(flowcell_status)=0,"",flowcell_status)</calculatedColumnFormula>
    </tableColumn>
    <tableColumn id="21" xr3:uid="{00000000-0010-0000-0100-000015000000}" name="flowcell_checkpores">
      <calculatedColumnFormula>IF(LEN(flowcell_checkpores)=0,"",flowcell_checkpores)</calculatedColumnFormula>
    </tableColumn>
    <tableColumn id="22" xr3:uid="{00000000-0010-0000-0100-000016000000}" name="flowcell_runlength_hrs">
      <calculatedColumnFormula>IF(LEN(flowcell_runduration)=0,"",flowcell_runduration)</calculatedColumnFormula>
    </tableColumn>
    <tableColumn id="23" xr3:uid="{00000000-0010-0000-01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I97" totalsRowShown="0">
  <autoFilter ref="A1:I97" xr:uid="{00000000-0009-0000-0100-000002000000}"/>
  <tableColumns count="9">
    <tableColumn id="1" xr3:uid="{00000000-0010-0000-0200-000001000000}" name="sample_id"/>
    <tableColumn id="2" xr3:uid="{00000000-0010-0000-0200-000002000000}" name="extraction_id"/>
    <tableColumn id="9" xr3:uid="{98E62512-61AC-41C9-8930-37E9E6964CA3}" name="sample_type" dataDxfId="10">
      <calculatedColumnFormula>IF(LEN(Library!F3)=0,"",Library!F3)</calculatedColumnFormula>
    </tableColumn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IF(LEN(Library!G3)=0,"",CONCATENATE("barcode",Library!L3))</calculatedColumnFormula>
    </tableColumn>
    <tableColumn id="8" xr3:uid="{00000000-0010-0000-0200-000008000000}" name="pcrproductadded_vol_ul">
      <calculatedColumnFormula>IF(LEN(Library!W3)=0,"",IF(Library!X3&gt;0,Library!X3,Library!W3))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Q55"/>
  <sheetViews>
    <sheetView topLeftCell="A26" zoomScale="160" zoomScaleNormal="160" workbookViewId="0">
      <selection activeCell="C36" sqref="C36"/>
    </sheetView>
  </sheetViews>
  <sheetFormatPr defaultColWidth="8.59765625" defaultRowHeight="15.6" x14ac:dyDescent="0.3"/>
  <cols>
    <col min="1" max="8" width="9" style="2" customWidth="1"/>
  </cols>
  <sheetData>
    <row r="1" spans="1:12" x14ac:dyDescent="0.3">
      <c r="A1" s="119" t="s">
        <v>334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</row>
    <row r="2" spans="1:12" ht="15.75" customHeight="1" x14ac:dyDescent="0.3">
      <c r="A2" s="93" t="s">
        <v>0</v>
      </c>
      <c r="B2" s="93"/>
      <c r="C2" s="120"/>
      <c r="D2" s="120"/>
      <c r="E2" s="120"/>
      <c r="F2" s="120"/>
      <c r="G2" s="100" t="s">
        <v>1</v>
      </c>
      <c r="H2" s="100"/>
      <c r="J2" s="121" t="s">
        <v>2</v>
      </c>
      <c r="K2" s="121"/>
    </row>
    <row r="3" spans="1:12" ht="15.75" customHeight="1" x14ac:dyDescent="0.3">
      <c r="A3" s="93" t="s">
        <v>3</v>
      </c>
      <c r="B3" s="93"/>
      <c r="C3" s="122"/>
      <c r="D3" s="122"/>
      <c r="E3" s="122"/>
      <c r="F3" s="122"/>
      <c r="G3" s="4" t="s">
        <v>4</v>
      </c>
      <c r="J3" s="123" t="s">
        <v>5</v>
      </c>
      <c r="K3" s="123"/>
    </row>
    <row r="4" spans="1:12" ht="15.75" customHeight="1" x14ac:dyDescent="0.3">
      <c r="A4" s="93" t="s">
        <v>6</v>
      </c>
      <c r="B4" s="93"/>
      <c r="C4" s="120"/>
      <c r="D4" s="120"/>
      <c r="E4" s="120"/>
      <c r="F4" s="120"/>
      <c r="G4" s="3" t="s">
        <v>7</v>
      </c>
      <c r="J4" s="124" t="s">
        <v>8</v>
      </c>
      <c r="K4" s="124"/>
    </row>
    <row r="5" spans="1:12" ht="15.75" customHeight="1" x14ac:dyDescent="0.3">
      <c r="A5" s="110" t="s">
        <v>9</v>
      </c>
      <c r="B5" s="110"/>
      <c r="C5" s="108" t="str">
        <f>IF(OR(ISBLANK(C3),ISBLANK(C4)),"",CONCATENATE("SL",VLOOKUP(C3,Reference!I17:J26,2,FALSE()),C4))</f>
        <v/>
      </c>
      <c r="D5" s="108"/>
      <c r="E5" s="108"/>
      <c r="F5" s="108"/>
      <c r="G5" s="4" t="s">
        <v>10</v>
      </c>
      <c r="J5" s="109" t="s">
        <v>11</v>
      </c>
      <c r="K5" s="109"/>
    </row>
    <row r="6" spans="1:12" ht="15.75" customHeight="1" x14ac:dyDescent="0.3">
      <c r="A6" s="110" t="s">
        <v>12</v>
      </c>
      <c r="B6" s="110"/>
      <c r="C6" s="111" t="str">
        <f>IF(OR(ISBLANK(C2),ISBLANK(C3),ISBLANK(C4)),"",CONCATENATE(C2,"_SeqLib_",C5))</f>
        <v/>
      </c>
      <c r="D6" s="111"/>
      <c r="E6" s="111"/>
      <c r="F6" s="111"/>
      <c r="G6" s="4"/>
      <c r="J6" s="109"/>
      <c r="K6" s="109"/>
    </row>
    <row r="7" spans="1:12" ht="15.75" customHeight="1" x14ac:dyDescent="0.3">
      <c r="A7" s="117" t="s">
        <v>13</v>
      </c>
      <c r="B7" s="117"/>
      <c r="C7" s="118"/>
      <c r="D7" s="118"/>
      <c r="E7" s="118"/>
      <c r="F7" s="118"/>
      <c r="G7" s="4" t="s">
        <v>4</v>
      </c>
    </row>
    <row r="8" spans="1:12" ht="15.75" customHeight="1" x14ac:dyDescent="0.3">
      <c r="A8" s="117" t="s">
        <v>14</v>
      </c>
      <c r="B8" s="117"/>
      <c r="C8" s="118"/>
      <c r="D8" s="118"/>
      <c r="E8" s="118"/>
      <c r="F8" s="118"/>
      <c r="G8" s="4" t="s">
        <v>15</v>
      </c>
    </row>
    <row r="9" spans="1:12" ht="15.75" customHeight="1" x14ac:dyDescent="0.3">
      <c r="A9" s="113" t="s">
        <v>16</v>
      </c>
      <c r="B9" s="113"/>
      <c r="C9" s="114" t="str">
        <f>IF(OR(LEN(C7)=0, LEN(C8)=0),"",CONCATENATE(C7,"_Batch",C8))</f>
        <v/>
      </c>
      <c r="D9" s="114"/>
      <c r="E9" s="114"/>
      <c r="F9" s="114"/>
      <c r="G9" s="4" t="s">
        <v>17</v>
      </c>
    </row>
    <row r="10" spans="1:12" ht="15.75" customHeight="1" x14ac:dyDescent="0.3">
      <c r="A10" s="113" t="s">
        <v>18</v>
      </c>
      <c r="B10" s="113"/>
      <c r="C10" s="114" t="str">
        <f>IF(OR(LEN(C6)=0,LEN(exp_summary)=0),"",CONCATENATE(C6,"_",exp_summary))</f>
        <v/>
      </c>
      <c r="D10" s="114"/>
      <c r="E10" s="114"/>
      <c r="F10" s="114"/>
      <c r="G10" s="114"/>
      <c r="H10" s="114"/>
    </row>
    <row r="11" spans="1:12" ht="15.75" customHeight="1" x14ac:dyDescent="0.3">
      <c r="A11" s="93" t="s">
        <v>19</v>
      </c>
      <c r="B11" s="93"/>
      <c r="C11" s="25"/>
      <c r="D11" s="23"/>
      <c r="E11" s="23"/>
      <c r="F11" s="23"/>
      <c r="G11" s="4"/>
    </row>
    <row r="12" spans="1:12" ht="15.75" customHeight="1" x14ac:dyDescent="0.3">
      <c r="A12" s="93" t="s">
        <v>20</v>
      </c>
      <c r="B12" s="93"/>
      <c r="C12" s="115"/>
      <c r="D12" s="115"/>
      <c r="E12" s="115"/>
      <c r="F12" s="115"/>
      <c r="G12" s="115"/>
      <c r="H12" s="115"/>
      <c r="I12" s="115"/>
      <c r="J12" s="115"/>
      <c r="K12" s="115"/>
    </row>
    <row r="13" spans="1:12" x14ac:dyDescent="0.3">
      <c r="A13" s="1"/>
      <c r="B13" s="1"/>
      <c r="C13" s="115"/>
      <c r="D13" s="115"/>
      <c r="E13" s="115"/>
      <c r="F13" s="115"/>
      <c r="G13" s="115"/>
      <c r="H13" s="115"/>
      <c r="I13" s="115"/>
      <c r="J13" s="115"/>
      <c r="K13" s="115"/>
    </row>
    <row r="14" spans="1:12" x14ac:dyDescent="0.3">
      <c r="C14" s="5"/>
    </row>
    <row r="15" spans="1:12" x14ac:dyDescent="0.3">
      <c r="A15" s="6" t="s">
        <v>21</v>
      </c>
      <c r="C15" s="7"/>
      <c r="E15" s="8"/>
      <c r="G15" s="7"/>
    </row>
    <row r="16" spans="1:12" x14ac:dyDescent="0.3">
      <c r="A16" s="8" t="str">
        <f>_xlfn.CONCAT("1. Add ", pcr_product_targetmass_per_sample, " ng of clean PCR product into a fresh plate according to concentration.")</f>
        <v>1. Add 200 ng of clean PCR product into a fresh plate according to concentration.</v>
      </c>
      <c r="B16" s="8"/>
      <c r="C16" s="8"/>
      <c r="D16" s="8"/>
      <c r="E16" s="8"/>
      <c r="H16" s="4"/>
      <c r="I16" s="116" t="s">
        <v>22</v>
      </c>
      <c r="J16" s="116"/>
      <c r="K16" s="116"/>
    </row>
    <row r="17" spans="1:17" ht="16.2" thickBot="1" x14ac:dyDescent="0.35">
      <c r="A17" s="8" t="s">
        <v>338</v>
      </c>
      <c r="B17" s="8"/>
      <c r="C17" s="8"/>
      <c r="D17" s="8"/>
      <c r="E17" s="8"/>
      <c r="G17" s="8"/>
      <c r="I17" s="97" t="s">
        <v>25</v>
      </c>
      <c r="J17" s="97"/>
      <c r="K17" s="9" t="s">
        <v>26</v>
      </c>
    </row>
    <row r="18" spans="1:17" x14ac:dyDescent="0.3">
      <c r="A18" s="8"/>
      <c r="B18" s="8"/>
      <c r="C18" s="8"/>
      <c r="D18" s="8"/>
      <c r="E18" s="8"/>
      <c r="G18" s="8"/>
      <c r="I18" s="112">
        <v>30</v>
      </c>
      <c r="J18" s="112"/>
      <c r="K18" s="2" t="s">
        <v>27</v>
      </c>
    </row>
    <row r="19" spans="1:17" x14ac:dyDescent="0.3">
      <c r="A19" s="8"/>
      <c r="B19" s="8"/>
      <c r="C19" s="8"/>
      <c r="D19" s="8"/>
      <c r="E19" s="8"/>
      <c r="G19" s="8"/>
      <c r="I19" s="112">
        <v>30</v>
      </c>
      <c r="J19" s="112"/>
      <c r="K19" s="7">
        <v>2</v>
      </c>
    </row>
    <row r="20" spans="1:17" x14ac:dyDescent="0.3">
      <c r="A20" s="8"/>
      <c r="B20" s="8"/>
      <c r="C20" s="8"/>
      <c r="D20" s="8"/>
      <c r="E20" s="8"/>
      <c r="G20" s="8"/>
      <c r="I20" s="112">
        <v>80</v>
      </c>
      <c r="J20" s="112"/>
      <c r="K20" s="2">
        <v>2</v>
      </c>
    </row>
    <row r="21" spans="1:17" x14ac:dyDescent="0.3">
      <c r="A21" s="8"/>
      <c r="B21" s="8"/>
      <c r="C21" s="8"/>
      <c r="D21" s="8"/>
      <c r="E21" s="8"/>
      <c r="G21" s="8"/>
      <c r="I21" s="112">
        <v>8</v>
      </c>
      <c r="J21" s="112"/>
      <c r="K21" s="2" t="s">
        <v>27</v>
      </c>
    </row>
    <row r="22" spans="1:17" x14ac:dyDescent="0.3">
      <c r="A22" s="6" t="s">
        <v>28</v>
      </c>
      <c r="C22" s="7"/>
    </row>
    <row r="23" spans="1:17" ht="15.75" customHeight="1" x14ac:dyDescent="0.3">
      <c r="A23" s="8" t="s">
        <v>336</v>
      </c>
      <c r="B23" s="8"/>
      <c r="C23" s="8"/>
      <c r="D23" s="8"/>
      <c r="E23" s="8"/>
      <c r="F23" s="8"/>
      <c r="G23" s="24"/>
    </row>
    <row r="24" spans="1:17" ht="30.75" customHeight="1" x14ac:dyDescent="0.3">
      <c r="A24" s="100" t="str">
        <f>_xlfn.CONCAT("2. Clean up: Add 0.5x vol (", SUM(5*exp_rxns)*0.5,"µl) AMPPure beads for 5 min RT with mixing, wash with fresh 80% EtOH, spin, dry, re-suspend in 15 µl EB (10 min @RT) and transfer eluate to fresh tube")</f>
        <v>2. Clean up: Add 0.5x vol (0µl) AMPPure beads for 5 min RT with mixing, wash with fresh 80% EtOH, spin, dry, re-suspend in 15 µl EB (10 min @RT) and transfer eluate to fresh tube</v>
      </c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</row>
    <row r="25" spans="1:17" ht="15.75" customHeight="1" x14ac:dyDescent="0.3">
      <c r="A25" s="8" t="s">
        <v>358</v>
      </c>
      <c r="B25" s="8"/>
      <c r="C25" s="8"/>
      <c r="D25" s="8"/>
      <c r="E25" s="8"/>
      <c r="F25" s="8"/>
      <c r="G25" s="8"/>
    </row>
    <row r="26" spans="1:17" ht="46.5" customHeight="1" thickBot="1" x14ac:dyDescent="0.35">
      <c r="A26" s="10" t="s">
        <v>29</v>
      </c>
      <c r="B26" s="11" t="s">
        <v>30</v>
      </c>
      <c r="C26" s="11" t="s">
        <v>31</v>
      </c>
      <c r="D26" s="101" t="s">
        <v>32</v>
      </c>
      <c r="E26" s="101"/>
      <c r="F26" s="104" t="s">
        <v>386</v>
      </c>
      <c r="G26" s="104"/>
      <c r="H26" s="104" t="s">
        <v>387</v>
      </c>
      <c r="I26" s="104"/>
    </row>
    <row r="27" spans="1:17" ht="16.2" thickTop="1" x14ac:dyDescent="0.3">
      <c r="A27" s="12">
        <f>SUM(exp_rxns*5)*0.5</f>
        <v>0</v>
      </c>
      <c r="B27" s="28">
        <v>14.6</v>
      </c>
      <c r="C27" s="28">
        <v>10</v>
      </c>
      <c r="D27" s="102">
        <f>SUM(B27*C27)</f>
        <v>146</v>
      </c>
      <c r="E27" s="102"/>
      <c r="F27" s="103">
        <f>IFERROR(IF(SUM(flowcell_targetmass/DNAconc_pooled)&gt;adaptlig_maxvol_ul,adaptlig_maxvol_ul, ROUNDUP(SUM(flowcell_targetmass/DNAconc_pooled),1)),"")</f>
        <v>5.5</v>
      </c>
      <c r="G27" s="103"/>
      <c r="H27" s="107">
        <f>IFERROR(SUM(adaptlig_maxvol_ul-F27),"")</f>
        <v>4.5</v>
      </c>
      <c r="I27" s="107"/>
    </row>
    <row r="29" spans="1:17" x14ac:dyDescent="0.3">
      <c r="A29" s="6" t="s">
        <v>33</v>
      </c>
    </row>
    <row r="30" spans="1:17" x14ac:dyDescent="0.3">
      <c r="A30" s="8" t="s">
        <v>388</v>
      </c>
      <c r="B30" s="8"/>
      <c r="C30" s="8"/>
      <c r="G30" s="4"/>
    </row>
    <row r="31" spans="1:17" x14ac:dyDescent="0.3">
      <c r="A31" s="8" t="str">
        <f>_xlfn.CONCAT("2. Add 1 µl of diluted RA + ADB to the ", adaptlig_maxvol_ul, " µl of adapter ligated cleaned pooled DNA")</f>
        <v>2. Add 1 µl of diluted RA + ADB to the 10 µl of adapter ligated cleaned pooled DNA</v>
      </c>
      <c r="B31" s="8"/>
      <c r="C31" s="8"/>
    </row>
    <row r="32" spans="1:17" x14ac:dyDescent="0.3">
      <c r="A32" s="4" t="s">
        <v>337</v>
      </c>
      <c r="B32" s="8"/>
      <c r="C32" s="8"/>
      <c r="G32" s="4"/>
      <c r="Q32" s="2"/>
    </row>
    <row r="34" spans="1:6" x14ac:dyDescent="0.3">
      <c r="A34" s="6" t="s">
        <v>389</v>
      </c>
    </row>
    <row r="35" spans="1:6" x14ac:dyDescent="0.3">
      <c r="A35" s="93" t="s">
        <v>44</v>
      </c>
      <c r="B35" s="93"/>
      <c r="C35" s="94">
        <v>234</v>
      </c>
      <c r="D35" s="94"/>
      <c r="E35" s="8" t="s">
        <v>45</v>
      </c>
    </row>
    <row r="36" spans="1:6" x14ac:dyDescent="0.3">
      <c r="A36" s="8" t="s">
        <v>390</v>
      </c>
    </row>
    <row r="37" spans="1:6" x14ac:dyDescent="0.3">
      <c r="A37" s="8" t="s">
        <v>391</v>
      </c>
    </row>
    <row r="38" spans="1:6" x14ac:dyDescent="0.3">
      <c r="A38" s="8" t="s">
        <v>392</v>
      </c>
    </row>
    <row r="39" spans="1:6" x14ac:dyDescent="0.3">
      <c r="A39" s="8" t="s">
        <v>393</v>
      </c>
    </row>
    <row r="41" spans="1:6" x14ac:dyDescent="0.3">
      <c r="A41" s="6" t="s">
        <v>395</v>
      </c>
    </row>
    <row r="42" spans="1:6" ht="15.75" customHeight="1" thickBot="1" x14ac:dyDescent="0.35">
      <c r="A42" s="97" t="s">
        <v>23</v>
      </c>
      <c r="B42" s="97"/>
      <c r="C42" s="97"/>
      <c r="D42" s="105" t="s">
        <v>24</v>
      </c>
      <c r="E42" s="105"/>
    </row>
    <row r="43" spans="1:6" ht="15.75" customHeight="1" x14ac:dyDescent="0.3">
      <c r="A43" s="101" t="s">
        <v>34</v>
      </c>
      <c r="B43" s="101"/>
      <c r="C43" s="101"/>
      <c r="D43" s="106">
        <f>flowcell_maxvol</f>
        <v>11</v>
      </c>
      <c r="E43" s="106"/>
    </row>
    <row r="44" spans="1:6" ht="15.75" customHeight="1" x14ac:dyDescent="0.3">
      <c r="A44" s="98" t="s">
        <v>351</v>
      </c>
      <c r="B44" s="98"/>
      <c r="C44" s="98"/>
      <c r="D44" s="99">
        <v>37.5</v>
      </c>
      <c r="E44" s="99"/>
    </row>
    <row r="45" spans="1:6" ht="15.75" customHeight="1" x14ac:dyDescent="0.3">
      <c r="A45" s="98" t="s">
        <v>352</v>
      </c>
      <c r="B45" s="98"/>
      <c r="C45" s="98"/>
      <c r="D45" s="99">
        <v>25.5</v>
      </c>
      <c r="E45" s="99"/>
      <c r="F45" s="4" t="s">
        <v>35</v>
      </c>
    </row>
    <row r="46" spans="1:6" ht="15.75" customHeight="1" x14ac:dyDescent="0.3">
      <c r="A46" s="8" t="s">
        <v>394</v>
      </c>
      <c r="B46" s="91"/>
      <c r="C46" s="91"/>
      <c r="D46" s="4"/>
      <c r="E46" s="4"/>
      <c r="F46" s="4"/>
    </row>
    <row r="48" spans="1:6" x14ac:dyDescent="0.3">
      <c r="A48" s="6" t="s">
        <v>396</v>
      </c>
      <c r="C48" s="4"/>
    </row>
    <row r="49" spans="1:5" x14ac:dyDescent="0.3">
      <c r="A49" s="92" t="s">
        <v>397</v>
      </c>
      <c r="C49" s="4"/>
    </row>
    <row r="50" spans="1:5" ht="15.75" customHeight="1" x14ac:dyDescent="0.3">
      <c r="A50" s="93" t="s">
        <v>36</v>
      </c>
      <c r="B50" s="93"/>
      <c r="C50" s="95" t="s">
        <v>37</v>
      </c>
      <c r="D50" s="95"/>
      <c r="E50" s="4" t="s">
        <v>4</v>
      </c>
    </row>
    <row r="51" spans="1:5" ht="15.75" customHeight="1" x14ac:dyDescent="0.3">
      <c r="A51" s="93" t="s">
        <v>38</v>
      </c>
      <c r="B51" s="93"/>
      <c r="C51" s="94"/>
      <c r="D51" s="94"/>
    </row>
    <row r="52" spans="1:5" ht="15.75" customHeight="1" x14ac:dyDescent="0.3">
      <c r="A52" s="93" t="s">
        <v>39</v>
      </c>
      <c r="B52" s="93"/>
      <c r="C52" s="94"/>
      <c r="D52" s="94"/>
      <c r="E52" s="4" t="s">
        <v>4</v>
      </c>
    </row>
    <row r="53" spans="1:5" ht="15.75" customHeight="1" x14ac:dyDescent="0.3">
      <c r="A53" s="93" t="s">
        <v>40</v>
      </c>
      <c r="B53" s="93"/>
      <c r="C53" s="96" t="str">
        <f>IF(flowcell_status="New",0,"")</f>
        <v/>
      </c>
      <c r="D53" s="96"/>
      <c r="E53" s="8" t="s">
        <v>41</v>
      </c>
    </row>
    <row r="54" spans="1:5" ht="15.75" customHeight="1" x14ac:dyDescent="0.3">
      <c r="A54" s="93" t="s">
        <v>42</v>
      </c>
      <c r="B54" s="93"/>
      <c r="C54" s="95" t="s">
        <v>43</v>
      </c>
      <c r="D54" s="95"/>
      <c r="E54" s="4" t="s">
        <v>4</v>
      </c>
    </row>
    <row r="55" spans="1:5" ht="15.75" customHeight="1" x14ac:dyDescent="0.3">
      <c r="A55" s="93" t="s">
        <v>46</v>
      </c>
      <c r="B55" s="93"/>
      <c r="C55" s="94"/>
      <c r="D55" s="94"/>
      <c r="E55" s="8" t="s">
        <v>47</v>
      </c>
    </row>
  </sheetData>
  <sheetProtection sheet="1" objects="1" scenarios="1"/>
  <mergeCells count="62">
    <mergeCell ref="A7:B7"/>
    <mergeCell ref="C7:F7"/>
    <mergeCell ref="A8:B8"/>
    <mergeCell ref="C8:F8"/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  <mergeCell ref="A5:B5"/>
    <mergeCell ref="C5:F5"/>
    <mergeCell ref="J5:K6"/>
    <mergeCell ref="A6:B6"/>
    <mergeCell ref="C6:F6"/>
    <mergeCell ref="I21:J21"/>
    <mergeCell ref="I18:J18"/>
    <mergeCell ref="I19:J19"/>
    <mergeCell ref="I20:J20"/>
    <mergeCell ref="A9:B9"/>
    <mergeCell ref="C9:F9"/>
    <mergeCell ref="A10:B10"/>
    <mergeCell ref="C10:H10"/>
    <mergeCell ref="A11:B11"/>
    <mergeCell ref="A12:B12"/>
    <mergeCell ref="C12:K13"/>
    <mergeCell ref="I16:K16"/>
    <mergeCell ref="I17:J17"/>
    <mergeCell ref="A44:C44"/>
    <mergeCell ref="D44:E44"/>
    <mergeCell ref="A45:C45"/>
    <mergeCell ref="D45:E45"/>
    <mergeCell ref="A24:L24"/>
    <mergeCell ref="D26:E26"/>
    <mergeCell ref="D27:E27"/>
    <mergeCell ref="F27:G27"/>
    <mergeCell ref="F26:G26"/>
    <mergeCell ref="A42:C42"/>
    <mergeCell ref="D42:E42"/>
    <mergeCell ref="A43:C43"/>
    <mergeCell ref="D43:E43"/>
    <mergeCell ref="H26:I26"/>
    <mergeCell ref="H27:I27"/>
    <mergeCell ref="A35:B35"/>
    <mergeCell ref="C35:D35"/>
    <mergeCell ref="A55:B55"/>
    <mergeCell ref="C55:D55"/>
    <mergeCell ref="A50:B50"/>
    <mergeCell ref="C50:D50"/>
    <mergeCell ref="A51:B51"/>
    <mergeCell ref="C51:D51"/>
    <mergeCell ref="A52:B52"/>
    <mergeCell ref="C52:D52"/>
    <mergeCell ref="A53:B53"/>
    <mergeCell ref="C53:D53"/>
    <mergeCell ref="A54:B54"/>
    <mergeCell ref="C54:D54"/>
  </mergeCells>
  <conditionalFormatting sqref="C2:C4 C7:C8 C11:C12 B27:C27 C35 C50:C52 C54:C55">
    <cfRule type="expression" dxfId="9" priority="7">
      <formula>COUNTIF(B2,"")</formula>
    </cfRule>
  </conditionalFormatting>
  <conditionalFormatting sqref="C35">
    <cfRule type="cellIs" dxfId="8" priority="8" operator="lessThan">
      <formula>800</formula>
    </cfRule>
    <cfRule type="cellIs" dxfId="7" priority="9" operator="greaterThanOrEqual">
      <formula>800</formula>
    </cfRule>
  </conditionalFormatting>
  <dataValidations count="2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  <dataValidation type="custom" allowBlank="1" showInputMessage="1" showErrorMessage="1" errorTitle="Incorrect Format" error="Exp Number should be three digits long" sqref="C4:F4" xr:uid="{3FDCD9F6-71E1-4031-A5A3-4FE8E285D9A4}">
      <formula1>LEN(C4)=3</formula1>
    </dataValidation>
  </dataValidations>
  <pageMargins left="0.70833333333333304" right="0.70833333333333304" top="0.74791666666666701" bottom="0.74861111111111101" header="0.511811023622047" footer="0.31527777777777799"/>
  <pageSetup paperSize="9" fitToHeight="0" orientation="portrait" horizontalDpi="300" verticalDpi="300" r:id="rId1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4" id="{7D748971-4ED9-4DAD-A430-377FADB0435A}">
            <xm:f>COUNTIF($C$52,Reference!$E$18)</xm:f>
            <x14:dxf>
              <fill>
                <patternFill>
                  <bgColor rgb="FFFFFF00"/>
                </patternFill>
              </fill>
            </x14:dxf>
          </x14:cfRule>
          <xm:sqref>C53</xm:sqref>
        </x14:conditionalFormatting>
        <x14:conditionalFormatting xmlns:xm="http://schemas.microsoft.com/office/excel/2006/main">
          <x14:cfRule type="cellIs" priority="12" operator="lessThan" id="{19D8DF94-2AE3-467C-A57C-35B04CD0367F}">
            <xm:f>Reference!$B$23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3" operator="greaterThanOrEqual" id="{840A6DF8-F522-46F8-ADCF-F799D761F007}">
            <xm:f>Reference!$B$23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1000000}">
          <x14:formula1>
            <xm:f>Reference!$E$17:$E$18</xm:f>
          </x14:formula1>
          <x14:formula2>
            <xm:f>0</xm:f>
          </x14:formula2>
          <xm:sqref>C52</xm:sqref>
        </x14:dataValidation>
        <x14:dataValidation type="list" allowBlank="1" showInputMessage="1" showErrorMessage="1" xr:uid="{2FD70BE5-C9FE-4FC2-BCF1-8C135E992CE5}">
          <x14:formula1>
            <xm:f>Reference!$E$33:$E$34</xm:f>
          </x14:formula1>
          <xm:sqref>C54:D54</xm:sqref>
        </x14:dataValidation>
        <x14:dataValidation type="list" allowBlank="1" showInputMessage="1" showErrorMessage="1" xr:uid="{86E97738-BE4E-45D2-82E4-9BB20B6C5270}">
          <x14:formula1>
            <xm:f>Reference!$E$25:$E$30</xm:f>
          </x14:formula1>
          <xm:sqref>C50:D50</xm:sqref>
        </x14:dataValidation>
        <x14:dataValidation type="list" allowBlank="1" showInputMessage="1" showErrorMessage="1" xr:uid="{00000000-0002-0000-0000-000003000000}">
          <x14:formula1>
            <xm:f>Reference!$I$17:$I$26</xm:f>
          </x14:formula1>
          <x14:formula2>
            <xm:f>0</xm:f>
          </x14:formula2>
          <xm:sqref>C3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Reference!$L$17:$L$26</xm:f>
          </x14:formula1>
          <x14:formula2>
            <xm:f>0</xm:f>
          </x14:formula2>
          <xm:sqref>C7:F7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Z111"/>
  <sheetViews>
    <sheetView zoomScale="130" zoomScaleNormal="130" workbookViewId="0">
      <selection activeCell="D3" sqref="D3"/>
    </sheetView>
  </sheetViews>
  <sheetFormatPr defaultColWidth="11" defaultRowHeight="15.6" x14ac:dyDescent="0.3"/>
  <cols>
    <col min="1" max="1" width="5.8984375" bestFit="1" customWidth="1"/>
    <col min="2" max="2" width="10.19921875" hidden="1" customWidth="1"/>
    <col min="3" max="3" width="6.59765625" customWidth="1"/>
    <col min="4" max="6" width="11.8984375" customWidth="1"/>
    <col min="7" max="7" width="13.09765625" hidden="1" customWidth="1"/>
    <col min="8" max="8" width="12" hidden="1" customWidth="1"/>
    <col min="13" max="22" width="11" hidden="1" customWidth="1"/>
    <col min="26" max="26" width="0" hidden="1" customWidth="1"/>
  </cols>
  <sheetData>
    <row r="1" spans="1:26" x14ac:dyDescent="0.3">
      <c r="C1" s="34"/>
      <c r="D1" s="125" t="s">
        <v>48</v>
      </c>
      <c r="E1" s="125"/>
      <c r="F1" s="125"/>
      <c r="G1" s="56" t="s">
        <v>369</v>
      </c>
      <c r="H1" s="126" t="s">
        <v>49</v>
      </c>
      <c r="I1" s="126"/>
      <c r="J1" s="126"/>
      <c r="K1" s="126"/>
      <c r="L1" s="127" t="s">
        <v>50</v>
      </c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</row>
    <row r="2" spans="1:26" s="10" customFormat="1" ht="95.4" thickBot="1" x14ac:dyDescent="0.45">
      <c r="A2" s="36" t="s">
        <v>51</v>
      </c>
      <c r="B2" s="75" t="s">
        <v>305</v>
      </c>
      <c r="C2" s="36" t="s">
        <v>52</v>
      </c>
      <c r="D2" s="57" t="s">
        <v>53</v>
      </c>
      <c r="E2" s="57" t="s">
        <v>54</v>
      </c>
      <c r="F2" s="57" t="s">
        <v>353</v>
      </c>
      <c r="G2" s="58" t="s">
        <v>55</v>
      </c>
      <c r="H2" s="59" t="s">
        <v>56</v>
      </c>
      <c r="I2" s="59" t="s">
        <v>57</v>
      </c>
      <c r="J2" s="59" t="s">
        <v>58</v>
      </c>
      <c r="K2" s="59" t="s">
        <v>59</v>
      </c>
      <c r="L2" s="60" t="s">
        <v>60</v>
      </c>
      <c r="M2" s="60" t="s">
        <v>309</v>
      </c>
      <c r="N2" s="60" t="s">
        <v>306</v>
      </c>
      <c r="O2" s="60" t="s">
        <v>307</v>
      </c>
      <c r="P2" s="60" t="s">
        <v>308</v>
      </c>
      <c r="Q2" s="60" t="s">
        <v>370</v>
      </c>
      <c r="R2" s="60" t="s">
        <v>371</v>
      </c>
      <c r="S2" s="60" t="s">
        <v>372</v>
      </c>
      <c r="T2" s="60" t="s">
        <v>373</v>
      </c>
      <c r="U2" s="60" t="s">
        <v>374</v>
      </c>
      <c r="V2" s="60" t="s">
        <v>375</v>
      </c>
      <c r="W2" s="60" t="s">
        <v>367</v>
      </c>
      <c r="X2" s="60" t="s">
        <v>368</v>
      </c>
      <c r="Y2" s="60" t="s">
        <v>61</v>
      </c>
      <c r="Z2" s="60" t="s">
        <v>62</v>
      </c>
    </row>
    <row r="3" spans="1:26" ht="15.75" customHeight="1" x14ac:dyDescent="0.3">
      <c r="A3" s="37">
        <v>1</v>
      </c>
      <c r="B3" s="76" t="str">
        <f>RIGHT(tbl_SeqLib[[#This Row],[Well]],LEN(tbl_SeqLib[[#This Row],[Well]])-1)</f>
        <v>1</v>
      </c>
      <c r="C3" s="39" t="s">
        <v>63</v>
      </c>
      <c r="D3" s="39"/>
      <c r="E3" s="39"/>
      <c r="F3" s="39"/>
      <c r="G3" s="39"/>
      <c r="H3" s="83"/>
      <c r="I3" s="39"/>
      <c r="J3" s="39"/>
      <c r="K3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" s="41" t="s">
        <v>64</v>
      </c>
      <c r="M3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" s="42" t="str">
        <f>IF(LEN(tbl_SeqLib[[#This Row],[PCR '[DNA'] (ng / µl)]])&gt;0,ROUNDUP(_xlfn.MINIFS(tbl_SeqLib[PCR prodct (µl) to add (exact)],tbl_SeqLib[Column],tbl_SeqLib[[#This Row],[Column]]),1),"")</f>
        <v/>
      </c>
      <c r="O3" s="42" t="str">
        <f>IF(LEN(tbl_SeqLib[[#This Row],[PCR '[DNA'] (ng / µl)]])&gt;0,ROUNDDOWN(_xlfn.MAXIFS(tbl_SeqLib[PCR prodct (µl) to add (exact)],tbl_SeqLib[Column],tbl_SeqLib[[#This Row],[Column]]),1),"")</f>
        <v/>
      </c>
      <c r="P3" s="42" t="str">
        <f>IF(LEN(tbl_SeqLib[[#This Row],[PCR '[DNA'] (ng / µl)]])&gt;0,ROUNDUP(AVERAGEIFS(tbl_SeqLib[PCR prodct (µl) to add (exact)],tbl_SeqLib[Column],tbl_SeqLib[[#This Row],[Column]]),1),"")</f>
        <v/>
      </c>
      <c r="Q3" s="42" t="str" cm="1">
        <f t="array" ref="Q3">_xlfn.XLOOKUP(0,ABS(tbl_SeqLib[[#This Row],[Min vol for col]:[Av vol for col]]-tbl_SeqLib[[#This Row],[PCR prodct (µl) to add (exact)]]),tbl_SeqLib[[#This Row],[Min vol for col]:[Av vol for col]],"",1)</f>
        <v/>
      </c>
      <c r="R3" s="42" t="str" cm="1">
        <f t="array" ref="R3">_xlfn.XLOOKUP(0,ABS(tbl_SeqLib[[#This Row],[Max vol for col]:[Av vol for col]]-tbl_SeqLib[[#This Row],[PCR prodct (µl) to add (exact)]]),tbl_SeqLib[[#This Row],[Max vol for col]:[Av vol for col]],"",1)</f>
        <v/>
      </c>
      <c r="S3" s="42" t="str">
        <f>IF(LEN(tbl_SeqLib[[#This Row],[Max vol for col]])=0,"",tbl_SeqLib[[#This Row],[Max vol for col]])</f>
        <v/>
      </c>
      <c r="T3" s="42" t="str">
        <f>IF(LEN(tbl_SeqLib[[#This Row],[PCR '[DNA'] (ng / µl)]])&gt;0,AVERAGE(tbl_SeqLib[PCR prodct (µl) to add (exact)]),"")</f>
        <v/>
      </c>
      <c r="U3" s="42" t="str">
        <f>IF(LEN(tbl_SeqLib[[#This Row],[PCR '[DNA'] (ng / µl)]])&gt;0,MAX(tbl_SeqLib[PCR prodct (µl) to add (exact)]),"")</f>
        <v/>
      </c>
      <c r="V3" s="42" t="str" cm="1">
        <f t="array" ref="V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" s="69"/>
      <c r="Y3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" s="43" t="str">
        <f>IF(ISBLANK(tbl_SeqLib[[#This Row],[sWGA Identifier]]),"",CONCATENATE(exp_id,"_",tbl_SeqLib[[#This Row],[Well]]))</f>
        <v/>
      </c>
    </row>
    <row r="4" spans="1:26" ht="15.75" customHeight="1" x14ac:dyDescent="0.3">
      <c r="A4" s="44">
        <v>2</v>
      </c>
      <c r="B4" s="77" t="str">
        <f>RIGHT(tbl_SeqLib[[#This Row],[Well]],LEN(tbl_SeqLib[[#This Row],[Well]])-1)</f>
        <v>1</v>
      </c>
      <c r="C4" s="26" t="s">
        <v>65</v>
      </c>
      <c r="D4" s="26"/>
      <c r="E4" s="26"/>
      <c r="F4" s="26"/>
      <c r="G4" s="26"/>
      <c r="H4" s="84"/>
      <c r="I4" s="26"/>
      <c r="J4" s="26"/>
      <c r="K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" s="27" t="s">
        <v>66</v>
      </c>
      <c r="M4" s="6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" s="63" t="str">
        <f>IF(LEN(tbl_SeqLib[[#This Row],[PCR '[DNA'] (ng / µl)]])&gt;0,ROUNDUP(_xlfn.MINIFS(tbl_SeqLib[PCR prodct (µl) to add (exact)],tbl_SeqLib[Column],tbl_SeqLib[[#This Row],[Column]]),1),"")</f>
        <v/>
      </c>
      <c r="O4" s="63" t="str">
        <f>IF(LEN(tbl_SeqLib[[#This Row],[PCR '[DNA'] (ng / µl)]])&gt;0,ROUNDDOWN(_xlfn.MAXIFS(tbl_SeqLib[PCR prodct (µl) to add (exact)],tbl_SeqLib[Column],tbl_SeqLib[[#This Row],[Column]]),1),"")</f>
        <v/>
      </c>
      <c r="P4" s="63" t="str">
        <f>IF(LEN(tbl_SeqLib[[#This Row],[PCR '[DNA'] (ng / µl)]])&gt;0,ROUNDUP(AVERAGEIFS(tbl_SeqLib[PCR prodct (µl) to add (exact)],tbl_SeqLib[Column],tbl_SeqLib[[#This Row],[Column]]),1),"")</f>
        <v/>
      </c>
      <c r="Q4" s="63" t="str" cm="1">
        <f t="array" ref="Q4">_xlfn.XLOOKUP(0,ABS(tbl_SeqLib[[#This Row],[Min vol for col]:[Av vol for col]]-tbl_SeqLib[[#This Row],[PCR prodct (µl) to add (exact)]]),tbl_SeqLib[[#This Row],[Min vol for col]:[Av vol for col]],"",1)</f>
        <v/>
      </c>
      <c r="R4" s="63" t="str" cm="1">
        <f t="array" ref="R4">_xlfn.XLOOKUP(0,ABS(tbl_SeqLib[[#This Row],[Max vol for col]:[Av vol for col]]-tbl_SeqLib[[#This Row],[PCR prodct (µl) to add (exact)]]),tbl_SeqLib[[#This Row],[Max vol for col]:[Av vol for col]],"",1)</f>
        <v/>
      </c>
      <c r="S4" s="63" t="str">
        <f>IF(LEN(tbl_SeqLib[[#This Row],[Max vol for col]])=0,"",tbl_SeqLib[[#This Row],[Max vol for col]])</f>
        <v/>
      </c>
      <c r="T4" s="63" t="str">
        <f>IF(LEN(tbl_SeqLib[[#This Row],[PCR '[DNA'] (ng / µl)]])&gt;0,AVERAGE(tbl_SeqLib[PCR prodct (µl) to add (exact)]),"")</f>
        <v/>
      </c>
      <c r="U4" s="63" t="str">
        <f>IF(LEN(tbl_SeqLib[[#This Row],[PCR '[DNA'] (ng / µl)]])&gt;0,MAX(tbl_SeqLib[PCR prodct (µl) to add (exact)]),"")</f>
        <v/>
      </c>
      <c r="V4" s="63" t="str" cm="1">
        <f t="array" ref="V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" s="6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" s="70"/>
      <c r="Y4" s="6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" s="64" t="str">
        <f>IF(ISBLANK(tbl_SeqLib[[#This Row],[sWGA Identifier]]),"",CONCATENATE(exp_id,"_",tbl_SeqLib[[#This Row],[Well]]))</f>
        <v/>
      </c>
    </row>
    <row r="5" spans="1:26" ht="15.75" customHeight="1" x14ac:dyDescent="0.3">
      <c r="A5" s="44">
        <v>3</v>
      </c>
      <c r="B5" s="77" t="str">
        <f>RIGHT(tbl_SeqLib[[#This Row],[Well]],LEN(tbl_SeqLib[[#This Row],[Well]])-1)</f>
        <v>1</v>
      </c>
      <c r="C5" s="26" t="s">
        <v>67</v>
      </c>
      <c r="D5" s="26"/>
      <c r="E5" s="26"/>
      <c r="F5" s="26"/>
      <c r="G5" s="26"/>
      <c r="H5" s="84"/>
      <c r="I5" s="26"/>
      <c r="J5" s="26"/>
      <c r="K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" s="27" t="s">
        <v>68</v>
      </c>
      <c r="M5" s="6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" s="63" t="str">
        <f>IF(LEN(tbl_SeqLib[[#This Row],[PCR '[DNA'] (ng / µl)]])&gt;0,ROUNDUP(_xlfn.MINIFS(tbl_SeqLib[PCR prodct (µl) to add (exact)],tbl_SeqLib[Column],tbl_SeqLib[[#This Row],[Column]]),1),"")</f>
        <v/>
      </c>
      <c r="O5" s="63" t="str">
        <f>IF(LEN(tbl_SeqLib[[#This Row],[PCR '[DNA'] (ng / µl)]])&gt;0,ROUNDDOWN(_xlfn.MAXIFS(tbl_SeqLib[PCR prodct (µl) to add (exact)],tbl_SeqLib[Column],tbl_SeqLib[[#This Row],[Column]]),1),"")</f>
        <v/>
      </c>
      <c r="P5" s="63" t="str">
        <f>IF(LEN(tbl_SeqLib[[#This Row],[PCR '[DNA'] (ng / µl)]])&gt;0,ROUNDUP(AVERAGEIFS(tbl_SeqLib[PCR prodct (µl) to add (exact)],tbl_SeqLib[Column],tbl_SeqLib[[#This Row],[Column]]),1),"")</f>
        <v/>
      </c>
      <c r="Q5" s="63" t="str" cm="1">
        <f t="array" ref="Q5">_xlfn.XLOOKUP(0,ABS(tbl_SeqLib[[#This Row],[Min vol for col]:[Av vol for col]]-tbl_SeqLib[[#This Row],[PCR prodct (µl) to add (exact)]]),tbl_SeqLib[[#This Row],[Min vol for col]:[Av vol for col]],"",1)</f>
        <v/>
      </c>
      <c r="R5" s="63" t="str" cm="1">
        <f t="array" ref="R5">_xlfn.XLOOKUP(0,ABS(tbl_SeqLib[[#This Row],[Max vol for col]:[Av vol for col]]-tbl_SeqLib[[#This Row],[PCR prodct (µl) to add (exact)]]),tbl_SeqLib[[#This Row],[Max vol for col]:[Av vol for col]],"",1)</f>
        <v/>
      </c>
      <c r="S5" s="63" t="str">
        <f>IF(LEN(tbl_SeqLib[[#This Row],[Max vol for col]])=0,"",tbl_SeqLib[[#This Row],[Max vol for col]])</f>
        <v/>
      </c>
      <c r="T5" s="63" t="str">
        <f>IF(LEN(tbl_SeqLib[[#This Row],[PCR '[DNA'] (ng / µl)]])&gt;0,AVERAGE(tbl_SeqLib[PCR prodct (µl) to add (exact)]),"")</f>
        <v/>
      </c>
      <c r="U5" s="63" t="str">
        <f>IF(LEN(tbl_SeqLib[[#This Row],[PCR '[DNA'] (ng / µl)]])&gt;0,MAX(tbl_SeqLib[PCR prodct (µl) to add (exact)]),"")</f>
        <v/>
      </c>
      <c r="V5" s="63" t="str" cm="1">
        <f t="array" ref="V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" s="6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" s="70"/>
      <c r="Y5" s="6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" s="64" t="str">
        <f>IF(ISBLANK(tbl_SeqLib[[#This Row],[sWGA Identifier]]),"",CONCATENATE(exp_id,"_",tbl_SeqLib[[#This Row],[Well]]))</f>
        <v/>
      </c>
    </row>
    <row r="6" spans="1:26" ht="15.75" customHeight="1" x14ac:dyDescent="0.3">
      <c r="A6" s="44">
        <v>4</v>
      </c>
      <c r="B6" s="77" t="str">
        <f>RIGHT(tbl_SeqLib[[#This Row],[Well]],LEN(tbl_SeqLib[[#This Row],[Well]])-1)</f>
        <v>1</v>
      </c>
      <c r="C6" s="26" t="s">
        <v>69</v>
      </c>
      <c r="D6" s="26"/>
      <c r="E6" s="26"/>
      <c r="F6" s="26"/>
      <c r="G6" s="26"/>
      <c r="H6" s="84"/>
      <c r="I6" s="26"/>
      <c r="J6" s="26"/>
      <c r="K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" s="27" t="s">
        <v>70</v>
      </c>
      <c r="M6" s="6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" s="63" t="str">
        <f>IF(LEN(tbl_SeqLib[[#This Row],[PCR '[DNA'] (ng / µl)]])&gt;0,ROUNDUP(_xlfn.MINIFS(tbl_SeqLib[PCR prodct (µl) to add (exact)],tbl_SeqLib[Column],tbl_SeqLib[[#This Row],[Column]]),1),"")</f>
        <v/>
      </c>
      <c r="O6" s="63" t="str">
        <f>IF(LEN(tbl_SeqLib[[#This Row],[PCR '[DNA'] (ng / µl)]])&gt;0,ROUNDDOWN(_xlfn.MAXIFS(tbl_SeqLib[PCR prodct (µl) to add (exact)],tbl_SeqLib[Column],tbl_SeqLib[[#This Row],[Column]]),1),"")</f>
        <v/>
      </c>
      <c r="P6" s="63" t="str">
        <f>IF(LEN(tbl_SeqLib[[#This Row],[PCR '[DNA'] (ng / µl)]])&gt;0,ROUNDUP(AVERAGEIFS(tbl_SeqLib[PCR prodct (µl) to add (exact)],tbl_SeqLib[Column],tbl_SeqLib[[#This Row],[Column]]),1),"")</f>
        <v/>
      </c>
      <c r="Q6" s="63" t="str" cm="1">
        <f t="array" ref="Q6">_xlfn.XLOOKUP(0,ABS(tbl_SeqLib[[#This Row],[Min vol for col]:[Av vol for col]]-tbl_SeqLib[[#This Row],[PCR prodct (µl) to add (exact)]]),tbl_SeqLib[[#This Row],[Min vol for col]:[Av vol for col]],"",1)</f>
        <v/>
      </c>
      <c r="R6" s="63" t="str" cm="1">
        <f t="array" ref="R6">_xlfn.XLOOKUP(0,ABS(tbl_SeqLib[[#This Row],[Max vol for col]:[Av vol for col]]-tbl_SeqLib[[#This Row],[PCR prodct (µl) to add (exact)]]),tbl_SeqLib[[#This Row],[Max vol for col]:[Av vol for col]],"",1)</f>
        <v/>
      </c>
      <c r="S6" s="63" t="str">
        <f>IF(LEN(tbl_SeqLib[[#This Row],[Max vol for col]])=0,"",tbl_SeqLib[[#This Row],[Max vol for col]])</f>
        <v/>
      </c>
      <c r="T6" s="63" t="str">
        <f>IF(LEN(tbl_SeqLib[[#This Row],[PCR '[DNA'] (ng / µl)]])&gt;0,AVERAGE(tbl_SeqLib[PCR prodct (µl) to add (exact)]),"")</f>
        <v/>
      </c>
      <c r="U6" s="63" t="str">
        <f>IF(LEN(tbl_SeqLib[[#This Row],[PCR '[DNA'] (ng / µl)]])&gt;0,MAX(tbl_SeqLib[PCR prodct (µl) to add (exact)]),"")</f>
        <v/>
      </c>
      <c r="V6" s="63" t="str" cm="1">
        <f t="array" ref="V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" s="6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" s="70"/>
      <c r="Y6" s="6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" s="64" t="str">
        <f>IF(ISBLANK(tbl_SeqLib[[#This Row],[sWGA Identifier]]),"",CONCATENATE(exp_id,"_",tbl_SeqLib[[#This Row],[Well]]))</f>
        <v/>
      </c>
    </row>
    <row r="7" spans="1:26" ht="15.75" customHeight="1" x14ac:dyDescent="0.3">
      <c r="A7" s="44">
        <v>5</v>
      </c>
      <c r="B7" s="77" t="str">
        <f>RIGHT(tbl_SeqLib[[#This Row],[Well]],LEN(tbl_SeqLib[[#This Row],[Well]])-1)</f>
        <v>1</v>
      </c>
      <c r="C7" s="26" t="s">
        <v>71</v>
      </c>
      <c r="D7" s="26"/>
      <c r="E7" s="26"/>
      <c r="F7" s="26"/>
      <c r="G7" s="26"/>
      <c r="H7" s="84"/>
      <c r="I7" s="26"/>
      <c r="J7" s="26"/>
      <c r="K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" s="27" t="s">
        <v>72</v>
      </c>
      <c r="M7" s="6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" s="63" t="str">
        <f>IF(LEN(tbl_SeqLib[[#This Row],[PCR '[DNA'] (ng / µl)]])&gt;0,ROUNDUP(_xlfn.MINIFS(tbl_SeqLib[PCR prodct (µl) to add (exact)],tbl_SeqLib[Column],tbl_SeqLib[[#This Row],[Column]]),1),"")</f>
        <v/>
      </c>
      <c r="O7" s="63" t="str">
        <f>IF(LEN(tbl_SeqLib[[#This Row],[PCR '[DNA'] (ng / µl)]])&gt;0,ROUNDDOWN(_xlfn.MAXIFS(tbl_SeqLib[PCR prodct (µl) to add (exact)],tbl_SeqLib[Column],tbl_SeqLib[[#This Row],[Column]]),1),"")</f>
        <v/>
      </c>
      <c r="P7" s="63" t="str">
        <f>IF(LEN(tbl_SeqLib[[#This Row],[PCR '[DNA'] (ng / µl)]])&gt;0,ROUNDUP(AVERAGEIFS(tbl_SeqLib[PCR prodct (µl) to add (exact)],tbl_SeqLib[Column],tbl_SeqLib[[#This Row],[Column]]),1),"")</f>
        <v/>
      </c>
      <c r="Q7" s="63" t="str" cm="1">
        <f t="array" ref="Q7">_xlfn.XLOOKUP(0,ABS(tbl_SeqLib[[#This Row],[Min vol for col]:[Av vol for col]]-tbl_SeqLib[[#This Row],[PCR prodct (µl) to add (exact)]]),tbl_SeqLib[[#This Row],[Min vol for col]:[Av vol for col]],"",1)</f>
        <v/>
      </c>
      <c r="R7" s="63" t="str" cm="1">
        <f t="array" ref="R7">_xlfn.XLOOKUP(0,ABS(tbl_SeqLib[[#This Row],[Max vol for col]:[Av vol for col]]-tbl_SeqLib[[#This Row],[PCR prodct (µl) to add (exact)]]),tbl_SeqLib[[#This Row],[Max vol for col]:[Av vol for col]],"",1)</f>
        <v/>
      </c>
      <c r="S7" s="63" t="str">
        <f>IF(LEN(tbl_SeqLib[[#This Row],[Max vol for col]])=0,"",tbl_SeqLib[[#This Row],[Max vol for col]])</f>
        <v/>
      </c>
      <c r="T7" s="63" t="str">
        <f>IF(LEN(tbl_SeqLib[[#This Row],[PCR '[DNA'] (ng / µl)]])&gt;0,AVERAGE(tbl_SeqLib[PCR prodct (µl) to add (exact)]),"")</f>
        <v/>
      </c>
      <c r="U7" s="63" t="str">
        <f>IF(LEN(tbl_SeqLib[[#This Row],[PCR '[DNA'] (ng / µl)]])&gt;0,MAX(tbl_SeqLib[PCR prodct (µl) to add (exact)]),"")</f>
        <v/>
      </c>
      <c r="V7" s="63" t="str" cm="1">
        <f t="array" ref="V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" s="6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" s="70"/>
      <c r="Y7" s="6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" s="64" t="str">
        <f>IF(ISBLANK(tbl_SeqLib[[#This Row],[sWGA Identifier]]),"",CONCATENATE(exp_id,"_",tbl_SeqLib[[#This Row],[Well]]))</f>
        <v/>
      </c>
    </row>
    <row r="8" spans="1:26" ht="15.75" customHeight="1" x14ac:dyDescent="0.3">
      <c r="A8" s="44">
        <v>6</v>
      </c>
      <c r="B8" s="77" t="str">
        <f>RIGHT(tbl_SeqLib[[#This Row],[Well]],LEN(tbl_SeqLib[[#This Row],[Well]])-1)</f>
        <v>1</v>
      </c>
      <c r="C8" s="26" t="s">
        <v>73</v>
      </c>
      <c r="D8" s="26"/>
      <c r="E8" s="26"/>
      <c r="F8" s="26"/>
      <c r="G8" s="26"/>
      <c r="H8" s="84"/>
      <c r="I8" s="26"/>
      <c r="J8" s="26"/>
      <c r="K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" s="27" t="s">
        <v>74</v>
      </c>
      <c r="M8" s="6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" s="63" t="str">
        <f>IF(LEN(tbl_SeqLib[[#This Row],[PCR '[DNA'] (ng / µl)]])&gt;0,ROUNDUP(_xlfn.MINIFS(tbl_SeqLib[PCR prodct (µl) to add (exact)],tbl_SeqLib[Column],tbl_SeqLib[[#This Row],[Column]]),1),"")</f>
        <v/>
      </c>
      <c r="O8" s="63" t="str">
        <f>IF(LEN(tbl_SeqLib[[#This Row],[PCR '[DNA'] (ng / µl)]])&gt;0,ROUNDDOWN(_xlfn.MAXIFS(tbl_SeqLib[PCR prodct (µl) to add (exact)],tbl_SeqLib[Column],tbl_SeqLib[[#This Row],[Column]]),1),"")</f>
        <v/>
      </c>
      <c r="P8" s="63" t="str">
        <f>IF(LEN(tbl_SeqLib[[#This Row],[PCR '[DNA'] (ng / µl)]])&gt;0,ROUNDUP(AVERAGEIFS(tbl_SeqLib[PCR prodct (µl) to add (exact)],tbl_SeqLib[Column],tbl_SeqLib[[#This Row],[Column]]),1),"")</f>
        <v/>
      </c>
      <c r="Q8" s="63" t="str" cm="1">
        <f t="array" ref="Q8">_xlfn.XLOOKUP(0,ABS(tbl_SeqLib[[#This Row],[Min vol for col]:[Av vol for col]]-tbl_SeqLib[[#This Row],[PCR prodct (µl) to add (exact)]]),tbl_SeqLib[[#This Row],[Min vol for col]:[Av vol for col]],"",1)</f>
        <v/>
      </c>
      <c r="R8" s="63" t="str" cm="1">
        <f t="array" ref="R8">_xlfn.XLOOKUP(0,ABS(tbl_SeqLib[[#This Row],[Max vol for col]:[Av vol for col]]-tbl_SeqLib[[#This Row],[PCR prodct (µl) to add (exact)]]),tbl_SeqLib[[#This Row],[Max vol for col]:[Av vol for col]],"",1)</f>
        <v/>
      </c>
      <c r="S8" s="63" t="str">
        <f>IF(LEN(tbl_SeqLib[[#This Row],[Max vol for col]])=0,"",tbl_SeqLib[[#This Row],[Max vol for col]])</f>
        <v/>
      </c>
      <c r="T8" s="63" t="str">
        <f>IF(LEN(tbl_SeqLib[[#This Row],[PCR '[DNA'] (ng / µl)]])&gt;0,AVERAGE(tbl_SeqLib[PCR prodct (µl) to add (exact)]),"")</f>
        <v/>
      </c>
      <c r="U8" s="63" t="str">
        <f>IF(LEN(tbl_SeqLib[[#This Row],[PCR '[DNA'] (ng / µl)]])&gt;0,MAX(tbl_SeqLib[PCR prodct (µl) to add (exact)]),"")</f>
        <v/>
      </c>
      <c r="V8" s="63" t="str" cm="1">
        <f t="array" ref="V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" s="6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" s="70"/>
      <c r="Y8" s="6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" s="64" t="str">
        <f>IF(ISBLANK(tbl_SeqLib[[#This Row],[sWGA Identifier]]),"",CONCATENATE(exp_id,"_",tbl_SeqLib[[#This Row],[Well]]))</f>
        <v/>
      </c>
    </row>
    <row r="9" spans="1:26" ht="15.75" customHeight="1" x14ac:dyDescent="0.3">
      <c r="A9" s="44">
        <v>7</v>
      </c>
      <c r="B9" s="77" t="str">
        <f>RIGHT(tbl_SeqLib[[#This Row],[Well]],LEN(tbl_SeqLib[[#This Row],[Well]])-1)</f>
        <v>1</v>
      </c>
      <c r="C9" s="26" t="s">
        <v>75</v>
      </c>
      <c r="D9" s="26"/>
      <c r="E9" s="26"/>
      <c r="F9" s="26"/>
      <c r="G9" s="26"/>
      <c r="H9" s="84"/>
      <c r="I9" s="26"/>
      <c r="J9" s="26"/>
      <c r="K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" s="27" t="s">
        <v>76</v>
      </c>
      <c r="M9" s="6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" s="63" t="str">
        <f>IF(LEN(tbl_SeqLib[[#This Row],[PCR '[DNA'] (ng / µl)]])&gt;0,ROUNDUP(_xlfn.MINIFS(tbl_SeqLib[PCR prodct (µl) to add (exact)],tbl_SeqLib[Column],tbl_SeqLib[[#This Row],[Column]]),1),"")</f>
        <v/>
      </c>
      <c r="O9" s="63" t="str">
        <f>IF(LEN(tbl_SeqLib[[#This Row],[PCR '[DNA'] (ng / µl)]])&gt;0,ROUNDDOWN(_xlfn.MAXIFS(tbl_SeqLib[PCR prodct (µl) to add (exact)],tbl_SeqLib[Column],tbl_SeqLib[[#This Row],[Column]]),1),"")</f>
        <v/>
      </c>
      <c r="P9" s="63" t="str">
        <f>IF(LEN(tbl_SeqLib[[#This Row],[PCR '[DNA'] (ng / µl)]])&gt;0,ROUNDUP(AVERAGEIFS(tbl_SeqLib[PCR prodct (µl) to add (exact)],tbl_SeqLib[Column],tbl_SeqLib[[#This Row],[Column]]),1),"")</f>
        <v/>
      </c>
      <c r="Q9" s="63" t="str" cm="1">
        <f t="array" ref="Q9">_xlfn.XLOOKUP(0,ABS(tbl_SeqLib[[#This Row],[Min vol for col]:[Av vol for col]]-tbl_SeqLib[[#This Row],[PCR prodct (µl) to add (exact)]]),tbl_SeqLib[[#This Row],[Min vol for col]:[Av vol for col]],"",1)</f>
        <v/>
      </c>
      <c r="R9" s="63" t="str" cm="1">
        <f t="array" ref="R9">_xlfn.XLOOKUP(0,ABS(tbl_SeqLib[[#This Row],[Max vol for col]:[Av vol for col]]-tbl_SeqLib[[#This Row],[PCR prodct (µl) to add (exact)]]),tbl_SeqLib[[#This Row],[Max vol for col]:[Av vol for col]],"",1)</f>
        <v/>
      </c>
      <c r="S9" s="63" t="str">
        <f>IF(LEN(tbl_SeqLib[[#This Row],[Max vol for col]])=0,"",tbl_SeqLib[[#This Row],[Max vol for col]])</f>
        <v/>
      </c>
      <c r="T9" s="63" t="str">
        <f>IF(LEN(tbl_SeqLib[[#This Row],[PCR '[DNA'] (ng / µl)]])&gt;0,AVERAGE(tbl_SeqLib[PCR prodct (µl) to add (exact)]),"")</f>
        <v/>
      </c>
      <c r="U9" s="63" t="str">
        <f>IF(LEN(tbl_SeqLib[[#This Row],[PCR '[DNA'] (ng / µl)]])&gt;0,MAX(tbl_SeqLib[PCR prodct (µl) to add (exact)]),"")</f>
        <v/>
      </c>
      <c r="V9" s="63" t="str" cm="1">
        <f t="array" ref="V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" s="6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" s="70"/>
      <c r="Y9" s="6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" s="64" t="str">
        <f>IF(ISBLANK(tbl_SeqLib[[#This Row],[sWGA Identifier]]),"",CONCATENATE(exp_id,"_",tbl_SeqLib[[#This Row],[Well]]))</f>
        <v/>
      </c>
    </row>
    <row r="10" spans="1:26" ht="15.75" customHeight="1" thickBot="1" x14ac:dyDescent="0.35">
      <c r="A10" s="46">
        <v>8</v>
      </c>
      <c r="B10" s="78" t="str">
        <f>RIGHT(tbl_SeqLib[[#This Row],[Well]],LEN(tbl_SeqLib[[#This Row],[Well]])-1)</f>
        <v>1</v>
      </c>
      <c r="C10" s="50" t="s">
        <v>77</v>
      </c>
      <c r="D10" s="50"/>
      <c r="E10" s="52"/>
      <c r="F10" s="50"/>
      <c r="G10" s="50"/>
      <c r="H10" s="50"/>
      <c r="I10" s="50"/>
      <c r="J10" s="50"/>
      <c r="K10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0" s="52" t="s">
        <v>78</v>
      </c>
      <c r="M10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0" s="65" t="str">
        <f>IF(LEN(tbl_SeqLib[[#This Row],[PCR '[DNA'] (ng / µl)]])&gt;0,ROUNDUP(_xlfn.MINIFS(tbl_SeqLib[PCR prodct (µl) to add (exact)],tbl_SeqLib[Column],tbl_SeqLib[[#This Row],[Column]]),1),"")</f>
        <v/>
      </c>
      <c r="O10" s="65" t="str">
        <f>IF(LEN(tbl_SeqLib[[#This Row],[PCR '[DNA'] (ng / µl)]])&gt;0,ROUNDDOWN(_xlfn.MAXIFS(tbl_SeqLib[PCR prodct (µl) to add (exact)],tbl_SeqLib[Column],tbl_SeqLib[[#This Row],[Column]]),1),"")</f>
        <v/>
      </c>
      <c r="P10" s="65" t="str">
        <f>IF(LEN(tbl_SeqLib[[#This Row],[PCR '[DNA'] (ng / µl)]])&gt;0,ROUNDUP(AVERAGEIFS(tbl_SeqLib[PCR prodct (µl) to add (exact)],tbl_SeqLib[Column],tbl_SeqLib[[#This Row],[Column]]),1),"")</f>
        <v/>
      </c>
      <c r="Q10" s="65" t="str" cm="1">
        <f t="array" ref="Q10">_xlfn.XLOOKUP(0,ABS(tbl_SeqLib[[#This Row],[Min vol for col]:[Av vol for col]]-tbl_SeqLib[[#This Row],[PCR prodct (µl) to add (exact)]]),tbl_SeqLib[[#This Row],[Min vol for col]:[Av vol for col]],"",1)</f>
        <v/>
      </c>
      <c r="R10" s="65" t="str" cm="1">
        <f t="array" ref="R10">_xlfn.XLOOKUP(0,ABS(tbl_SeqLib[[#This Row],[Max vol for col]:[Av vol for col]]-tbl_SeqLib[[#This Row],[PCR prodct (µl) to add (exact)]]),tbl_SeqLib[[#This Row],[Max vol for col]:[Av vol for col]],"",1)</f>
        <v/>
      </c>
      <c r="S10" s="65" t="str">
        <f>IF(LEN(tbl_SeqLib[[#This Row],[Max vol for col]])=0,"",tbl_SeqLib[[#This Row],[Max vol for col]])</f>
        <v/>
      </c>
      <c r="T10" s="65" t="str">
        <f>IF(LEN(tbl_SeqLib[[#This Row],[PCR '[DNA'] (ng / µl)]])&gt;0,AVERAGE(tbl_SeqLib[PCR prodct (µl) to add (exact)]),"")</f>
        <v/>
      </c>
      <c r="U10" s="65" t="str">
        <f>IF(LEN(tbl_SeqLib[[#This Row],[PCR '[DNA'] (ng / µl)]])&gt;0,MAX(tbl_SeqLib[PCR prodct (µl) to add (exact)]),"")</f>
        <v/>
      </c>
      <c r="V10" s="65" t="str" cm="1">
        <f t="array" ref="V1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10" s="65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10" s="71"/>
      <c r="Y10" s="65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10" s="66" t="str">
        <f>IF(ISBLANK(tbl_SeqLib[[#This Row],[sWGA Identifier]]),"",CONCATENATE(exp_id,"_",tbl_SeqLib[[#This Row],[Well]]))</f>
        <v/>
      </c>
    </row>
    <row r="11" spans="1:26" ht="15.75" customHeight="1" x14ac:dyDescent="0.3">
      <c r="A11" s="61">
        <v>9</v>
      </c>
      <c r="B11" s="79" t="str">
        <f>RIGHT(tbl_SeqLib[[#This Row],[Well]],LEN(tbl_SeqLib[[#This Row],[Well]])-1)</f>
        <v>2</v>
      </c>
      <c r="C11" s="33" t="s">
        <v>79</v>
      </c>
      <c r="D11" s="13"/>
      <c r="E11" s="15"/>
      <c r="F11" s="13"/>
      <c r="G11" s="13"/>
      <c r="H11" s="13"/>
      <c r="I11" s="13"/>
      <c r="J11" s="13"/>
      <c r="K11" s="6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1" s="15" t="s">
        <v>80</v>
      </c>
      <c r="M11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1" s="31" t="str">
        <f>IF(LEN(tbl_SeqLib[[#This Row],[PCR '[DNA'] (ng / µl)]])&gt;0,ROUNDUP(_xlfn.MINIFS(tbl_SeqLib[PCR prodct (µl) to add (exact)],tbl_SeqLib[Column],tbl_SeqLib[[#This Row],[Column]]),1),"")</f>
        <v/>
      </c>
      <c r="O11" s="31" t="str">
        <f>IF(LEN(tbl_SeqLib[[#This Row],[PCR '[DNA'] (ng / µl)]])&gt;0,ROUNDDOWN(_xlfn.MAXIFS(tbl_SeqLib[PCR prodct (µl) to add (exact)],tbl_SeqLib[Column],tbl_SeqLib[[#This Row],[Column]]),1),"")</f>
        <v/>
      </c>
      <c r="P11" s="31" t="str">
        <f>IF(LEN(tbl_SeqLib[[#This Row],[PCR '[DNA'] (ng / µl)]])&gt;0,ROUNDUP(AVERAGEIFS(tbl_SeqLib[PCR prodct (µl) to add (exact)],tbl_SeqLib[Column],tbl_SeqLib[[#This Row],[Column]]),1),"")</f>
        <v/>
      </c>
      <c r="Q11" s="31" t="str" cm="1">
        <f t="array" ref="Q11">_xlfn.XLOOKUP(0,ABS(tbl_SeqLib[[#This Row],[Min vol for col]:[Av vol for col]]-tbl_SeqLib[[#This Row],[PCR prodct (µl) to add (exact)]]),tbl_SeqLib[[#This Row],[Min vol for col]:[Av vol for col]],"",1)</f>
        <v/>
      </c>
      <c r="R11" s="31" t="str" cm="1">
        <f t="array" ref="R11">_xlfn.XLOOKUP(0,ABS(tbl_SeqLib[[#This Row],[Max vol for col]:[Av vol for col]]-tbl_SeqLib[[#This Row],[PCR prodct (µl) to add (exact)]]),tbl_SeqLib[[#This Row],[Max vol for col]:[Av vol for col]],"",1)</f>
        <v/>
      </c>
      <c r="S11" s="31" t="str">
        <f>IF(LEN(tbl_SeqLib[[#This Row],[Max vol for col]])=0,"",tbl_SeqLib[[#This Row],[Max vol for col]])</f>
        <v/>
      </c>
      <c r="T11" s="31" t="str">
        <f>IF(LEN(tbl_SeqLib[[#This Row],[PCR '[DNA'] (ng / µl)]])&gt;0,AVERAGE(tbl_SeqLib[PCR prodct (µl) to add (exact)]),"")</f>
        <v/>
      </c>
      <c r="U11" s="31" t="str">
        <f>IF(LEN(tbl_SeqLib[[#This Row],[PCR '[DNA'] (ng / µl)]])&gt;0,MAX(tbl_SeqLib[PCR prodct (µl) to add (exact)]),"")</f>
        <v/>
      </c>
      <c r="V11" s="31" t="str" cm="1">
        <f t="array" ref="V1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11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11" s="72"/>
      <c r="Y11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11" s="45" t="str">
        <f>IF(ISBLANK(tbl_SeqLib[[#This Row],[sWGA Identifier]]),"",CONCATENATE(exp_id,"_",tbl_SeqLib[[#This Row],[Well]]))</f>
        <v/>
      </c>
    </row>
    <row r="12" spans="1:26" ht="15.75" customHeight="1" x14ac:dyDescent="0.3">
      <c r="A12" s="44">
        <v>10</v>
      </c>
      <c r="B12" s="79" t="str">
        <f>RIGHT(tbl_SeqLib[[#This Row],[Well]],LEN(tbl_SeqLib[[#This Row],[Well]])-1)</f>
        <v>2</v>
      </c>
      <c r="C12" s="33" t="s">
        <v>81</v>
      </c>
      <c r="D12" s="13"/>
      <c r="E12" s="15"/>
      <c r="F12" s="13"/>
      <c r="G12" s="26"/>
      <c r="H12" s="13"/>
      <c r="I12" s="26"/>
      <c r="J12" s="13"/>
      <c r="K1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2" s="27" t="s">
        <v>82</v>
      </c>
      <c r="M12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2" s="31" t="str">
        <f>IF(LEN(tbl_SeqLib[[#This Row],[PCR '[DNA'] (ng / µl)]])&gt;0,ROUNDUP(_xlfn.MINIFS(tbl_SeqLib[PCR prodct (µl) to add (exact)],tbl_SeqLib[Column],tbl_SeqLib[[#This Row],[Column]]),1),"")</f>
        <v/>
      </c>
      <c r="O12" s="31" t="str">
        <f>IF(LEN(tbl_SeqLib[[#This Row],[PCR '[DNA'] (ng / µl)]])&gt;0,ROUNDDOWN(_xlfn.MAXIFS(tbl_SeqLib[PCR prodct (µl) to add (exact)],tbl_SeqLib[Column],tbl_SeqLib[[#This Row],[Column]]),1),"")</f>
        <v/>
      </c>
      <c r="P12" s="31" t="str">
        <f>IF(LEN(tbl_SeqLib[[#This Row],[PCR '[DNA'] (ng / µl)]])&gt;0,ROUNDUP(AVERAGEIFS(tbl_SeqLib[PCR prodct (µl) to add (exact)],tbl_SeqLib[Column],tbl_SeqLib[[#This Row],[Column]]),1),"")</f>
        <v/>
      </c>
      <c r="Q12" s="31" t="str" cm="1">
        <f t="array" ref="Q12">_xlfn.XLOOKUP(0,ABS(tbl_SeqLib[[#This Row],[Min vol for col]:[Av vol for col]]-tbl_SeqLib[[#This Row],[PCR prodct (µl) to add (exact)]]),tbl_SeqLib[[#This Row],[Min vol for col]:[Av vol for col]],"",1)</f>
        <v/>
      </c>
      <c r="R12" s="31" t="str" cm="1">
        <f t="array" ref="R12">_xlfn.XLOOKUP(0,ABS(tbl_SeqLib[[#This Row],[Max vol for col]:[Av vol for col]]-tbl_SeqLib[[#This Row],[PCR prodct (µl) to add (exact)]]),tbl_SeqLib[[#This Row],[Max vol for col]:[Av vol for col]],"",1)</f>
        <v/>
      </c>
      <c r="S12" s="31" t="str">
        <f>IF(LEN(tbl_SeqLib[[#This Row],[Max vol for col]])=0,"",tbl_SeqLib[[#This Row],[Max vol for col]])</f>
        <v/>
      </c>
      <c r="T12" s="31" t="str">
        <f>IF(LEN(tbl_SeqLib[[#This Row],[PCR '[DNA'] (ng / µl)]])&gt;0,AVERAGE(tbl_SeqLib[PCR prodct (µl) to add (exact)]),"")</f>
        <v/>
      </c>
      <c r="U12" s="31" t="str">
        <f>IF(LEN(tbl_SeqLib[[#This Row],[PCR '[DNA'] (ng / µl)]])&gt;0,MAX(tbl_SeqLib[PCR prodct (µl) to add (exact)]),"")</f>
        <v/>
      </c>
      <c r="V12" s="31" t="str" cm="1">
        <f t="array" ref="V1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12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12" s="72"/>
      <c r="Y12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12" s="45" t="str">
        <f>IF(ISBLANK(tbl_SeqLib[[#This Row],[sWGA Identifier]]),"",CONCATENATE(exp_id,"_",tbl_SeqLib[[#This Row],[Well]]))</f>
        <v/>
      </c>
    </row>
    <row r="13" spans="1:26" ht="15.75" customHeight="1" x14ac:dyDescent="0.3">
      <c r="A13" s="44">
        <v>11</v>
      </c>
      <c r="B13" s="79" t="str">
        <f>RIGHT(tbl_SeqLib[[#This Row],[Well]],LEN(tbl_SeqLib[[#This Row],[Well]])-1)</f>
        <v>2</v>
      </c>
      <c r="C13" s="33" t="s">
        <v>83</v>
      </c>
      <c r="D13" s="13"/>
      <c r="E13" s="15"/>
      <c r="F13" s="13"/>
      <c r="G13" s="26"/>
      <c r="H13" s="13"/>
      <c r="I13" s="26"/>
      <c r="J13" s="13"/>
      <c r="K1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3" s="27" t="s">
        <v>84</v>
      </c>
      <c r="M13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3" s="31" t="str">
        <f>IF(LEN(tbl_SeqLib[[#This Row],[PCR '[DNA'] (ng / µl)]])&gt;0,ROUNDUP(_xlfn.MINIFS(tbl_SeqLib[PCR prodct (µl) to add (exact)],tbl_SeqLib[Column],tbl_SeqLib[[#This Row],[Column]]),1),"")</f>
        <v/>
      </c>
      <c r="O13" s="31" t="str">
        <f>IF(LEN(tbl_SeqLib[[#This Row],[PCR '[DNA'] (ng / µl)]])&gt;0,ROUNDDOWN(_xlfn.MAXIFS(tbl_SeqLib[PCR prodct (µl) to add (exact)],tbl_SeqLib[Column],tbl_SeqLib[[#This Row],[Column]]),1),"")</f>
        <v/>
      </c>
      <c r="P13" s="31" t="str">
        <f>IF(LEN(tbl_SeqLib[[#This Row],[PCR '[DNA'] (ng / µl)]])&gt;0,ROUNDUP(AVERAGEIFS(tbl_SeqLib[PCR prodct (µl) to add (exact)],tbl_SeqLib[Column],tbl_SeqLib[[#This Row],[Column]]),1),"")</f>
        <v/>
      </c>
      <c r="Q13" s="31" t="str" cm="1">
        <f t="array" ref="Q13">_xlfn.XLOOKUP(0,ABS(tbl_SeqLib[[#This Row],[Min vol for col]:[Av vol for col]]-tbl_SeqLib[[#This Row],[PCR prodct (µl) to add (exact)]]),tbl_SeqLib[[#This Row],[Min vol for col]:[Av vol for col]],"",1)</f>
        <v/>
      </c>
      <c r="R13" s="31" t="str" cm="1">
        <f t="array" ref="R13">_xlfn.XLOOKUP(0,ABS(tbl_SeqLib[[#This Row],[Max vol for col]:[Av vol for col]]-tbl_SeqLib[[#This Row],[PCR prodct (µl) to add (exact)]]),tbl_SeqLib[[#This Row],[Max vol for col]:[Av vol for col]],"",1)</f>
        <v/>
      </c>
      <c r="S13" s="31" t="str">
        <f>IF(LEN(tbl_SeqLib[[#This Row],[Max vol for col]])=0,"",tbl_SeqLib[[#This Row],[Max vol for col]])</f>
        <v/>
      </c>
      <c r="T13" s="31" t="str">
        <f>IF(LEN(tbl_SeqLib[[#This Row],[PCR '[DNA'] (ng / µl)]])&gt;0,AVERAGE(tbl_SeqLib[PCR prodct (µl) to add (exact)]),"")</f>
        <v/>
      </c>
      <c r="U13" s="31" t="str">
        <f>IF(LEN(tbl_SeqLib[[#This Row],[PCR '[DNA'] (ng / µl)]])&gt;0,MAX(tbl_SeqLib[PCR prodct (µl) to add (exact)]),"")</f>
        <v/>
      </c>
      <c r="V13" s="31" t="str" cm="1">
        <f t="array" ref="V1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13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13" s="72"/>
      <c r="Y13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13" s="45" t="str">
        <f>IF(ISBLANK(tbl_SeqLib[[#This Row],[sWGA Identifier]]),"",CONCATENATE(exp_id,"_",tbl_SeqLib[[#This Row],[Well]]))</f>
        <v/>
      </c>
    </row>
    <row r="14" spans="1:26" ht="15.75" customHeight="1" x14ac:dyDescent="0.3">
      <c r="A14" s="44">
        <v>12</v>
      </c>
      <c r="B14" s="79" t="str">
        <f>RIGHT(tbl_SeqLib[[#This Row],[Well]],LEN(tbl_SeqLib[[#This Row],[Well]])-1)</f>
        <v>2</v>
      </c>
      <c r="C14" s="33" t="s">
        <v>85</v>
      </c>
      <c r="D14" s="13"/>
      <c r="E14" s="15"/>
      <c r="F14" s="13"/>
      <c r="G14" s="26"/>
      <c r="H14" s="13"/>
      <c r="I14" s="26"/>
      <c r="J14" s="13"/>
      <c r="K1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4" s="27" t="s">
        <v>86</v>
      </c>
      <c r="M14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4" s="31" t="str">
        <f>IF(LEN(tbl_SeqLib[[#This Row],[PCR '[DNA'] (ng / µl)]])&gt;0,ROUNDUP(_xlfn.MINIFS(tbl_SeqLib[PCR prodct (µl) to add (exact)],tbl_SeqLib[Column],tbl_SeqLib[[#This Row],[Column]]),1),"")</f>
        <v/>
      </c>
      <c r="O14" s="31" t="str">
        <f>IF(LEN(tbl_SeqLib[[#This Row],[PCR '[DNA'] (ng / µl)]])&gt;0,ROUNDDOWN(_xlfn.MAXIFS(tbl_SeqLib[PCR prodct (µl) to add (exact)],tbl_SeqLib[Column],tbl_SeqLib[[#This Row],[Column]]),1),"")</f>
        <v/>
      </c>
      <c r="P14" s="31" t="str">
        <f>IF(LEN(tbl_SeqLib[[#This Row],[PCR '[DNA'] (ng / µl)]])&gt;0,ROUNDUP(AVERAGEIFS(tbl_SeqLib[PCR prodct (µl) to add (exact)],tbl_SeqLib[Column],tbl_SeqLib[[#This Row],[Column]]),1),"")</f>
        <v/>
      </c>
      <c r="Q14" s="31" t="str" cm="1">
        <f t="array" ref="Q14">_xlfn.XLOOKUP(0,ABS(tbl_SeqLib[[#This Row],[Min vol for col]:[Av vol for col]]-tbl_SeqLib[[#This Row],[PCR prodct (µl) to add (exact)]]),tbl_SeqLib[[#This Row],[Min vol for col]:[Av vol for col]],"",1)</f>
        <v/>
      </c>
      <c r="R14" s="31" t="str" cm="1">
        <f t="array" ref="R14">_xlfn.XLOOKUP(0,ABS(tbl_SeqLib[[#This Row],[Max vol for col]:[Av vol for col]]-tbl_SeqLib[[#This Row],[PCR prodct (µl) to add (exact)]]),tbl_SeqLib[[#This Row],[Max vol for col]:[Av vol for col]],"",1)</f>
        <v/>
      </c>
      <c r="S14" s="31" t="str">
        <f>IF(LEN(tbl_SeqLib[[#This Row],[Max vol for col]])=0,"",tbl_SeqLib[[#This Row],[Max vol for col]])</f>
        <v/>
      </c>
      <c r="T14" s="31" t="str">
        <f>IF(LEN(tbl_SeqLib[[#This Row],[PCR '[DNA'] (ng / µl)]])&gt;0,AVERAGE(tbl_SeqLib[PCR prodct (µl) to add (exact)]),"")</f>
        <v/>
      </c>
      <c r="U14" s="31" t="str">
        <f>IF(LEN(tbl_SeqLib[[#This Row],[PCR '[DNA'] (ng / µl)]])&gt;0,MAX(tbl_SeqLib[PCR prodct (µl) to add (exact)]),"")</f>
        <v/>
      </c>
      <c r="V14" s="31" t="str" cm="1">
        <f t="array" ref="V1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14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14" s="72"/>
      <c r="Y14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14" s="45" t="str">
        <f>IF(ISBLANK(tbl_SeqLib[[#This Row],[sWGA Identifier]]),"",CONCATENATE(exp_id,"_",tbl_SeqLib[[#This Row],[Well]]))</f>
        <v/>
      </c>
    </row>
    <row r="15" spans="1:26" ht="15.75" customHeight="1" x14ac:dyDescent="0.3">
      <c r="A15" s="44">
        <v>13</v>
      </c>
      <c r="B15" s="79" t="str">
        <f>RIGHT(tbl_SeqLib[[#This Row],[Well]],LEN(tbl_SeqLib[[#This Row],[Well]])-1)</f>
        <v>2</v>
      </c>
      <c r="C15" s="33" t="s">
        <v>87</v>
      </c>
      <c r="D15" s="13"/>
      <c r="E15" s="15"/>
      <c r="F15" s="13"/>
      <c r="G15" s="26"/>
      <c r="H15" s="13"/>
      <c r="I15" s="26"/>
      <c r="J15" s="13"/>
      <c r="K1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5" s="27" t="s">
        <v>88</v>
      </c>
      <c r="M15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5" s="31" t="str">
        <f>IF(LEN(tbl_SeqLib[[#This Row],[PCR '[DNA'] (ng / µl)]])&gt;0,ROUNDUP(_xlfn.MINIFS(tbl_SeqLib[PCR prodct (µl) to add (exact)],tbl_SeqLib[Column],tbl_SeqLib[[#This Row],[Column]]),1),"")</f>
        <v/>
      </c>
      <c r="O15" s="31" t="str">
        <f>IF(LEN(tbl_SeqLib[[#This Row],[PCR '[DNA'] (ng / µl)]])&gt;0,ROUNDDOWN(_xlfn.MAXIFS(tbl_SeqLib[PCR prodct (µl) to add (exact)],tbl_SeqLib[Column],tbl_SeqLib[[#This Row],[Column]]),1),"")</f>
        <v/>
      </c>
      <c r="P15" s="31" t="str">
        <f>IF(LEN(tbl_SeqLib[[#This Row],[PCR '[DNA'] (ng / µl)]])&gt;0,ROUNDUP(AVERAGEIFS(tbl_SeqLib[PCR prodct (µl) to add (exact)],tbl_SeqLib[Column],tbl_SeqLib[[#This Row],[Column]]),1),"")</f>
        <v/>
      </c>
      <c r="Q15" s="31" t="str" cm="1">
        <f t="array" ref="Q15">_xlfn.XLOOKUP(0,ABS(tbl_SeqLib[[#This Row],[Min vol for col]:[Av vol for col]]-tbl_SeqLib[[#This Row],[PCR prodct (µl) to add (exact)]]),tbl_SeqLib[[#This Row],[Min vol for col]:[Av vol for col]],"",1)</f>
        <v/>
      </c>
      <c r="R15" s="31" t="str" cm="1">
        <f t="array" ref="R15">_xlfn.XLOOKUP(0,ABS(tbl_SeqLib[[#This Row],[Max vol for col]:[Av vol for col]]-tbl_SeqLib[[#This Row],[PCR prodct (µl) to add (exact)]]),tbl_SeqLib[[#This Row],[Max vol for col]:[Av vol for col]],"",1)</f>
        <v/>
      </c>
      <c r="S15" s="31" t="str">
        <f>IF(LEN(tbl_SeqLib[[#This Row],[Max vol for col]])=0,"",tbl_SeqLib[[#This Row],[Max vol for col]])</f>
        <v/>
      </c>
      <c r="T15" s="31" t="str">
        <f>IF(LEN(tbl_SeqLib[[#This Row],[PCR '[DNA'] (ng / µl)]])&gt;0,AVERAGE(tbl_SeqLib[PCR prodct (µl) to add (exact)]),"")</f>
        <v/>
      </c>
      <c r="U15" s="31" t="str">
        <f>IF(LEN(tbl_SeqLib[[#This Row],[PCR '[DNA'] (ng / µl)]])&gt;0,MAX(tbl_SeqLib[PCR prodct (µl) to add (exact)]),"")</f>
        <v/>
      </c>
      <c r="V15" s="31" t="str" cm="1">
        <f t="array" ref="V1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15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15" s="72"/>
      <c r="Y15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15" s="45" t="str">
        <f>IF(ISBLANK(tbl_SeqLib[[#This Row],[sWGA Identifier]]),"",CONCATENATE(exp_id,"_",tbl_SeqLib[[#This Row],[Well]]))</f>
        <v/>
      </c>
    </row>
    <row r="16" spans="1:26" ht="15.75" customHeight="1" x14ac:dyDescent="0.3">
      <c r="A16" s="44">
        <v>14</v>
      </c>
      <c r="B16" s="79" t="str">
        <f>RIGHT(tbl_SeqLib[[#This Row],[Well]],LEN(tbl_SeqLib[[#This Row],[Well]])-1)</f>
        <v>2</v>
      </c>
      <c r="C16" s="33" t="s">
        <v>89</v>
      </c>
      <c r="D16" s="13"/>
      <c r="E16" s="15"/>
      <c r="F16" s="13"/>
      <c r="G16" s="26"/>
      <c r="H16" s="13"/>
      <c r="I16" s="26"/>
      <c r="J16" s="13"/>
      <c r="K1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6" s="27" t="s">
        <v>90</v>
      </c>
      <c r="M16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6" s="31" t="str">
        <f>IF(LEN(tbl_SeqLib[[#This Row],[PCR '[DNA'] (ng / µl)]])&gt;0,ROUNDUP(_xlfn.MINIFS(tbl_SeqLib[PCR prodct (µl) to add (exact)],tbl_SeqLib[Column],tbl_SeqLib[[#This Row],[Column]]),1),"")</f>
        <v/>
      </c>
      <c r="O16" s="31" t="str">
        <f>IF(LEN(tbl_SeqLib[[#This Row],[PCR '[DNA'] (ng / µl)]])&gt;0,ROUNDDOWN(_xlfn.MAXIFS(tbl_SeqLib[PCR prodct (µl) to add (exact)],tbl_SeqLib[Column],tbl_SeqLib[[#This Row],[Column]]),1),"")</f>
        <v/>
      </c>
      <c r="P16" s="31" t="str">
        <f>IF(LEN(tbl_SeqLib[[#This Row],[PCR '[DNA'] (ng / µl)]])&gt;0,ROUNDUP(AVERAGEIFS(tbl_SeqLib[PCR prodct (µl) to add (exact)],tbl_SeqLib[Column],tbl_SeqLib[[#This Row],[Column]]),1),"")</f>
        <v/>
      </c>
      <c r="Q16" s="31" t="str" cm="1">
        <f t="array" ref="Q16">_xlfn.XLOOKUP(0,ABS(tbl_SeqLib[[#This Row],[Min vol for col]:[Av vol for col]]-tbl_SeqLib[[#This Row],[PCR prodct (µl) to add (exact)]]),tbl_SeqLib[[#This Row],[Min vol for col]:[Av vol for col]],"",1)</f>
        <v/>
      </c>
      <c r="R16" s="31" t="str" cm="1">
        <f t="array" ref="R16">_xlfn.XLOOKUP(0,ABS(tbl_SeqLib[[#This Row],[Max vol for col]:[Av vol for col]]-tbl_SeqLib[[#This Row],[PCR prodct (µl) to add (exact)]]),tbl_SeqLib[[#This Row],[Max vol for col]:[Av vol for col]],"",1)</f>
        <v/>
      </c>
      <c r="S16" s="31" t="str">
        <f>IF(LEN(tbl_SeqLib[[#This Row],[Max vol for col]])=0,"",tbl_SeqLib[[#This Row],[Max vol for col]])</f>
        <v/>
      </c>
      <c r="T16" s="31" t="str">
        <f>IF(LEN(tbl_SeqLib[[#This Row],[PCR '[DNA'] (ng / µl)]])&gt;0,AVERAGE(tbl_SeqLib[PCR prodct (µl) to add (exact)]),"")</f>
        <v/>
      </c>
      <c r="U16" s="31" t="str">
        <f>IF(LEN(tbl_SeqLib[[#This Row],[PCR '[DNA'] (ng / µl)]])&gt;0,MAX(tbl_SeqLib[PCR prodct (µl) to add (exact)]),"")</f>
        <v/>
      </c>
      <c r="V16" s="31" t="str" cm="1">
        <f t="array" ref="V1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16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16" s="72"/>
      <c r="Y16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16" s="45" t="str">
        <f>IF(ISBLANK(tbl_SeqLib[[#This Row],[sWGA Identifier]]),"",CONCATENATE(exp_id,"_",tbl_SeqLib[[#This Row],[Well]]))</f>
        <v/>
      </c>
    </row>
    <row r="17" spans="1:26" ht="15.75" customHeight="1" x14ac:dyDescent="0.3">
      <c r="A17" s="44">
        <v>15</v>
      </c>
      <c r="B17" s="79" t="str">
        <f>RIGHT(tbl_SeqLib[[#This Row],[Well]],LEN(tbl_SeqLib[[#This Row],[Well]])-1)</f>
        <v>2</v>
      </c>
      <c r="C17" s="33" t="s">
        <v>91</v>
      </c>
      <c r="D17" s="13"/>
      <c r="E17" s="15"/>
      <c r="F17" s="13"/>
      <c r="G17" s="26"/>
      <c r="H17" s="13"/>
      <c r="I17" s="26"/>
      <c r="J17" s="13"/>
      <c r="K1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7" s="27" t="s">
        <v>92</v>
      </c>
      <c r="M17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7" s="31" t="str">
        <f>IF(LEN(tbl_SeqLib[[#This Row],[PCR '[DNA'] (ng / µl)]])&gt;0,ROUNDUP(_xlfn.MINIFS(tbl_SeqLib[PCR prodct (µl) to add (exact)],tbl_SeqLib[Column],tbl_SeqLib[[#This Row],[Column]]),1),"")</f>
        <v/>
      </c>
      <c r="O17" s="31" t="str">
        <f>IF(LEN(tbl_SeqLib[[#This Row],[PCR '[DNA'] (ng / µl)]])&gt;0,ROUNDDOWN(_xlfn.MAXIFS(tbl_SeqLib[PCR prodct (µl) to add (exact)],tbl_SeqLib[Column],tbl_SeqLib[[#This Row],[Column]]),1),"")</f>
        <v/>
      </c>
      <c r="P17" s="31" t="str">
        <f>IF(LEN(tbl_SeqLib[[#This Row],[PCR '[DNA'] (ng / µl)]])&gt;0,ROUNDUP(AVERAGEIFS(tbl_SeqLib[PCR prodct (µl) to add (exact)],tbl_SeqLib[Column],tbl_SeqLib[[#This Row],[Column]]),1),"")</f>
        <v/>
      </c>
      <c r="Q17" s="31" t="str" cm="1">
        <f t="array" ref="Q17">_xlfn.XLOOKUP(0,ABS(tbl_SeqLib[[#This Row],[Min vol for col]:[Av vol for col]]-tbl_SeqLib[[#This Row],[PCR prodct (µl) to add (exact)]]),tbl_SeqLib[[#This Row],[Min vol for col]:[Av vol for col]],"",1)</f>
        <v/>
      </c>
      <c r="R17" s="31" t="str" cm="1">
        <f t="array" ref="R17">_xlfn.XLOOKUP(0,ABS(tbl_SeqLib[[#This Row],[Max vol for col]:[Av vol for col]]-tbl_SeqLib[[#This Row],[PCR prodct (µl) to add (exact)]]),tbl_SeqLib[[#This Row],[Max vol for col]:[Av vol for col]],"",1)</f>
        <v/>
      </c>
      <c r="S17" s="31" t="str">
        <f>IF(LEN(tbl_SeqLib[[#This Row],[Max vol for col]])=0,"",tbl_SeqLib[[#This Row],[Max vol for col]])</f>
        <v/>
      </c>
      <c r="T17" s="31" t="str">
        <f>IF(LEN(tbl_SeqLib[[#This Row],[PCR '[DNA'] (ng / µl)]])&gt;0,AVERAGE(tbl_SeqLib[PCR prodct (µl) to add (exact)]),"")</f>
        <v/>
      </c>
      <c r="U17" s="31" t="str">
        <f>IF(LEN(tbl_SeqLib[[#This Row],[PCR '[DNA'] (ng / µl)]])&gt;0,MAX(tbl_SeqLib[PCR prodct (µl) to add (exact)]),"")</f>
        <v/>
      </c>
      <c r="V17" s="31" t="str" cm="1">
        <f t="array" ref="V1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17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17" s="72"/>
      <c r="Y17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17" s="45" t="str">
        <f>IF(ISBLANK(tbl_SeqLib[[#This Row],[sWGA Identifier]]),"",CONCATENATE(exp_id,"_",tbl_SeqLib[[#This Row],[Well]]))</f>
        <v/>
      </c>
    </row>
    <row r="18" spans="1:26" ht="15.75" customHeight="1" thickBot="1" x14ac:dyDescent="0.35">
      <c r="A18" s="46">
        <v>16</v>
      </c>
      <c r="B18" s="80" t="str">
        <f>RIGHT(tbl_SeqLib[[#This Row],[Well]],LEN(tbl_SeqLib[[#This Row],[Well]])-1)</f>
        <v>2</v>
      </c>
      <c r="C18" s="47" t="s">
        <v>93</v>
      </c>
      <c r="D18" s="48"/>
      <c r="E18" s="49"/>
      <c r="F18" s="48"/>
      <c r="G18" s="50"/>
      <c r="H18" s="48"/>
      <c r="I18" s="50"/>
      <c r="J18" s="50"/>
      <c r="K18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8" s="52" t="s">
        <v>94</v>
      </c>
      <c r="M18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8" s="53" t="str">
        <f>IF(LEN(tbl_SeqLib[[#This Row],[PCR '[DNA'] (ng / µl)]])&gt;0,ROUNDUP(_xlfn.MINIFS(tbl_SeqLib[PCR prodct (µl) to add (exact)],tbl_SeqLib[Column],tbl_SeqLib[[#This Row],[Column]]),1),"")</f>
        <v/>
      </c>
      <c r="O18" s="53" t="str">
        <f>IF(LEN(tbl_SeqLib[[#This Row],[PCR '[DNA'] (ng / µl)]])&gt;0,ROUNDDOWN(_xlfn.MAXIFS(tbl_SeqLib[PCR prodct (µl) to add (exact)],tbl_SeqLib[Column],tbl_SeqLib[[#This Row],[Column]]),1),"")</f>
        <v/>
      </c>
      <c r="P18" s="53" t="str">
        <f>IF(LEN(tbl_SeqLib[[#This Row],[PCR '[DNA'] (ng / µl)]])&gt;0,ROUNDUP(AVERAGEIFS(tbl_SeqLib[PCR prodct (µl) to add (exact)],tbl_SeqLib[Column],tbl_SeqLib[[#This Row],[Column]]),1),"")</f>
        <v/>
      </c>
      <c r="Q18" s="53" t="str" cm="1">
        <f t="array" ref="Q18">_xlfn.XLOOKUP(0,ABS(tbl_SeqLib[[#This Row],[Min vol for col]:[Av vol for col]]-tbl_SeqLib[[#This Row],[PCR prodct (µl) to add (exact)]]),tbl_SeqLib[[#This Row],[Min vol for col]:[Av vol for col]],"",1)</f>
        <v/>
      </c>
      <c r="R18" s="53" t="str" cm="1">
        <f t="array" ref="R18">_xlfn.XLOOKUP(0,ABS(tbl_SeqLib[[#This Row],[Max vol for col]:[Av vol for col]]-tbl_SeqLib[[#This Row],[PCR prodct (µl) to add (exact)]]),tbl_SeqLib[[#This Row],[Max vol for col]:[Av vol for col]],"",1)</f>
        <v/>
      </c>
      <c r="S18" s="53" t="str">
        <f>IF(LEN(tbl_SeqLib[[#This Row],[Max vol for col]])=0,"",tbl_SeqLib[[#This Row],[Max vol for col]])</f>
        <v/>
      </c>
      <c r="T18" s="53" t="str">
        <f>IF(LEN(tbl_SeqLib[[#This Row],[PCR '[DNA'] (ng / µl)]])&gt;0,AVERAGE(tbl_SeqLib[PCR prodct (µl) to add (exact)]),"")</f>
        <v/>
      </c>
      <c r="U18" s="53" t="str">
        <f>IF(LEN(tbl_SeqLib[[#This Row],[PCR '[DNA'] (ng / µl)]])&gt;0,MAX(tbl_SeqLib[PCR prodct (µl) to add (exact)]),"")</f>
        <v/>
      </c>
      <c r="V18" s="53" t="str" cm="1">
        <f t="array" ref="V1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18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18" s="73"/>
      <c r="Y18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18" s="54" t="str">
        <f>IF(ISBLANK(tbl_SeqLib[[#This Row],[sWGA Identifier]]),"",CONCATENATE(exp_id,"_",tbl_SeqLib[[#This Row],[Well]]))</f>
        <v/>
      </c>
    </row>
    <row r="19" spans="1:26" ht="15.75" customHeight="1" x14ac:dyDescent="0.3">
      <c r="A19" s="37">
        <v>17</v>
      </c>
      <c r="B19" s="81" t="str">
        <f>RIGHT(tbl_SeqLib[[#This Row],[Well]],LEN(tbl_SeqLib[[#This Row],[Well]])-1)</f>
        <v>3</v>
      </c>
      <c r="C19" s="38" t="s">
        <v>95</v>
      </c>
      <c r="D19" s="39"/>
      <c r="E19" s="41"/>
      <c r="F19" s="39"/>
      <c r="G19" s="39"/>
      <c r="H19" s="39"/>
      <c r="I19" s="39"/>
      <c r="J19" s="39"/>
      <c r="K19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9" s="41" t="s">
        <v>96</v>
      </c>
      <c r="M19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9" s="42" t="str">
        <f>IF(LEN(tbl_SeqLib[[#This Row],[PCR '[DNA'] (ng / µl)]])&gt;0,ROUNDUP(_xlfn.MINIFS(tbl_SeqLib[PCR prodct (µl) to add (exact)],tbl_SeqLib[Column],tbl_SeqLib[[#This Row],[Column]]),1),"")</f>
        <v/>
      </c>
      <c r="O19" s="42" t="str">
        <f>IF(LEN(tbl_SeqLib[[#This Row],[PCR '[DNA'] (ng / µl)]])&gt;0,ROUNDDOWN(_xlfn.MAXIFS(tbl_SeqLib[PCR prodct (µl) to add (exact)],tbl_SeqLib[Column],tbl_SeqLib[[#This Row],[Column]]),1),"")</f>
        <v/>
      </c>
      <c r="P19" s="42" t="str">
        <f>IF(LEN(tbl_SeqLib[[#This Row],[PCR '[DNA'] (ng / µl)]])&gt;0,ROUNDUP(AVERAGEIFS(tbl_SeqLib[PCR prodct (µl) to add (exact)],tbl_SeqLib[Column],tbl_SeqLib[[#This Row],[Column]]),1),"")</f>
        <v/>
      </c>
      <c r="Q19" s="42" t="str" cm="1">
        <f t="array" ref="Q19">_xlfn.XLOOKUP(0,ABS(tbl_SeqLib[[#This Row],[Min vol for col]:[Av vol for col]]-tbl_SeqLib[[#This Row],[PCR prodct (µl) to add (exact)]]),tbl_SeqLib[[#This Row],[Min vol for col]:[Av vol for col]],"",1)</f>
        <v/>
      </c>
      <c r="R19" s="42" t="str" cm="1">
        <f t="array" ref="R19">_xlfn.XLOOKUP(0,ABS(tbl_SeqLib[[#This Row],[Max vol for col]:[Av vol for col]]-tbl_SeqLib[[#This Row],[PCR prodct (µl) to add (exact)]]),tbl_SeqLib[[#This Row],[Max vol for col]:[Av vol for col]],"",1)</f>
        <v/>
      </c>
      <c r="S19" s="42" t="str">
        <f>IF(LEN(tbl_SeqLib[[#This Row],[Max vol for col]])=0,"",tbl_SeqLib[[#This Row],[Max vol for col]])</f>
        <v/>
      </c>
      <c r="T19" s="42" t="str">
        <f>IF(LEN(tbl_SeqLib[[#This Row],[PCR '[DNA'] (ng / µl)]])&gt;0,AVERAGE(tbl_SeqLib[PCR prodct (µl) to add (exact)]),"")</f>
        <v/>
      </c>
      <c r="U19" s="42" t="str">
        <f>IF(LEN(tbl_SeqLib[[#This Row],[PCR '[DNA'] (ng / µl)]])&gt;0,MAX(tbl_SeqLib[PCR prodct (µl) to add (exact)]),"")</f>
        <v/>
      </c>
      <c r="V19" s="42" t="str" cm="1">
        <f t="array" ref="V1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19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19" s="69"/>
      <c r="Y19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19" s="43" t="str">
        <f>IF(ISBLANK(tbl_SeqLib[[#This Row],[sWGA Identifier]]),"",CONCATENATE(exp_id,"_",tbl_SeqLib[[#This Row],[Well]]))</f>
        <v/>
      </c>
    </row>
    <row r="20" spans="1:26" ht="15.75" customHeight="1" x14ac:dyDescent="0.3">
      <c r="A20" s="44">
        <v>18</v>
      </c>
      <c r="B20" s="79" t="str">
        <f>RIGHT(tbl_SeqLib[[#This Row],[Well]],LEN(tbl_SeqLib[[#This Row],[Well]])-1)</f>
        <v>3</v>
      </c>
      <c r="C20" s="33" t="s">
        <v>97</v>
      </c>
      <c r="D20" s="13"/>
      <c r="E20" s="15"/>
      <c r="F20" s="13"/>
      <c r="G20" s="26"/>
      <c r="H20" s="13"/>
      <c r="I20" s="26"/>
      <c r="J20" s="26"/>
      <c r="K2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0" s="27" t="s">
        <v>98</v>
      </c>
      <c r="M20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0" s="31" t="str">
        <f>IF(LEN(tbl_SeqLib[[#This Row],[PCR '[DNA'] (ng / µl)]])&gt;0,ROUNDUP(_xlfn.MINIFS(tbl_SeqLib[PCR prodct (µl) to add (exact)],tbl_SeqLib[Column],tbl_SeqLib[[#This Row],[Column]]),1),"")</f>
        <v/>
      </c>
      <c r="O20" s="31" t="str">
        <f>IF(LEN(tbl_SeqLib[[#This Row],[PCR '[DNA'] (ng / µl)]])&gt;0,ROUNDDOWN(_xlfn.MAXIFS(tbl_SeqLib[PCR prodct (µl) to add (exact)],tbl_SeqLib[Column],tbl_SeqLib[[#This Row],[Column]]),1),"")</f>
        <v/>
      </c>
      <c r="P20" s="31" t="str">
        <f>IF(LEN(tbl_SeqLib[[#This Row],[PCR '[DNA'] (ng / µl)]])&gt;0,ROUNDUP(AVERAGEIFS(tbl_SeqLib[PCR prodct (µl) to add (exact)],tbl_SeqLib[Column],tbl_SeqLib[[#This Row],[Column]]),1),"")</f>
        <v/>
      </c>
      <c r="Q20" s="31" t="str" cm="1">
        <f t="array" ref="Q20">_xlfn.XLOOKUP(0,ABS(tbl_SeqLib[[#This Row],[Min vol for col]:[Av vol for col]]-tbl_SeqLib[[#This Row],[PCR prodct (µl) to add (exact)]]),tbl_SeqLib[[#This Row],[Min vol for col]:[Av vol for col]],"",1)</f>
        <v/>
      </c>
      <c r="R20" s="31" t="str" cm="1">
        <f t="array" ref="R20">_xlfn.XLOOKUP(0,ABS(tbl_SeqLib[[#This Row],[Max vol for col]:[Av vol for col]]-tbl_SeqLib[[#This Row],[PCR prodct (µl) to add (exact)]]),tbl_SeqLib[[#This Row],[Max vol for col]:[Av vol for col]],"",1)</f>
        <v/>
      </c>
      <c r="S20" s="31" t="str">
        <f>IF(LEN(tbl_SeqLib[[#This Row],[Max vol for col]])=0,"",tbl_SeqLib[[#This Row],[Max vol for col]])</f>
        <v/>
      </c>
      <c r="T20" s="31" t="str">
        <f>IF(LEN(tbl_SeqLib[[#This Row],[PCR '[DNA'] (ng / µl)]])&gt;0,AVERAGE(tbl_SeqLib[PCR prodct (µl) to add (exact)]),"")</f>
        <v/>
      </c>
      <c r="U20" s="31" t="str">
        <f>IF(LEN(tbl_SeqLib[[#This Row],[PCR '[DNA'] (ng / µl)]])&gt;0,MAX(tbl_SeqLib[PCR prodct (µl) to add (exact)]),"")</f>
        <v/>
      </c>
      <c r="V20" s="31" t="str" cm="1">
        <f t="array" ref="V2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0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0" s="72"/>
      <c r="Y20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0" s="45" t="str">
        <f>IF(ISBLANK(tbl_SeqLib[[#This Row],[sWGA Identifier]]),"",CONCATENATE(exp_id,"_",tbl_SeqLib[[#This Row],[Well]]))</f>
        <v/>
      </c>
    </row>
    <row r="21" spans="1:26" ht="15.75" customHeight="1" x14ac:dyDescent="0.3">
      <c r="A21" s="44">
        <v>19</v>
      </c>
      <c r="B21" s="79" t="str">
        <f>RIGHT(tbl_SeqLib[[#This Row],[Well]],LEN(tbl_SeqLib[[#This Row],[Well]])-1)</f>
        <v>3</v>
      </c>
      <c r="C21" s="33" t="s">
        <v>99</v>
      </c>
      <c r="D21" s="13"/>
      <c r="E21" s="15"/>
      <c r="F21" s="13"/>
      <c r="G21" s="26"/>
      <c r="H21" s="13"/>
      <c r="I21" s="26"/>
      <c r="J21" s="26"/>
      <c r="K2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1" s="27" t="s">
        <v>100</v>
      </c>
      <c r="M21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1" s="31" t="str">
        <f>IF(LEN(tbl_SeqLib[[#This Row],[PCR '[DNA'] (ng / µl)]])&gt;0,ROUNDUP(_xlfn.MINIFS(tbl_SeqLib[PCR prodct (µl) to add (exact)],tbl_SeqLib[Column],tbl_SeqLib[[#This Row],[Column]]),1),"")</f>
        <v/>
      </c>
      <c r="O21" s="31" t="str">
        <f>IF(LEN(tbl_SeqLib[[#This Row],[PCR '[DNA'] (ng / µl)]])&gt;0,ROUNDDOWN(_xlfn.MAXIFS(tbl_SeqLib[PCR prodct (µl) to add (exact)],tbl_SeqLib[Column],tbl_SeqLib[[#This Row],[Column]]),1),"")</f>
        <v/>
      </c>
      <c r="P21" s="31" t="str">
        <f>IF(LEN(tbl_SeqLib[[#This Row],[PCR '[DNA'] (ng / µl)]])&gt;0,ROUNDUP(AVERAGEIFS(tbl_SeqLib[PCR prodct (µl) to add (exact)],tbl_SeqLib[Column],tbl_SeqLib[[#This Row],[Column]]),1),"")</f>
        <v/>
      </c>
      <c r="Q21" s="31" t="str" cm="1">
        <f t="array" ref="Q21">_xlfn.XLOOKUP(0,ABS(tbl_SeqLib[[#This Row],[Min vol for col]:[Av vol for col]]-tbl_SeqLib[[#This Row],[PCR prodct (µl) to add (exact)]]),tbl_SeqLib[[#This Row],[Min vol for col]:[Av vol for col]],"",1)</f>
        <v/>
      </c>
      <c r="R21" s="31" t="str" cm="1">
        <f t="array" ref="R21">_xlfn.XLOOKUP(0,ABS(tbl_SeqLib[[#This Row],[Max vol for col]:[Av vol for col]]-tbl_SeqLib[[#This Row],[PCR prodct (µl) to add (exact)]]),tbl_SeqLib[[#This Row],[Max vol for col]:[Av vol for col]],"",1)</f>
        <v/>
      </c>
      <c r="S21" s="31" t="str">
        <f>IF(LEN(tbl_SeqLib[[#This Row],[Max vol for col]])=0,"",tbl_SeqLib[[#This Row],[Max vol for col]])</f>
        <v/>
      </c>
      <c r="T21" s="31" t="str">
        <f>IF(LEN(tbl_SeqLib[[#This Row],[PCR '[DNA'] (ng / µl)]])&gt;0,AVERAGE(tbl_SeqLib[PCR prodct (µl) to add (exact)]),"")</f>
        <v/>
      </c>
      <c r="U21" s="31" t="str">
        <f>IF(LEN(tbl_SeqLib[[#This Row],[PCR '[DNA'] (ng / µl)]])&gt;0,MAX(tbl_SeqLib[PCR prodct (µl) to add (exact)]),"")</f>
        <v/>
      </c>
      <c r="V21" s="31" t="str" cm="1">
        <f t="array" ref="V2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1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1" s="72"/>
      <c r="Y21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1" s="45" t="str">
        <f>IF(ISBLANK(tbl_SeqLib[[#This Row],[sWGA Identifier]]),"",CONCATENATE(exp_id,"_",tbl_SeqLib[[#This Row],[Well]]))</f>
        <v/>
      </c>
    </row>
    <row r="22" spans="1:26" ht="15.75" customHeight="1" x14ac:dyDescent="0.3">
      <c r="A22" s="44">
        <v>20</v>
      </c>
      <c r="B22" s="79" t="str">
        <f>RIGHT(tbl_SeqLib[[#This Row],[Well]],LEN(tbl_SeqLib[[#This Row],[Well]])-1)</f>
        <v>3</v>
      </c>
      <c r="C22" s="32" t="s">
        <v>101</v>
      </c>
      <c r="D22" s="13"/>
      <c r="E22" s="15"/>
      <c r="F22" s="13"/>
      <c r="G22" s="26"/>
      <c r="H22" s="13"/>
      <c r="I22" s="26"/>
      <c r="J22" s="26"/>
      <c r="K2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2" s="27" t="s">
        <v>102</v>
      </c>
      <c r="M22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2" s="31" t="str">
        <f>IF(LEN(tbl_SeqLib[[#This Row],[PCR '[DNA'] (ng / µl)]])&gt;0,ROUNDUP(_xlfn.MINIFS(tbl_SeqLib[PCR prodct (µl) to add (exact)],tbl_SeqLib[Column],tbl_SeqLib[[#This Row],[Column]]),1),"")</f>
        <v/>
      </c>
      <c r="O22" s="31" t="str">
        <f>IF(LEN(tbl_SeqLib[[#This Row],[PCR '[DNA'] (ng / µl)]])&gt;0,ROUNDDOWN(_xlfn.MAXIFS(tbl_SeqLib[PCR prodct (µl) to add (exact)],tbl_SeqLib[Column],tbl_SeqLib[[#This Row],[Column]]),1),"")</f>
        <v/>
      </c>
      <c r="P22" s="31" t="str">
        <f>IF(LEN(tbl_SeqLib[[#This Row],[PCR '[DNA'] (ng / µl)]])&gt;0,ROUNDUP(AVERAGEIFS(tbl_SeqLib[PCR prodct (µl) to add (exact)],tbl_SeqLib[Column],tbl_SeqLib[[#This Row],[Column]]),1),"")</f>
        <v/>
      </c>
      <c r="Q22" s="31" t="str" cm="1">
        <f t="array" ref="Q22">_xlfn.XLOOKUP(0,ABS(tbl_SeqLib[[#This Row],[Min vol for col]:[Av vol for col]]-tbl_SeqLib[[#This Row],[PCR prodct (µl) to add (exact)]]),tbl_SeqLib[[#This Row],[Min vol for col]:[Av vol for col]],"",1)</f>
        <v/>
      </c>
      <c r="R22" s="31" t="str" cm="1">
        <f t="array" ref="R22">_xlfn.XLOOKUP(0,ABS(tbl_SeqLib[[#This Row],[Max vol for col]:[Av vol for col]]-tbl_SeqLib[[#This Row],[PCR prodct (µl) to add (exact)]]),tbl_SeqLib[[#This Row],[Max vol for col]:[Av vol for col]],"",1)</f>
        <v/>
      </c>
      <c r="S22" s="31" t="str">
        <f>IF(LEN(tbl_SeqLib[[#This Row],[Max vol for col]])=0,"",tbl_SeqLib[[#This Row],[Max vol for col]])</f>
        <v/>
      </c>
      <c r="T22" s="31" t="str">
        <f>IF(LEN(tbl_SeqLib[[#This Row],[PCR '[DNA'] (ng / µl)]])&gt;0,AVERAGE(tbl_SeqLib[PCR prodct (µl) to add (exact)]),"")</f>
        <v/>
      </c>
      <c r="U22" s="31" t="str">
        <f>IF(LEN(tbl_SeqLib[[#This Row],[PCR '[DNA'] (ng / µl)]])&gt;0,MAX(tbl_SeqLib[PCR prodct (µl) to add (exact)]),"")</f>
        <v/>
      </c>
      <c r="V22" s="31" t="str" cm="1">
        <f t="array" ref="V2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2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2" s="72"/>
      <c r="Y22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2" s="45" t="str">
        <f>IF(ISBLANK(tbl_SeqLib[[#This Row],[sWGA Identifier]]),"",CONCATENATE(exp_id,"_",tbl_SeqLib[[#This Row],[Well]]))</f>
        <v/>
      </c>
    </row>
    <row r="23" spans="1:26" ht="15.75" customHeight="1" x14ac:dyDescent="0.3">
      <c r="A23" s="44">
        <v>21</v>
      </c>
      <c r="B23" s="79" t="str">
        <f>RIGHT(tbl_SeqLib[[#This Row],[Well]],LEN(tbl_SeqLib[[#This Row],[Well]])-1)</f>
        <v>3</v>
      </c>
      <c r="C23" s="32" t="s">
        <v>103</v>
      </c>
      <c r="D23" s="13"/>
      <c r="E23" s="15"/>
      <c r="F23" s="13"/>
      <c r="G23" s="26"/>
      <c r="H23" s="13"/>
      <c r="I23" s="26"/>
      <c r="J23" s="26"/>
      <c r="K2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3" s="27" t="s">
        <v>104</v>
      </c>
      <c r="M23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3" s="31" t="str">
        <f>IF(LEN(tbl_SeqLib[[#This Row],[PCR '[DNA'] (ng / µl)]])&gt;0,ROUNDUP(_xlfn.MINIFS(tbl_SeqLib[PCR prodct (µl) to add (exact)],tbl_SeqLib[Column],tbl_SeqLib[[#This Row],[Column]]),1),"")</f>
        <v/>
      </c>
      <c r="O23" s="31" t="str">
        <f>IF(LEN(tbl_SeqLib[[#This Row],[PCR '[DNA'] (ng / µl)]])&gt;0,ROUNDDOWN(_xlfn.MAXIFS(tbl_SeqLib[PCR prodct (µl) to add (exact)],tbl_SeqLib[Column],tbl_SeqLib[[#This Row],[Column]]),1),"")</f>
        <v/>
      </c>
      <c r="P23" s="31" t="str">
        <f>IF(LEN(tbl_SeqLib[[#This Row],[PCR '[DNA'] (ng / µl)]])&gt;0,ROUNDUP(AVERAGEIFS(tbl_SeqLib[PCR prodct (µl) to add (exact)],tbl_SeqLib[Column],tbl_SeqLib[[#This Row],[Column]]),1),"")</f>
        <v/>
      </c>
      <c r="Q23" s="31" t="str" cm="1">
        <f t="array" ref="Q23">_xlfn.XLOOKUP(0,ABS(tbl_SeqLib[[#This Row],[Min vol for col]:[Av vol for col]]-tbl_SeqLib[[#This Row],[PCR prodct (µl) to add (exact)]]),tbl_SeqLib[[#This Row],[Min vol for col]:[Av vol for col]],"",1)</f>
        <v/>
      </c>
      <c r="R23" s="31" t="str" cm="1">
        <f t="array" ref="R23">_xlfn.XLOOKUP(0,ABS(tbl_SeqLib[[#This Row],[Max vol for col]:[Av vol for col]]-tbl_SeqLib[[#This Row],[PCR prodct (µl) to add (exact)]]),tbl_SeqLib[[#This Row],[Max vol for col]:[Av vol for col]],"",1)</f>
        <v/>
      </c>
      <c r="S23" s="31" t="str">
        <f>IF(LEN(tbl_SeqLib[[#This Row],[Max vol for col]])=0,"",tbl_SeqLib[[#This Row],[Max vol for col]])</f>
        <v/>
      </c>
      <c r="T23" s="31" t="str">
        <f>IF(LEN(tbl_SeqLib[[#This Row],[PCR '[DNA'] (ng / µl)]])&gt;0,AVERAGE(tbl_SeqLib[PCR prodct (µl) to add (exact)]),"")</f>
        <v/>
      </c>
      <c r="U23" s="31" t="str">
        <f>IF(LEN(tbl_SeqLib[[#This Row],[PCR '[DNA'] (ng / µl)]])&gt;0,MAX(tbl_SeqLib[PCR prodct (µl) to add (exact)]),"")</f>
        <v/>
      </c>
      <c r="V23" s="31" t="str" cm="1">
        <f t="array" ref="V2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3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3" s="72"/>
      <c r="Y23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3" s="45" t="str">
        <f>IF(ISBLANK(tbl_SeqLib[[#This Row],[sWGA Identifier]]),"",CONCATENATE(exp_id,"_",tbl_SeqLib[[#This Row],[Well]]))</f>
        <v/>
      </c>
    </row>
    <row r="24" spans="1:26" ht="15.75" customHeight="1" x14ac:dyDescent="0.3">
      <c r="A24" s="44">
        <v>22</v>
      </c>
      <c r="B24" s="79" t="str">
        <f>RIGHT(tbl_SeqLib[[#This Row],[Well]],LEN(tbl_SeqLib[[#This Row],[Well]])-1)</f>
        <v>3</v>
      </c>
      <c r="C24" s="32" t="s">
        <v>105</v>
      </c>
      <c r="D24" s="13"/>
      <c r="E24" s="15"/>
      <c r="F24" s="13"/>
      <c r="G24" s="26"/>
      <c r="H24" s="13"/>
      <c r="I24" s="26"/>
      <c r="J24" s="26"/>
      <c r="K2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4" s="27" t="s">
        <v>106</v>
      </c>
      <c r="M24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4" s="31" t="str">
        <f>IF(LEN(tbl_SeqLib[[#This Row],[PCR '[DNA'] (ng / µl)]])&gt;0,ROUNDUP(_xlfn.MINIFS(tbl_SeqLib[PCR prodct (µl) to add (exact)],tbl_SeqLib[Column],tbl_SeqLib[[#This Row],[Column]]),1),"")</f>
        <v/>
      </c>
      <c r="O24" s="31" t="str">
        <f>IF(LEN(tbl_SeqLib[[#This Row],[PCR '[DNA'] (ng / µl)]])&gt;0,ROUNDDOWN(_xlfn.MAXIFS(tbl_SeqLib[PCR prodct (µl) to add (exact)],tbl_SeqLib[Column],tbl_SeqLib[[#This Row],[Column]]),1),"")</f>
        <v/>
      </c>
      <c r="P24" s="31" t="str">
        <f>IF(LEN(tbl_SeqLib[[#This Row],[PCR '[DNA'] (ng / µl)]])&gt;0,ROUNDUP(AVERAGEIFS(tbl_SeqLib[PCR prodct (µl) to add (exact)],tbl_SeqLib[Column],tbl_SeqLib[[#This Row],[Column]]),1),"")</f>
        <v/>
      </c>
      <c r="Q24" s="31" t="str" cm="1">
        <f t="array" ref="Q24">_xlfn.XLOOKUP(0,ABS(tbl_SeqLib[[#This Row],[Min vol for col]:[Av vol for col]]-tbl_SeqLib[[#This Row],[PCR prodct (µl) to add (exact)]]),tbl_SeqLib[[#This Row],[Min vol for col]:[Av vol for col]],"",1)</f>
        <v/>
      </c>
      <c r="R24" s="31" t="str" cm="1">
        <f t="array" ref="R24">_xlfn.XLOOKUP(0,ABS(tbl_SeqLib[[#This Row],[Max vol for col]:[Av vol for col]]-tbl_SeqLib[[#This Row],[PCR prodct (µl) to add (exact)]]),tbl_SeqLib[[#This Row],[Max vol for col]:[Av vol for col]],"",1)</f>
        <v/>
      </c>
      <c r="S24" s="31" t="str">
        <f>IF(LEN(tbl_SeqLib[[#This Row],[Max vol for col]])=0,"",tbl_SeqLib[[#This Row],[Max vol for col]])</f>
        <v/>
      </c>
      <c r="T24" s="31" t="str">
        <f>IF(LEN(tbl_SeqLib[[#This Row],[PCR '[DNA'] (ng / µl)]])&gt;0,AVERAGE(tbl_SeqLib[PCR prodct (µl) to add (exact)]),"")</f>
        <v/>
      </c>
      <c r="U24" s="31" t="str">
        <f>IF(LEN(tbl_SeqLib[[#This Row],[PCR '[DNA'] (ng / µl)]])&gt;0,MAX(tbl_SeqLib[PCR prodct (µl) to add (exact)]),"")</f>
        <v/>
      </c>
      <c r="V24" s="31" t="str" cm="1">
        <f t="array" ref="V2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4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4" s="72"/>
      <c r="Y24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4" s="45" t="str">
        <f>IF(ISBLANK(tbl_SeqLib[[#This Row],[sWGA Identifier]]),"",CONCATENATE(exp_id,"_",tbl_SeqLib[[#This Row],[Well]]))</f>
        <v/>
      </c>
    </row>
    <row r="25" spans="1:26" ht="15.75" customHeight="1" x14ac:dyDescent="0.3">
      <c r="A25" s="44">
        <v>23</v>
      </c>
      <c r="B25" s="79" t="str">
        <f>RIGHT(tbl_SeqLib[[#This Row],[Well]],LEN(tbl_SeqLib[[#This Row],[Well]])-1)</f>
        <v>3</v>
      </c>
      <c r="C25" s="32" t="s">
        <v>107</v>
      </c>
      <c r="D25" s="13"/>
      <c r="E25" s="15"/>
      <c r="F25" s="13"/>
      <c r="G25" s="26"/>
      <c r="H25" s="13"/>
      <c r="I25" s="26"/>
      <c r="J25" s="26"/>
      <c r="K2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5" s="27" t="s">
        <v>108</v>
      </c>
      <c r="M25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5" s="31" t="str">
        <f>IF(LEN(tbl_SeqLib[[#This Row],[PCR '[DNA'] (ng / µl)]])&gt;0,ROUNDUP(_xlfn.MINIFS(tbl_SeqLib[PCR prodct (µl) to add (exact)],tbl_SeqLib[Column],tbl_SeqLib[[#This Row],[Column]]),1),"")</f>
        <v/>
      </c>
      <c r="O25" s="31" t="str">
        <f>IF(LEN(tbl_SeqLib[[#This Row],[PCR '[DNA'] (ng / µl)]])&gt;0,ROUNDDOWN(_xlfn.MAXIFS(tbl_SeqLib[PCR prodct (µl) to add (exact)],tbl_SeqLib[Column],tbl_SeqLib[[#This Row],[Column]]),1),"")</f>
        <v/>
      </c>
      <c r="P25" s="31" t="str">
        <f>IF(LEN(tbl_SeqLib[[#This Row],[PCR '[DNA'] (ng / µl)]])&gt;0,ROUNDUP(AVERAGEIFS(tbl_SeqLib[PCR prodct (µl) to add (exact)],tbl_SeqLib[Column],tbl_SeqLib[[#This Row],[Column]]),1),"")</f>
        <v/>
      </c>
      <c r="Q25" s="31" t="str" cm="1">
        <f t="array" ref="Q25">_xlfn.XLOOKUP(0,ABS(tbl_SeqLib[[#This Row],[Min vol for col]:[Av vol for col]]-tbl_SeqLib[[#This Row],[PCR prodct (µl) to add (exact)]]),tbl_SeqLib[[#This Row],[Min vol for col]:[Av vol for col]],"",1)</f>
        <v/>
      </c>
      <c r="R25" s="31" t="str" cm="1">
        <f t="array" ref="R25">_xlfn.XLOOKUP(0,ABS(tbl_SeqLib[[#This Row],[Max vol for col]:[Av vol for col]]-tbl_SeqLib[[#This Row],[PCR prodct (µl) to add (exact)]]),tbl_SeqLib[[#This Row],[Max vol for col]:[Av vol for col]],"",1)</f>
        <v/>
      </c>
      <c r="S25" s="31" t="str">
        <f>IF(LEN(tbl_SeqLib[[#This Row],[Max vol for col]])=0,"",tbl_SeqLib[[#This Row],[Max vol for col]])</f>
        <v/>
      </c>
      <c r="T25" s="31" t="str">
        <f>IF(LEN(tbl_SeqLib[[#This Row],[PCR '[DNA'] (ng / µl)]])&gt;0,AVERAGE(tbl_SeqLib[PCR prodct (µl) to add (exact)]),"")</f>
        <v/>
      </c>
      <c r="U25" s="31" t="str">
        <f>IF(LEN(tbl_SeqLib[[#This Row],[PCR '[DNA'] (ng / µl)]])&gt;0,MAX(tbl_SeqLib[PCR prodct (µl) to add (exact)]),"")</f>
        <v/>
      </c>
      <c r="V25" s="31" t="str" cm="1">
        <f t="array" ref="V2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5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5" s="72"/>
      <c r="Y25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5" s="45" t="str">
        <f>IF(ISBLANK(tbl_SeqLib[[#This Row],[sWGA Identifier]]),"",CONCATENATE(exp_id,"_",tbl_SeqLib[[#This Row],[Well]]))</f>
        <v/>
      </c>
    </row>
    <row r="26" spans="1:26" ht="15.75" customHeight="1" thickBot="1" x14ac:dyDescent="0.35">
      <c r="A26" s="46">
        <v>24</v>
      </c>
      <c r="B26" s="80" t="str">
        <f>RIGHT(tbl_SeqLib[[#This Row],[Well]],LEN(tbl_SeqLib[[#This Row],[Well]])-1)</f>
        <v>3</v>
      </c>
      <c r="C26" s="55" t="s">
        <v>109</v>
      </c>
      <c r="D26" s="48"/>
      <c r="E26" s="49"/>
      <c r="F26" s="48"/>
      <c r="G26" s="50"/>
      <c r="H26" s="48"/>
      <c r="I26" s="50"/>
      <c r="J26" s="50"/>
      <c r="K26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6" s="52" t="s">
        <v>110</v>
      </c>
      <c r="M26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6" s="53" t="str">
        <f>IF(LEN(tbl_SeqLib[[#This Row],[PCR '[DNA'] (ng / µl)]])&gt;0,ROUNDUP(_xlfn.MINIFS(tbl_SeqLib[PCR prodct (µl) to add (exact)],tbl_SeqLib[Column],tbl_SeqLib[[#This Row],[Column]]),1),"")</f>
        <v/>
      </c>
      <c r="O26" s="53" t="str">
        <f>IF(LEN(tbl_SeqLib[[#This Row],[PCR '[DNA'] (ng / µl)]])&gt;0,ROUNDDOWN(_xlfn.MAXIFS(tbl_SeqLib[PCR prodct (µl) to add (exact)],tbl_SeqLib[Column],tbl_SeqLib[[#This Row],[Column]]),1),"")</f>
        <v/>
      </c>
      <c r="P26" s="53" t="str">
        <f>IF(LEN(tbl_SeqLib[[#This Row],[PCR '[DNA'] (ng / µl)]])&gt;0,ROUNDUP(AVERAGEIFS(tbl_SeqLib[PCR prodct (µl) to add (exact)],tbl_SeqLib[Column],tbl_SeqLib[[#This Row],[Column]]),1),"")</f>
        <v/>
      </c>
      <c r="Q26" s="53" t="str" cm="1">
        <f t="array" ref="Q26">_xlfn.XLOOKUP(0,ABS(tbl_SeqLib[[#This Row],[Min vol for col]:[Av vol for col]]-tbl_SeqLib[[#This Row],[PCR prodct (µl) to add (exact)]]),tbl_SeqLib[[#This Row],[Min vol for col]:[Av vol for col]],"",1)</f>
        <v/>
      </c>
      <c r="R26" s="53" t="str" cm="1">
        <f t="array" ref="R26">_xlfn.XLOOKUP(0,ABS(tbl_SeqLib[[#This Row],[Max vol for col]:[Av vol for col]]-tbl_SeqLib[[#This Row],[PCR prodct (µl) to add (exact)]]),tbl_SeqLib[[#This Row],[Max vol for col]:[Av vol for col]],"",1)</f>
        <v/>
      </c>
      <c r="S26" s="53" t="str">
        <f>IF(LEN(tbl_SeqLib[[#This Row],[Max vol for col]])=0,"",tbl_SeqLib[[#This Row],[Max vol for col]])</f>
        <v/>
      </c>
      <c r="T26" s="53" t="str">
        <f>IF(LEN(tbl_SeqLib[[#This Row],[PCR '[DNA'] (ng / µl)]])&gt;0,AVERAGE(tbl_SeqLib[PCR prodct (µl) to add (exact)]),"")</f>
        <v/>
      </c>
      <c r="U26" s="53" t="str">
        <f>IF(LEN(tbl_SeqLib[[#This Row],[PCR '[DNA'] (ng / µl)]])&gt;0,MAX(tbl_SeqLib[PCR prodct (µl) to add (exact)]),"")</f>
        <v/>
      </c>
      <c r="V26" s="53" t="str" cm="1">
        <f t="array" ref="V2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6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6" s="73"/>
      <c r="Y26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6" s="54" t="str">
        <f>IF(ISBLANK(tbl_SeqLib[[#This Row],[sWGA Identifier]]),"",CONCATENATE(exp_id,"_",tbl_SeqLib[[#This Row],[Well]]))</f>
        <v/>
      </c>
    </row>
    <row r="27" spans="1:26" ht="15.75" customHeight="1" x14ac:dyDescent="0.3">
      <c r="A27" s="37">
        <v>25</v>
      </c>
      <c r="B27" s="81" t="str">
        <f>RIGHT(tbl_SeqLib[[#This Row],[Well]],LEN(tbl_SeqLib[[#This Row],[Well]])-1)</f>
        <v>4</v>
      </c>
      <c r="C27" s="38" t="s">
        <v>111</v>
      </c>
      <c r="D27" s="39"/>
      <c r="E27" s="41"/>
      <c r="F27" s="39"/>
      <c r="G27" s="39"/>
      <c r="H27" s="39"/>
      <c r="I27" s="39"/>
      <c r="J27" s="39"/>
      <c r="K27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7" s="41" t="s">
        <v>112</v>
      </c>
      <c r="M27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7" s="42" t="str">
        <f>IF(LEN(tbl_SeqLib[[#This Row],[PCR '[DNA'] (ng / µl)]])&gt;0,ROUNDUP(_xlfn.MINIFS(tbl_SeqLib[PCR prodct (µl) to add (exact)],tbl_SeqLib[Column],tbl_SeqLib[[#This Row],[Column]]),1),"")</f>
        <v/>
      </c>
      <c r="O27" s="42" t="str">
        <f>IF(LEN(tbl_SeqLib[[#This Row],[PCR '[DNA'] (ng / µl)]])&gt;0,ROUNDDOWN(_xlfn.MAXIFS(tbl_SeqLib[PCR prodct (µl) to add (exact)],tbl_SeqLib[Column],tbl_SeqLib[[#This Row],[Column]]),1),"")</f>
        <v/>
      </c>
      <c r="P27" s="42" t="str">
        <f>IF(LEN(tbl_SeqLib[[#This Row],[PCR '[DNA'] (ng / µl)]])&gt;0,ROUNDUP(AVERAGEIFS(tbl_SeqLib[PCR prodct (µl) to add (exact)],tbl_SeqLib[Column],tbl_SeqLib[[#This Row],[Column]]),1),"")</f>
        <v/>
      </c>
      <c r="Q27" s="42" t="str" cm="1">
        <f t="array" ref="Q27">_xlfn.XLOOKUP(0,ABS(tbl_SeqLib[[#This Row],[Min vol for col]:[Av vol for col]]-tbl_SeqLib[[#This Row],[PCR prodct (µl) to add (exact)]]),tbl_SeqLib[[#This Row],[Min vol for col]:[Av vol for col]],"",1)</f>
        <v/>
      </c>
      <c r="R27" s="42" t="str" cm="1">
        <f t="array" ref="R27">_xlfn.XLOOKUP(0,ABS(tbl_SeqLib[[#This Row],[Max vol for col]:[Av vol for col]]-tbl_SeqLib[[#This Row],[PCR prodct (µl) to add (exact)]]),tbl_SeqLib[[#This Row],[Max vol for col]:[Av vol for col]],"",1)</f>
        <v/>
      </c>
      <c r="S27" s="42" t="str">
        <f>IF(LEN(tbl_SeqLib[[#This Row],[Max vol for col]])=0,"",tbl_SeqLib[[#This Row],[Max vol for col]])</f>
        <v/>
      </c>
      <c r="T27" s="42" t="str">
        <f>IF(LEN(tbl_SeqLib[[#This Row],[PCR '[DNA'] (ng / µl)]])&gt;0,AVERAGE(tbl_SeqLib[PCR prodct (µl) to add (exact)]),"")</f>
        <v/>
      </c>
      <c r="U27" s="42" t="str">
        <f>IF(LEN(tbl_SeqLib[[#This Row],[PCR '[DNA'] (ng / µl)]])&gt;0,MAX(tbl_SeqLib[PCR prodct (µl) to add (exact)]),"")</f>
        <v/>
      </c>
      <c r="V27" s="42" t="str" cm="1">
        <f t="array" ref="V2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7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7" s="69"/>
      <c r="Y27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7" s="43" t="str">
        <f>IF(ISBLANK(tbl_SeqLib[[#This Row],[sWGA Identifier]]),"",CONCATENATE(exp_id,"_",tbl_SeqLib[[#This Row],[Well]]))</f>
        <v/>
      </c>
    </row>
    <row r="28" spans="1:26" ht="15.75" customHeight="1" x14ac:dyDescent="0.3">
      <c r="A28" s="44">
        <v>26</v>
      </c>
      <c r="B28" s="79" t="str">
        <f>RIGHT(tbl_SeqLib[[#This Row],[Well]],LEN(tbl_SeqLib[[#This Row],[Well]])-1)</f>
        <v>4</v>
      </c>
      <c r="C28" s="32" t="s">
        <v>113</v>
      </c>
      <c r="D28" s="13"/>
      <c r="E28" s="15"/>
      <c r="F28" s="13"/>
      <c r="G28" s="26"/>
      <c r="H28" s="13"/>
      <c r="I28" s="26"/>
      <c r="J28" s="26"/>
      <c r="K2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8" s="27" t="s">
        <v>114</v>
      </c>
      <c r="M28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8" s="31" t="str">
        <f>IF(LEN(tbl_SeqLib[[#This Row],[PCR '[DNA'] (ng / µl)]])&gt;0,ROUNDUP(_xlfn.MINIFS(tbl_SeqLib[PCR prodct (µl) to add (exact)],tbl_SeqLib[Column],tbl_SeqLib[[#This Row],[Column]]),1),"")</f>
        <v/>
      </c>
      <c r="O28" s="31" t="str">
        <f>IF(LEN(tbl_SeqLib[[#This Row],[PCR '[DNA'] (ng / µl)]])&gt;0,ROUNDDOWN(_xlfn.MAXIFS(tbl_SeqLib[PCR prodct (µl) to add (exact)],tbl_SeqLib[Column],tbl_SeqLib[[#This Row],[Column]]),1),"")</f>
        <v/>
      </c>
      <c r="P28" s="31" t="str">
        <f>IF(LEN(tbl_SeqLib[[#This Row],[PCR '[DNA'] (ng / µl)]])&gt;0,ROUNDUP(AVERAGEIFS(tbl_SeqLib[PCR prodct (µl) to add (exact)],tbl_SeqLib[Column],tbl_SeqLib[[#This Row],[Column]]),1),"")</f>
        <v/>
      </c>
      <c r="Q28" s="31" t="str" cm="1">
        <f t="array" ref="Q28">_xlfn.XLOOKUP(0,ABS(tbl_SeqLib[[#This Row],[Min vol for col]:[Av vol for col]]-tbl_SeqLib[[#This Row],[PCR prodct (µl) to add (exact)]]),tbl_SeqLib[[#This Row],[Min vol for col]:[Av vol for col]],"",1)</f>
        <v/>
      </c>
      <c r="R28" s="31" t="str" cm="1">
        <f t="array" ref="R28">_xlfn.XLOOKUP(0,ABS(tbl_SeqLib[[#This Row],[Max vol for col]:[Av vol for col]]-tbl_SeqLib[[#This Row],[PCR prodct (µl) to add (exact)]]),tbl_SeqLib[[#This Row],[Max vol for col]:[Av vol for col]],"",1)</f>
        <v/>
      </c>
      <c r="S28" s="31" t="str">
        <f>IF(LEN(tbl_SeqLib[[#This Row],[Max vol for col]])=0,"",tbl_SeqLib[[#This Row],[Max vol for col]])</f>
        <v/>
      </c>
      <c r="T28" s="31" t="str">
        <f>IF(LEN(tbl_SeqLib[[#This Row],[PCR '[DNA'] (ng / µl)]])&gt;0,AVERAGE(tbl_SeqLib[PCR prodct (µl) to add (exact)]),"")</f>
        <v/>
      </c>
      <c r="U28" s="31" t="str">
        <f>IF(LEN(tbl_SeqLib[[#This Row],[PCR '[DNA'] (ng / µl)]])&gt;0,MAX(tbl_SeqLib[PCR prodct (µl) to add (exact)]),"")</f>
        <v/>
      </c>
      <c r="V28" s="31" t="str" cm="1">
        <f t="array" ref="V2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8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8" s="72"/>
      <c r="Y28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8" s="45" t="str">
        <f>IF(ISBLANK(tbl_SeqLib[[#This Row],[sWGA Identifier]]),"",CONCATENATE(exp_id,"_",tbl_SeqLib[[#This Row],[Well]]))</f>
        <v/>
      </c>
    </row>
    <row r="29" spans="1:26" ht="15.75" customHeight="1" x14ac:dyDescent="0.3">
      <c r="A29" s="44">
        <v>27</v>
      </c>
      <c r="B29" s="79" t="str">
        <f>RIGHT(tbl_SeqLib[[#This Row],[Well]],LEN(tbl_SeqLib[[#This Row],[Well]])-1)</f>
        <v>4</v>
      </c>
      <c r="C29" s="32" t="s">
        <v>115</v>
      </c>
      <c r="D29" s="13"/>
      <c r="E29" s="15"/>
      <c r="F29" s="13"/>
      <c r="G29" s="26"/>
      <c r="H29" s="13"/>
      <c r="I29" s="26"/>
      <c r="J29" s="26"/>
      <c r="K2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9" s="27" t="s">
        <v>116</v>
      </c>
      <c r="M29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9" s="31" t="str">
        <f>IF(LEN(tbl_SeqLib[[#This Row],[PCR '[DNA'] (ng / µl)]])&gt;0,ROUNDUP(_xlfn.MINIFS(tbl_SeqLib[PCR prodct (µl) to add (exact)],tbl_SeqLib[Column],tbl_SeqLib[[#This Row],[Column]]),1),"")</f>
        <v/>
      </c>
      <c r="O29" s="31" t="str">
        <f>IF(LEN(tbl_SeqLib[[#This Row],[PCR '[DNA'] (ng / µl)]])&gt;0,ROUNDDOWN(_xlfn.MAXIFS(tbl_SeqLib[PCR prodct (µl) to add (exact)],tbl_SeqLib[Column],tbl_SeqLib[[#This Row],[Column]]),1),"")</f>
        <v/>
      </c>
      <c r="P29" s="31" t="str">
        <f>IF(LEN(tbl_SeqLib[[#This Row],[PCR '[DNA'] (ng / µl)]])&gt;0,ROUNDUP(AVERAGEIFS(tbl_SeqLib[PCR prodct (µl) to add (exact)],tbl_SeqLib[Column],tbl_SeqLib[[#This Row],[Column]]),1),"")</f>
        <v/>
      </c>
      <c r="Q29" s="31" t="str" cm="1">
        <f t="array" ref="Q29">_xlfn.XLOOKUP(0,ABS(tbl_SeqLib[[#This Row],[Min vol for col]:[Av vol for col]]-tbl_SeqLib[[#This Row],[PCR prodct (µl) to add (exact)]]),tbl_SeqLib[[#This Row],[Min vol for col]:[Av vol for col]],"",1)</f>
        <v/>
      </c>
      <c r="R29" s="31" t="str" cm="1">
        <f t="array" ref="R29">_xlfn.XLOOKUP(0,ABS(tbl_SeqLib[[#This Row],[Max vol for col]:[Av vol for col]]-tbl_SeqLib[[#This Row],[PCR prodct (µl) to add (exact)]]),tbl_SeqLib[[#This Row],[Max vol for col]:[Av vol for col]],"",1)</f>
        <v/>
      </c>
      <c r="S29" s="31" t="str">
        <f>IF(LEN(tbl_SeqLib[[#This Row],[Max vol for col]])=0,"",tbl_SeqLib[[#This Row],[Max vol for col]])</f>
        <v/>
      </c>
      <c r="T29" s="31" t="str">
        <f>IF(LEN(tbl_SeqLib[[#This Row],[PCR '[DNA'] (ng / µl)]])&gt;0,AVERAGE(tbl_SeqLib[PCR prodct (µl) to add (exact)]),"")</f>
        <v/>
      </c>
      <c r="U29" s="31" t="str">
        <f>IF(LEN(tbl_SeqLib[[#This Row],[PCR '[DNA'] (ng / µl)]])&gt;0,MAX(tbl_SeqLib[PCR prodct (µl) to add (exact)]),"")</f>
        <v/>
      </c>
      <c r="V29" s="31" t="str" cm="1">
        <f t="array" ref="V2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29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29" s="72"/>
      <c r="Y29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29" s="45" t="str">
        <f>IF(ISBLANK(tbl_SeqLib[[#This Row],[sWGA Identifier]]),"",CONCATENATE(exp_id,"_",tbl_SeqLib[[#This Row],[Well]]))</f>
        <v/>
      </c>
    </row>
    <row r="30" spans="1:26" ht="15.75" customHeight="1" x14ac:dyDescent="0.3">
      <c r="A30" s="44">
        <v>28</v>
      </c>
      <c r="B30" s="79" t="str">
        <f>RIGHT(tbl_SeqLib[[#This Row],[Well]],LEN(tbl_SeqLib[[#This Row],[Well]])-1)</f>
        <v>4</v>
      </c>
      <c r="C30" s="32" t="s">
        <v>117</v>
      </c>
      <c r="D30" s="13"/>
      <c r="E30" s="15"/>
      <c r="F30" s="13"/>
      <c r="G30" s="26"/>
      <c r="H30" s="13"/>
      <c r="I30" s="26"/>
      <c r="J30" s="26"/>
      <c r="K3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0" s="27" t="s">
        <v>118</v>
      </c>
      <c r="M30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0" s="31" t="str">
        <f>IF(LEN(tbl_SeqLib[[#This Row],[PCR '[DNA'] (ng / µl)]])&gt;0,ROUNDUP(_xlfn.MINIFS(tbl_SeqLib[PCR prodct (µl) to add (exact)],tbl_SeqLib[Column],tbl_SeqLib[[#This Row],[Column]]),1),"")</f>
        <v/>
      </c>
      <c r="O30" s="31" t="str">
        <f>IF(LEN(tbl_SeqLib[[#This Row],[PCR '[DNA'] (ng / µl)]])&gt;0,ROUNDDOWN(_xlfn.MAXIFS(tbl_SeqLib[PCR prodct (µl) to add (exact)],tbl_SeqLib[Column],tbl_SeqLib[[#This Row],[Column]]),1),"")</f>
        <v/>
      </c>
      <c r="P30" s="31" t="str">
        <f>IF(LEN(tbl_SeqLib[[#This Row],[PCR '[DNA'] (ng / µl)]])&gt;0,ROUNDUP(AVERAGEIFS(tbl_SeqLib[PCR prodct (µl) to add (exact)],tbl_SeqLib[Column],tbl_SeqLib[[#This Row],[Column]]),1),"")</f>
        <v/>
      </c>
      <c r="Q30" s="31" t="str" cm="1">
        <f t="array" ref="Q30">_xlfn.XLOOKUP(0,ABS(tbl_SeqLib[[#This Row],[Min vol for col]:[Av vol for col]]-tbl_SeqLib[[#This Row],[PCR prodct (µl) to add (exact)]]),tbl_SeqLib[[#This Row],[Min vol for col]:[Av vol for col]],"",1)</f>
        <v/>
      </c>
      <c r="R30" s="31" t="str" cm="1">
        <f t="array" ref="R30">_xlfn.XLOOKUP(0,ABS(tbl_SeqLib[[#This Row],[Max vol for col]:[Av vol for col]]-tbl_SeqLib[[#This Row],[PCR prodct (µl) to add (exact)]]),tbl_SeqLib[[#This Row],[Max vol for col]:[Av vol for col]],"",1)</f>
        <v/>
      </c>
      <c r="S30" s="31" t="str">
        <f>IF(LEN(tbl_SeqLib[[#This Row],[Max vol for col]])=0,"",tbl_SeqLib[[#This Row],[Max vol for col]])</f>
        <v/>
      </c>
      <c r="T30" s="31" t="str">
        <f>IF(LEN(tbl_SeqLib[[#This Row],[PCR '[DNA'] (ng / µl)]])&gt;0,AVERAGE(tbl_SeqLib[PCR prodct (µl) to add (exact)]),"")</f>
        <v/>
      </c>
      <c r="U30" s="31" t="str">
        <f>IF(LEN(tbl_SeqLib[[#This Row],[PCR '[DNA'] (ng / µl)]])&gt;0,MAX(tbl_SeqLib[PCR prodct (µl) to add (exact)]),"")</f>
        <v/>
      </c>
      <c r="V30" s="31" t="str" cm="1">
        <f t="array" ref="V3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0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0" s="72"/>
      <c r="Y30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0" s="45" t="str">
        <f>IF(ISBLANK(tbl_SeqLib[[#This Row],[sWGA Identifier]]),"",CONCATENATE(exp_id,"_",tbl_SeqLib[[#This Row],[Well]]))</f>
        <v/>
      </c>
    </row>
    <row r="31" spans="1:26" ht="15.75" customHeight="1" x14ac:dyDescent="0.3">
      <c r="A31" s="44">
        <v>29</v>
      </c>
      <c r="B31" s="79" t="str">
        <f>RIGHT(tbl_SeqLib[[#This Row],[Well]],LEN(tbl_SeqLib[[#This Row],[Well]])-1)</f>
        <v>4</v>
      </c>
      <c r="C31" s="32" t="s">
        <v>119</v>
      </c>
      <c r="D31" s="13"/>
      <c r="E31" s="15"/>
      <c r="F31" s="13"/>
      <c r="G31" s="26"/>
      <c r="H31" s="13"/>
      <c r="I31" s="26"/>
      <c r="J31" s="26"/>
      <c r="K3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1" s="27" t="s">
        <v>120</v>
      </c>
      <c r="M31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1" s="31" t="str">
        <f>IF(LEN(tbl_SeqLib[[#This Row],[PCR '[DNA'] (ng / µl)]])&gt;0,ROUNDUP(_xlfn.MINIFS(tbl_SeqLib[PCR prodct (µl) to add (exact)],tbl_SeqLib[Column],tbl_SeqLib[[#This Row],[Column]]),1),"")</f>
        <v/>
      </c>
      <c r="O31" s="31" t="str">
        <f>IF(LEN(tbl_SeqLib[[#This Row],[PCR '[DNA'] (ng / µl)]])&gt;0,ROUNDDOWN(_xlfn.MAXIFS(tbl_SeqLib[PCR prodct (µl) to add (exact)],tbl_SeqLib[Column],tbl_SeqLib[[#This Row],[Column]]),1),"")</f>
        <v/>
      </c>
      <c r="P31" s="31" t="str">
        <f>IF(LEN(tbl_SeqLib[[#This Row],[PCR '[DNA'] (ng / µl)]])&gt;0,ROUNDUP(AVERAGEIFS(tbl_SeqLib[PCR prodct (µl) to add (exact)],tbl_SeqLib[Column],tbl_SeqLib[[#This Row],[Column]]),1),"")</f>
        <v/>
      </c>
      <c r="Q31" s="31" t="str" cm="1">
        <f t="array" ref="Q31">_xlfn.XLOOKUP(0,ABS(tbl_SeqLib[[#This Row],[Min vol for col]:[Av vol for col]]-tbl_SeqLib[[#This Row],[PCR prodct (µl) to add (exact)]]),tbl_SeqLib[[#This Row],[Min vol for col]:[Av vol for col]],"",1)</f>
        <v/>
      </c>
      <c r="R31" s="31" t="str" cm="1">
        <f t="array" ref="R31">_xlfn.XLOOKUP(0,ABS(tbl_SeqLib[[#This Row],[Max vol for col]:[Av vol for col]]-tbl_SeqLib[[#This Row],[PCR prodct (µl) to add (exact)]]),tbl_SeqLib[[#This Row],[Max vol for col]:[Av vol for col]],"",1)</f>
        <v/>
      </c>
      <c r="S31" s="31" t="str">
        <f>IF(LEN(tbl_SeqLib[[#This Row],[Max vol for col]])=0,"",tbl_SeqLib[[#This Row],[Max vol for col]])</f>
        <v/>
      </c>
      <c r="T31" s="31" t="str">
        <f>IF(LEN(tbl_SeqLib[[#This Row],[PCR '[DNA'] (ng / µl)]])&gt;0,AVERAGE(tbl_SeqLib[PCR prodct (µl) to add (exact)]),"")</f>
        <v/>
      </c>
      <c r="U31" s="31" t="str">
        <f>IF(LEN(tbl_SeqLib[[#This Row],[PCR '[DNA'] (ng / µl)]])&gt;0,MAX(tbl_SeqLib[PCR prodct (µl) to add (exact)]),"")</f>
        <v/>
      </c>
      <c r="V31" s="31" t="str" cm="1">
        <f t="array" ref="V3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1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1" s="72"/>
      <c r="Y31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1" s="45" t="str">
        <f>IF(ISBLANK(tbl_SeqLib[[#This Row],[sWGA Identifier]]),"",CONCATENATE(exp_id,"_",tbl_SeqLib[[#This Row],[Well]]))</f>
        <v/>
      </c>
    </row>
    <row r="32" spans="1:26" ht="15.75" customHeight="1" x14ac:dyDescent="0.3">
      <c r="A32" s="44">
        <v>30</v>
      </c>
      <c r="B32" s="79" t="str">
        <f>RIGHT(tbl_SeqLib[[#This Row],[Well]],LEN(tbl_SeqLib[[#This Row],[Well]])-1)</f>
        <v>4</v>
      </c>
      <c r="C32" s="32" t="s">
        <v>121</v>
      </c>
      <c r="D32" s="13"/>
      <c r="E32" s="15"/>
      <c r="F32" s="13"/>
      <c r="G32" s="26"/>
      <c r="H32" s="13"/>
      <c r="I32" s="26"/>
      <c r="J32" s="26"/>
      <c r="K3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2" s="27" t="s">
        <v>122</v>
      </c>
      <c r="M32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2" s="31" t="str">
        <f>IF(LEN(tbl_SeqLib[[#This Row],[PCR '[DNA'] (ng / µl)]])&gt;0,ROUNDUP(_xlfn.MINIFS(tbl_SeqLib[PCR prodct (µl) to add (exact)],tbl_SeqLib[Column],tbl_SeqLib[[#This Row],[Column]]),1),"")</f>
        <v/>
      </c>
      <c r="O32" s="31" t="str">
        <f>IF(LEN(tbl_SeqLib[[#This Row],[PCR '[DNA'] (ng / µl)]])&gt;0,ROUNDDOWN(_xlfn.MAXIFS(tbl_SeqLib[PCR prodct (µl) to add (exact)],tbl_SeqLib[Column],tbl_SeqLib[[#This Row],[Column]]),1),"")</f>
        <v/>
      </c>
      <c r="P32" s="31" t="str">
        <f>IF(LEN(tbl_SeqLib[[#This Row],[PCR '[DNA'] (ng / µl)]])&gt;0,ROUNDUP(AVERAGEIFS(tbl_SeqLib[PCR prodct (µl) to add (exact)],tbl_SeqLib[Column],tbl_SeqLib[[#This Row],[Column]]),1),"")</f>
        <v/>
      </c>
      <c r="Q32" s="31" t="str" cm="1">
        <f t="array" ref="Q32">_xlfn.XLOOKUP(0,ABS(tbl_SeqLib[[#This Row],[Min vol for col]:[Av vol for col]]-tbl_SeqLib[[#This Row],[PCR prodct (µl) to add (exact)]]),tbl_SeqLib[[#This Row],[Min vol for col]:[Av vol for col]],"",1)</f>
        <v/>
      </c>
      <c r="R32" s="31" t="str" cm="1">
        <f t="array" ref="R32">_xlfn.XLOOKUP(0,ABS(tbl_SeqLib[[#This Row],[Max vol for col]:[Av vol for col]]-tbl_SeqLib[[#This Row],[PCR prodct (µl) to add (exact)]]),tbl_SeqLib[[#This Row],[Max vol for col]:[Av vol for col]],"",1)</f>
        <v/>
      </c>
      <c r="S32" s="31" t="str">
        <f>IF(LEN(tbl_SeqLib[[#This Row],[Max vol for col]])=0,"",tbl_SeqLib[[#This Row],[Max vol for col]])</f>
        <v/>
      </c>
      <c r="T32" s="31" t="str">
        <f>IF(LEN(tbl_SeqLib[[#This Row],[PCR '[DNA'] (ng / µl)]])&gt;0,AVERAGE(tbl_SeqLib[PCR prodct (µl) to add (exact)]),"")</f>
        <v/>
      </c>
      <c r="U32" s="31" t="str">
        <f>IF(LEN(tbl_SeqLib[[#This Row],[PCR '[DNA'] (ng / µl)]])&gt;0,MAX(tbl_SeqLib[PCR prodct (µl) to add (exact)]),"")</f>
        <v/>
      </c>
      <c r="V32" s="31" t="str" cm="1">
        <f t="array" ref="V3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2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2" s="72"/>
      <c r="Y32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2" s="45" t="str">
        <f>IF(ISBLANK(tbl_SeqLib[[#This Row],[sWGA Identifier]]),"",CONCATENATE(exp_id,"_",tbl_SeqLib[[#This Row],[Well]]))</f>
        <v/>
      </c>
    </row>
    <row r="33" spans="1:26" ht="15.75" customHeight="1" x14ac:dyDescent="0.3">
      <c r="A33" s="44">
        <v>31</v>
      </c>
      <c r="B33" s="79" t="str">
        <f>RIGHT(tbl_SeqLib[[#This Row],[Well]],LEN(tbl_SeqLib[[#This Row],[Well]])-1)</f>
        <v>4</v>
      </c>
      <c r="C33" s="32" t="s">
        <v>123</v>
      </c>
      <c r="D33" s="13"/>
      <c r="E33" s="15"/>
      <c r="F33" s="13"/>
      <c r="G33" s="26"/>
      <c r="H33" s="13"/>
      <c r="I33" s="26"/>
      <c r="J33" s="26"/>
      <c r="K3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3" s="27" t="s">
        <v>124</v>
      </c>
      <c r="M33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3" s="31" t="str">
        <f>IF(LEN(tbl_SeqLib[[#This Row],[PCR '[DNA'] (ng / µl)]])&gt;0,ROUNDUP(_xlfn.MINIFS(tbl_SeqLib[PCR prodct (µl) to add (exact)],tbl_SeqLib[Column],tbl_SeqLib[[#This Row],[Column]]),1),"")</f>
        <v/>
      </c>
      <c r="O33" s="31" t="str">
        <f>IF(LEN(tbl_SeqLib[[#This Row],[PCR '[DNA'] (ng / µl)]])&gt;0,ROUNDDOWN(_xlfn.MAXIFS(tbl_SeqLib[PCR prodct (µl) to add (exact)],tbl_SeqLib[Column],tbl_SeqLib[[#This Row],[Column]]),1),"")</f>
        <v/>
      </c>
      <c r="P33" s="31" t="str">
        <f>IF(LEN(tbl_SeqLib[[#This Row],[PCR '[DNA'] (ng / µl)]])&gt;0,ROUNDUP(AVERAGEIFS(tbl_SeqLib[PCR prodct (µl) to add (exact)],tbl_SeqLib[Column],tbl_SeqLib[[#This Row],[Column]]),1),"")</f>
        <v/>
      </c>
      <c r="Q33" s="31" t="str" cm="1">
        <f t="array" ref="Q33">_xlfn.XLOOKUP(0,ABS(tbl_SeqLib[[#This Row],[Min vol for col]:[Av vol for col]]-tbl_SeqLib[[#This Row],[PCR prodct (µl) to add (exact)]]),tbl_SeqLib[[#This Row],[Min vol for col]:[Av vol for col]],"",1)</f>
        <v/>
      </c>
      <c r="R33" s="31" t="str" cm="1">
        <f t="array" ref="R33">_xlfn.XLOOKUP(0,ABS(tbl_SeqLib[[#This Row],[Max vol for col]:[Av vol for col]]-tbl_SeqLib[[#This Row],[PCR prodct (µl) to add (exact)]]),tbl_SeqLib[[#This Row],[Max vol for col]:[Av vol for col]],"",1)</f>
        <v/>
      </c>
      <c r="S33" s="31" t="str">
        <f>IF(LEN(tbl_SeqLib[[#This Row],[Max vol for col]])=0,"",tbl_SeqLib[[#This Row],[Max vol for col]])</f>
        <v/>
      </c>
      <c r="T33" s="31" t="str">
        <f>IF(LEN(tbl_SeqLib[[#This Row],[PCR '[DNA'] (ng / µl)]])&gt;0,AVERAGE(tbl_SeqLib[PCR prodct (µl) to add (exact)]),"")</f>
        <v/>
      </c>
      <c r="U33" s="31" t="str">
        <f>IF(LEN(tbl_SeqLib[[#This Row],[PCR '[DNA'] (ng / µl)]])&gt;0,MAX(tbl_SeqLib[PCR prodct (µl) to add (exact)]),"")</f>
        <v/>
      </c>
      <c r="V33" s="31" t="str" cm="1">
        <f t="array" ref="V3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3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3" s="72"/>
      <c r="Y33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3" s="45" t="str">
        <f>IF(ISBLANK(tbl_SeqLib[[#This Row],[sWGA Identifier]]),"",CONCATENATE(exp_id,"_",tbl_SeqLib[[#This Row],[Well]]))</f>
        <v/>
      </c>
    </row>
    <row r="34" spans="1:26" ht="15.75" customHeight="1" thickBot="1" x14ac:dyDescent="0.35">
      <c r="A34" s="46">
        <v>32</v>
      </c>
      <c r="B34" s="80" t="str">
        <f>RIGHT(tbl_SeqLib[[#This Row],[Well]],LEN(tbl_SeqLib[[#This Row],[Well]])-1)</f>
        <v>4</v>
      </c>
      <c r="C34" s="55" t="s">
        <v>125</v>
      </c>
      <c r="D34" s="48"/>
      <c r="E34" s="49"/>
      <c r="F34" s="48"/>
      <c r="G34" s="50"/>
      <c r="H34" s="48"/>
      <c r="I34" s="50"/>
      <c r="J34" s="50"/>
      <c r="K34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4" s="52" t="s">
        <v>126</v>
      </c>
      <c r="M34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4" s="53" t="str">
        <f>IF(LEN(tbl_SeqLib[[#This Row],[PCR '[DNA'] (ng / µl)]])&gt;0,ROUNDUP(_xlfn.MINIFS(tbl_SeqLib[PCR prodct (µl) to add (exact)],tbl_SeqLib[Column],tbl_SeqLib[[#This Row],[Column]]),1),"")</f>
        <v/>
      </c>
      <c r="O34" s="53" t="str">
        <f>IF(LEN(tbl_SeqLib[[#This Row],[PCR '[DNA'] (ng / µl)]])&gt;0,ROUNDDOWN(_xlfn.MAXIFS(tbl_SeqLib[PCR prodct (µl) to add (exact)],tbl_SeqLib[Column],tbl_SeqLib[[#This Row],[Column]]),1),"")</f>
        <v/>
      </c>
      <c r="P34" s="53" t="str">
        <f>IF(LEN(tbl_SeqLib[[#This Row],[PCR '[DNA'] (ng / µl)]])&gt;0,ROUNDUP(AVERAGEIFS(tbl_SeqLib[PCR prodct (µl) to add (exact)],tbl_SeqLib[Column],tbl_SeqLib[[#This Row],[Column]]),1),"")</f>
        <v/>
      </c>
      <c r="Q34" s="53" t="str" cm="1">
        <f t="array" ref="Q34">_xlfn.XLOOKUP(0,ABS(tbl_SeqLib[[#This Row],[Min vol for col]:[Av vol for col]]-tbl_SeqLib[[#This Row],[PCR prodct (µl) to add (exact)]]),tbl_SeqLib[[#This Row],[Min vol for col]:[Av vol for col]],"",1)</f>
        <v/>
      </c>
      <c r="R34" s="53" t="str" cm="1">
        <f t="array" ref="R34">_xlfn.XLOOKUP(0,ABS(tbl_SeqLib[[#This Row],[Max vol for col]:[Av vol for col]]-tbl_SeqLib[[#This Row],[PCR prodct (µl) to add (exact)]]),tbl_SeqLib[[#This Row],[Max vol for col]:[Av vol for col]],"",1)</f>
        <v/>
      </c>
      <c r="S34" s="53" t="str">
        <f>IF(LEN(tbl_SeqLib[[#This Row],[Max vol for col]])=0,"",tbl_SeqLib[[#This Row],[Max vol for col]])</f>
        <v/>
      </c>
      <c r="T34" s="53" t="str">
        <f>IF(LEN(tbl_SeqLib[[#This Row],[PCR '[DNA'] (ng / µl)]])&gt;0,AVERAGE(tbl_SeqLib[PCR prodct (µl) to add (exact)]),"")</f>
        <v/>
      </c>
      <c r="U34" s="53" t="str">
        <f>IF(LEN(tbl_SeqLib[[#This Row],[PCR '[DNA'] (ng / µl)]])&gt;0,MAX(tbl_SeqLib[PCR prodct (µl) to add (exact)]),"")</f>
        <v/>
      </c>
      <c r="V34" s="53" t="str" cm="1">
        <f t="array" ref="V3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4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4" s="73"/>
      <c r="Y34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4" s="54" t="str">
        <f>IF(ISBLANK(tbl_SeqLib[[#This Row],[sWGA Identifier]]),"",CONCATENATE(exp_id,"_",tbl_SeqLib[[#This Row],[Well]]))</f>
        <v/>
      </c>
    </row>
    <row r="35" spans="1:26" ht="15.75" customHeight="1" x14ac:dyDescent="0.3">
      <c r="A35" s="37">
        <v>33</v>
      </c>
      <c r="B35" s="81" t="str">
        <f>RIGHT(tbl_SeqLib[[#This Row],[Well]],LEN(tbl_SeqLib[[#This Row],[Well]])-1)</f>
        <v>5</v>
      </c>
      <c r="C35" s="38" t="s">
        <v>127</v>
      </c>
      <c r="D35" s="39"/>
      <c r="E35" s="41"/>
      <c r="F35" s="39"/>
      <c r="G35" s="39"/>
      <c r="H35" s="39"/>
      <c r="I35" s="39"/>
      <c r="J35" s="39"/>
      <c r="K35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5" s="41" t="s">
        <v>128</v>
      </c>
      <c r="M35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5" s="42" t="str">
        <f>IF(LEN(tbl_SeqLib[[#This Row],[PCR '[DNA'] (ng / µl)]])&gt;0,ROUNDUP(_xlfn.MINIFS(tbl_SeqLib[PCR prodct (µl) to add (exact)],tbl_SeqLib[Column],tbl_SeqLib[[#This Row],[Column]]),1),"")</f>
        <v/>
      </c>
      <c r="O35" s="42" t="str">
        <f>IF(LEN(tbl_SeqLib[[#This Row],[PCR '[DNA'] (ng / µl)]])&gt;0,ROUNDDOWN(_xlfn.MAXIFS(tbl_SeqLib[PCR prodct (µl) to add (exact)],tbl_SeqLib[Column],tbl_SeqLib[[#This Row],[Column]]),1),"")</f>
        <v/>
      </c>
      <c r="P35" s="42" t="str">
        <f>IF(LEN(tbl_SeqLib[[#This Row],[PCR '[DNA'] (ng / µl)]])&gt;0,ROUNDUP(AVERAGEIFS(tbl_SeqLib[PCR prodct (µl) to add (exact)],tbl_SeqLib[Column],tbl_SeqLib[[#This Row],[Column]]),1),"")</f>
        <v/>
      </c>
      <c r="Q35" s="42" t="str" cm="1">
        <f t="array" ref="Q35">_xlfn.XLOOKUP(0,ABS(tbl_SeqLib[[#This Row],[Min vol for col]:[Av vol for col]]-tbl_SeqLib[[#This Row],[PCR prodct (µl) to add (exact)]]),tbl_SeqLib[[#This Row],[Min vol for col]:[Av vol for col]],"",1)</f>
        <v/>
      </c>
      <c r="R35" s="42" t="str" cm="1">
        <f t="array" ref="R35">_xlfn.XLOOKUP(0,ABS(tbl_SeqLib[[#This Row],[Max vol for col]:[Av vol for col]]-tbl_SeqLib[[#This Row],[PCR prodct (µl) to add (exact)]]),tbl_SeqLib[[#This Row],[Max vol for col]:[Av vol for col]],"",1)</f>
        <v/>
      </c>
      <c r="S35" s="42" t="str">
        <f>IF(LEN(tbl_SeqLib[[#This Row],[Max vol for col]])=0,"",tbl_SeqLib[[#This Row],[Max vol for col]])</f>
        <v/>
      </c>
      <c r="T35" s="42" t="str">
        <f>IF(LEN(tbl_SeqLib[[#This Row],[PCR '[DNA'] (ng / µl)]])&gt;0,AVERAGE(tbl_SeqLib[PCR prodct (µl) to add (exact)]),"")</f>
        <v/>
      </c>
      <c r="U35" s="42" t="str">
        <f>IF(LEN(tbl_SeqLib[[#This Row],[PCR '[DNA'] (ng / µl)]])&gt;0,MAX(tbl_SeqLib[PCR prodct (µl) to add (exact)]),"")</f>
        <v/>
      </c>
      <c r="V35" s="42" t="str" cm="1">
        <f t="array" ref="V3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5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5" s="69"/>
      <c r="Y35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5" s="43" t="str">
        <f>IF(ISBLANK(tbl_SeqLib[[#This Row],[sWGA Identifier]]),"",CONCATENATE(exp_id,"_",tbl_SeqLib[[#This Row],[Well]]))</f>
        <v/>
      </c>
    </row>
    <row r="36" spans="1:26" ht="15.75" customHeight="1" x14ac:dyDescent="0.3">
      <c r="A36" s="44">
        <v>34</v>
      </c>
      <c r="B36" s="79" t="str">
        <f>RIGHT(tbl_SeqLib[[#This Row],[Well]],LEN(tbl_SeqLib[[#This Row],[Well]])-1)</f>
        <v>5</v>
      </c>
      <c r="C36" s="32" t="s">
        <v>129</v>
      </c>
      <c r="D36" s="13"/>
      <c r="E36" s="15"/>
      <c r="F36" s="13"/>
      <c r="G36" s="26"/>
      <c r="H36" s="13"/>
      <c r="I36" s="26"/>
      <c r="J36" s="26"/>
      <c r="K3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6" s="27" t="s">
        <v>130</v>
      </c>
      <c r="M36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6" s="31" t="str">
        <f>IF(LEN(tbl_SeqLib[[#This Row],[PCR '[DNA'] (ng / µl)]])&gt;0,ROUNDUP(_xlfn.MINIFS(tbl_SeqLib[PCR prodct (µl) to add (exact)],tbl_SeqLib[Column],tbl_SeqLib[[#This Row],[Column]]),1),"")</f>
        <v/>
      </c>
      <c r="O36" s="31" t="str">
        <f>IF(LEN(tbl_SeqLib[[#This Row],[PCR '[DNA'] (ng / µl)]])&gt;0,ROUNDDOWN(_xlfn.MAXIFS(tbl_SeqLib[PCR prodct (µl) to add (exact)],tbl_SeqLib[Column],tbl_SeqLib[[#This Row],[Column]]),1),"")</f>
        <v/>
      </c>
      <c r="P36" s="31" t="str">
        <f>IF(LEN(tbl_SeqLib[[#This Row],[PCR '[DNA'] (ng / µl)]])&gt;0,ROUNDUP(AVERAGEIFS(tbl_SeqLib[PCR prodct (µl) to add (exact)],tbl_SeqLib[Column],tbl_SeqLib[[#This Row],[Column]]),1),"")</f>
        <v/>
      </c>
      <c r="Q36" s="31" t="str" cm="1">
        <f t="array" ref="Q36">_xlfn.XLOOKUP(0,ABS(tbl_SeqLib[[#This Row],[Min vol for col]:[Av vol for col]]-tbl_SeqLib[[#This Row],[PCR prodct (µl) to add (exact)]]),tbl_SeqLib[[#This Row],[Min vol for col]:[Av vol for col]],"",1)</f>
        <v/>
      </c>
      <c r="R36" s="31" t="str" cm="1">
        <f t="array" ref="R36">_xlfn.XLOOKUP(0,ABS(tbl_SeqLib[[#This Row],[Max vol for col]:[Av vol for col]]-tbl_SeqLib[[#This Row],[PCR prodct (µl) to add (exact)]]),tbl_SeqLib[[#This Row],[Max vol for col]:[Av vol for col]],"",1)</f>
        <v/>
      </c>
      <c r="S36" s="31" t="str">
        <f>IF(LEN(tbl_SeqLib[[#This Row],[Max vol for col]])=0,"",tbl_SeqLib[[#This Row],[Max vol for col]])</f>
        <v/>
      </c>
      <c r="T36" s="31" t="str">
        <f>IF(LEN(tbl_SeqLib[[#This Row],[PCR '[DNA'] (ng / µl)]])&gt;0,AVERAGE(tbl_SeqLib[PCR prodct (µl) to add (exact)]),"")</f>
        <v/>
      </c>
      <c r="U36" s="31" t="str">
        <f>IF(LEN(tbl_SeqLib[[#This Row],[PCR '[DNA'] (ng / µl)]])&gt;0,MAX(tbl_SeqLib[PCR prodct (µl) to add (exact)]),"")</f>
        <v/>
      </c>
      <c r="V36" s="31" t="str" cm="1">
        <f t="array" ref="V3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6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6" s="72"/>
      <c r="Y36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6" s="45" t="str">
        <f>IF(ISBLANK(tbl_SeqLib[[#This Row],[sWGA Identifier]]),"",CONCATENATE(exp_id,"_",tbl_SeqLib[[#This Row],[Well]]))</f>
        <v/>
      </c>
    </row>
    <row r="37" spans="1:26" ht="15.75" customHeight="1" x14ac:dyDescent="0.3">
      <c r="A37" s="44">
        <v>35</v>
      </c>
      <c r="B37" s="79" t="str">
        <f>RIGHT(tbl_SeqLib[[#This Row],[Well]],LEN(tbl_SeqLib[[#This Row],[Well]])-1)</f>
        <v>5</v>
      </c>
      <c r="C37" s="32" t="s">
        <v>131</v>
      </c>
      <c r="D37" s="13"/>
      <c r="E37" s="15"/>
      <c r="F37" s="13"/>
      <c r="G37" s="26"/>
      <c r="H37" s="13"/>
      <c r="I37" s="26"/>
      <c r="J37" s="26"/>
      <c r="K3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7" s="27" t="s">
        <v>132</v>
      </c>
      <c r="M37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7" s="31" t="str">
        <f>IF(LEN(tbl_SeqLib[[#This Row],[PCR '[DNA'] (ng / µl)]])&gt;0,ROUNDUP(_xlfn.MINIFS(tbl_SeqLib[PCR prodct (µl) to add (exact)],tbl_SeqLib[Column],tbl_SeqLib[[#This Row],[Column]]),1),"")</f>
        <v/>
      </c>
      <c r="O37" s="31" t="str">
        <f>IF(LEN(tbl_SeqLib[[#This Row],[PCR '[DNA'] (ng / µl)]])&gt;0,ROUNDDOWN(_xlfn.MAXIFS(tbl_SeqLib[PCR prodct (µl) to add (exact)],tbl_SeqLib[Column],tbl_SeqLib[[#This Row],[Column]]),1),"")</f>
        <v/>
      </c>
      <c r="P37" s="31" t="str">
        <f>IF(LEN(tbl_SeqLib[[#This Row],[PCR '[DNA'] (ng / µl)]])&gt;0,ROUNDUP(AVERAGEIFS(tbl_SeqLib[PCR prodct (µl) to add (exact)],tbl_SeqLib[Column],tbl_SeqLib[[#This Row],[Column]]),1),"")</f>
        <v/>
      </c>
      <c r="Q37" s="31" t="str" cm="1">
        <f t="array" ref="Q37">_xlfn.XLOOKUP(0,ABS(tbl_SeqLib[[#This Row],[Min vol for col]:[Av vol for col]]-tbl_SeqLib[[#This Row],[PCR prodct (µl) to add (exact)]]),tbl_SeqLib[[#This Row],[Min vol for col]:[Av vol for col]],"",1)</f>
        <v/>
      </c>
      <c r="R37" s="31" t="str" cm="1">
        <f t="array" ref="R37">_xlfn.XLOOKUP(0,ABS(tbl_SeqLib[[#This Row],[Max vol for col]:[Av vol for col]]-tbl_SeqLib[[#This Row],[PCR prodct (µl) to add (exact)]]),tbl_SeqLib[[#This Row],[Max vol for col]:[Av vol for col]],"",1)</f>
        <v/>
      </c>
      <c r="S37" s="31" t="str">
        <f>IF(LEN(tbl_SeqLib[[#This Row],[Max vol for col]])=0,"",tbl_SeqLib[[#This Row],[Max vol for col]])</f>
        <v/>
      </c>
      <c r="T37" s="31" t="str">
        <f>IF(LEN(tbl_SeqLib[[#This Row],[PCR '[DNA'] (ng / µl)]])&gt;0,AVERAGE(tbl_SeqLib[PCR prodct (µl) to add (exact)]),"")</f>
        <v/>
      </c>
      <c r="U37" s="31" t="str">
        <f>IF(LEN(tbl_SeqLib[[#This Row],[PCR '[DNA'] (ng / µl)]])&gt;0,MAX(tbl_SeqLib[PCR prodct (µl) to add (exact)]),"")</f>
        <v/>
      </c>
      <c r="V37" s="31" t="str" cm="1">
        <f t="array" ref="V3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7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7" s="72"/>
      <c r="Y37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7" s="45" t="str">
        <f>IF(ISBLANK(tbl_SeqLib[[#This Row],[sWGA Identifier]]),"",CONCATENATE(exp_id,"_",tbl_SeqLib[[#This Row],[Well]]))</f>
        <v/>
      </c>
    </row>
    <row r="38" spans="1:26" ht="15.75" customHeight="1" x14ac:dyDescent="0.3">
      <c r="A38" s="44">
        <v>36</v>
      </c>
      <c r="B38" s="79" t="str">
        <f>RIGHT(tbl_SeqLib[[#This Row],[Well]],LEN(tbl_SeqLib[[#This Row],[Well]])-1)</f>
        <v>5</v>
      </c>
      <c r="C38" s="32" t="s">
        <v>133</v>
      </c>
      <c r="D38" s="13"/>
      <c r="E38" s="15"/>
      <c r="F38" s="13"/>
      <c r="G38" s="26"/>
      <c r="H38" s="13"/>
      <c r="I38" s="26"/>
      <c r="J38" s="26"/>
      <c r="K3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8" s="27" t="s">
        <v>134</v>
      </c>
      <c r="M38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8" s="31" t="str">
        <f>IF(LEN(tbl_SeqLib[[#This Row],[PCR '[DNA'] (ng / µl)]])&gt;0,ROUNDUP(_xlfn.MINIFS(tbl_SeqLib[PCR prodct (µl) to add (exact)],tbl_SeqLib[Column],tbl_SeqLib[[#This Row],[Column]]),1),"")</f>
        <v/>
      </c>
      <c r="O38" s="31" t="str">
        <f>IF(LEN(tbl_SeqLib[[#This Row],[PCR '[DNA'] (ng / µl)]])&gt;0,ROUNDDOWN(_xlfn.MAXIFS(tbl_SeqLib[PCR prodct (µl) to add (exact)],tbl_SeqLib[Column],tbl_SeqLib[[#This Row],[Column]]),1),"")</f>
        <v/>
      </c>
      <c r="P38" s="31" t="str">
        <f>IF(LEN(tbl_SeqLib[[#This Row],[PCR '[DNA'] (ng / µl)]])&gt;0,ROUNDUP(AVERAGEIFS(tbl_SeqLib[PCR prodct (µl) to add (exact)],tbl_SeqLib[Column],tbl_SeqLib[[#This Row],[Column]]),1),"")</f>
        <v/>
      </c>
      <c r="Q38" s="31" t="str" cm="1">
        <f t="array" ref="Q38">_xlfn.XLOOKUP(0,ABS(tbl_SeqLib[[#This Row],[Min vol for col]:[Av vol for col]]-tbl_SeqLib[[#This Row],[PCR prodct (µl) to add (exact)]]),tbl_SeqLib[[#This Row],[Min vol for col]:[Av vol for col]],"",1)</f>
        <v/>
      </c>
      <c r="R38" s="31" t="str" cm="1">
        <f t="array" ref="R38">_xlfn.XLOOKUP(0,ABS(tbl_SeqLib[[#This Row],[Max vol for col]:[Av vol for col]]-tbl_SeqLib[[#This Row],[PCR prodct (µl) to add (exact)]]),tbl_SeqLib[[#This Row],[Max vol for col]:[Av vol for col]],"",1)</f>
        <v/>
      </c>
      <c r="S38" s="31" t="str">
        <f>IF(LEN(tbl_SeqLib[[#This Row],[Max vol for col]])=0,"",tbl_SeqLib[[#This Row],[Max vol for col]])</f>
        <v/>
      </c>
      <c r="T38" s="31" t="str">
        <f>IF(LEN(tbl_SeqLib[[#This Row],[PCR '[DNA'] (ng / µl)]])&gt;0,AVERAGE(tbl_SeqLib[PCR prodct (µl) to add (exact)]),"")</f>
        <v/>
      </c>
      <c r="U38" s="31" t="str">
        <f>IF(LEN(tbl_SeqLib[[#This Row],[PCR '[DNA'] (ng / µl)]])&gt;0,MAX(tbl_SeqLib[PCR prodct (µl) to add (exact)]),"")</f>
        <v/>
      </c>
      <c r="V38" s="31" t="str" cm="1">
        <f t="array" ref="V3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8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8" s="72"/>
      <c r="Y38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8" s="45" t="str">
        <f>IF(ISBLANK(tbl_SeqLib[[#This Row],[sWGA Identifier]]),"",CONCATENATE(exp_id,"_",tbl_SeqLib[[#This Row],[Well]]))</f>
        <v/>
      </c>
    </row>
    <row r="39" spans="1:26" ht="15.75" customHeight="1" x14ac:dyDescent="0.3">
      <c r="A39" s="44">
        <v>37</v>
      </c>
      <c r="B39" s="79" t="str">
        <f>RIGHT(tbl_SeqLib[[#This Row],[Well]],LEN(tbl_SeqLib[[#This Row],[Well]])-1)</f>
        <v>5</v>
      </c>
      <c r="C39" s="32" t="s">
        <v>135</v>
      </c>
      <c r="D39" s="13"/>
      <c r="E39" s="15"/>
      <c r="F39" s="13"/>
      <c r="G39" s="26"/>
      <c r="H39" s="13"/>
      <c r="I39" s="26"/>
      <c r="J39" s="26"/>
      <c r="K3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9" s="27" t="s">
        <v>136</v>
      </c>
      <c r="M39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9" s="31" t="str">
        <f>IF(LEN(tbl_SeqLib[[#This Row],[PCR '[DNA'] (ng / µl)]])&gt;0,ROUNDUP(_xlfn.MINIFS(tbl_SeqLib[PCR prodct (µl) to add (exact)],tbl_SeqLib[Column],tbl_SeqLib[[#This Row],[Column]]),1),"")</f>
        <v/>
      </c>
      <c r="O39" s="31" t="str">
        <f>IF(LEN(tbl_SeqLib[[#This Row],[PCR '[DNA'] (ng / µl)]])&gt;0,ROUNDDOWN(_xlfn.MAXIFS(tbl_SeqLib[PCR prodct (µl) to add (exact)],tbl_SeqLib[Column],tbl_SeqLib[[#This Row],[Column]]),1),"")</f>
        <v/>
      </c>
      <c r="P39" s="31" t="str">
        <f>IF(LEN(tbl_SeqLib[[#This Row],[PCR '[DNA'] (ng / µl)]])&gt;0,ROUNDUP(AVERAGEIFS(tbl_SeqLib[PCR prodct (µl) to add (exact)],tbl_SeqLib[Column],tbl_SeqLib[[#This Row],[Column]]),1),"")</f>
        <v/>
      </c>
      <c r="Q39" s="31" t="str" cm="1">
        <f t="array" ref="Q39">_xlfn.XLOOKUP(0,ABS(tbl_SeqLib[[#This Row],[Min vol for col]:[Av vol for col]]-tbl_SeqLib[[#This Row],[PCR prodct (µl) to add (exact)]]),tbl_SeqLib[[#This Row],[Min vol for col]:[Av vol for col]],"",1)</f>
        <v/>
      </c>
      <c r="R39" s="31" t="str" cm="1">
        <f t="array" ref="R39">_xlfn.XLOOKUP(0,ABS(tbl_SeqLib[[#This Row],[Max vol for col]:[Av vol for col]]-tbl_SeqLib[[#This Row],[PCR prodct (µl) to add (exact)]]),tbl_SeqLib[[#This Row],[Max vol for col]:[Av vol for col]],"",1)</f>
        <v/>
      </c>
      <c r="S39" s="31" t="str">
        <f>IF(LEN(tbl_SeqLib[[#This Row],[Max vol for col]])=0,"",tbl_SeqLib[[#This Row],[Max vol for col]])</f>
        <v/>
      </c>
      <c r="T39" s="31" t="str">
        <f>IF(LEN(tbl_SeqLib[[#This Row],[PCR '[DNA'] (ng / µl)]])&gt;0,AVERAGE(tbl_SeqLib[PCR prodct (µl) to add (exact)]),"")</f>
        <v/>
      </c>
      <c r="U39" s="31" t="str">
        <f>IF(LEN(tbl_SeqLib[[#This Row],[PCR '[DNA'] (ng / µl)]])&gt;0,MAX(tbl_SeqLib[PCR prodct (µl) to add (exact)]),"")</f>
        <v/>
      </c>
      <c r="V39" s="31" t="str" cm="1">
        <f t="array" ref="V3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39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39" s="72"/>
      <c r="Y39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39" s="45" t="str">
        <f>IF(ISBLANK(tbl_SeqLib[[#This Row],[sWGA Identifier]]),"",CONCATENATE(exp_id,"_",tbl_SeqLib[[#This Row],[Well]]))</f>
        <v/>
      </c>
    </row>
    <row r="40" spans="1:26" ht="15.75" customHeight="1" x14ac:dyDescent="0.3">
      <c r="A40" s="44">
        <v>38</v>
      </c>
      <c r="B40" s="79" t="str">
        <f>RIGHT(tbl_SeqLib[[#This Row],[Well]],LEN(tbl_SeqLib[[#This Row],[Well]])-1)</f>
        <v>5</v>
      </c>
      <c r="C40" s="32" t="s">
        <v>137</v>
      </c>
      <c r="D40" s="13"/>
      <c r="E40" s="15"/>
      <c r="F40" s="13"/>
      <c r="G40" s="26"/>
      <c r="H40" s="13"/>
      <c r="I40" s="26"/>
      <c r="J40" s="26"/>
      <c r="K4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0" s="27" t="s">
        <v>138</v>
      </c>
      <c r="M40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0" s="31" t="str">
        <f>IF(LEN(tbl_SeqLib[[#This Row],[PCR '[DNA'] (ng / µl)]])&gt;0,ROUNDUP(_xlfn.MINIFS(tbl_SeqLib[PCR prodct (µl) to add (exact)],tbl_SeqLib[Column],tbl_SeqLib[[#This Row],[Column]]),1),"")</f>
        <v/>
      </c>
      <c r="O40" s="31" t="str">
        <f>IF(LEN(tbl_SeqLib[[#This Row],[PCR '[DNA'] (ng / µl)]])&gt;0,ROUNDDOWN(_xlfn.MAXIFS(tbl_SeqLib[PCR prodct (µl) to add (exact)],tbl_SeqLib[Column],tbl_SeqLib[[#This Row],[Column]]),1),"")</f>
        <v/>
      </c>
      <c r="P40" s="31" t="str">
        <f>IF(LEN(tbl_SeqLib[[#This Row],[PCR '[DNA'] (ng / µl)]])&gt;0,ROUNDUP(AVERAGEIFS(tbl_SeqLib[PCR prodct (µl) to add (exact)],tbl_SeqLib[Column],tbl_SeqLib[[#This Row],[Column]]),1),"")</f>
        <v/>
      </c>
      <c r="Q40" s="31" t="str" cm="1">
        <f t="array" ref="Q40">_xlfn.XLOOKUP(0,ABS(tbl_SeqLib[[#This Row],[Min vol for col]:[Av vol for col]]-tbl_SeqLib[[#This Row],[PCR prodct (µl) to add (exact)]]),tbl_SeqLib[[#This Row],[Min vol for col]:[Av vol for col]],"",1)</f>
        <v/>
      </c>
      <c r="R40" s="31" t="str" cm="1">
        <f t="array" ref="R40">_xlfn.XLOOKUP(0,ABS(tbl_SeqLib[[#This Row],[Max vol for col]:[Av vol for col]]-tbl_SeqLib[[#This Row],[PCR prodct (µl) to add (exact)]]),tbl_SeqLib[[#This Row],[Max vol for col]:[Av vol for col]],"",1)</f>
        <v/>
      </c>
      <c r="S40" s="31" t="str">
        <f>IF(LEN(tbl_SeqLib[[#This Row],[Max vol for col]])=0,"",tbl_SeqLib[[#This Row],[Max vol for col]])</f>
        <v/>
      </c>
      <c r="T40" s="31" t="str">
        <f>IF(LEN(tbl_SeqLib[[#This Row],[PCR '[DNA'] (ng / µl)]])&gt;0,AVERAGE(tbl_SeqLib[PCR prodct (µl) to add (exact)]),"")</f>
        <v/>
      </c>
      <c r="U40" s="31" t="str">
        <f>IF(LEN(tbl_SeqLib[[#This Row],[PCR '[DNA'] (ng / µl)]])&gt;0,MAX(tbl_SeqLib[PCR prodct (µl) to add (exact)]),"")</f>
        <v/>
      </c>
      <c r="V40" s="31" t="str" cm="1">
        <f t="array" ref="V4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0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0" s="72"/>
      <c r="Y40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0" s="45" t="str">
        <f>IF(ISBLANK(tbl_SeqLib[[#This Row],[sWGA Identifier]]),"",CONCATENATE(exp_id,"_",tbl_SeqLib[[#This Row],[Well]]))</f>
        <v/>
      </c>
    </row>
    <row r="41" spans="1:26" ht="15.75" customHeight="1" x14ac:dyDescent="0.3">
      <c r="A41" s="44">
        <v>39</v>
      </c>
      <c r="B41" s="79" t="str">
        <f>RIGHT(tbl_SeqLib[[#This Row],[Well]],LEN(tbl_SeqLib[[#This Row],[Well]])-1)</f>
        <v>5</v>
      </c>
      <c r="C41" s="32" t="s">
        <v>139</v>
      </c>
      <c r="D41" s="13"/>
      <c r="E41" s="15"/>
      <c r="F41" s="13"/>
      <c r="G41" s="26"/>
      <c r="H41" s="13"/>
      <c r="I41" s="26"/>
      <c r="J41" s="26"/>
      <c r="K4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1" s="27" t="s">
        <v>140</v>
      </c>
      <c r="M41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1" s="31" t="str">
        <f>IF(LEN(tbl_SeqLib[[#This Row],[PCR '[DNA'] (ng / µl)]])&gt;0,ROUNDUP(_xlfn.MINIFS(tbl_SeqLib[PCR prodct (µl) to add (exact)],tbl_SeqLib[Column],tbl_SeqLib[[#This Row],[Column]]),1),"")</f>
        <v/>
      </c>
      <c r="O41" s="31" t="str">
        <f>IF(LEN(tbl_SeqLib[[#This Row],[PCR '[DNA'] (ng / µl)]])&gt;0,ROUNDDOWN(_xlfn.MAXIFS(tbl_SeqLib[PCR prodct (µl) to add (exact)],tbl_SeqLib[Column],tbl_SeqLib[[#This Row],[Column]]),1),"")</f>
        <v/>
      </c>
      <c r="P41" s="31" t="str">
        <f>IF(LEN(tbl_SeqLib[[#This Row],[PCR '[DNA'] (ng / µl)]])&gt;0,ROUNDUP(AVERAGEIFS(tbl_SeqLib[PCR prodct (µl) to add (exact)],tbl_SeqLib[Column],tbl_SeqLib[[#This Row],[Column]]),1),"")</f>
        <v/>
      </c>
      <c r="Q41" s="31" t="str" cm="1">
        <f t="array" ref="Q41">_xlfn.XLOOKUP(0,ABS(tbl_SeqLib[[#This Row],[Min vol for col]:[Av vol for col]]-tbl_SeqLib[[#This Row],[PCR prodct (µl) to add (exact)]]),tbl_SeqLib[[#This Row],[Min vol for col]:[Av vol for col]],"",1)</f>
        <v/>
      </c>
      <c r="R41" s="31" t="str" cm="1">
        <f t="array" ref="R41">_xlfn.XLOOKUP(0,ABS(tbl_SeqLib[[#This Row],[Max vol for col]:[Av vol for col]]-tbl_SeqLib[[#This Row],[PCR prodct (µl) to add (exact)]]),tbl_SeqLib[[#This Row],[Max vol for col]:[Av vol for col]],"",1)</f>
        <v/>
      </c>
      <c r="S41" s="31" t="str">
        <f>IF(LEN(tbl_SeqLib[[#This Row],[Max vol for col]])=0,"",tbl_SeqLib[[#This Row],[Max vol for col]])</f>
        <v/>
      </c>
      <c r="T41" s="31" t="str">
        <f>IF(LEN(tbl_SeqLib[[#This Row],[PCR '[DNA'] (ng / µl)]])&gt;0,AVERAGE(tbl_SeqLib[PCR prodct (µl) to add (exact)]),"")</f>
        <v/>
      </c>
      <c r="U41" s="31" t="str">
        <f>IF(LEN(tbl_SeqLib[[#This Row],[PCR '[DNA'] (ng / µl)]])&gt;0,MAX(tbl_SeqLib[PCR prodct (µl) to add (exact)]),"")</f>
        <v/>
      </c>
      <c r="V41" s="31" t="str" cm="1">
        <f t="array" ref="V4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1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1" s="72"/>
      <c r="Y41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1" s="45" t="str">
        <f>IF(ISBLANK(tbl_SeqLib[[#This Row],[sWGA Identifier]]),"",CONCATENATE(exp_id,"_",tbl_SeqLib[[#This Row],[Well]]))</f>
        <v/>
      </c>
    </row>
    <row r="42" spans="1:26" ht="15.75" customHeight="1" thickBot="1" x14ac:dyDescent="0.35">
      <c r="A42" s="46">
        <v>40</v>
      </c>
      <c r="B42" s="80" t="str">
        <f>RIGHT(tbl_SeqLib[[#This Row],[Well]],LEN(tbl_SeqLib[[#This Row],[Well]])-1)</f>
        <v>5</v>
      </c>
      <c r="C42" s="55" t="s">
        <v>141</v>
      </c>
      <c r="D42" s="48"/>
      <c r="E42" s="49"/>
      <c r="F42" s="48"/>
      <c r="G42" s="50"/>
      <c r="H42" s="48"/>
      <c r="I42" s="50"/>
      <c r="J42" s="50"/>
      <c r="K42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2" s="52" t="s">
        <v>142</v>
      </c>
      <c r="M42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2" s="53" t="str">
        <f>IF(LEN(tbl_SeqLib[[#This Row],[PCR '[DNA'] (ng / µl)]])&gt;0,ROUNDUP(_xlfn.MINIFS(tbl_SeqLib[PCR prodct (µl) to add (exact)],tbl_SeqLib[Column],tbl_SeqLib[[#This Row],[Column]]),1),"")</f>
        <v/>
      </c>
      <c r="O42" s="53" t="str">
        <f>IF(LEN(tbl_SeqLib[[#This Row],[PCR '[DNA'] (ng / µl)]])&gt;0,ROUNDDOWN(_xlfn.MAXIFS(tbl_SeqLib[PCR prodct (µl) to add (exact)],tbl_SeqLib[Column],tbl_SeqLib[[#This Row],[Column]]),1),"")</f>
        <v/>
      </c>
      <c r="P42" s="53" t="str">
        <f>IF(LEN(tbl_SeqLib[[#This Row],[PCR '[DNA'] (ng / µl)]])&gt;0,ROUNDUP(AVERAGEIFS(tbl_SeqLib[PCR prodct (µl) to add (exact)],tbl_SeqLib[Column],tbl_SeqLib[[#This Row],[Column]]),1),"")</f>
        <v/>
      </c>
      <c r="Q42" s="53" t="str" cm="1">
        <f t="array" ref="Q42">_xlfn.XLOOKUP(0,ABS(tbl_SeqLib[[#This Row],[Min vol for col]:[Av vol for col]]-tbl_SeqLib[[#This Row],[PCR prodct (µl) to add (exact)]]),tbl_SeqLib[[#This Row],[Min vol for col]:[Av vol for col]],"",1)</f>
        <v/>
      </c>
      <c r="R42" s="53" t="str" cm="1">
        <f t="array" ref="R42">_xlfn.XLOOKUP(0,ABS(tbl_SeqLib[[#This Row],[Max vol for col]:[Av vol for col]]-tbl_SeqLib[[#This Row],[PCR prodct (µl) to add (exact)]]),tbl_SeqLib[[#This Row],[Max vol for col]:[Av vol for col]],"",1)</f>
        <v/>
      </c>
      <c r="S42" s="53" t="str">
        <f>IF(LEN(tbl_SeqLib[[#This Row],[Max vol for col]])=0,"",tbl_SeqLib[[#This Row],[Max vol for col]])</f>
        <v/>
      </c>
      <c r="T42" s="53" t="str">
        <f>IF(LEN(tbl_SeqLib[[#This Row],[PCR '[DNA'] (ng / µl)]])&gt;0,AVERAGE(tbl_SeqLib[PCR prodct (µl) to add (exact)]),"")</f>
        <v/>
      </c>
      <c r="U42" s="53" t="str">
        <f>IF(LEN(tbl_SeqLib[[#This Row],[PCR '[DNA'] (ng / µl)]])&gt;0,MAX(tbl_SeqLib[PCR prodct (µl) to add (exact)]),"")</f>
        <v/>
      </c>
      <c r="V42" s="53" t="str" cm="1">
        <f t="array" ref="V4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2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2" s="73"/>
      <c r="Y42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2" s="54" t="str">
        <f>IF(ISBLANK(tbl_SeqLib[[#This Row],[sWGA Identifier]]),"",CONCATENATE(exp_id,"_",tbl_SeqLib[[#This Row],[Well]]))</f>
        <v/>
      </c>
    </row>
    <row r="43" spans="1:26" ht="15.75" customHeight="1" x14ac:dyDescent="0.3">
      <c r="A43" s="37">
        <v>41</v>
      </c>
      <c r="B43" s="81" t="str">
        <f>RIGHT(tbl_SeqLib[[#This Row],[Well]],LEN(tbl_SeqLib[[#This Row],[Well]])-1)</f>
        <v>6</v>
      </c>
      <c r="C43" s="38" t="s">
        <v>143</v>
      </c>
      <c r="D43" s="39"/>
      <c r="E43" s="41"/>
      <c r="F43" s="39"/>
      <c r="G43" s="39"/>
      <c r="H43" s="39"/>
      <c r="I43" s="39"/>
      <c r="J43" s="39"/>
      <c r="K43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3" s="41" t="s">
        <v>144</v>
      </c>
      <c r="M43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3" s="42" t="str">
        <f>IF(LEN(tbl_SeqLib[[#This Row],[PCR '[DNA'] (ng / µl)]])&gt;0,ROUNDUP(_xlfn.MINIFS(tbl_SeqLib[PCR prodct (µl) to add (exact)],tbl_SeqLib[Column],tbl_SeqLib[[#This Row],[Column]]),1),"")</f>
        <v/>
      </c>
      <c r="O43" s="42" t="str">
        <f>IF(LEN(tbl_SeqLib[[#This Row],[PCR '[DNA'] (ng / µl)]])&gt;0,ROUNDDOWN(_xlfn.MAXIFS(tbl_SeqLib[PCR prodct (µl) to add (exact)],tbl_SeqLib[Column],tbl_SeqLib[[#This Row],[Column]]),1),"")</f>
        <v/>
      </c>
      <c r="P43" s="42" t="str">
        <f>IF(LEN(tbl_SeqLib[[#This Row],[PCR '[DNA'] (ng / µl)]])&gt;0,ROUNDUP(AVERAGEIFS(tbl_SeqLib[PCR prodct (µl) to add (exact)],tbl_SeqLib[Column],tbl_SeqLib[[#This Row],[Column]]),1),"")</f>
        <v/>
      </c>
      <c r="Q43" s="42" t="str" cm="1">
        <f t="array" ref="Q43">_xlfn.XLOOKUP(0,ABS(tbl_SeqLib[[#This Row],[Min vol for col]:[Av vol for col]]-tbl_SeqLib[[#This Row],[PCR prodct (µl) to add (exact)]]),tbl_SeqLib[[#This Row],[Min vol for col]:[Av vol for col]],"",1)</f>
        <v/>
      </c>
      <c r="R43" s="42" t="str" cm="1">
        <f t="array" ref="R43">_xlfn.XLOOKUP(0,ABS(tbl_SeqLib[[#This Row],[Max vol for col]:[Av vol for col]]-tbl_SeqLib[[#This Row],[PCR prodct (µl) to add (exact)]]),tbl_SeqLib[[#This Row],[Max vol for col]:[Av vol for col]],"",1)</f>
        <v/>
      </c>
      <c r="S43" s="42" t="str">
        <f>IF(LEN(tbl_SeqLib[[#This Row],[Max vol for col]])=0,"",tbl_SeqLib[[#This Row],[Max vol for col]])</f>
        <v/>
      </c>
      <c r="T43" s="42" t="str">
        <f>IF(LEN(tbl_SeqLib[[#This Row],[PCR '[DNA'] (ng / µl)]])&gt;0,AVERAGE(tbl_SeqLib[PCR prodct (µl) to add (exact)]),"")</f>
        <v/>
      </c>
      <c r="U43" s="42" t="str">
        <f>IF(LEN(tbl_SeqLib[[#This Row],[PCR '[DNA'] (ng / µl)]])&gt;0,MAX(tbl_SeqLib[PCR prodct (µl) to add (exact)]),"")</f>
        <v/>
      </c>
      <c r="V43" s="42" t="str" cm="1">
        <f t="array" ref="V4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3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3" s="69"/>
      <c r="Y43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3" s="43" t="str">
        <f>IF(ISBLANK(tbl_SeqLib[[#This Row],[sWGA Identifier]]),"",CONCATENATE(exp_id,"_",tbl_SeqLib[[#This Row],[Well]]))</f>
        <v/>
      </c>
    </row>
    <row r="44" spans="1:26" ht="15.75" customHeight="1" x14ac:dyDescent="0.3">
      <c r="A44" s="44">
        <v>42</v>
      </c>
      <c r="B44" s="79" t="str">
        <f>RIGHT(tbl_SeqLib[[#This Row],[Well]],LEN(tbl_SeqLib[[#This Row],[Well]])-1)</f>
        <v>6</v>
      </c>
      <c r="C44" s="32" t="s">
        <v>145</v>
      </c>
      <c r="D44" s="13"/>
      <c r="E44" s="15"/>
      <c r="F44" s="13"/>
      <c r="G44" s="26"/>
      <c r="H44" s="13"/>
      <c r="I44" s="26"/>
      <c r="J44" s="26"/>
      <c r="K4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4" s="27" t="s">
        <v>146</v>
      </c>
      <c r="M44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4" s="31" t="str">
        <f>IF(LEN(tbl_SeqLib[[#This Row],[PCR '[DNA'] (ng / µl)]])&gt;0,ROUNDUP(_xlfn.MINIFS(tbl_SeqLib[PCR prodct (µl) to add (exact)],tbl_SeqLib[Column],tbl_SeqLib[[#This Row],[Column]]),1),"")</f>
        <v/>
      </c>
      <c r="O44" s="31" t="str">
        <f>IF(LEN(tbl_SeqLib[[#This Row],[PCR '[DNA'] (ng / µl)]])&gt;0,ROUNDDOWN(_xlfn.MAXIFS(tbl_SeqLib[PCR prodct (µl) to add (exact)],tbl_SeqLib[Column],tbl_SeqLib[[#This Row],[Column]]),1),"")</f>
        <v/>
      </c>
      <c r="P44" s="31" t="str">
        <f>IF(LEN(tbl_SeqLib[[#This Row],[PCR '[DNA'] (ng / µl)]])&gt;0,ROUNDUP(AVERAGEIFS(tbl_SeqLib[PCR prodct (µl) to add (exact)],tbl_SeqLib[Column],tbl_SeqLib[[#This Row],[Column]]),1),"")</f>
        <v/>
      </c>
      <c r="Q44" s="31" t="str" cm="1">
        <f t="array" ref="Q44">_xlfn.XLOOKUP(0,ABS(tbl_SeqLib[[#This Row],[Min vol for col]:[Av vol for col]]-tbl_SeqLib[[#This Row],[PCR prodct (µl) to add (exact)]]),tbl_SeqLib[[#This Row],[Min vol for col]:[Av vol for col]],"",1)</f>
        <v/>
      </c>
      <c r="R44" s="31" t="str" cm="1">
        <f t="array" ref="R44">_xlfn.XLOOKUP(0,ABS(tbl_SeqLib[[#This Row],[Max vol for col]:[Av vol for col]]-tbl_SeqLib[[#This Row],[PCR prodct (µl) to add (exact)]]),tbl_SeqLib[[#This Row],[Max vol for col]:[Av vol for col]],"",1)</f>
        <v/>
      </c>
      <c r="S44" s="31" t="str">
        <f>IF(LEN(tbl_SeqLib[[#This Row],[Max vol for col]])=0,"",tbl_SeqLib[[#This Row],[Max vol for col]])</f>
        <v/>
      </c>
      <c r="T44" s="31" t="str">
        <f>IF(LEN(tbl_SeqLib[[#This Row],[PCR '[DNA'] (ng / µl)]])&gt;0,AVERAGE(tbl_SeqLib[PCR prodct (µl) to add (exact)]),"")</f>
        <v/>
      </c>
      <c r="U44" s="31" t="str">
        <f>IF(LEN(tbl_SeqLib[[#This Row],[PCR '[DNA'] (ng / µl)]])&gt;0,MAX(tbl_SeqLib[PCR prodct (µl) to add (exact)]),"")</f>
        <v/>
      </c>
      <c r="V44" s="31" t="str" cm="1">
        <f t="array" ref="V4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4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4" s="72"/>
      <c r="Y44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4" s="45" t="str">
        <f>IF(ISBLANK(tbl_SeqLib[[#This Row],[sWGA Identifier]]),"",CONCATENATE(exp_id,"_",tbl_SeqLib[[#This Row],[Well]]))</f>
        <v/>
      </c>
    </row>
    <row r="45" spans="1:26" ht="15.75" customHeight="1" x14ac:dyDescent="0.3">
      <c r="A45" s="44">
        <v>43</v>
      </c>
      <c r="B45" s="79" t="str">
        <f>RIGHT(tbl_SeqLib[[#This Row],[Well]],LEN(tbl_SeqLib[[#This Row],[Well]])-1)</f>
        <v>6</v>
      </c>
      <c r="C45" s="32" t="s">
        <v>147</v>
      </c>
      <c r="D45" s="13"/>
      <c r="E45" s="15"/>
      <c r="F45" s="13"/>
      <c r="G45" s="26"/>
      <c r="H45" s="13"/>
      <c r="I45" s="26"/>
      <c r="J45" s="26"/>
      <c r="K4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5" s="27" t="s">
        <v>148</v>
      </c>
      <c r="M45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5" s="31" t="str">
        <f>IF(LEN(tbl_SeqLib[[#This Row],[PCR '[DNA'] (ng / µl)]])&gt;0,ROUNDUP(_xlfn.MINIFS(tbl_SeqLib[PCR prodct (µl) to add (exact)],tbl_SeqLib[Column],tbl_SeqLib[[#This Row],[Column]]),1),"")</f>
        <v/>
      </c>
      <c r="O45" s="31" t="str">
        <f>IF(LEN(tbl_SeqLib[[#This Row],[PCR '[DNA'] (ng / µl)]])&gt;0,ROUNDDOWN(_xlfn.MAXIFS(tbl_SeqLib[PCR prodct (µl) to add (exact)],tbl_SeqLib[Column],tbl_SeqLib[[#This Row],[Column]]),1),"")</f>
        <v/>
      </c>
      <c r="P45" s="31" t="str">
        <f>IF(LEN(tbl_SeqLib[[#This Row],[PCR '[DNA'] (ng / µl)]])&gt;0,ROUNDUP(AVERAGEIFS(tbl_SeqLib[PCR prodct (µl) to add (exact)],tbl_SeqLib[Column],tbl_SeqLib[[#This Row],[Column]]),1),"")</f>
        <v/>
      </c>
      <c r="Q45" s="31" t="str" cm="1">
        <f t="array" ref="Q45">_xlfn.XLOOKUP(0,ABS(tbl_SeqLib[[#This Row],[Min vol for col]:[Av vol for col]]-tbl_SeqLib[[#This Row],[PCR prodct (µl) to add (exact)]]),tbl_SeqLib[[#This Row],[Min vol for col]:[Av vol for col]],"",1)</f>
        <v/>
      </c>
      <c r="R45" s="31" t="str" cm="1">
        <f t="array" ref="R45">_xlfn.XLOOKUP(0,ABS(tbl_SeqLib[[#This Row],[Max vol for col]:[Av vol for col]]-tbl_SeqLib[[#This Row],[PCR prodct (µl) to add (exact)]]),tbl_SeqLib[[#This Row],[Max vol for col]:[Av vol for col]],"",1)</f>
        <v/>
      </c>
      <c r="S45" s="31" t="str">
        <f>IF(LEN(tbl_SeqLib[[#This Row],[Max vol for col]])=0,"",tbl_SeqLib[[#This Row],[Max vol for col]])</f>
        <v/>
      </c>
      <c r="T45" s="31" t="str">
        <f>IF(LEN(tbl_SeqLib[[#This Row],[PCR '[DNA'] (ng / µl)]])&gt;0,AVERAGE(tbl_SeqLib[PCR prodct (µl) to add (exact)]),"")</f>
        <v/>
      </c>
      <c r="U45" s="31" t="str">
        <f>IF(LEN(tbl_SeqLib[[#This Row],[PCR '[DNA'] (ng / µl)]])&gt;0,MAX(tbl_SeqLib[PCR prodct (µl) to add (exact)]),"")</f>
        <v/>
      </c>
      <c r="V45" s="31" t="str" cm="1">
        <f t="array" ref="V4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5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5" s="72"/>
      <c r="Y45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5" s="45" t="str">
        <f>IF(ISBLANK(tbl_SeqLib[[#This Row],[sWGA Identifier]]),"",CONCATENATE(exp_id,"_",tbl_SeqLib[[#This Row],[Well]]))</f>
        <v/>
      </c>
    </row>
    <row r="46" spans="1:26" ht="15.75" customHeight="1" x14ac:dyDescent="0.3">
      <c r="A46" s="44">
        <v>44</v>
      </c>
      <c r="B46" s="79" t="str">
        <f>RIGHT(tbl_SeqLib[[#This Row],[Well]],LEN(tbl_SeqLib[[#This Row],[Well]])-1)</f>
        <v>6</v>
      </c>
      <c r="C46" s="32" t="s">
        <v>149</v>
      </c>
      <c r="D46" s="13"/>
      <c r="E46" s="15"/>
      <c r="F46" s="13"/>
      <c r="G46" s="26"/>
      <c r="H46" s="13"/>
      <c r="I46" s="26"/>
      <c r="J46" s="26"/>
      <c r="K4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6" s="27" t="s">
        <v>150</v>
      </c>
      <c r="M46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6" s="31" t="str">
        <f>IF(LEN(tbl_SeqLib[[#This Row],[PCR '[DNA'] (ng / µl)]])&gt;0,ROUNDUP(_xlfn.MINIFS(tbl_SeqLib[PCR prodct (µl) to add (exact)],tbl_SeqLib[Column],tbl_SeqLib[[#This Row],[Column]]),1),"")</f>
        <v/>
      </c>
      <c r="O46" s="31" t="str">
        <f>IF(LEN(tbl_SeqLib[[#This Row],[PCR '[DNA'] (ng / µl)]])&gt;0,ROUNDDOWN(_xlfn.MAXIFS(tbl_SeqLib[PCR prodct (µl) to add (exact)],tbl_SeqLib[Column],tbl_SeqLib[[#This Row],[Column]]),1),"")</f>
        <v/>
      </c>
      <c r="P46" s="31" t="str">
        <f>IF(LEN(tbl_SeqLib[[#This Row],[PCR '[DNA'] (ng / µl)]])&gt;0,ROUNDUP(AVERAGEIFS(tbl_SeqLib[PCR prodct (µl) to add (exact)],tbl_SeqLib[Column],tbl_SeqLib[[#This Row],[Column]]),1),"")</f>
        <v/>
      </c>
      <c r="Q46" s="31" t="str" cm="1">
        <f t="array" ref="Q46">_xlfn.XLOOKUP(0,ABS(tbl_SeqLib[[#This Row],[Min vol for col]:[Av vol for col]]-tbl_SeqLib[[#This Row],[PCR prodct (µl) to add (exact)]]),tbl_SeqLib[[#This Row],[Min vol for col]:[Av vol for col]],"",1)</f>
        <v/>
      </c>
      <c r="R46" s="31" t="str" cm="1">
        <f t="array" ref="R46">_xlfn.XLOOKUP(0,ABS(tbl_SeqLib[[#This Row],[Max vol for col]:[Av vol for col]]-tbl_SeqLib[[#This Row],[PCR prodct (µl) to add (exact)]]),tbl_SeqLib[[#This Row],[Max vol for col]:[Av vol for col]],"",1)</f>
        <v/>
      </c>
      <c r="S46" s="31" t="str">
        <f>IF(LEN(tbl_SeqLib[[#This Row],[Max vol for col]])=0,"",tbl_SeqLib[[#This Row],[Max vol for col]])</f>
        <v/>
      </c>
      <c r="T46" s="31" t="str">
        <f>IF(LEN(tbl_SeqLib[[#This Row],[PCR '[DNA'] (ng / µl)]])&gt;0,AVERAGE(tbl_SeqLib[PCR prodct (µl) to add (exact)]),"")</f>
        <v/>
      </c>
      <c r="U46" s="31" t="str">
        <f>IF(LEN(tbl_SeqLib[[#This Row],[PCR '[DNA'] (ng / µl)]])&gt;0,MAX(tbl_SeqLib[PCR prodct (µl) to add (exact)]),"")</f>
        <v/>
      </c>
      <c r="V46" s="31" t="str" cm="1">
        <f t="array" ref="V4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6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6" s="72"/>
      <c r="Y46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6" s="45" t="str">
        <f>IF(ISBLANK(tbl_SeqLib[[#This Row],[sWGA Identifier]]),"",CONCATENATE(exp_id,"_",tbl_SeqLib[[#This Row],[Well]]))</f>
        <v/>
      </c>
    </row>
    <row r="47" spans="1:26" ht="15.75" customHeight="1" x14ac:dyDescent="0.3">
      <c r="A47" s="44">
        <v>45</v>
      </c>
      <c r="B47" s="79" t="str">
        <f>RIGHT(tbl_SeqLib[[#This Row],[Well]],LEN(tbl_SeqLib[[#This Row],[Well]])-1)</f>
        <v>6</v>
      </c>
      <c r="C47" s="32" t="s">
        <v>151</v>
      </c>
      <c r="D47" s="13"/>
      <c r="E47" s="15"/>
      <c r="F47" s="13"/>
      <c r="G47" s="26"/>
      <c r="H47" s="13"/>
      <c r="I47" s="26"/>
      <c r="J47" s="26"/>
      <c r="K4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7" s="27" t="s">
        <v>152</v>
      </c>
      <c r="M47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7" s="31" t="str">
        <f>IF(LEN(tbl_SeqLib[[#This Row],[PCR '[DNA'] (ng / µl)]])&gt;0,ROUNDUP(_xlfn.MINIFS(tbl_SeqLib[PCR prodct (µl) to add (exact)],tbl_SeqLib[Column],tbl_SeqLib[[#This Row],[Column]]),1),"")</f>
        <v/>
      </c>
      <c r="O47" s="31" t="str">
        <f>IF(LEN(tbl_SeqLib[[#This Row],[PCR '[DNA'] (ng / µl)]])&gt;0,ROUNDDOWN(_xlfn.MAXIFS(tbl_SeqLib[PCR prodct (µl) to add (exact)],tbl_SeqLib[Column],tbl_SeqLib[[#This Row],[Column]]),1),"")</f>
        <v/>
      </c>
      <c r="P47" s="31" t="str">
        <f>IF(LEN(tbl_SeqLib[[#This Row],[PCR '[DNA'] (ng / µl)]])&gt;0,ROUNDUP(AVERAGEIFS(tbl_SeqLib[PCR prodct (µl) to add (exact)],tbl_SeqLib[Column],tbl_SeqLib[[#This Row],[Column]]),1),"")</f>
        <v/>
      </c>
      <c r="Q47" s="31" t="str" cm="1">
        <f t="array" ref="Q47">_xlfn.XLOOKUP(0,ABS(tbl_SeqLib[[#This Row],[Min vol for col]:[Av vol for col]]-tbl_SeqLib[[#This Row],[PCR prodct (µl) to add (exact)]]),tbl_SeqLib[[#This Row],[Min vol for col]:[Av vol for col]],"",1)</f>
        <v/>
      </c>
      <c r="R47" s="31" t="str" cm="1">
        <f t="array" ref="R47">_xlfn.XLOOKUP(0,ABS(tbl_SeqLib[[#This Row],[Max vol for col]:[Av vol for col]]-tbl_SeqLib[[#This Row],[PCR prodct (µl) to add (exact)]]),tbl_SeqLib[[#This Row],[Max vol for col]:[Av vol for col]],"",1)</f>
        <v/>
      </c>
      <c r="S47" s="31" t="str">
        <f>IF(LEN(tbl_SeqLib[[#This Row],[Max vol for col]])=0,"",tbl_SeqLib[[#This Row],[Max vol for col]])</f>
        <v/>
      </c>
      <c r="T47" s="31" t="str">
        <f>IF(LEN(tbl_SeqLib[[#This Row],[PCR '[DNA'] (ng / µl)]])&gt;0,AVERAGE(tbl_SeqLib[PCR prodct (µl) to add (exact)]),"")</f>
        <v/>
      </c>
      <c r="U47" s="31" t="str">
        <f>IF(LEN(tbl_SeqLib[[#This Row],[PCR '[DNA'] (ng / µl)]])&gt;0,MAX(tbl_SeqLib[PCR prodct (µl) to add (exact)]),"")</f>
        <v/>
      </c>
      <c r="V47" s="31" t="str" cm="1">
        <f t="array" ref="V4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7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7" s="72"/>
      <c r="Y47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7" s="45" t="str">
        <f>IF(ISBLANK(tbl_SeqLib[[#This Row],[sWGA Identifier]]),"",CONCATENATE(exp_id,"_",tbl_SeqLib[[#This Row],[Well]]))</f>
        <v/>
      </c>
    </row>
    <row r="48" spans="1:26" ht="15.75" customHeight="1" x14ac:dyDescent="0.3">
      <c r="A48" s="44">
        <v>46</v>
      </c>
      <c r="B48" s="79" t="str">
        <f>RIGHT(tbl_SeqLib[[#This Row],[Well]],LEN(tbl_SeqLib[[#This Row],[Well]])-1)</f>
        <v>6</v>
      </c>
      <c r="C48" s="32" t="s">
        <v>153</v>
      </c>
      <c r="D48" s="13"/>
      <c r="E48" s="15"/>
      <c r="F48" s="13"/>
      <c r="G48" s="26"/>
      <c r="H48" s="13"/>
      <c r="I48" s="26"/>
      <c r="J48" s="26"/>
      <c r="K4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8" s="27" t="s">
        <v>154</v>
      </c>
      <c r="M48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8" s="31" t="str">
        <f>IF(LEN(tbl_SeqLib[[#This Row],[PCR '[DNA'] (ng / µl)]])&gt;0,ROUNDUP(_xlfn.MINIFS(tbl_SeqLib[PCR prodct (µl) to add (exact)],tbl_SeqLib[Column],tbl_SeqLib[[#This Row],[Column]]),1),"")</f>
        <v/>
      </c>
      <c r="O48" s="31" t="str">
        <f>IF(LEN(tbl_SeqLib[[#This Row],[PCR '[DNA'] (ng / µl)]])&gt;0,ROUNDDOWN(_xlfn.MAXIFS(tbl_SeqLib[PCR prodct (µl) to add (exact)],tbl_SeqLib[Column],tbl_SeqLib[[#This Row],[Column]]),1),"")</f>
        <v/>
      </c>
      <c r="P48" s="31" t="str">
        <f>IF(LEN(tbl_SeqLib[[#This Row],[PCR '[DNA'] (ng / µl)]])&gt;0,ROUNDUP(AVERAGEIFS(tbl_SeqLib[PCR prodct (µl) to add (exact)],tbl_SeqLib[Column],tbl_SeqLib[[#This Row],[Column]]),1),"")</f>
        <v/>
      </c>
      <c r="Q48" s="31" t="str" cm="1">
        <f t="array" ref="Q48">_xlfn.XLOOKUP(0,ABS(tbl_SeqLib[[#This Row],[Min vol for col]:[Av vol for col]]-tbl_SeqLib[[#This Row],[PCR prodct (µl) to add (exact)]]),tbl_SeqLib[[#This Row],[Min vol for col]:[Av vol for col]],"",1)</f>
        <v/>
      </c>
      <c r="R48" s="31" t="str" cm="1">
        <f t="array" ref="R48">_xlfn.XLOOKUP(0,ABS(tbl_SeqLib[[#This Row],[Max vol for col]:[Av vol for col]]-tbl_SeqLib[[#This Row],[PCR prodct (µl) to add (exact)]]),tbl_SeqLib[[#This Row],[Max vol for col]:[Av vol for col]],"",1)</f>
        <v/>
      </c>
      <c r="S48" s="31" t="str">
        <f>IF(LEN(tbl_SeqLib[[#This Row],[Max vol for col]])=0,"",tbl_SeqLib[[#This Row],[Max vol for col]])</f>
        <v/>
      </c>
      <c r="T48" s="31" t="str">
        <f>IF(LEN(tbl_SeqLib[[#This Row],[PCR '[DNA'] (ng / µl)]])&gt;0,AVERAGE(tbl_SeqLib[PCR prodct (µl) to add (exact)]),"")</f>
        <v/>
      </c>
      <c r="U48" s="31" t="str">
        <f>IF(LEN(tbl_SeqLib[[#This Row],[PCR '[DNA'] (ng / µl)]])&gt;0,MAX(tbl_SeqLib[PCR prodct (µl) to add (exact)]),"")</f>
        <v/>
      </c>
      <c r="V48" s="31" t="str" cm="1">
        <f t="array" ref="V4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8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8" s="72"/>
      <c r="Y48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8" s="45" t="str">
        <f>IF(ISBLANK(tbl_SeqLib[[#This Row],[sWGA Identifier]]),"",CONCATENATE(exp_id,"_",tbl_SeqLib[[#This Row],[Well]]))</f>
        <v/>
      </c>
    </row>
    <row r="49" spans="1:26" ht="15.75" customHeight="1" x14ac:dyDescent="0.3">
      <c r="A49" s="44">
        <v>47</v>
      </c>
      <c r="B49" s="79" t="str">
        <f>RIGHT(tbl_SeqLib[[#This Row],[Well]],LEN(tbl_SeqLib[[#This Row],[Well]])-1)</f>
        <v>6</v>
      </c>
      <c r="C49" s="32" t="s">
        <v>155</v>
      </c>
      <c r="D49" s="13"/>
      <c r="E49" s="15"/>
      <c r="F49" s="13"/>
      <c r="G49" s="26"/>
      <c r="H49" s="13"/>
      <c r="I49" s="26"/>
      <c r="J49" s="26"/>
      <c r="K4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9" s="27" t="s">
        <v>156</v>
      </c>
      <c r="M49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9" s="31" t="str">
        <f>IF(LEN(tbl_SeqLib[[#This Row],[PCR '[DNA'] (ng / µl)]])&gt;0,ROUNDUP(_xlfn.MINIFS(tbl_SeqLib[PCR prodct (µl) to add (exact)],tbl_SeqLib[Column],tbl_SeqLib[[#This Row],[Column]]),1),"")</f>
        <v/>
      </c>
      <c r="O49" s="31" t="str">
        <f>IF(LEN(tbl_SeqLib[[#This Row],[PCR '[DNA'] (ng / µl)]])&gt;0,ROUNDDOWN(_xlfn.MAXIFS(tbl_SeqLib[PCR prodct (µl) to add (exact)],tbl_SeqLib[Column],tbl_SeqLib[[#This Row],[Column]]),1),"")</f>
        <v/>
      </c>
      <c r="P49" s="31" t="str">
        <f>IF(LEN(tbl_SeqLib[[#This Row],[PCR '[DNA'] (ng / µl)]])&gt;0,ROUNDUP(AVERAGEIFS(tbl_SeqLib[PCR prodct (µl) to add (exact)],tbl_SeqLib[Column],tbl_SeqLib[[#This Row],[Column]]),1),"")</f>
        <v/>
      </c>
      <c r="Q49" s="31" t="str" cm="1">
        <f t="array" ref="Q49">_xlfn.XLOOKUP(0,ABS(tbl_SeqLib[[#This Row],[Min vol for col]:[Av vol for col]]-tbl_SeqLib[[#This Row],[PCR prodct (µl) to add (exact)]]),tbl_SeqLib[[#This Row],[Min vol for col]:[Av vol for col]],"",1)</f>
        <v/>
      </c>
      <c r="R49" s="31" t="str" cm="1">
        <f t="array" ref="R49">_xlfn.XLOOKUP(0,ABS(tbl_SeqLib[[#This Row],[Max vol for col]:[Av vol for col]]-tbl_SeqLib[[#This Row],[PCR prodct (µl) to add (exact)]]),tbl_SeqLib[[#This Row],[Max vol for col]:[Av vol for col]],"",1)</f>
        <v/>
      </c>
      <c r="S49" s="31" t="str">
        <f>IF(LEN(tbl_SeqLib[[#This Row],[Max vol for col]])=0,"",tbl_SeqLib[[#This Row],[Max vol for col]])</f>
        <v/>
      </c>
      <c r="T49" s="31" t="str">
        <f>IF(LEN(tbl_SeqLib[[#This Row],[PCR '[DNA'] (ng / µl)]])&gt;0,AVERAGE(tbl_SeqLib[PCR prodct (µl) to add (exact)]),"")</f>
        <v/>
      </c>
      <c r="U49" s="31" t="str">
        <f>IF(LEN(tbl_SeqLib[[#This Row],[PCR '[DNA'] (ng / µl)]])&gt;0,MAX(tbl_SeqLib[PCR prodct (µl) to add (exact)]),"")</f>
        <v/>
      </c>
      <c r="V49" s="31" t="str" cm="1">
        <f t="array" ref="V4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49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49" s="72"/>
      <c r="Y49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49" s="45" t="str">
        <f>IF(ISBLANK(tbl_SeqLib[[#This Row],[sWGA Identifier]]),"",CONCATENATE(exp_id,"_",tbl_SeqLib[[#This Row],[Well]]))</f>
        <v/>
      </c>
    </row>
    <row r="50" spans="1:26" ht="15.75" customHeight="1" thickBot="1" x14ac:dyDescent="0.35">
      <c r="A50" s="46">
        <v>48</v>
      </c>
      <c r="B50" s="80" t="str">
        <f>RIGHT(tbl_SeqLib[[#This Row],[Well]],LEN(tbl_SeqLib[[#This Row],[Well]])-1)</f>
        <v>6</v>
      </c>
      <c r="C50" s="55" t="s">
        <v>157</v>
      </c>
      <c r="D50" s="48"/>
      <c r="E50" s="49"/>
      <c r="F50" s="48"/>
      <c r="G50" s="50"/>
      <c r="H50" s="48"/>
      <c r="I50" s="50"/>
      <c r="J50" s="50"/>
      <c r="K50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0" s="52" t="s">
        <v>158</v>
      </c>
      <c r="M50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0" s="53" t="str">
        <f>IF(LEN(tbl_SeqLib[[#This Row],[PCR '[DNA'] (ng / µl)]])&gt;0,ROUNDUP(_xlfn.MINIFS(tbl_SeqLib[PCR prodct (µl) to add (exact)],tbl_SeqLib[Column],tbl_SeqLib[[#This Row],[Column]]),1),"")</f>
        <v/>
      </c>
      <c r="O50" s="53" t="str">
        <f>IF(LEN(tbl_SeqLib[[#This Row],[PCR '[DNA'] (ng / µl)]])&gt;0,ROUNDDOWN(_xlfn.MAXIFS(tbl_SeqLib[PCR prodct (µl) to add (exact)],tbl_SeqLib[Column],tbl_SeqLib[[#This Row],[Column]]),1),"")</f>
        <v/>
      </c>
      <c r="P50" s="53" t="str">
        <f>IF(LEN(tbl_SeqLib[[#This Row],[PCR '[DNA'] (ng / µl)]])&gt;0,ROUNDUP(AVERAGEIFS(tbl_SeqLib[PCR prodct (µl) to add (exact)],tbl_SeqLib[Column],tbl_SeqLib[[#This Row],[Column]]),1),"")</f>
        <v/>
      </c>
      <c r="Q50" s="53" t="str" cm="1">
        <f t="array" ref="Q50">_xlfn.XLOOKUP(0,ABS(tbl_SeqLib[[#This Row],[Min vol for col]:[Av vol for col]]-tbl_SeqLib[[#This Row],[PCR prodct (µl) to add (exact)]]),tbl_SeqLib[[#This Row],[Min vol for col]:[Av vol for col]],"",1)</f>
        <v/>
      </c>
      <c r="R50" s="53" t="str" cm="1">
        <f t="array" ref="R50">_xlfn.XLOOKUP(0,ABS(tbl_SeqLib[[#This Row],[Max vol for col]:[Av vol for col]]-tbl_SeqLib[[#This Row],[PCR prodct (µl) to add (exact)]]),tbl_SeqLib[[#This Row],[Max vol for col]:[Av vol for col]],"",1)</f>
        <v/>
      </c>
      <c r="S50" s="53" t="str">
        <f>IF(LEN(tbl_SeqLib[[#This Row],[Max vol for col]])=0,"",tbl_SeqLib[[#This Row],[Max vol for col]])</f>
        <v/>
      </c>
      <c r="T50" s="53" t="str">
        <f>IF(LEN(tbl_SeqLib[[#This Row],[PCR '[DNA'] (ng / µl)]])&gt;0,AVERAGE(tbl_SeqLib[PCR prodct (µl) to add (exact)]),"")</f>
        <v/>
      </c>
      <c r="U50" s="53" t="str">
        <f>IF(LEN(tbl_SeqLib[[#This Row],[PCR '[DNA'] (ng / µl)]])&gt;0,MAX(tbl_SeqLib[PCR prodct (µl) to add (exact)]),"")</f>
        <v/>
      </c>
      <c r="V50" s="53" t="str" cm="1">
        <f t="array" ref="V5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0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0" s="73"/>
      <c r="Y50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0" s="54" t="str">
        <f>IF(ISBLANK(tbl_SeqLib[[#This Row],[sWGA Identifier]]),"",CONCATENATE(exp_id,"_",tbl_SeqLib[[#This Row],[Well]]))</f>
        <v/>
      </c>
    </row>
    <row r="51" spans="1:26" ht="15.75" customHeight="1" x14ac:dyDescent="0.3">
      <c r="A51" s="37">
        <v>49</v>
      </c>
      <c r="B51" s="81" t="str">
        <f>RIGHT(tbl_SeqLib[[#This Row],[Well]],LEN(tbl_SeqLib[[#This Row],[Well]])-1)</f>
        <v>7</v>
      </c>
      <c r="C51" s="38" t="s">
        <v>159</v>
      </c>
      <c r="D51" s="39"/>
      <c r="E51" s="41"/>
      <c r="F51" s="39"/>
      <c r="G51" s="39"/>
      <c r="H51" s="39"/>
      <c r="I51" s="39"/>
      <c r="J51" s="39"/>
      <c r="K51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1" s="41" t="s">
        <v>160</v>
      </c>
      <c r="M51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1" s="42" t="str">
        <f>IF(LEN(tbl_SeqLib[[#This Row],[PCR '[DNA'] (ng / µl)]])&gt;0,ROUNDUP(_xlfn.MINIFS(tbl_SeqLib[PCR prodct (µl) to add (exact)],tbl_SeqLib[Column],tbl_SeqLib[[#This Row],[Column]]),1),"")</f>
        <v/>
      </c>
      <c r="O51" s="42" t="str">
        <f>IF(LEN(tbl_SeqLib[[#This Row],[PCR '[DNA'] (ng / µl)]])&gt;0,ROUNDDOWN(_xlfn.MAXIFS(tbl_SeqLib[PCR prodct (µl) to add (exact)],tbl_SeqLib[Column],tbl_SeqLib[[#This Row],[Column]]),1),"")</f>
        <v/>
      </c>
      <c r="P51" s="42" t="str">
        <f>IF(LEN(tbl_SeqLib[[#This Row],[PCR '[DNA'] (ng / µl)]])&gt;0,ROUNDUP(AVERAGEIFS(tbl_SeqLib[PCR prodct (µl) to add (exact)],tbl_SeqLib[Column],tbl_SeqLib[[#This Row],[Column]]),1),"")</f>
        <v/>
      </c>
      <c r="Q51" s="42" t="str" cm="1">
        <f t="array" ref="Q51">_xlfn.XLOOKUP(0,ABS(tbl_SeqLib[[#This Row],[Min vol for col]:[Av vol for col]]-tbl_SeqLib[[#This Row],[PCR prodct (µl) to add (exact)]]),tbl_SeqLib[[#This Row],[Min vol for col]:[Av vol for col]],"",1)</f>
        <v/>
      </c>
      <c r="R51" s="42" t="str" cm="1">
        <f t="array" ref="R51">_xlfn.XLOOKUP(0,ABS(tbl_SeqLib[[#This Row],[Max vol for col]:[Av vol for col]]-tbl_SeqLib[[#This Row],[PCR prodct (µl) to add (exact)]]),tbl_SeqLib[[#This Row],[Max vol for col]:[Av vol for col]],"",1)</f>
        <v/>
      </c>
      <c r="S51" s="42" t="str">
        <f>IF(LEN(tbl_SeqLib[[#This Row],[Max vol for col]])=0,"",tbl_SeqLib[[#This Row],[Max vol for col]])</f>
        <v/>
      </c>
      <c r="T51" s="42" t="str">
        <f>IF(LEN(tbl_SeqLib[[#This Row],[PCR '[DNA'] (ng / µl)]])&gt;0,AVERAGE(tbl_SeqLib[PCR prodct (µl) to add (exact)]),"")</f>
        <v/>
      </c>
      <c r="U51" s="42" t="str">
        <f>IF(LEN(tbl_SeqLib[[#This Row],[PCR '[DNA'] (ng / µl)]])&gt;0,MAX(tbl_SeqLib[PCR prodct (µl) to add (exact)]),"")</f>
        <v/>
      </c>
      <c r="V51" s="42" t="str" cm="1">
        <f t="array" ref="V5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1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1" s="69"/>
      <c r="Y51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1" s="43" t="str">
        <f>IF(ISBLANK(tbl_SeqLib[[#This Row],[sWGA Identifier]]),"",CONCATENATE(exp_id,"_",tbl_SeqLib[[#This Row],[Well]]))</f>
        <v/>
      </c>
    </row>
    <row r="52" spans="1:26" ht="15.75" customHeight="1" x14ac:dyDescent="0.3">
      <c r="A52" s="44">
        <v>50</v>
      </c>
      <c r="B52" s="79" t="str">
        <f>RIGHT(tbl_SeqLib[[#This Row],[Well]],LEN(tbl_SeqLib[[#This Row],[Well]])-1)</f>
        <v>7</v>
      </c>
      <c r="C52" s="32" t="s">
        <v>161</v>
      </c>
      <c r="D52" s="13"/>
      <c r="E52" s="15"/>
      <c r="F52" s="13"/>
      <c r="G52" s="26"/>
      <c r="H52" s="13"/>
      <c r="I52" s="26"/>
      <c r="J52" s="26"/>
      <c r="K5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2" s="27" t="s">
        <v>162</v>
      </c>
      <c r="M52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2" s="31" t="str">
        <f>IF(LEN(tbl_SeqLib[[#This Row],[PCR '[DNA'] (ng / µl)]])&gt;0,ROUNDUP(_xlfn.MINIFS(tbl_SeqLib[PCR prodct (µl) to add (exact)],tbl_SeqLib[Column],tbl_SeqLib[[#This Row],[Column]]),1),"")</f>
        <v/>
      </c>
      <c r="O52" s="31" t="str">
        <f>IF(LEN(tbl_SeqLib[[#This Row],[PCR '[DNA'] (ng / µl)]])&gt;0,ROUNDDOWN(_xlfn.MAXIFS(tbl_SeqLib[PCR prodct (µl) to add (exact)],tbl_SeqLib[Column],tbl_SeqLib[[#This Row],[Column]]),1),"")</f>
        <v/>
      </c>
      <c r="P52" s="31" t="str">
        <f>IF(LEN(tbl_SeqLib[[#This Row],[PCR '[DNA'] (ng / µl)]])&gt;0,ROUNDUP(AVERAGEIFS(tbl_SeqLib[PCR prodct (µl) to add (exact)],tbl_SeqLib[Column],tbl_SeqLib[[#This Row],[Column]]),1),"")</f>
        <v/>
      </c>
      <c r="Q52" s="31" t="str" cm="1">
        <f t="array" ref="Q52">_xlfn.XLOOKUP(0,ABS(tbl_SeqLib[[#This Row],[Min vol for col]:[Av vol for col]]-tbl_SeqLib[[#This Row],[PCR prodct (µl) to add (exact)]]),tbl_SeqLib[[#This Row],[Min vol for col]:[Av vol for col]],"",1)</f>
        <v/>
      </c>
      <c r="R52" s="31" t="str" cm="1">
        <f t="array" ref="R52">_xlfn.XLOOKUP(0,ABS(tbl_SeqLib[[#This Row],[Max vol for col]:[Av vol for col]]-tbl_SeqLib[[#This Row],[PCR prodct (µl) to add (exact)]]),tbl_SeqLib[[#This Row],[Max vol for col]:[Av vol for col]],"",1)</f>
        <v/>
      </c>
      <c r="S52" s="31" t="str">
        <f>IF(LEN(tbl_SeqLib[[#This Row],[Max vol for col]])=0,"",tbl_SeqLib[[#This Row],[Max vol for col]])</f>
        <v/>
      </c>
      <c r="T52" s="31" t="str">
        <f>IF(LEN(tbl_SeqLib[[#This Row],[PCR '[DNA'] (ng / µl)]])&gt;0,AVERAGE(tbl_SeqLib[PCR prodct (µl) to add (exact)]),"")</f>
        <v/>
      </c>
      <c r="U52" s="31" t="str">
        <f>IF(LEN(tbl_SeqLib[[#This Row],[PCR '[DNA'] (ng / µl)]])&gt;0,MAX(tbl_SeqLib[PCR prodct (µl) to add (exact)]),"")</f>
        <v/>
      </c>
      <c r="V52" s="31" t="str" cm="1">
        <f t="array" ref="V5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2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2" s="72"/>
      <c r="Y52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2" s="45" t="str">
        <f>IF(ISBLANK(tbl_SeqLib[[#This Row],[sWGA Identifier]]),"",CONCATENATE(exp_id,"_",tbl_SeqLib[[#This Row],[Well]]))</f>
        <v/>
      </c>
    </row>
    <row r="53" spans="1:26" ht="15.75" customHeight="1" x14ac:dyDescent="0.3">
      <c r="A53" s="44">
        <v>51</v>
      </c>
      <c r="B53" s="79" t="str">
        <f>RIGHT(tbl_SeqLib[[#This Row],[Well]],LEN(tbl_SeqLib[[#This Row],[Well]])-1)</f>
        <v>7</v>
      </c>
      <c r="C53" s="32" t="s">
        <v>163</v>
      </c>
      <c r="D53" s="13"/>
      <c r="E53" s="15"/>
      <c r="F53" s="13"/>
      <c r="G53" s="26"/>
      <c r="H53" s="26"/>
      <c r="I53" s="26"/>
      <c r="J53" s="26"/>
      <c r="K5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3" s="27" t="s">
        <v>164</v>
      </c>
      <c r="M53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3" s="31" t="str">
        <f>IF(LEN(tbl_SeqLib[[#This Row],[PCR '[DNA'] (ng / µl)]])&gt;0,ROUNDUP(_xlfn.MINIFS(tbl_SeqLib[PCR prodct (µl) to add (exact)],tbl_SeqLib[Column],tbl_SeqLib[[#This Row],[Column]]),1),"")</f>
        <v/>
      </c>
      <c r="O53" s="31" t="str">
        <f>IF(LEN(tbl_SeqLib[[#This Row],[PCR '[DNA'] (ng / µl)]])&gt;0,ROUNDDOWN(_xlfn.MAXIFS(tbl_SeqLib[PCR prodct (µl) to add (exact)],tbl_SeqLib[Column],tbl_SeqLib[[#This Row],[Column]]),1),"")</f>
        <v/>
      </c>
      <c r="P53" s="31" t="str">
        <f>IF(LEN(tbl_SeqLib[[#This Row],[PCR '[DNA'] (ng / µl)]])&gt;0,ROUNDUP(AVERAGEIFS(tbl_SeqLib[PCR prodct (µl) to add (exact)],tbl_SeqLib[Column],tbl_SeqLib[[#This Row],[Column]]),1),"")</f>
        <v/>
      </c>
      <c r="Q53" s="31" t="str" cm="1">
        <f t="array" ref="Q53">_xlfn.XLOOKUP(0,ABS(tbl_SeqLib[[#This Row],[Min vol for col]:[Av vol for col]]-tbl_SeqLib[[#This Row],[PCR prodct (µl) to add (exact)]]),tbl_SeqLib[[#This Row],[Min vol for col]:[Av vol for col]],"",1)</f>
        <v/>
      </c>
      <c r="R53" s="31" t="str" cm="1">
        <f t="array" ref="R53">_xlfn.XLOOKUP(0,ABS(tbl_SeqLib[[#This Row],[Max vol for col]:[Av vol for col]]-tbl_SeqLib[[#This Row],[PCR prodct (µl) to add (exact)]]),tbl_SeqLib[[#This Row],[Max vol for col]:[Av vol for col]],"",1)</f>
        <v/>
      </c>
      <c r="S53" s="31" t="str">
        <f>IF(LEN(tbl_SeqLib[[#This Row],[Max vol for col]])=0,"",tbl_SeqLib[[#This Row],[Max vol for col]])</f>
        <v/>
      </c>
      <c r="T53" s="31" t="str">
        <f>IF(LEN(tbl_SeqLib[[#This Row],[PCR '[DNA'] (ng / µl)]])&gt;0,AVERAGE(tbl_SeqLib[PCR prodct (µl) to add (exact)]),"")</f>
        <v/>
      </c>
      <c r="U53" s="31" t="str">
        <f>IF(LEN(tbl_SeqLib[[#This Row],[PCR '[DNA'] (ng / µl)]])&gt;0,MAX(tbl_SeqLib[PCR prodct (µl) to add (exact)]),"")</f>
        <v/>
      </c>
      <c r="V53" s="31" t="str" cm="1">
        <f t="array" ref="V5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3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3" s="72"/>
      <c r="Y53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3" s="45" t="str">
        <f>IF(ISBLANK(tbl_SeqLib[[#This Row],[sWGA Identifier]]),"",CONCATENATE(exp_id,"_",tbl_SeqLib[[#This Row],[Well]]))</f>
        <v/>
      </c>
    </row>
    <row r="54" spans="1:26" ht="15.75" customHeight="1" x14ac:dyDescent="0.3">
      <c r="A54" s="44">
        <v>52</v>
      </c>
      <c r="B54" s="79" t="str">
        <f>RIGHT(tbl_SeqLib[[#This Row],[Well]],LEN(tbl_SeqLib[[#This Row],[Well]])-1)</f>
        <v>7</v>
      </c>
      <c r="C54" s="32" t="s">
        <v>165</v>
      </c>
      <c r="D54" s="13"/>
      <c r="E54" s="15"/>
      <c r="F54" s="13"/>
      <c r="G54" s="26"/>
      <c r="H54" s="26"/>
      <c r="I54" s="26"/>
      <c r="J54" s="26"/>
      <c r="K5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4" s="27" t="s">
        <v>166</v>
      </c>
      <c r="M54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4" s="31" t="str">
        <f>IF(LEN(tbl_SeqLib[[#This Row],[PCR '[DNA'] (ng / µl)]])&gt;0,ROUNDUP(_xlfn.MINIFS(tbl_SeqLib[PCR prodct (µl) to add (exact)],tbl_SeqLib[Column],tbl_SeqLib[[#This Row],[Column]]),1),"")</f>
        <v/>
      </c>
      <c r="O54" s="31" t="str">
        <f>IF(LEN(tbl_SeqLib[[#This Row],[PCR '[DNA'] (ng / µl)]])&gt;0,ROUNDDOWN(_xlfn.MAXIFS(tbl_SeqLib[PCR prodct (µl) to add (exact)],tbl_SeqLib[Column],tbl_SeqLib[[#This Row],[Column]]),1),"")</f>
        <v/>
      </c>
      <c r="P54" s="31" t="str">
        <f>IF(LEN(tbl_SeqLib[[#This Row],[PCR '[DNA'] (ng / µl)]])&gt;0,ROUNDUP(AVERAGEIFS(tbl_SeqLib[PCR prodct (µl) to add (exact)],tbl_SeqLib[Column],tbl_SeqLib[[#This Row],[Column]]),1),"")</f>
        <v/>
      </c>
      <c r="Q54" s="31" t="str" cm="1">
        <f t="array" ref="Q54">_xlfn.XLOOKUP(0,ABS(tbl_SeqLib[[#This Row],[Min vol for col]:[Av vol for col]]-tbl_SeqLib[[#This Row],[PCR prodct (µl) to add (exact)]]),tbl_SeqLib[[#This Row],[Min vol for col]:[Av vol for col]],"",1)</f>
        <v/>
      </c>
      <c r="R54" s="31" t="str" cm="1">
        <f t="array" ref="R54">_xlfn.XLOOKUP(0,ABS(tbl_SeqLib[[#This Row],[Max vol for col]:[Av vol for col]]-tbl_SeqLib[[#This Row],[PCR prodct (µl) to add (exact)]]),tbl_SeqLib[[#This Row],[Max vol for col]:[Av vol for col]],"",1)</f>
        <v/>
      </c>
      <c r="S54" s="31" t="str">
        <f>IF(LEN(tbl_SeqLib[[#This Row],[Max vol for col]])=0,"",tbl_SeqLib[[#This Row],[Max vol for col]])</f>
        <v/>
      </c>
      <c r="T54" s="31" t="str">
        <f>IF(LEN(tbl_SeqLib[[#This Row],[PCR '[DNA'] (ng / µl)]])&gt;0,AVERAGE(tbl_SeqLib[PCR prodct (µl) to add (exact)]),"")</f>
        <v/>
      </c>
      <c r="U54" s="31" t="str">
        <f>IF(LEN(tbl_SeqLib[[#This Row],[PCR '[DNA'] (ng / µl)]])&gt;0,MAX(tbl_SeqLib[PCR prodct (µl) to add (exact)]),"")</f>
        <v/>
      </c>
      <c r="V54" s="31" t="str" cm="1">
        <f t="array" ref="V5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4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4" s="72"/>
      <c r="Y54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4" s="45" t="str">
        <f>IF(ISBLANK(tbl_SeqLib[[#This Row],[sWGA Identifier]]),"",CONCATENATE(exp_id,"_",tbl_SeqLib[[#This Row],[Well]]))</f>
        <v/>
      </c>
    </row>
    <row r="55" spans="1:26" ht="15.75" customHeight="1" x14ac:dyDescent="0.3">
      <c r="A55" s="44">
        <v>53</v>
      </c>
      <c r="B55" s="79" t="str">
        <f>RIGHT(tbl_SeqLib[[#This Row],[Well]],LEN(tbl_SeqLib[[#This Row],[Well]])-1)</f>
        <v>7</v>
      </c>
      <c r="C55" s="32" t="s">
        <v>167</v>
      </c>
      <c r="D55" s="13"/>
      <c r="E55" s="15"/>
      <c r="F55" s="13"/>
      <c r="G55" s="26"/>
      <c r="H55" s="26"/>
      <c r="I55" s="26"/>
      <c r="J55" s="26"/>
      <c r="K5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5" s="27" t="s">
        <v>168</v>
      </c>
      <c r="M55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5" s="31" t="str">
        <f>IF(LEN(tbl_SeqLib[[#This Row],[PCR '[DNA'] (ng / µl)]])&gt;0,ROUNDUP(_xlfn.MINIFS(tbl_SeqLib[PCR prodct (µl) to add (exact)],tbl_SeqLib[Column],tbl_SeqLib[[#This Row],[Column]]),1),"")</f>
        <v/>
      </c>
      <c r="O55" s="31" t="str">
        <f>IF(LEN(tbl_SeqLib[[#This Row],[PCR '[DNA'] (ng / µl)]])&gt;0,ROUNDDOWN(_xlfn.MAXIFS(tbl_SeqLib[PCR prodct (µl) to add (exact)],tbl_SeqLib[Column],tbl_SeqLib[[#This Row],[Column]]),1),"")</f>
        <v/>
      </c>
      <c r="P55" s="31" t="str">
        <f>IF(LEN(tbl_SeqLib[[#This Row],[PCR '[DNA'] (ng / µl)]])&gt;0,ROUNDUP(AVERAGEIFS(tbl_SeqLib[PCR prodct (µl) to add (exact)],tbl_SeqLib[Column],tbl_SeqLib[[#This Row],[Column]]),1),"")</f>
        <v/>
      </c>
      <c r="Q55" s="31" t="str" cm="1">
        <f t="array" ref="Q55">_xlfn.XLOOKUP(0,ABS(tbl_SeqLib[[#This Row],[Min vol for col]:[Av vol for col]]-tbl_SeqLib[[#This Row],[PCR prodct (µl) to add (exact)]]),tbl_SeqLib[[#This Row],[Min vol for col]:[Av vol for col]],"",1)</f>
        <v/>
      </c>
      <c r="R55" s="31" t="str" cm="1">
        <f t="array" ref="R55">_xlfn.XLOOKUP(0,ABS(tbl_SeqLib[[#This Row],[Max vol for col]:[Av vol for col]]-tbl_SeqLib[[#This Row],[PCR prodct (µl) to add (exact)]]),tbl_SeqLib[[#This Row],[Max vol for col]:[Av vol for col]],"",1)</f>
        <v/>
      </c>
      <c r="S55" s="31" t="str">
        <f>IF(LEN(tbl_SeqLib[[#This Row],[Max vol for col]])=0,"",tbl_SeqLib[[#This Row],[Max vol for col]])</f>
        <v/>
      </c>
      <c r="T55" s="31" t="str">
        <f>IF(LEN(tbl_SeqLib[[#This Row],[PCR '[DNA'] (ng / µl)]])&gt;0,AVERAGE(tbl_SeqLib[PCR prodct (µl) to add (exact)]),"")</f>
        <v/>
      </c>
      <c r="U55" s="31" t="str">
        <f>IF(LEN(tbl_SeqLib[[#This Row],[PCR '[DNA'] (ng / µl)]])&gt;0,MAX(tbl_SeqLib[PCR prodct (µl) to add (exact)]),"")</f>
        <v/>
      </c>
      <c r="V55" s="31" t="str" cm="1">
        <f t="array" ref="V5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5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5" s="72"/>
      <c r="Y55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5" s="45" t="str">
        <f>IF(ISBLANK(tbl_SeqLib[[#This Row],[sWGA Identifier]]),"",CONCATENATE(exp_id,"_",tbl_SeqLib[[#This Row],[Well]]))</f>
        <v/>
      </c>
    </row>
    <row r="56" spans="1:26" ht="15.75" customHeight="1" x14ac:dyDescent="0.3">
      <c r="A56" s="44">
        <v>54</v>
      </c>
      <c r="B56" s="79" t="str">
        <f>RIGHT(tbl_SeqLib[[#This Row],[Well]],LEN(tbl_SeqLib[[#This Row],[Well]])-1)</f>
        <v>7</v>
      </c>
      <c r="C56" s="32" t="s">
        <v>169</v>
      </c>
      <c r="D56" s="13"/>
      <c r="E56" s="15"/>
      <c r="F56" s="13"/>
      <c r="G56" s="26"/>
      <c r="H56" s="26"/>
      <c r="I56" s="26"/>
      <c r="J56" s="26"/>
      <c r="K5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6" s="27" t="s">
        <v>170</v>
      </c>
      <c r="M56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6" s="31" t="str">
        <f>IF(LEN(tbl_SeqLib[[#This Row],[PCR '[DNA'] (ng / µl)]])&gt;0,ROUNDUP(_xlfn.MINIFS(tbl_SeqLib[PCR prodct (µl) to add (exact)],tbl_SeqLib[Column],tbl_SeqLib[[#This Row],[Column]]),1),"")</f>
        <v/>
      </c>
      <c r="O56" s="31" t="str">
        <f>IF(LEN(tbl_SeqLib[[#This Row],[PCR '[DNA'] (ng / µl)]])&gt;0,ROUNDDOWN(_xlfn.MAXIFS(tbl_SeqLib[PCR prodct (µl) to add (exact)],tbl_SeqLib[Column],tbl_SeqLib[[#This Row],[Column]]),1),"")</f>
        <v/>
      </c>
      <c r="P56" s="31" t="str">
        <f>IF(LEN(tbl_SeqLib[[#This Row],[PCR '[DNA'] (ng / µl)]])&gt;0,ROUNDUP(AVERAGEIFS(tbl_SeqLib[PCR prodct (µl) to add (exact)],tbl_SeqLib[Column],tbl_SeqLib[[#This Row],[Column]]),1),"")</f>
        <v/>
      </c>
      <c r="Q56" s="31" t="str" cm="1">
        <f t="array" ref="Q56">_xlfn.XLOOKUP(0,ABS(tbl_SeqLib[[#This Row],[Min vol for col]:[Av vol for col]]-tbl_SeqLib[[#This Row],[PCR prodct (µl) to add (exact)]]),tbl_SeqLib[[#This Row],[Min vol for col]:[Av vol for col]],"",1)</f>
        <v/>
      </c>
      <c r="R56" s="31" t="str" cm="1">
        <f t="array" ref="R56">_xlfn.XLOOKUP(0,ABS(tbl_SeqLib[[#This Row],[Max vol for col]:[Av vol for col]]-tbl_SeqLib[[#This Row],[PCR prodct (µl) to add (exact)]]),tbl_SeqLib[[#This Row],[Max vol for col]:[Av vol for col]],"",1)</f>
        <v/>
      </c>
      <c r="S56" s="31" t="str">
        <f>IF(LEN(tbl_SeqLib[[#This Row],[Max vol for col]])=0,"",tbl_SeqLib[[#This Row],[Max vol for col]])</f>
        <v/>
      </c>
      <c r="T56" s="31" t="str">
        <f>IF(LEN(tbl_SeqLib[[#This Row],[PCR '[DNA'] (ng / µl)]])&gt;0,AVERAGE(tbl_SeqLib[PCR prodct (µl) to add (exact)]),"")</f>
        <v/>
      </c>
      <c r="U56" s="31" t="str">
        <f>IF(LEN(tbl_SeqLib[[#This Row],[PCR '[DNA'] (ng / µl)]])&gt;0,MAX(tbl_SeqLib[PCR prodct (µl) to add (exact)]),"")</f>
        <v/>
      </c>
      <c r="V56" s="31" t="str" cm="1">
        <f t="array" ref="V5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6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6" s="72"/>
      <c r="Y56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6" s="45" t="str">
        <f>IF(ISBLANK(tbl_SeqLib[[#This Row],[sWGA Identifier]]),"",CONCATENATE(exp_id,"_",tbl_SeqLib[[#This Row],[Well]]))</f>
        <v/>
      </c>
    </row>
    <row r="57" spans="1:26" ht="15.75" customHeight="1" x14ac:dyDescent="0.3">
      <c r="A57" s="44">
        <v>55</v>
      </c>
      <c r="B57" s="79" t="str">
        <f>RIGHT(tbl_SeqLib[[#This Row],[Well]],LEN(tbl_SeqLib[[#This Row],[Well]])-1)</f>
        <v>7</v>
      </c>
      <c r="C57" s="32" t="s">
        <v>171</v>
      </c>
      <c r="D57" s="13"/>
      <c r="E57" s="15"/>
      <c r="F57" s="13"/>
      <c r="G57" s="26"/>
      <c r="H57" s="26"/>
      <c r="I57" s="26"/>
      <c r="J57" s="26"/>
      <c r="K5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7" s="27" t="s">
        <v>172</v>
      </c>
      <c r="M57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7" s="31" t="str">
        <f>IF(LEN(tbl_SeqLib[[#This Row],[PCR '[DNA'] (ng / µl)]])&gt;0,ROUNDUP(_xlfn.MINIFS(tbl_SeqLib[PCR prodct (µl) to add (exact)],tbl_SeqLib[Column],tbl_SeqLib[[#This Row],[Column]]),1),"")</f>
        <v/>
      </c>
      <c r="O57" s="31" t="str">
        <f>IF(LEN(tbl_SeqLib[[#This Row],[PCR '[DNA'] (ng / µl)]])&gt;0,ROUNDDOWN(_xlfn.MAXIFS(tbl_SeqLib[PCR prodct (µl) to add (exact)],tbl_SeqLib[Column],tbl_SeqLib[[#This Row],[Column]]),1),"")</f>
        <v/>
      </c>
      <c r="P57" s="31" t="str">
        <f>IF(LEN(tbl_SeqLib[[#This Row],[PCR '[DNA'] (ng / µl)]])&gt;0,ROUNDUP(AVERAGEIFS(tbl_SeqLib[PCR prodct (µl) to add (exact)],tbl_SeqLib[Column],tbl_SeqLib[[#This Row],[Column]]),1),"")</f>
        <v/>
      </c>
      <c r="Q57" s="31" t="str" cm="1">
        <f t="array" ref="Q57">_xlfn.XLOOKUP(0,ABS(tbl_SeqLib[[#This Row],[Min vol for col]:[Av vol for col]]-tbl_SeqLib[[#This Row],[PCR prodct (µl) to add (exact)]]),tbl_SeqLib[[#This Row],[Min vol for col]:[Av vol for col]],"",1)</f>
        <v/>
      </c>
      <c r="R57" s="31" t="str" cm="1">
        <f t="array" ref="R57">_xlfn.XLOOKUP(0,ABS(tbl_SeqLib[[#This Row],[Max vol for col]:[Av vol for col]]-tbl_SeqLib[[#This Row],[PCR prodct (µl) to add (exact)]]),tbl_SeqLib[[#This Row],[Max vol for col]:[Av vol for col]],"",1)</f>
        <v/>
      </c>
      <c r="S57" s="31" t="str">
        <f>IF(LEN(tbl_SeqLib[[#This Row],[Max vol for col]])=0,"",tbl_SeqLib[[#This Row],[Max vol for col]])</f>
        <v/>
      </c>
      <c r="T57" s="31" t="str">
        <f>IF(LEN(tbl_SeqLib[[#This Row],[PCR '[DNA'] (ng / µl)]])&gt;0,AVERAGE(tbl_SeqLib[PCR prodct (µl) to add (exact)]),"")</f>
        <v/>
      </c>
      <c r="U57" s="31" t="str">
        <f>IF(LEN(tbl_SeqLib[[#This Row],[PCR '[DNA'] (ng / µl)]])&gt;0,MAX(tbl_SeqLib[PCR prodct (µl) to add (exact)]),"")</f>
        <v/>
      </c>
      <c r="V57" s="31" t="str" cm="1">
        <f t="array" ref="V5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7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7" s="72"/>
      <c r="Y57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7" s="45" t="str">
        <f>IF(ISBLANK(tbl_SeqLib[[#This Row],[sWGA Identifier]]),"",CONCATENATE(exp_id,"_",tbl_SeqLib[[#This Row],[Well]]))</f>
        <v/>
      </c>
    </row>
    <row r="58" spans="1:26" ht="15.75" customHeight="1" thickBot="1" x14ac:dyDescent="0.35">
      <c r="A58" s="46">
        <v>56</v>
      </c>
      <c r="B58" s="80" t="str">
        <f>RIGHT(tbl_SeqLib[[#This Row],[Well]],LEN(tbl_SeqLib[[#This Row],[Well]])-1)</f>
        <v>7</v>
      </c>
      <c r="C58" s="55" t="s">
        <v>173</v>
      </c>
      <c r="D58" s="48"/>
      <c r="E58" s="49"/>
      <c r="F58" s="48"/>
      <c r="G58" s="50"/>
      <c r="H58" s="50"/>
      <c r="I58" s="50"/>
      <c r="J58" s="50"/>
      <c r="K58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8" s="52" t="s">
        <v>174</v>
      </c>
      <c r="M58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8" s="53" t="str">
        <f>IF(LEN(tbl_SeqLib[[#This Row],[PCR '[DNA'] (ng / µl)]])&gt;0,ROUNDUP(_xlfn.MINIFS(tbl_SeqLib[PCR prodct (µl) to add (exact)],tbl_SeqLib[Column],tbl_SeqLib[[#This Row],[Column]]),1),"")</f>
        <v/>
      </c>
      <c r="O58" s="53" t="str">
        <f>IF(LEN(tbl_SeqLib[[#This Row],[PCR '[DNA'] (ng / µl)]])&gt;0,ROUNDDOWN(_xlfn.MAXIFS(tbl_SeqLib[PCR prodct (µl) to add (exact)],tbl_SeqLib[Column],tbl_SeqLib[[#This Row],[Column]]),1),"")</f>
        <v/>
      </c>
      <c r="P58" s="53" t="str">
        <f>IF(LEN(tbl_SeqLib[[#This Row],[PCR '[DNA'] (ng / µl)]])&gt;0,ROUNDUP(AVERAGEIFS(tbl_SeqLib[PCR prodct (µl) to add (exact)],tbl_SeqLib[Column],tbl_SeqLib[[#This Row],[Column]]),1),"")</f>
        <v/>
      </c>
      <c r="Q58" s="53" t="str" cm="1">
        <f t="array" ref="Q58">_xlfn.XLOOKUP(0,ABS(tbl_SeqLib[[#This Row],[Min vol for col]:[Av vol for col]]-tbl_SeqLib[[#This Row],[PCR prodct (µl) to add (exact)]]),tbl_SeqLib[[#This Row],[Min vol for col]:[Av vol for col]],"",1)</f>
        <v/>
      </c>
      <c r="R58" s="53" t="str" cm="1">
        <f t="array" ref="R58">_xlfn.XLOOKUP(0,ABS(tbl_SeqLib[[#This Row],[Max vol for col]:[Av vol for col]]-tbl_SeqLib[[#This Row],[PCR prodct (µl) to add (exact)]]),tbl_SeqLib[[#This Row],[Max vol for col]:[Av vol for col]],"",1)</f>
        <v/>
      </c>
      <c r="S58" s="53" t="str">
        <f>IF(LEN(tbl_SeqLib[[#This Row],[Max vol for col]])=0,"",tbl_SeqLib[[#This Row],[Max vol for col]])</f>
        <v/>
      </c>
      <c r="T58" s="53" t="str">
        <f>IF(LEN(tbl_SeqLib[[#This Row],[PCR '[DNA'] (ng / µl)]])&gt;0,AVERAGE(tbl_SeqLib[PCR prodct (µl) to add (exact)]),"")</f>
        <v/>
      </c>
      <c r="U58" s="53" t="str">
        <f>IF(LEN(tbl_SeqLib[[#This Row],[PCR '[DNA'] (ng / µl)]])&gt;0,MAX(tbl_SeqLib[PCR prodct (µl) to add (exact)]),"")</f>
        <v/>
      </c>
      <c r="V58" s="53" t="str" cm="1">
        <f t="array" ref="V5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8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8" s="73"/>
      <c r="Y58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8" s="54" t="str">
        <f>IF(ISBLANK(tbl_SeqLib[[#This Row],[sWGA Identifier]]),"",CONCATENATE(exp_id,"_",tbl_SeqLib[[#This Row],[Well]]))</f>
        <v/>
      </c>
    </row>
    <row r="59" spans="1:26" ht="15.75" customHeight="1" x14ac:dyDescent="0.3">
      <c r="A59" s="37">
        <v>57</v>
      </c>
      <c r="B59" s="81" t="str">
        <f>RIGHT(tbl_SeqLib[[#This Row],[Well]],LEN(tbl_SeqLib[[#This Row],[Well]])-1)</f>
        <v>8</v>
      </c>
      <c r="C59" s="38" t="s">
        <v>175</v>
      </c>
      <c r="D59" s="39"/>
      <c r="E59" s="41"/>
      <c r="F59" s="39"/>
      <c r="G59" s="39"/>
      <c r="H59" s="39"/>
      <c r="I59" s="39"/>
      <c r="J59" s="39"/>
      <c r="K59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9" s="41" t="s">
        <v>176</v>
      </c>
      <c r="M59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9" s="42" t="str">
        <f>IF(LEN(tbl_SeqLib[[#This Row],[PCR '[DNA'] (ng / µl)]])&gt;0,ROUNDUP(_xlfn.MINIFS(tbl_SeqLib[PCR prodct (µl) to add (exact)],tbl_SeqLib[Column],tbl_SeqLib[[#This Row],[Column]]),1),"")</f>
        <v/>
      </c>
      <c r="O59" s="42" t="str">
        <f>IF(LEN(tbl_SeqLib[[#This Row],[PCR '[DNA'] (ng / µl)]])&gt;0,ROUNDDOWN(_xlfn.MAXIFS(tbl_SeqLib[PCR prodct (µl) to add (exact)],tbl_SeqLib[Column],tbl_SeqLib[[#This Row],[Column]]),1),"")</f>
        <v/>
      </c>
      <c r="P59" s="42" t="str">
        <f>IF(LEN(tbl_SeqLib[[#This Row],[PCR '[DNA'] (ng / µl)]])&gt;0,ROUNDUP(AVERAGEIFS(tbl_SeqLib[PCR prodct (µl) to add (exact)],tbl_SeqLib[Column],tbl_SeqLib[[#This Row],[Column]]),1),"")</f>
        <v/>
      </c>
      <c r="Q59" s="42" t="str" cm="1">
        <f t="array" ref="Q59">_xlfn.XLOOKUP(0,ABS(tbl_SeqLib[[#This Row],[Min vol for col]:[Av vol for col]]-tbl_SeqLib[[#This Row],[PCR prodct (µl) to add (exact)]]),tbl_SeqLib[[#This Row],[Min vol for col]:[Av vol for col]],"",1)</f>
        <v/>
      </c>
      <c r="R59" s="42" t="str" cm="1">
        <f t="array" ref="R59">_xlfn.XLOOKUP(0,ABS(tbl_SeqLib[[#This Row],[Max vol for col]:[Av vol for col]]-tbl_SeqLib[[#This Row],[PCR prodct (µl) to add (exact)]]),tbl_SeqLib[[#This Row],[Max vol for col]:[Av vol for col]],"",1)</f>
        <v/>
      </c>
      <c r="S59" s="42" t="str">
        <f>IF(LEN(tbl_SeqLib[[#This Row],[Max vol for col]])=0,"",tbl_SeqLib[[#This Row],[Max vol for col]])</f>
        <v/>
      </c>
      <c r="T59" s="42" t="str">
        <f>IF(LEN(tbl_SeqLib[[#This Row],[PCR '[DNA'] (ng / µl)]])&gt;0,AVERAGE(tbl_SeqLib[PCR prodct (µl) to add (exact)]),"")</f>
        <v/>
      </c>
      <c r="U59" s="42" t="str">
        <f>IF(LEN(tbl_SeqLib[[#This Row],[PCR '[DNA'] (ng / µl)]])&gt;0,MAX(tbl_SeqLib[PCR prodct (µl) to add (exact)]),"")</f>
        <v/>
      </c>
      <c r="V59" s="42" t="str" cm="1">
        <f t="array" ref="V5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59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59" s="69"/>
      <c r="Y59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59" s="43" t="str">
        <f>IF(ISBLANK(tbl_SeqLib[[#This Row],[sWGA Identifier]]),"",CONCATENATE(exp_id,"_",tbl_SeqLib[[#This Row],[Well]]))</f>
        <v/>
      </c>
    </row>
    <row r="60" spans="1:26" ht="15.75" customHeight="1" x14ac:dyDescent="0.3">
      <c r="A60" s="44">
        <v>58</v>
      </c>
      <c r="B60" s="79" t="str">
        <f>RIGHT(tbl_SeqLib[[#This Row],[Well]],LEN(tbl_SeqLib[[#This Row],[Well]])-1)</f>
        <v>8</v>
      </c>
      <c r="C60" s="32" t="s">
        <v>177</v>
      </c>
      <c r="D60" s="13"/>
      <c r="E60" s="15"/>
      <c r="F60" s="13"/>
      <c r="G60" s="26"/>
      <c r="H60" s="26"/>
      <c r="I60" s="26"/>
      <c r="J60" s="26"/>
      <c r="K6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0" s="27" t="s">
        <v>178</v>
      </c>
      <c r="M60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0" s="31" t="str">
        <f>IF(LEN(tbl_SeqLib[[#This Row],[PCR '[DNA'] (ng / µl)]])&gt;0,ROUNDUP(_xlfn.MINIFS(tbl_SeqLib[PCR prodct (µl) to add (exact)],tbl_SeqLib[Column],tbl_SeqLib[[#This Row],[Column]]),1),"")</f>
        <v/>
      </c>
      <c r="O60" s="31" t="str">
        <f>IF(LEN(tbl_SeqLib[[#This Row],[PCR '[DNA'] (ng / µl)]])&gt;0,ROUNDDOWN(_xlfn.MAXIFS(tbl_SeqLib[PCR prodct (µl) to add (exact)],tbl_SeqLib[Column],tbl_SeqLib[[#This Row],[Column]]),1),"")</f>
        <v/>
      </c>
      <c r="P60" s="31" t="str">
        <f>IF(LEN(tbl_SeqLib[[#This Row],[PCR '[DNA'] (ng / µl)]])&gt;0,ROUNDUP(AVERAGEIFS(tbl_SeqLib[PCR prodct (µl) to add (exact)],tbl_SeqLib[Column],tbl_SeqLib[[#This Row],[Column]]),1),"")</f>
        <v/>
      </c>
      <c r="Q60" s="31" t="str" cm="1">
        <f t="array" ref="Q60">_xlfn.XLOOKUP(0,ABS(tbl_SeqLib[[#This Row],[Min vol for col]:[Av vol for col]]-tbl_SeqLib[[#This Row],[PCR prodct (µl) to add (exact)]]),tbl_SeqLib[[#This Row],[Min vol for col]:[Av vol for col]],"",1)</f>
        <v/>
      </c>
      <c r="R60" s="31" t="str" cm="1">
        <f t="array" ref="R60">_xlfn.XLOOKUP(0,ABS(tbl_SeqLib[[#This Row],[Max vol for col]:[Av vol for col]]-tbl_SeqLib[[#This Row],[PCR prodct (µl) to add (exact)]]),tbl_SeqLib[[#This Row],[Max vol for col]:[Av vol for col]],"",1)</f>
        <v/>
      </c>
      <c r="S60" s="31" t="str">
        <f>IF(LEN(tbl_SeqLib[[#This Row],[Max vol for col]])=0,"",tbl_SeqLib[[#This Row],[Max vol for col]])</f>
        <v/>
      </c>
      <c r="T60" s="31" t="str">
        <f>IF(LEN(tbl_SeqLib[[#This Row],[PCR '[DNA'] (ng / µl)]])&gt;0,AVERAGE(tbl_SeqLib[PCR prodct (µl) to add (exact)]),"")</f>
        <v/>
      </c>
      <c r="U60" s="31" t="str">
        <f>IF(LEN(tbl_SeqLib[[#This Row],[PCR '[DNA'] (ng / µl)]])&gt;0,MAX(tbl_SeqLib[PCR prodct (µl) to add (exact)]),"")</f>
        <v/>
      </c>
      <c r="V60" s="31" t="str" cm="1">
        <f t="array" ref="V6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0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0" s="72"/>
      <c r="Y60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0" s="45" t="str">
        <f>IF(ISBLANK(tbl_SeqLib[[#This Row],[sWGA Identifier]]),"",CONCATENATE(exp_id,"_",tbl_SeqLib[[#This Row],[Well]]))</f>
        <v/>
      </c>
    </row>
    <row r="61" spans="1:26" ht="15.75" customHeight="1" x14ac:dyDescent="0.3">
      <c r="A61" s="44">
        <v>59</v>
      </c>
      <c r="B61" s="79" t="str">
        <f>RIGHT(tbl_SeqLib[[#This Row],[Well]],LEN(tbl_SeqLib[[#This Row],[Well]])-1)</f>
        <v>8</v>
      </c>
      <c r="C61" s="32" t="s">
        <v>179</v>
      </c>
      <c r="D61" s="13"/>
      <c r="E61" s="15"/>
      <c r="F61" s="13"/>
      <c r="G61" s="26"/>
      <c r="H61" s="26"/>
      <c r="I61" s="26"/>
      <c r="J61" s="26"/>
      <c r="K6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1" s="27" t="s">
        <v>180</v>
      </c>
      <c r="M61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1" s="31" t="str">
        <f>IF(LEN(tbl_SeqLib[[#This Row],[PCR '[DNA'] (ng / µl)]])&gt;0,ROUNDUP(_xlfn.MINIFS(tbl_SeqLib[PCR prodct (µl) to add (exact)],tbl_SeqLib[Column],tbl_SeqLib[[#This Row],[Column]]),1),"")</f>
        <v/>
      </c>
      <c r="O61" s="31" t="str">
        <f>IF(LEN(tbl_SeqLib[[#This Row],[PCR '[DNA'] (ng / µl)]])&gt;0,ROUNDDOWN(_xlfn.MAXIFS(tbl_SeqLib[PCR prodct (µl) to add (exact)],tbl_SeqLib[Column],tbl_SeqLib[[#This Row],[Column]]),1),"")</f>
        <v/>
      </c>
      <c r="P61" s="31" t="str">
        <f>IF(LEN(tbl_SeqLib[[#This Row],[PCR '[DNA'] (ng / µl)]])&gt;0,ROUNDUP(AVERAGEIFS(tbl_SeqLib[PCR prodct (µl) to add (exact)],tbl_SeqLib[Column],tbl_SeqLib[[#This Row],[Column]]),1),"")</f>
        <v/>
      </c>
      <c r="Q61" s="31" t="str" cm="1">
        <f t="array" ref="Q61">_xlfn.XLOOKUP(0,ABS(tbl_SeqLib[[#This Row],[Min vol for col]:[Av vol for col]]-tbl_SeqLib[[#This Row],[PCR prodct (µl) to add (exact)]]),tbl_SeqLib[[#This Row],[Min vol for col]:[Av vol for col]],"",1)</f>
        <v/>
      </c>
      <c r="R61" s="31" t="str" cm="1">
        <f t="array" ref="R61">_xlfn.XLOOKUP(0,ABS(tbl_SeqLib[[#This Row],[Max vol for col]:[Av vol for col]]-tbl_SeqLib[[#This Row],[PCR prodct (µl) to add (exact)]]),tbl_SeqLib[[#This Row],[Max vol for col]:[Av vol for col]],"",1)</f>
        <v/>
      </c>
      <c r="S61" s="31" t="str">
        <f>IF(LEN(tbl_SeqLib[[#This Row],[Max vol for col]])=0,"",tbl_SeqLib[[#This Row],[Max vol for col]])</f>
        <v/>
      </c>
      <c r="T61" s="31" t="str">
        <f>IF(LEN(tbl_SeqLib[[#This Row],[PCR '[DNA'] (ng / µl)]])&gt;0,AVERAGE(tbl_SeqLib[PCR prodct (µl) to add (exact)]),"")</f>
        <v/>
      </c>
      <c r="U61" s="31" t="str">
        <f>IF(LEN(tbl_SeqLib[[#This Row],[PCR '[DNA'] (ng / µl)]])&gt;0,MAX(tbl_SeqLib[PCR prodct (µl) to add (exact)]),"")</f>
        <v/>
      </c>
      <c r="V61" s="31" t="str" cm="1">
        <f t="array" ref="V6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1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1" s="72"/>
      <c r="Y61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1" s="45" t="str">
        <f>IF(ISBLANK(tbl_SeqLib[[#This Row],[sWGA Identifier]]),"",CONCATENATE(exp_id,"_",tbl_SeqLib[[#This Row],[Well]]))</f>
        <v/>
      </c>
    </row>
    <row r="62" spans="1:26" ht="15.75" customHeight="1" x14ac:dyDescent="0.3">
      <c r="A62" s="44">
        <v>60</v>
      </c>
      <c r="B62" s="79" t="str">
        <f>RIGHT(tbl_SeqLib[[#This Row],[Well]],LEN(tbl_SeqLib[[#This Row],[Well]])-1)</f>
        <v>8</v>
      </c>
      <c r="C62" s="32" t="s">
        <v>181</v>
      </c>
      <c r="D62" s="13"/>
      <c r="E62" s="15"/>
      <c r="F62" s="13"/>
      <c r="G62" s="26"/>
      <c r="H62" s="26"/>
      <c r="I62" s="26"/>
      <c r="J62" s="26"/>
      <c r="K6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2" s="27" t="s">
        <v>182</v>
      </c>
      <c r="M62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2" s="31" t="str">
        <f>IF(LEN(tbl_SeqLib[[#This Row],[PCR '[DNA'] (ng / µl)]])&gt;0,ROUNDUP(_xlfn.MINIFS(tbl_SeqLib[PCR prodct (µl) to add (exact)],tbl_SeqLib[Column],tbl_SeqLib[[#This Row],[Column]]),1),"")</f>
        <v/>
      </c>
      <c r="O62" s="31" t="str">
        <f>IF(LEN(tbl_SeqLib[[#This Row],[PCR '[DNA'] (ng / µl)]])&gt;0,ROUNDDOWN(_xlfn.MAXIFS(tbl_SeqLib[PCR prodct (µl) to add (exact)],tbl_SeqLib[Column],tbl_SeqLib[[#This Row],[Column]]),1),"")</f>
        <v/>
      </c>
      <c r="P62" s="31" t="str">
        <f>IF(LEN(tbl_SeqLib[[#This Row],[PCR '[DNA'] (ng / µl)]])&gt;0,ROUNDUP(AVERAGEIFS(tbl_SeqLib[PCR prodct (µl) to add (exact)],tbl_SeqLib[Column],tbl_SeqLib[[#This Row],[Column]]),1),"")</f>
        <v/>
      </c>
      <c r="Q62" s="31" t="str" cm="1">
        <f t="array" ref="Q62">_xlfn.XLOOKUP(0,ABS(tbl_SeqLib[[#This Row],[Min vol for col]:[Av vol for col]]-tbl_SeqLib[[#This Row],[PCR prodct (µl) to add (exact)]]),tbl_SeqLib[[#This Row],[Min vol for col]:[Av vol for col]],"",1)</f>
        <v/>
      </c>
      <c r="R62" s="31" t="str" cm="1">
        <f t="array" ref="R62">_xlfn.XLOOKUP(0,ABS(tbl_SeqLib[[#This Row],[Max vol for col]:[Av vol for col]]-tbl_SeqLib[[#This Row],[PCR prodct (µl) to add (exact)]]),tbl_SeqLib[[#This Row],[Max vol for col]:[Av vol for col]],"",1)</f>
        <v/>
      </c>
      <c r="S62" s="31" t="str">
        <f>IF(LEN(tbl_SeqLib[[#This Row],[Max vol for col]])=0,"",tbl_SeqLib[[#This Row],[Max vol for col]])</f>
        <v/>
      </c>
      <c r="T62" s="31" t="str">
        <f>IF(LEN(tbl_SeqLib[[#This Row],[PCR '[DNA'] (ng / µl)]])&gt;0,AVERAGE(tbl_SeqLib[PCR prodct (µl) to add (exact)]),"")</f>
        <v/>
      </c>
      <c r="U62" s="31" t="str">
        <f>IF(LEN(tbl_SeqLib[[#This Row],[PCR '[DNA'] (ng / µl)]])&gt;0,MAX(tbl_SeqLib[PCR prodct (µl) to add (exact)]),"")</f>
        <v/>
      </c>
      <c r="V62" s="31" t="str" cm="1">
        <f t="array" ref="V6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2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2" s="72"/>
      <c r="Y62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2" s="45" t="str">
        <f>IF(ISBLANK(tbl_SeqLib[[#This Row],[sWGA Identifier]]),"",CONCATENATE(exp_id,"_",tbl_SeqLib[[#This Row],[Well]]))</f>
        <v/>
      </c>
    </row>
    <row r="63" spans="1:26" ht="15.75" customHeight="1" x14ac:dyDescent="0.3">
      <c r="A63" s="44">
        <v>61</v>
      </c>
      <c r="B63" s="79" t="str">
        <f>RIGHT(tbl_SeqLib[[#This Row],[Well]],LEN(tbl_SeqLib[[#This Row],[Well]])-1)</f>
        <v>8</v>
      </c>
      <c r="C63" s="32" t="s">
        <v>183</v>
      </c>
      <c r="D63" s="13"/>
      <c r="E63" s="15"/>
      <c r="F63" s="13"/>
      <c r="G63" s="26"/>
      <c r="H63" s="26"/>
      <c r="I63" s="26"/>
      <c r="J63" s="26"/>
      <c r="K6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3" s="27" t="s">
        <v>184</v>
      </c>
      <c r="M63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3" s="31" t="str">
        <f>IF(LEN(tbl_SeqLib[[#This Row],[PCR '[DNA'] (ng / µl)]])&gt;0,ROUNDUP(_xlfn.MINIFS(tbl_SeqLib[PCR prodct (µl) to add (exact)],tbl_SeqLib[Column],tbl_SeqLib[[#This Row],[Column]]),1),"")</f>
        <v/>
      </c>
      <c r="O63" s="31" t="str">
        <f>IF(LEN(tbl_SeqLib[[#This Row],[PCR '[DNA'] (ng / µl)]])&gt;0,ROUNDDOWN(_xlfn.MAXIFS(tbl_SeqLib[PCR prodct (µl) to add (exact)],tbl_SeqLib[Column],tbl_SeqLib[[#This Row],[Column]]),1),"")</f>
        <v/>
      </c>
      <c r="P63" s="31" t="str">
        <f>IF(LEN(tbl_SeqLib[[#This Row],[PCR '[DNA'] (ng / µl)]])&gt;0,ROUNDUP(AVERAGEIFS(tbl_SeqLib[PCR prodct (µl) to add (exact)],tbl_SeqLib[Column],tbl_SeqLib[[#This Row],[Column]]),1),"")</f>
        <v/>
      </c>
      <c r="Q63" s="31" t="str" cm="1">
        <f t="array" ref="Q63">_xlfn.XLOOKUP(0,ABS(tbl_SeqLib[[#This Row],[Min vol for col]:[Av vol for col]]-tbl_SeqLib[[#This Row],[PCR prodct (µl) to add (exact)]]),tbl_SeqLib[[#This Row],[Min vol for col]:[Av vol for col]],"",1)</f>
        <v/>
      </c>
      <c r="R63" s="31" t="str" cm="1">
        <f t="array" ref="R63">_xlfn.XLOOKUP(0,ABS(tbl_SeqLib[[#This Row],[Max vol for col]:[Av vol for col]]-tbl_SeqLib[[#This Row],[PCR prodct (µl) to add (exact)]]),tbl_SeqLib[[#This Row],[Max vol for col]:[Av vol for col]],"",1)</f>
        <v/>
      </c>
      <c r="S63" s="31" t="str">
        <f>IF(LEN(tbl_SeqLib[[#This Row],[Max vol for col]])=0,"",tbl_SeqLib[[#This Row],[Max vol for col]])</f>
        <v/>
      </c>
      <c r="T63" s="31" t="str">
        <f>IF(LEN(tbl_SeqLib[[#This Row],[PCR '[DNA'] (ng / µl)]])&gt;0,AVERAGE(tbl_SeqLib[PCR prodct (µl) to add (exact)]),"")</f>
        <v/>
      </c>
      <c r="U63" s="31" t="str">
        <f>IF(LEN(tbl_SeqLib[[#This Row],[PCR '[DNA'] (ng / µl)]])&gt;0,MAX(tbl_SeqLib[PCR prodct (µl) to add (exact)]),"")</f>
        <v/>
      </c>
      <c r="V63" s="31" t="str" cm="1">
        <f t="array" ref="V6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3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3" s="72"/>
      <c r="Y63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3" s="45" t="str">
        <f>IF(ISBLANK(tbl_SeqLib[[#This Row],[sWGA Identifier]]),"",CONCATENATE(exp_id,"_",tbl_SeqLib[[#This Row],[Well]]))</f>
        <v/>
      </c>
    </row>
    <row r="64" spans="1:26" ht="15.75" customHeight="1" x14ac:dyDescent="0.3">
      <c r="A64" s="44">
        <v>62</v>
      </c>
      <c r="B64" s="79" t="str">
        <f>RIGHT(tbl_SeqLib[[#This Row],[Well]],LEN(tbl_SeqLib[[#This Row],[Well]])-1)</f>
        <v>8</v>
      </c>
      <c r="C64" s="32" t="s">
        <v>185</v>
      </c>
      <c r="D64" s="13"/>
      <c r="E64" s="15"/>
      <c r="F64" s="13"/>
      <c r="G64" s="26"/>
      <c r="H64" s="26"/>
      <c r="I64" s="26"/>
      <c r="J64" s="26"/>
      <c r="K6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4" s="27" t="s">
        <v>186</v>
      </c>
      <c r="M64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4" s="31" t="str">
        <f>IF(LEN(tbl_SeqLib[[#This Row],[PCR '[DNA'] (ng / µl)]])&gt;0,ROUNDUP(_xlfn.MINIFS(tbl_SeqLib[PCR prodct (µl) to add (exact)],tbl_SeqLib[Column],tbl_SeqLib[[#This Row],[Column]]),1),"")</f>
        <v/>
      </c>
      <c r="O64" s="31" t="str">
        <f>IF(LEN(tbl_SeqLib[[#This Row],[PCR '[DNA'] (ng / µl)]])&gt;0,ROUNDDOWN(_xlfn.MAXIFS(tbl_SeqLib[PCR prodct (µl) to add (exact)],tbl_SeqLib[Column],tbl_SeqLib[[#This Row],[Column]]),1),"")</f>
        <v/>
      </c>
      <c r="P64" s="31" t="str">
        <f>IF(LEN(tbl_SeqLib[[#This Row],[PCR '[DNA'] (ng / µl)]])&gt;0,ROUNDUP(AVERAGEIFS(tbl_SeqLib[PCR prodct (µl) to add (exact)],tbl_SeqLib[Column],tbl_SeqLib[[#This Row],[Column]]),1),"")</f>
        <v/>
      </c>
      <c r="Q64" s="31" t="str" cm="1">
        <f t="array" ref="Q64">_xlfn.XLOOKUP(0,ABS(tbl_SeqLib[[#This Row],[Min vol for col]:[Av vol for col]]-tbl_SeqLib[[#This Row],[PCR prodct (µl) to add (exact)]]),tbl_SeqLib[[#This Row],[Min vol for col]:[Av vol for col]],"",1)</f>
        <v/>
      </c>
      <c r="R64" s="31" t="str" cm="1">
        <f t="array" ref="R64">_xlfn.XLOOKUP(0,ABS(tbl_SeqLib[[#This Row],[Max vol for col]:[Av vol for col]]-tbl_SeqLib[[#This Row],[PCR prodct (µl) to add (exact)]]),tbl_SeqLib[[#This Row],[Max vol for col]:[Av vol for col]],"",1)</f>
        <v/>
      </c>
      <c r="S64" s="31" t="str">
        <f>IF(LEN(tbl_SeqLib[[#This Row],[Max vol for col]])=0,"",tbl_SeqLib[[#This Row],[Max vol for col]])</f>
        <v/>
      </c>
      <c r="T64" s="31" t="str">
        <f>IF(LEN(tbl_SeqLib[[#This Row],[PCR '[DNA'] (ng / µl)]])&gt;0,AVERAGE(tbl_SeqLib[PCR prodct (µl) to add (exact)]),"")</f>
        <v/>
      </c>
      <c r="U64" s="31" t="str">
        <f>IF(LEN(tbl_SeqLib[[#This Row],[PCR '[DNA'] (ng / µl)]])&gt;0,MAX(tbl_SeqLib[PCR prodct (µl) to add (exact)]),"")</f>
        <v/>
      </c>
      <c r="V64" s="31" t="str" cm="1">
        <f t="array" ref="V6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4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4" s="72"/>
      <c r="Y64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4" s="45" t="str">
        <f>IF(ISBLANK(tbl_SeqLib[[#This Row],[sWGA Identifier]]),"",CONCATENATE(exp_id,"_",tbl_SeqLib[[#This Row],[Well]]))</f>
        <v/>
      </c>
    </row>
    <row r="65" spans="1:26" ht="15.75" customHeight="1" x14ac:dyDescent="0.3">
      <c r="A65" s="44">
        <v>63</v>
      </c>
      <c r="B65" s="79" t="str">
        <f>RIGHT(tbl_SeqLib[[#This Row],[Well]],LEN(tbl_SeqLib[[#This Row],[Well]])-1)</f>
        <v>8</v>
      </c>
      <c r="C65" s="32" t="s">
        <v>187</v>
      </c>
      <c r="D65" s="13"/>
      <c r="E65" s="15"/>
      <c r="F65" s="13"/>
      <c r="G65" s="26"/>
      <c r="H65" s="26"/>
      <c r="I65" s="26"/>
      <c r="J65" s="26"/>
      <c r="K6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5" s="27" t="s">
        <v>188</v>
      </c>
      <c r="M65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5" s="31" t="str">
        <f>IF(LEN(tbl_SeqLib[[#This Row],[PCR '[DNA'] (ng / µl)]])&gt;0,ROUNDUP(_xlfn.MINIFS(tbl_SeqLib[PCR prodct (µl) to add (exact)],tbl_SeqLib[Column],tbl_SeqLib[[#This Row],[Column]]),1),"")</f>
        <v/>
      </c>
      <c r="O65" s="31" t="str">
        <f>IF(LEN(tbl_SeqLib[[#This Row],[PCR '[DNA'] (ng / µl)]])&gt;0,ROUNDDOWN(_xlfn.MAXIFS(tbl_SeqLib[PCR prodct (µl) to add (exact)],tbl_SeqLib[Column],tbl_SeqLib[[#This Row],[Column]]),1),"")</f>
        <v/>
      </c>
      <c r="P65" s="31" t="str">
        <f>IF(LEN(tbl_SeqLib[[#This Row],[PCR '[DNA'] (ng / µl)]])&gt;0,ROUNDUP(AVERAGEIFS(tbl_SeqLib[PCR prodct (µl) to add (exact)],tbl_SeqLib[Column],tbl_SeqLib[[#This Row],[Column]]),1),"")</f>
        <v/>
      </c>
      <c r="Q65" s="31" t="str" cm="1">
        <f t="array" ref="Q65">_xlfn.XLOOKUP(0,ABS(tbl_SeqLib[[#This Row],[Min vol for col]:[Av vol for col]]-tbl_SeqLib[[#This Row],[PCR prodct (µl) to add (exact)]]),tbl_SeqLib[[#This Row],[Min vol for col]:[Av vol for col]],"",1)</f>
        <v/>
      </c>
      <c r="R65" s="31" t="str" cm="1">
        <f t="array" ref="R65">_xlfn.XLOOKUP(0,ABS(tbl_SeqLib[[#This Row],[Max vol for col]:[Av vol for col]]-tbl_SeqLib[[#This Row],[PCR prodct (µl) to add (exact)]]),tbl_SeqLib[[#This Row],[Max vol for col]:[Av vol for col]],"",1)</f>
        <v/>
      </c>
      <c r="S65" s="31" t="str">
        <f>IF(LEN(tbl_SeqLib[[#This Row],[Max vol for col]])=0,"",tbl_SeqLib[[#This Row],[Max vol for col]])</f>
        <v/>
      </c>
      <c r="T65" s="31" t="str">
        <f>IF(LEN(tbl_SeqLib[[#This Row],[PCR '[DNA'] (ng / µl)]])&gt;0,AVERAGE(tbl_SeqLib[PCR prodct (µl) to add (exact)]),"")</f>
        <v/>
      </c>
      <c r="U65" s="31" t="str">
        <f>IF(LEN(tbl_SeqLib[[#This Row],[PCR '[DNA'] (ng / µl)]])&gt;0,MAX(tbl_SeqLib[PCR prodct (µl) to add (exact)]),"")</f>
        <v/>
      </c>
      <c r="V65" s="31" t="str" cm="1">
        <f t="array" ref="V6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5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5" s="72"/>
      <c r="Y65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5" s="45" t="str">
        <f>IF(ISBLANK(tbl_SeqLib[[#This Row],[sWGA Identifier]]),"",CONCATENATE(exp_id,"_",tbl_SeqLib[[#This Row],[Well]]))</f>
        <v/>
      </c>
    </row>
    <row r="66" spans="1:26" ht="15.75" customHeight="1" thickBot="1" x14ac:dyDescent="0.35">
      <c r="A66" s="46">
        <v>64</v>
      </c>
      <c r="B66" s="80" t="str">
        <f>RIGHT(tbl_SeqLib[[#This Row],[Well]],LEN(tbl_SeqLib[[#This Row],[Well]])-1)</f>
        <v>8</v>
      </c>
      <c r="C66" s="55" t="s">
        <v>189</v>
      </c>
      <c r="D66" s="48"/>
      <c r="E66" s="49"/>
      <c r="F66" s="48"/>
      <c r="G66" s="50"/>
      <c r="H66" s="50"/>
      <c r="I66" s="50"/>
      <c r="J66" s="50"/>
      <c r="K66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6" s="52" t="s">
        <v>190</v>
      </c>
      <c r="M66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6" s="53" t="str">
        <f>IF(LEN(tbl_SeqLib[[#This Row],[PCR '[DNA'] (ng / µl)]])&gt;0,ROUNDUP(_xlfn.MINIFS(tbl_SeqLib[PCR prodct (µl) to add (exact)],tbl_SeqLib[Column],tbl_SeqLib[[#This Row],[Column]]),1),"")</f>
        <v/>
      </c>
      <c r="O66" s="53" t="str">
        <f>IF(LEN(tbl_SeqLib[[#This Row],[PCR '[DNA'] (ng / µl)]])&gt;0,ROUNDDOWN(_xlfn.MAXIFS(tbl_SeqLib[PCR prodct (µl) to add (exact)],tbl_SeqLib[Column],tbl_SeqLib[[#This Row],[Column]]),1),"")</f>
        <v/>
      </c>
      <c r="P66" s="53" t="str">
        <f>IF(LEN(tbl_SeqLib[[#This Row],[PCR '[DNA'] (ng / µl)]])&gt;0,ROUNDUP(AVERAGEIFS(tbl_SeqLib[PCR prodct (µl) to add (exact)],tbl_SeqLib[Column],tbl_SeqLib[[#This Row],[Column]]),1),"")</f>
        <v/>
      </c>
      <c r="Q66" s="53" t="str" cm="1">
        <f t="array" ref="Q66">_xlfn.XLOOKUP(0,ABS(tbl_SeqLib[[#This Row],[Min vol for col]:[Av vol for col]]-tbl_SeqLib[[#This Row],[PCR prodct (µl) to add (exact)]]),tbl_SeqLib[[#This Row],[Min vol for col]:[Av vol for col]],"",1)</f>
        <v/>
      </c>
      <c r="R66" s="53" t="str" cm="1">
        <f t="array" ref="R66">_xlfn.XLOOKUP(0,ABS(tbl_SeqLib[[#This Row],[Max vol for col]:[Av vol for col]]-tbl_SeqLib[[#This Row],[PCR prodct (µl) to add (exact)]]),tbl_SeqLib[[#This Row],[Max vol for col]:[Av vol for col]],"",1)</f>
        <v/>
      </c>
      <c r="S66" s="53" t="str">
        <f>IF(LEN(tbl_SeqLib[[#This Row],[Max vol for col]])=0,"",tbl_SeqLib[[#This Row],[Max vol for col]])</f>
        <v/>
      </c>
      <c r="T66" s="53" t="str">
        <f>IF(LEN(tbl_SeqLib[[#This Row],[PCR '[DNA'] (ng / µl)]])&gt;0,AVERAGE(tbl_SeqLib[PCR prodct (µl) to add (exact)]),"")</f>
        <v/>
      </c>
      <c r="U66" s="53" t="str">
        <f>IF(LEN(tbl_SeqLib[[#This Row],[PCR '[DNA'] (ng / µl)]])&gt;0,MAX(tbl_SeqLib[PCR prodct (µl) to add (exact)]),"")</f>
        <v/>
      </c>
      <c r="V66" s="53" t="str" cm="1">
        <f t="array" ref="V6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6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6" s="73"/>
      <c r="Y66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6" s="54" t="str">
        <f>IF(ISBLANK(tbl_SeqLib[[#This Row],[sWGA Identifier]]),"",CONCATENATE(exp_id,"_",tbl_SeqLib[[#This Row],[Well]]))</f>
        <v/>
      </c>
    </row>
    <row r="67" spans="1:26" ht="15.75" customHeight="1" x14ac:dyDescent="0.3">
      <c r="A67" s="37">
        <v>65</v>
      </c>
      <c r="B67" s="81" t="str">
        <f>RIGHT(tbl_SeqLib[[#This Row],[Well]],LEN(tbl_SeqLib[[#This Row],[Well]])-1)</f>
        <v>9</v>
      </c>
      <c r="C67" s="38" t="s">
        <v>191</v>
      </c>
      <c r="D67" s="39"/>
      <c r="E67" s="41"/>
      <c r="F67" s="39"/>
      <c r="G67" s="39"/>
      <c r="H67" s="39"/>
      <c r="I67" s="39"/>
      <c r="J67" s="39"/>
      <c r="K67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7" s="41" t="s">
        <v>192</v>
      </c>
      <c r="M67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7" s="42" t="str">
        <f>IF(LEN(tbl_SeqLib[[#This Row],[PCR '[DNA'] (ng / µl)]])&gt;0,ROUNDUP(_xlfn.MINIFS(tbl_SeqLib[PCR prodct (µl) to add (exact)],tbl_SeqLib[Column],tbl_SeqLib[[#This Row],[Column]]),1),"")</f>
        <v/>
      </c>
      <c r="O67" s="42" t="str">
        <f>IF(LEN(tbl_SeqLib[[#This Row],[PCR '[DNA'] (ng / µl)]])&gt;0,ROUNDDOWN(_xlfn.MAXIFS(tbl_SeqLib[PCR prodct (µl) to add (exact)],tbl_SeqLib[Column],tbl_SeqLib[[#This Row],[Column]]),1),"")</f>
        <v/>
      </c>
      <c r="P67" s="42" t="str">
        <f>IF(LEN(tbl_SeqLib[[#This Row],[PCR '[DNA'] (ng / µl)]])&gt;0,ROUNDUP(AVERAGEIFS(tbl_SeqLib[PCR prodct (µl) to add (exact)],tbl_SeqLib[Column],tbl_SeqLib[[#This Row],[Column]]),1),"")</f>
        <v/>
      </c>
      <c r="Q67" s="42" t="str" cm="1">
        <f t="array" ref="Q67">_xlfn.XLOOKUP(0,ABS(tbl_SeqLib[[#This Row],[Min vol for col]:[Av vol for col]]-tbl_SeqLib[[#This Row],[PCR prodct (µl) to add (exact)]]),tbl_SeqLib[[#This Row],[Min vol for col]:[Av vol for col]],"",1)</f>
        <v/>
      </c>
      <c r="R67" s="42" t="str" cm="1">
        <f t="array" ref="R67">_xlfn.XLOOKUP(0,ABS(tbl_SeqLib[[#This Row],[Max vol for col]:[Av vol for col]]-tbl_SeqLib[[#This Row],[PCR prodct (µl) to add (exact)]]),tbl_SeqLib[[#This Row],[Max vol for col]:[Av vol for col]],"",1)</f>
        <v/>
      </c>
      <c r="S67" s="42" t="str">
        <f>IF(LEN(tbl_SeqLib[[#This Row],[Max vol for col]])=0,"",tbl_SeqLib[[#This Row],[Max vol for col]])</f>
        <v/>
      </c>
      <c r="T67" s="42" t="str">
        <f>IF(LEN(tbl_SeqLib[[#This Row],[PCR '[DNA'] (ng / µl)]])&gt;0,AVERAGE(tbl_SeqLib[PCR prodct (µl) to add (exact)]),"")</f>
        <v/>
      </c>
      <c r="U67" s="42" t="str">
        <f>IF(LEN(tbl_SeqLib[[#This Row],[PCR '[DNA'] (ng / µl)]])&gt;0,MAX(tbl_SeqLib[PCR prodct (µl) to add (exact)]),"")</f>
        <v/>
      </c>
      <c r="V67" s="42" t="str" cm="1">
        <f t="array" ref="V6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7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7" s="69"/>
      <c r="Y67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7" s="43" t="str">
        <f>IF(ISBLANK(tbl_SeqLib[[#This Row],[sWGA Identifier]]),"",CONCATENATE(exp_id,"_",tbl_SeqLib[[#This Row],[Well]]))</f>
        <v/>
      </c>
    </row>
    <row r="68" spans="1:26" ht="15.75" customHeight="1" x14ac:dyDescent="0.3">
      <c r="A68" s="44">
        <v>66</v>
      </c>
      <c r="B68" s="79" t="str">
        <f>RIGHT(tbl_SeqLib[[#This Row],[Well]],LEN(tbl_SeqLib[[#This Row],[Well]])-1)</f>
        <v>9</v>
      </c>
      <c r="C68" s="32" t="s">
        <v>193</v>
      </c>
      <c r="D68" s="13"/>
      <c r="E68" s="15"/>
      <c r="F68" s="13"/>
      <c r="G68" s="26"/>
      <c r="H68" s="26"/>
      <c r="I68" s="26"/>
      <c r="J68" s="26"/>
      <c r="K6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8" s="27" t="s">
        <v>194</v>
      </c>
      <c r="M68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8" s="31" t="str">
        <f>IF(LEN(tbl_SeqLib[[#This Row],[PCR '[DNA'] (ng / µl)]])&gt;0,ROUNDUP(_xlfn.MINIFS(tbl_SeqLib[PCR prodct (µl) to add (exact)],tbl_SeqLib[Column],tbl_SeqLib[[#This Row],[Column]]),1),"")</f>
        <v/>
      </c>
      <c r="O68" s="31" t="str">
        <f>IF(LEN(tbl_SeqLib[[#This Row],[PCR '[DNA'] (ng / µl)]])&gt;0,ROUNDDOWN(_xlfn.MAXIFS(tbl_SeqLib[PCR prodct (µl) to add (exact)],tbl_SeqLib[Column],tbl_SeqLib[[#This Row],[Column]]),1),"")</f>
        <v/>
      </c>
      <c r="P68" s="31" t="str">
        <f>IF(LEN(tbl_SeqLib[[#This Row],[PCR '[DNA'] (ng / µl)]])&gt;0,ROUNDUP(AVERAGEIFS(tbl_SeqLib[PCR prodct (µl) to add (exact)],tbl_SeqLib[Column],tbl_SeqLib[[#This Row],[Column]]),1),"")</f>
        <v/>
      </c>
      <c r="Q68" s="31" t="str" cm="1">
        <f t="array" ref="Q68">_xlfn.XLOOKUP(0,ABS(tbl_SeqLib[[#This Row],[Min vol for col]:[Av vol for col]]-tbl_SeqLib[[#This Row],[PCR prodct (µl) to add (exact)]]),tbl_SeqLib[[#This Row],[Min vol for col]:[Av vol for col]],"",1)</f>
        <v/>
      </c>
      <c r="R68" s="31" t="str" cm="1">
        <f t="array" ref="R68">_xlfn.XLOOKUP(0,ABS(tbl_SeqLib[[#This Row],[Max vol for col]:[Av vol for col]]-tbl_SeqLib[[#This Row],[PCR prodct (µl) to add (exact)]]),tbl_SeqLib[[#This Row],[Max vol for col]:[Av vol for col]],"",1)</f>
        <v/>
      </c>
      <c r="S68" s="31" t="str">
        <f>IF(LEN(tbl_SeqLib[[#This Row],[Max vol for col]])=0,"",tbl_SeqLib[[#This Row],[Max vol for col]])</f>
        <v/>
      </c>
      <c r="T68" s="31" t="str">
        <f>IF(LEN(tbl_SeqLib[[#This Row],[PCR '[DNA'] (ng / µl)]])&gt;0,AVERAGE(tbl_SeqLib[PCR prodct (µl) to add (exact)]),"")</f>
        <v/>
      </c>
      <c r="U68" s="31" t="str">
        <f>IF(LEN(tbl_SeqLib[[#This Row],[PCR '[DNA'] (ng / µl)]])&gt;0,MAX(tbl_SeqLib[PCR prodct (µl) to add (exact)]),"")</f>
        <v/>
      </c>
      <c r="V68" s="31" t="str" cm="1">
        <f t="array" ref="V6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8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8" s="72"/>
      <c r="Y68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8" s="45" t="str">
        <f>IF(ISBLANK(tbl_SeqLib[[#This Row],[sWGA Identifier]]),"",CONCATENATE(exp_id,"_",tbl_SeqLib[[#This Row],[Well]]))</f>
        <v/>
      </c>
    </row>
    <row r="69" spans="1:26" ht="15.75" customHeight="1" x14ac:dyDescent="0.3">
      <c r="A69" s="44">
        <v>67</v>
      </c>
      <c r="B69" s="79" t="str">
        <f>RIGHT(tbl_SeqLib[[#This Row],[Well]],LEN(tbl_SeqLib[[#This Row],[Well]])-1)</f>
        <v>9</v>
      </c>
      <c r="C69" s="32" t="s">
        <v>195</v>
      </c>
      <c r="D69" s="13"/>
      <c r="E69" s="15"/>
      <c r="F69" s="13"/>
      <c r="G69" s="26"/>
      <c r="H69" s="26"/>
      <c r="I69" s="26"/>
      <c r="J69" s="26"/>
      <c r="K6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9" s="27" t="s">
        <v>196</v>
      </c>
      <c r="M69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9" s="31" t="str">
        <f>IF(LEN(tbl_SeqLib[[#This Row],[PCR '[DNA'] (ng / µl)]])&gt;0,ROUNDUP(_xlfn.MINIFS(tbl_SeqLib[PCR prodct (µl) to add (exact)],tbl_SeqLib[Column],tbl_SeqLib[[#This Row],[Column]]),1),"")</f>
        <v/>
      </c>
      <c r="O69" s="31" t="str">
        <f>IF(LEN(tbl_SeqLib[[#This Row],[PCR '[DNA'] (ng / µl)]])&gt;0,ROUNDDOWN(_xlfn.MAXIFS(tbl_SeqLib[PCR prodct (µl) to add (exact)],tbl_SeqLib[Column],tbl_SeqLib[[#This Row],[Column]]),1),"")</f>
        <v/>
      </c>
      <c r="P69" s="31" t="str">
        <f>IF(LEN(tbl_SeqLib[[#This Row],[PCR '[DNA'] (ng / µl)]])&gt;0,ROUNDUP(AVERAGEIFS(tbl_SeqLib[PCR prodct (µl) to add (exact)],tbl_SeqLib[Column],tbl_SeqLib[[#This Row],[Column]]),1),"")</f>
        <v/>
      </c>
      <c r="Q69" s="31" t="str" cm="1">
        <f t="array" ref="Q69">_xlfn.XLOOKUP(0,ABS(tbl_SeqLib[[#This Row],[Min vol for col]:[Av vol for col]]-tbl_SeqLib[[#This Row],[PCR prodct (µl) to add (exact)]]),tbl_SeqLib[[#This Row],[Min vol for col]:[Av vol for col]],"",1)</f>
        <v/>
      </c>
      <c r="R69" s="31" t="str" cm="1">
        <f t="array" ref="R69">_xlfn.XLOOKUP(0,ABS(tbl_SeqLib[[#This Row],[Max vol for col]:[Av vol for col]]-tbl_SeqLib[[#This Row],[PCR prodct (µl) to add (exact)]]),tbl_SeqLib[[#This Row],[Max vol for col]:[Av vol for col]],"",1)</f>
        <v/>
      </c>
      <c r="S69" s="31" t="str">
        <f>IF(LEN(tbl_SeqLib[[#This Row],[Max vol for col]])=0,"",tbl_SeqLib[[#This Row],[Max vol for col]])</f>
        <v/>
      </c>
      <c r="T69" s="31" t="str">
        <f>IF(LEN(tbl_SeqLib[[#This Row],[PCR '[DNA'] (ng / µl)]])&gt;0,AVERAGE(tbl_SeqLib[PCR prodct (µl) to add (exact)]),"")</f>
        <v/>
      </c>
      <c r="U69" s="31" t="str">
        <f>IF(LEN(tbl_SeqLib[[#This Row],[PCR '[DNA'] (ng / µl)]])&gt;0,MAX(tbl_SeqLib[PCR prodct (µl) to add (exact)]),"")</f>
        <v/>
      </c>
      <c r="V69" s="31" t="str" cm="1">
        <f t="array" ref="V6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69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69" s="72"/>
      <c r="Y69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69" s="45" t="str">
        <f>IF(ISBLANK(tbl_SeqLib[[#This Row],[sWGA Identifier]]),"",CONCATENATE(exp_id,"_",tbl_SeqLib[[#This Row],[Well]]))</f>
        <v/>
      </c>
    </row>
    <row r="70" spans="1:26" ht="15.75" customHeight="1" x14ac:dyDescent="0.3">
      <c r="A70" s="44">
        <v>68</v>
      </c>
      <c r="B70" s="79" t="str">
        <f>RIGHT(tbl_SeqLib[[#This Row],[Well]],LEN(tbl_SeqLib[[#This Row],[Well]])-1)</f>
        <v>9</v>
      </c>
      <c r="C70" s="32" t="s">
        <v>197</v>
      </c>
      <c r="D70" s="13"/>
      <c r="E70" s="15"/>
      <c r="F70" s="13"/>
      <c r="G70" s="26"/>
      <c r="H70" s="26"/>
      <c r="I70" s="26"/>
      <c r="J70" s="26"/>
      <c r="K7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0" s="27" t="s">
        <v>198</v>
      </c>
      <c r="M70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0" s="31" t="str">
        <f>IF(LEN(tbl_SeqLib[[#This Row],[PCR '[DNA'] (ng / µl)]])&gt;0,ROUNDUP(_xlfn.MINIFS(tbl_SeqLib[PCR prodct (µl) to add (exact)],tbl_SeqLib[Column],tbl_SeqLib[[#This Row],[Column]]),1),"")</f>
        <v/>
      </c>
      <c r="O70" s="31" t="str">
        <f>IF(LEN(tbl_SeqLib[[#This Row],[PCR '[DNA'] (ng / µl)]])&gt;0,ROUNDDOWN(_xlfn.MAXIFS(tbl_SeqLib[PCR prodct (µl) to add (exact)],tbl_SeqLib[Column],tbl_SeqLib[[#This Row],[Column]]),1),"")</f>
        <v/>
      </c>
      <c r="P70" s="31" t="str">
        <f>IF(LEN(tbl_SeqLib[[#This Row],[PCR '[DNA'] (ng / µl)]])&gt;0,ROUNDUP(AVERAGEIFS(tbl_SeqLib[PCR prodct (µl) to add (exact)],tbl_SeqLib[Column],tbl_SeqLib[[#This Row],[Column]]),1),"")</f>
        <v/>
      </c>
      <c r="Q70" s="31" t="str" cm="1">
        <f t="array" ref="Q70">_xlfn.XLOOKUP(0,ABS(tbl_SeqLib[[#This Row],[Min vol for col]:[Av vol for col]]-tbl_SeqLib[[#This Row],[PCR prodct (µl) to add (exact)]]),tbl_SeqLib[[#This Row],[Min vol for col]:[Av vol for col]],"",1)</f>
        <v/>
      </c>
      <c r="R70" s="31" t="str" cm="1">
        <f t="array" ref="R70">_xlfn.XLOOKUP(0,ABS(tbl_SeqLib[[#This Row],[Max vol for col]:[Av vol for col]]-tbl_SeqLib[[#This Row],[PCR prodct (µl) to add (exact)]]),tbl_SeqLib[[#This Row],[Max vol for col]:[Av vol for col]],"",1)</f>
        <v/>
      </c>
      <c r="S70" s="31" t="str">
        <f>IF(LEN(tbl_SeqLib[[#This Row],[Max vol for col]])=0,"",tbl_SeqLib[[#This Row],[Max vol for col]])</f>
        <v/>
      </c>
      <c r="T70" s="31" t="str">
        <f>IF(LEN(tbl_SeqLib[[#This Row],[PCR '[DNA'] (ng / µl)]])&gt;0,AVERAGE(tbl_SeqLib[PCR prodct (µl) to add (exact)]),"")</f>
        <v/>
      </c>
      <c r="U70" s="31" t="str">
        <f>IF(LEN(tbl_SeqLib[[#This Row],[PCR '[DNA'] (ng / µl)]])&gt;0,MAX(tbl_SeqLib[PCR prodct (µl) to add (exact)]),"")</f>
        <v/>
      </c>
      <c r="V70" s="31" t="str" cm="1">
        <f t="array" ref="V7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0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0" s="72"/>
      <c r="Y70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0" s="45" t="str">
        <f>IF(ISBLANK(tbl_SeqLib[[#This Row],[sWGA Identifier]]),"",CONCATENATE(exp_id,"_",tbl_SeqLib[[#This Row],[Well]]))</f>
        <v/>
      </c>
    </row>
    <row r="71" spans="1:26" ht="15.75" customHeight="1" x14ac:dyDescent="0.3">
      <c r="A71" s="44">
        <v>69</v>
      </c>
      <c r="B71" s="79" t="str">
        <f>RIGHT(tbl_SeqLib[[#This Row],[Well]],LEN(tbl_SeqLib[[#This Row],[Well]])-1)</f>
        <v>9</v>
      </c>
      <c r="C71" s="32" t="s">
        <v>199</v>
      </c>
      <c r="D71" s="13"/>
      <c r="E71" s="15"/>
      <c r="F71" s="13"/>
      <c r="G71" s="26"/>
      <c r="H71" s="26"/>
      <c r="I71" s="26"/>
      <c r="J71" s="26"/>
      <c r="K7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1" s="27" t="s">
        <v>200</v>
      </c>
      <c r="M71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1" s="31" t="str">
        <f>IF(LEN(tbl_SeqLib[[#This Row],[PCR '[DNA'] (ng / µl)]])&gt;0,ROUNDUP(_xlfn.MINIFS(tbl_SeqLib[PCR prodct (µl) to add (exact)],tbl_SeqLib[Column],tbl_SeqLib[[#This Row],[Column]]),1),"")</f>
        <v/>
      </c>
      <c r="O71" s="31" t="str">
        <f>IF(LEN(tbl_SeqLib[[#This Row],[PCR '[DNA'] (ng / µl)]])&gt;0,ROUNDDOWN(_xlfn.MAXIFS(tbl_SeqLib[PCR prodct (µl) to add (exact)],tbl_SeqLib[Column],tbl_SeqLib[[#This Row],[Column]]),1),"")</f>
        <v/>
      </c>
      <c r="P71" s="31" t="str">
        <f>IF(LEN(tbl_SeqLib[[#This Row],[PCR '[DNA'] (ng / µl)]])&gt;0,ROUNDUP(AVERAGEIFS(tbl_SeqLib[PCR prodct (µl) to add (exact)],tbl_SeqLib[Column],tbl_SeqLib[[#This Row],[Column]]),1),"")</f>
        <v/>
      </c>
      <c r="Q71" s="31" t="str" cm="1">
        <f t="array" ref="Q71">_xlfn.XLOOKUP(0,ABS(tbl_SeqLib[[#This Row],[Min vol for col]:[Av vol for col]]-tbl_SeqLib[[#This Row],[PCR prodct (µl) to add (exact)]]),tbl_SeqLib[[#This Row],[Min vol for col]:[Av vol for col]],"",1)</f>
        <v/>
      </c>
      <c r="R71" s="31" t="str" cm="1">
        <f t="array" ref="R71">_xlfn.XLOOKUP(0,ABS(tbl_SeqLib[[#This Row],[Max vol for col]:[Av vol for col]]-tbl_SeqLib[[#This Row],[PCR prodct (µl) to add (exact)]]),tbl_SeqLib[[#This Row],[Max vol for col]:[Av vol for col]],"",1)</f>
        <v/>
      </c>
      <c r="S71" s="31" t="str">
        <f>IF(LEN(tbl_SeqLib[[#This Row],[Max vol for col]])=0,"",tbl_SeqLib[[#This Row],[Max vol for col]])</f>
        <v/>
      </c>
      <c r="T71" s="31" t="str">
        <f>IF(LEN(tbl_SeqLib[[#This Row],[PCR '[DNA'] (ng / µl)]])&gt;0,AVERAGE(tbl_SeqLib[PCR prodct (µl) to add (exact)]),"")</f>
        <v/>
      </c>
      <c r="U71" s="31" t="str">
        <f>IF(LEN(tbl_SeqLib[[#This Row],[PCR '[DNA'] (ng / µl)]])&gt;0,MAX(tbl_SeqLib[PCR prodct (µl) to add (exact)]),"")</f>
        <v/>
      </c>
      <c r="V71" s="31" t="str" cm="1">
        <f t="array" ref="V7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1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1" s="72"/>
      <c r="Y71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1" s="45" t="str">
        <f>IF(ISBLANK(tbl_SeqLib[[#This Row],[sWGA Identifier]]),"",CONCATENATE(exp_id,"_",tbl_SeqLib[[#This Row],[Well]]))</f>
        <v/>
      </c>
    </row>
    <row r="72" spans="1:26" ht="15.75" customHeight="1" x14ac:dyDescent="0.3">
      <c r="A72" s="44">
        <v>70</v>
      </c>
      <c r="B72" s="79" t="str">
        <f>RIGHT(tbl_SeqLib[[#This Row],[Well]],LEN(tbl_SeqLib[[#This Row],[Well]])-1)</f>
        <v>9</v>
      </c>
      <c r="C72" s="32" t="s">
        <v>201</v>
      </c>
      <c r="D72" s="13"/>
      <c r="E72" s="15"/>
      <c r="F72" s="13"/>
      <c r="G72" s="26"/>
      <c r="H72" s="26"/>
      <c r="I72" s="26"/>
      <c r="J72" s="26"/>
      <c r="K7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2" s="27" t="s">
        <v>202</v>
      </c>
      <c r="M72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2" s="31" t="str">
        <f>IF(LEN(tbl_SeqLib[[#This Row],[PCR '[DNA'] (ng / µl)]])&gt;0,ROUNDUP(_xlfn.MINIFS(tbl_SeqLib[PCR prodct (µl) to add (exact)],tbl_SeqLib[Column],tbl_SeqLib[[#This Row],[Column]]),1),"")</f>
        <v/>
      </c>
      <c r="O72" s="31" t="str">
        <f>IF(LEN(tbl_SeqLib[[#This Row],[PCR '[DNA'] (ng / µl)]])&gt;0,ROUNDDOWN(_xlfn.MAXIFS(tbl_SeqLib[PCR prodct (µl) to add (exact)],tbl_SeqLib[Column],tbl_SeqLib[[#This Row],[Column]]),1),"")</f>
        <v/>
      </c>
      <c r="P72" s="31" t="str">
        <f>IF(LEN(tbl_SeqLib[[#This Row],[PCR '[DNA'] (ng / µl)]])&gt;0,ROUNDUP(AVERAGEIFS(tbl_SeqLib[PCR prodct (µl) to add (exact)],tbl_SeqLib[Column],tbl_SeqLib[[#This Row],[Column]]),1),"")</f>
        <v/>
      </c>
      <c r="Q72" s="31" t="str" cm="1">
        <f t="array" ref="Q72">_xlfn.XLOOKUP(0,ABS(tbl_SeqLib[[#This Row],[Min vol for col]:[Av vol for col]]-tbl_SeqLib[[#This Row],[PCR prodct (µl) to add (exact)]]),tbl_SeqLib[[#This Row],[Min vol for col]:[Av vol for col]],"",1)</f>
        <v/>
      </c>
      <c r="R72" s="31" t="str" cm="1">
        <f t="array" ref="R72">_xlfn.XLOOKUP(0,ABS(tbl_SeqLib[[#This Row],[Max vol for col]:[Av vol for col]]-tbl_SeqLib[[#This Row],[PCR prodct (µl) to add (exact)]]),tbl_SeqLib[[#This Row],[Max vol for col]:[Av vol for col]],"",1)</f>
        <v/>
      </c>
      <c r="S72" s="31" t="str">
        <f>IF(LEN(tbl_SeqLib[[#This Row],[Max vol for col]])=0,"",tbl_SeqLib[[#This Row],[Max vol for col]])</f>
        <v/>
      </c>
      <c r="T72" s="31" t="str">
        <f>IF(LEN(tbl_SeqLib[[#This Row],[PCR '[DNA'] (ng / µl)]])&gt;0,AVERAGE(tbl_SeqLib[PCR prodct (µl) to add (exact)]),"")</f>
        <v/>
      </c>
      <c r="U72" s="31" t="str">
        <f>IF(LEN(tbl_SeqLib[[#This Row],[PCR '[DNA'] (ng / µl)]])&gt;0,MAX(tbl_SeqLib[PCR prodct (µl) to add (exact)]),"")</f>
        <v/>
      </c>
      <c r="V72" s="31" t="str" cm="1">
        <f t="array" ref="V7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2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2" s="72"/>
      <c r="Y72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2" s="45" t="str">
        <f>IF(ISBLANK(tbl_SeqLib[[#This Row],[sWGA Identifier]]),"",CONCATENATE(exp_id,"_",tbl_SeqLib[[#This Row],[Well]]))</f>
        <v/>
      </c>
    </row>
    <row r="73" spans="1:26" ht="15.75" customHeight="1" x14ac:dyDescent="0.3">
      <c r="A73" s="44">
        <v>71</v>
      </c>
      <c r="B73" s="79" t="str">
        <f>RIGHT(tbl_SeqLib[[#This Row],[Well]],LEN(tbl_SeqLib[[#This Row],[Well]])-1)</f>
        <v>9</v>
      </c>
      <c r="C73" s="32" t="s">
        <v>203</v>
      </c>
      <c r="D73" s="13"/>
      <c r="E73" s="15"/>
      <c r="F73" s="13"/>
      <c r="G73" s="26"/>
      <c r="H73" s="26"/>
      <c r="I73" s="26"/>
      <c r="J73" s="26"/>
      <c r="K7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3" s="27" t="s">
        <v>204</v>
      </c>
      <c r="M73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3" s="31" t="str">
        <f>IF(LEN(tbl_SeqLib[[#This Row],[PCR '[DNA'] (ng / µl)]])&gt;0,ROUNDUP(_xlfn.MINIFS(tbl_SeqLib[PCR prodct (µl) to add (exact)],tbl_SeqLib[Column],tbl_SeqLib[[#This Row],[Column]]),1),"")</f>
        <v/>
      </c>
      <c r="O73" s="31" t="str">
        <f>IF(LEN(tbl_SeqLib[[#This Row],[PCR '[DNA'] (ng / µl)]])&gt;0,ROUNDDOWN(_xlfn.MAXIFS(tbl_SeqLib[PCR prodct (µl) to add (exact)],tbl_SeqLib[Column],tbl_SeqLib[[#This Row],[Column]]),1),"")</f>
        <v/>
      </c>
      <c r="P73" s="31" t="str">
        <f>IF(LEN(tbl_SeqLib[[#This Row],[PCR '[DNA'] (ng / µl)]])&gt;0,ROUNDUP(AVERAGEIFS(tbl_SeqLib[PCR prodct (µl) to add (exact)],tbl_SeqLib[Column],tbl_SeqLib[[#This Row],[Column]]),1),"")</f>
        <v/>
      </c>
      <c r="Q73" s="31" t="str" cm="1">
        <f t="array" ref="Q73">_xlfn.XLOOKUP(0,ABS(tbl_SeqLib[[#This Row],[Min vol for col]:[Av vol for col]]-tbl_SeqLib[[#This Row],[PCR prodct (µl) to add (exact)]]),tbl_SeqLib[[#This Row],[Min vol for col]:[Av vol for col]],"",1)</f>
        <v/>
      </c>
      <c r="R73" s="31" t="str" cm="1">
        <f t="array" ref="R73">_xlfn.XLOOKUP(0,ABS(tbl_SeqLib[[#This Row],[Max vol for col]:[Av vol for col]]-tbl_SeqLib[[#This Row],[PCR prodct (µl) to add (exact)]]),tbl_SeqLib[[#This Row],[Max vol for col]:[Av vol for col]],"",1)</f>
        <v/>
      </c>
      <c r="S73" s="31" t="str">
        <f>IF(LEN(tbl_SeqLib[[#This Row],[Max vol for col]])=0,"",tbl_SeqLib[[#This Row],[Max vol for col]])</f>
        <v/>
      </c>
      <c r="T73" s="31" t="str">
        <f>IF(LEN(tbl_SeqLib[[#This Row],[PCR '[DNA'] (ng / µl)]])&gt;0,AVERAGE(tbl_SeqLib[PCR prodct (µl) to add (exact)]),"")</f>
        <v/>
      </c>
      <c r="U73" s="31" t="str">
        <f>IF(LEN(tbl_SeqLib[[#This Row],[PCR '[DNA'] (ng / µl)]])&gt;0,MAX(tbl_SeqLib[PCR prodct (µl) to add (exact)]),"")</f>
        <v/>
      </c>
      <c r="V73" s="31" t="str" cm="1">
        <f t="array" ref="V7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3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3" s="72"/>
      <c r="Y73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3" s="45" t="str">
        <f>IF(ISBLANK(tbl_SeqLib[[#This Row],[sWGA Identifier]]),"",CONCATENATE(exp_id,"_",tbl_SeqLib[[#This Row],[Well]]))</f>
        <v/>
      </c>
    </row>
    <row r="74" spans="1:26" ht="15.75" customHeight="1" thickBot="1" x14ac:dyDescent="0.35">
      <c r="A74" s="46">
        <v>72</v>
      </c>
      <c r="B74" s="80" t="str">
        <f>RIGHT(tbl_SeqLib[[#This Row],[Well]],LEN(tbl_SeqLib[[#This Row],[Well]])-1)</f>
        <v>9</v>
      </c>
      <c r="C74" s="55" t="s">
        <v>205</v>
      </c>
      <c r="D74" s="48"/>
      <c r="E74" s="49"/>
      <c r="F74" s="48"/>
      <c r="G74" s="50"/>
      <c r="H74" s="50"/>
      <c r="I74" s="50"/>
      <c r="J74" s="50"/>
      <c r="K74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4" s="52" t="s">
        <v>206</v>
      </c>
      <c r="M74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4" s="53" t="str">
        <f>IF(LEN(tbl_SeqLib[[#This Row],[PCR '[DNA'] (ng / µl)]])&gt;0,ROUNDUP(_xlfn.MINIFS(tbl_SeqLib[PCR prodct (µl) to add (exact)],tbl_SeqLib[Column],tbl_SeqLib[[#This Row],[Column]]),1),"")</f>
        <v/>
      </c>
      <c r="O74" s="53" t="str">
        <f>IF(LEN(tbl_SeqLib[[#This Row],[PCR '[DNA'] (ng / µl)]])&gt;0,ROUNDDOWN(_xlfn.MAXIFS(tbl_SeqLib[PCR prodct (µl) to add (exact)],tbl_SeqLib[Column],tbl_SeqLib[[#This Row],[Column]]),1),"")</f>
        <v/>
      </c>
      <c r="P74" s="53" t="str">
        <f>IF(LEN(tbl_SeqLib[[#This Row],[PCR '[DNA'] (ng / µl)]])&gt;0,ROUNDUP(AVERAGEIFS(tbl_SeqLib[PCR prodct (µl) to add (exact)],tbl_SeqLib[Column],tbl_SeqLib[[#This Row],[Column]]),1),"")</f>
        <v/>
      </c>
      <c r="Q74" s="53" t="str" cm="1">
        <f t="array" ref="Q74">_xlfn.XLOOKUP(0,ABS(tbl_SeqLib[[#This Row],[Min vol for col]:[Av vol for col]]-tbl_SeqLib[[#This Row],[PCR prodct (µl) to add (exact)]]),tbl_SeqLib[[#This Row],[Min vol for col]:[Av vol for col]],"",1)</f>
        <v/>
      </c>
      <c r="R74" s="53" t="str" cm="1">
        <f t="array" ref="R74">_xlfn.XLOOKUP(0,ABS(tbl_SeqLib[[#This Row],[Max vol for col]:[Av vol for col]]-tbl_SeqLib[[#This Row],[PCR prodct (µl) to add (exact)]]),tbl_SeqLib[[#This Row],[Max vol for col]:[Av vol for col]],"",1)</f>
        <v/>
      </c>
      <c r="S74" s="53" t="str">
        <f>IF(LEN(tbl_SeqLib[[#This Row],[Max vol for col]])=0,"",tbl_SeqLib[[#This Row],[Max vol for col]])</f>
        <v/>
      </c>
      <c r="T74" s="53" t="str">
        <f>IF(LEN(tbl_SeqLib[[#This Row],[PCR '[DNA'] (ng / µl)]])&gt;0,AVERAGE(tbl_SeqLib[PCR prodct (µl) to add (exact)]),"")</f>
        <v/>
      </c>
      <c r="U74" s="53" t="str">
        <f>IF(LEN(tbl_SeqLib[[#This Row],[PCR '[DNA'] (ng / µl)]])&gt;0,MAX(tbl_SeqLib[PCR prodct (µl) to add (exact)]),"")</f>
        <v/>
      </c>
      <c r="V74" s="53" t="str" cm="1">
        <f t="array" ref="V7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4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4" s="73"/>
      <c r="Y74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4" s="54" t="str">
        <f>IF(ISBLANK(tbl_SeqLib[[#This Row],[sWGA Identifier]]),"",CONCATENATE(exp_id,"_",tbl_SeqLib[[#This Row],[Well]]))</f>
        <v/>
      </c>
    </row>
    <row r="75" spans="1:26" ht="15.75" customHeight="1" x14ac:dyDescent="0.3">
      <c r="A75" s="37">
        <v>73</v>
      </c>
      <c r="B75" s="81" t="str">
        <f>RIGHT(tbl_SeqLib[[#This Row],[Well]],LEN(tbl_SeqLib[[#This Row],[Well]])-1)</f>
        <v>10</v>
      </c>
      <c r="C75" s="38" t="s">
        <v>207</v>
      </c>
      <c r="D75" s="39"/>
      <c r="E75" s="41"/>
      <c r="F75" s="39"/>
      <c r="G75" s="39"/>
      <c r="H75" s="39"/>
      <c r="I75" s="39"/>
      <c r="J75" s="39"/>
      <c r="K75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5" s="41" t="s">
        <v>208</v>
      </c>
      <c r="M75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5" s="42" t="str">
        <f>IF(LEN(tbl_SeqLib[[#This Row],[PCR '[DNA'] (ng / µl)]])&gt;0,ROUNDUP(_xlfn.MINIFS(tbl_SeqLib[PCR prodct (µl) to add (exact)],tbl_SeqLib[Column],tbl_SeqLib[[#This Row],[Column]]),1),"")</f>
        <v/>
      </c>
      <c r="O75" s="42" t="str">
        <f>IF(LEN(tbl_SeqLib[[#This Row],[PCR '[DNA'] (ng / µl)]])&gt;0,ROUNDDOWN(_xlfn.MAXIFS(tbl_SeqLib[PCR prodct (µl) to add (exact)],tbl_SeqLib[Column],tbl_SeqLib[[#This Row],[Column]]),1),"")</f>
        <v/>
      </c>
      <c r="P75" s="42" t="str">
        <f>IF(LEN(tbl_SeqLib[[#This Row],[PCR '[DNA'] (ng / µl)]])&gt;0,ROUNDUP(AVERAGEIFS(tbl_SeqLib[PCR prodct (µl) to add (exact)],tbl_SeqLib[Column],tbl_SeqLib[[#This Row],[Column]]),1),"")</f>
        <v/>
      </c>
      <c r="Q75" s="42" t="str" cm="1">
        <f t="array" ref="Q75">_xlfn.XLOOKUP(0,ABS(tbl_SeqLib[[#This Row],[Min vol for col]:[Av vol for col]]-tbl_SeqLib[[#This Row],[PCR prodct (µl) to add (exact)]]),tbl_SeqLib[[#This Row],[Min vol for col]:[Av vol for col]],"",1)</f>
        <v/>
      </c>
      <c r="R75" s="42" t="str" cm="1">
        <f t="array" ref="R75">_xlfn.XLOOKUP(0,ABS(tbl_SeqLib[[#This Row],[Max vol for col]:[Av vol for col]]-tbl_SeqLib[[#This Row],[PCR prodct (µl) to add (exact)]]),tbl_SeqLib[[#This Row],[Max vol for col]:[Av vol for col]],"",1)</f>
        <v/>
      </c>
      <c r="S75" s="42" t="str">
        <f>IF(LEN(tbl_SeqLib[[#This Row],[Max vol for col]])=0,"",tbl_SeqLib[[#This Row],[Max vol for col]])</f>
        <v/>
      </c>
      <c r="T75" s="42" t="str">
        <f>IF(LEN(tbl_SeqLib[[#This Row],[PCR '[DNA'] (ng / µl)]])&gt;0,AVERAGE(tbl_SeqLib[PCR prodct (µl) to add (exact)]),"")</f>
        <v/>
      </c>
      <c r="U75" s="42" t="str">
        <f>IF(LEN(tbl_SeqLib[[#This Row],[PCR '[DNA'] (ng / µl)]])&gt;0,MAX(tbl_SeqLib[PCR prodct (µl) to add (exact)]),"")</f>
        <v/>
      </c>
      <c r="V75" s="42" t="str" cm="1">
        <f t="array" ref="V7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5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5" s="69"/>
      <c r="Y75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5" s="43" t="str">
        <f>IF(ISBLANK(tbl_SeqLib[[#This Row],[sWGA Identifier]]),"",CONCATENATE(exp_id,"_",tbl_SeqLib[[#This Row],[Well]]))</f>
        <v/>
      </c>
    </row>
    <row r="76" spans="1:26" ht="15.75" customHeight="1" x14ac:dyDescent="0.3">
      <c r="A76" s="44">
        <v>74</v>
      </c>
      <c r="B76" s="79" t="str">
        <f>RIGHT(tbl_SeqLib[[#This Row],[Well]],LEN(tbl_SeqLib[[#This Row],[Well]])-1)</f>
        <v>10</v>
      </c>
      <c r="C76" s="32" t="s">
        <v>209</v>
      </c>
      <c r="D76" s="13"/>
      <c r="E76" s="15"/>
      <c r="F76" s="13"/>
      <c r="G76" s="26"/>
      <c r="H76" s="26"/>
      <c r="I76" s="26"/>
      <c r="J76" s="26"/>
      <c r="K7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6" s="27" t="s">
        <v>210</v>
      </c>
      <c r="M76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6" s="31" t="str">
        <f>IF(LEN(tbl_SeqLib[[#This Row],[PCR '[DNA'] (ng / µl)]])&gt;0,ROUNDUP(_xlfn.MINIFS(tbl_SeqLib[PCR prodct (µl) to add (exact)],tbl_SeqLib[Column],tbl_SeqLib[[#This Row],[Column]]),1),"")</f>
        <v/>
      </c>
      <c r="O76" s="31" t="str">
        <f>IF(LEN(tbl_SeqLib[[#This Row],[PCR '[DNA'] (ng / µl)]])&gt;0,ROUNDDOWN(_xlfn.MAXIFS(tbl_SeqLib[PCR prodct (µl) to add (exact)],tbl_SeqLib[Column],tbl_SeqLib[[#This Row],[Column]]),1),"")</f>
        <v/>
      </c>
      <c r="P76" s="31" t="str">
        <f>IF(LEN(tbl_SeqLib[[#This Row],[PCR '[DNA'] (ng / µl)]])&gt;0,ROUNDUP(AVERAGEIFS(tbl_SeqLib[PCR prodct (µl) to add (exact)],tbl_SeqLib[Column],tbl_SeqLib[[#This Row],[Column]]),1),"")</f>
        <v/>
      </c>
      <c r="Q76" s="31" t="str" cm="1">
        <f t="array" ref="Q76">_xlfn.XLOOKUP(0,ABS(tbl_SeqLib[[#This Row],[Min vol for col]:[Av vol for col]]-tbl_SeqLib[[#This Row],[PCR prodct (µl) to add (exact)]]),tbl_SeqLib[[#This Row],[Min vol for col]:[Av vol for col]],"",1)</f>
        <v/>
      </c>
      <c r="R76" s="31" t="str" cm="1">
        <f t="array" ref="R76">_xlfn.XLOOKUP(0,ABS(tbl_SeqLib[[#This Row],[Max vol for col]:[Av vol for col]]-tbl_SeqLib[[#This Row],[PCR prodct (µl) to add (exact)]]),tbl_SeqLib[[#This Row],[Max vol for col]:[Av vol for col]],"",1)</f>
        <v/>
      </c>
      <c r="S76" s="31" t="str">
        <f>IF(LEN(tbl_SeqLib[[#This Row],[Max vol for col]])=0,"",tbl_SeqLib[[#This Row],[Max vol for col]])</f>
        <v/>
      </c>
      <c r="T76" s="31" t="str">
        <f>IF(LEN(tbl_SeqLib[[#This Row],[PCR '[DNA'] (ng / µl)]])&gt;0,AVERAGE(tbl_SeqLib[PCR prodct (µl) to add (exact)]),"")</f>
        <v/>
      </c>
      <c r="U76" s="31" t="str">
        <f>IF(LEN(tbl_SeqLib[[#This Row],[PCR '[DNA'] (ng / µl)]])&gt;0,MAX(tbl_SeqLib[PCR prodct (µl) to add (exact)]),"")</f>
        <v/>
      </c>
      <c r="V76" s="31" t="str" cm="1">
        <f t="array" ref="V7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6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6" s="72"/>
      <c r="Y76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6" s="45" t="str">
        <f>IF(ISBLANK(tbl_SeqLib[[#This Row],[sWGA Identifier]]),"",CONCATENATE(exp_id,"_",tbl_SeqLib[[#This Row],[Well]]))</f>
        <v/>
      </c>
    </row>
    <row r="77" spans="1:26" ht="15.75" customHeight="1" x14ac:dyDescent="0.3">
      <c r="A77" s="44">
        <v>75</v>
      </c>
      <c r="B77" s="79" t="str">
        <f>RIGHT(tbl_SeqLib[[#This Row],[Well]],LEN(tbl_SeqLib[[#This Row],[Well]])-1)</f>
        <v>10</v>
      </c>
      <c r="C77" s="32" t="s">
        <v>211</v>
      </c>
      <c r="D77" s="13"/>
      <c r="E77" s="15"/>
      <c r="F77" s="13"/>
      <c r="G77" s="26"/>
      <c r="H77" s="26"/>
      <c r="I77" s="26"/>
      <c r="J77" s="26"/>
      <c r="K7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7" s="27" t="s">
        <v>212</v>
      </c>
      <c r="M77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7" s="31" t="str">
        <f>IF(LEN(tbl_SeqLib[[#This Row],[PCR '[DNA'] (ng / µl)]])&gt;0,ROUNDUP(_xlfn.MINIFS(tbl_SeqLib[PCR prodct (µl) to add (exact)],tbl_SeqLib[Column],tbl_SeqLib[[#This Row],[Column]]),1),"")</f>
        <v/>
      </c>
      <c r="O77" s="31" t="str">
        <f>IF(LEN(tbl_SeqLib[[#This Row],[PCR '[DNA'] (ng / µl)]])&gt;0,ROUNDDOWN(_xlfn.MAXIFS(tbl_SeqLib[PCR prodct (µl) to add (exact)],tbl_SeqLib[Column],tbl_SeqLib[[#This Row],[Column]]),1),"")</f>
        <v/>
      </c>
      <c r="P77" s="31" t="str">
        <f>IF(LEN(tbl_SeqLib[[#This Row],[PCR '[DNA'] (ng / µl)]])&gt;0,ROUNDUP(AVERAGEIFS(tbl_SeqLib[PCR prodct (µl) to add (exact)],tbl_SeqLib[Column],tbl_SeqLib[[#This Row],[Column]]),1),"")</f>
        <v/>
      </c>
      <c r="Q77" s="31" t="str" cm="1">
        <f t="array" ref="Q77">_xlfn.XLOOKUP(0,ABS(tbl_SeqLib[[#This Row],[Min vol for col]:[Av vol for col]]-tbl_SeqLib[[#This Row],[PCR prodct (µl) to add (exact)]]),tbl_SeqLib[[#This Row],[Min vol for col]:[Av vol for col]],"",1)</f>
        <v/>
      </c>
      <c r="R77" s="31" t="str" cm="1">
        <f t="array" ref="R77">_xlfn.XLOOKUP(0,ABS(tbl_SeqLib[[#This Row],[Max vol for col]:[Av vol for col]]-tbl_SeqLib[[#This Row],[PCR prodct (µl) to add (exact)]]),tbl_SeqLib[[#This Row],[Max vol for col]:[Av vol for col]],"",1)</f>
        <v/>
      </c>
      <c r="S77" s="31" t="str">
        <f>IF(LEN(tbl_SeqLib[[#This Row],[Max vol for col]])=0,"",tbl_SeqLib[[#This Row],[Max vol for col]])</f>
        <v/>
      </c>
      <c r="T77" s="31" t="str">
        <f>IF(LEN(tbl_SeqLib[[#This Row],[PCR '[DNA'] (ng / µl)]])&gt;0,AVERAGE(tbl_SeqLib[PCR prodct (µl) to add (exact)]),"")</f>
        <v/>
      </c>
      <c r="U77" s="31" t="str">
        <f>IF(LEN(tbl_SeqLib[[#This Row],[PCR '[DNA'] (ng / µl)]])&gt;0,MAX(tbl_SeqLib[PCR prodct (µl) to add (exact)]),"")</f>
        <v/>
      </c>
      <c r="V77" s="31" t="str" cm="1">
        <f t="array" ref="V7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7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7" s="72"/>
      <c r="Y77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7" s="45" t="str">
        <f>IF(ISBLANK(tbl_SeqLib[[#This Row],[sWGA Identifier]]),"",CONCATENATE(exp_id,"_",tbl_SeqLib[[#This Row],[Well]]))</f>
        <v/>
      </c>
    </row>
    <row r="78" spans="1:26" ht="15.75" customHeight="1" x14ac:dyDescent="0.3">
      <c r="A78" s="44">
        <v>76</v>
      </c>
      <c r="B78" s="79" t="str">
        <f>RIGHT(tbl_SeqLib[[#This Row],[Well]],LEN(tbl_SeqLib[[#This Row],[Well]])-1)</f>
        <v>10</v>
      </c>
      <c r="C78" s="32" t="s">
        <v>213</v>
      </c>
      <c r="D78" s="13"/>
      <c r="E78" s="15"/>
      <c r="F78" s="13"/>
      <c r="G78" s="26"/>
      <c r="H78" s="26"/>
      <c r="I78" s="26"/>
      <c r="J78" s="26"/>
      <c r="K7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8" s="27" t="s">
        <v>214</v>
      </c>
      <c r="M78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8" s="31" t="str">
        <f>IF(LEN(tbl_SeqLib[[#This Row],[PCR '[DNA'] (ng / µl)]])&gt;0,ROUNDUP(_xlfn.MINIFS(tbl_SeqLib[PCR prodct (µl) to add (exact)],tbl_SeqLib[Column],tbl_SeqLib[[#This Row],[Column]]),1),"")</f>
        <v/>
      </c>
      <c r="O78" s="31" t="str">
        <f>IF(LEN(tbl_SeqLib[[#This Row],[PCR '[DNA'] (ng / µl)]])&gt;0,ROUNDDOWN(_xlfn.MAXIFS(tbl_SeqLib[PCR prodct (µl) to add (exact)],tbl_SeqLib[Column],tbl_SeqLib[[#This Row],[Column]]),1),"")</f>
        <v/>
      </c>
      <c r="P78" s="31" t="str">
        <f>IF(LEN(tbl_SeqLib[[#This Row],[PCR '[DNA'] (ng / µl)]])&gt;0,ROUNDUP(AVERAGEIFS(tbl_SeqLib[PCR prodct (µl) to add (exact)],tbl_SeqLib[Column],tbl_SeqLib[[#This Row],[Column]]),1),"")</f>
        <v/>
      </c>
      <c r="Q78" s="31" t="str" cm="1">
        <f t="array" ref="Q78">_xlfn.XLOOKUP(0,ABS(tbl_SeqLib[[#This Row],[Min vol for col]:[Av vol for col]]-tbl_SeqLib[[#This Row],[PCR prodct (µl) to add (exact)]]),tbl_SeqLib[[#This Row],[Min vol for col]:[Av vol for col]],"",1)</f>
        <v/>
      </c>
      <c r="R78" s="31" t="str" cm="1">
        <f t="array" ref="R78">_xlfn.XLOOKUP(0,ABS(tbl_SeqLib[[#This Row],[Max vol for col]:[Av vol for col]]-tbl_SeqLib[[#This Row],[PCR prodct (µl) to add (exact)]]),tbl_SeqLib[[#This Row],[Max vol for col]:[Av vol for col]],"",1)</f>
        <v/>
      </c>
      <c r="S78" s="31" t="str">
        <f>IF(LEN(tbl_SeqLib[[#This Row],[Max vol for col]])=0,"",tbl_SeqLib[[#This Row],[Max vol for col]])</f>
        <v/>
      </c>
      <c r="T78" s="31" t="str">
        <f>IF(LEN(tbl_SeqLib[[#This Row],[PCR '[DNA'] (ng / µl)]])&gt;0,AVERAGE(tbl_SeqLib[PCR prodct (µl) to add (exact)]),"")</f>
        <v/>
      </c>
      <c r="U78" s="31" t="str">
        <f>IF(LEN(tbl_SeqLib[[#This Row],[PCR '[DNA'] (ng / µl)]])&gt;0,MAX(tbl_SeqLib[PCR prodct (µl) to add (exact)]),"")</f>
        <v/>
      </c>
      <c r="V78" s="31" t="str" cm="1">
        <f t="array" ref="V7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8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8" s="72"/>
      <c r="Y78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8" s="45" t="str">
        <f>IF(ISBLANK(tbl_SeqLib[[#This Row],[sWGA Identifier]]),"",CONCATENATE(exp_id,"_",tbl_SeqLib[[#This Row],[Well]]))</f>
        <v/>
      </c>
    </row>
    <row r="79" spans="1:26" ht="15.75" customHeight="1" x14ac:dyDescent="0.3">
      <c r="A79" s="44">
        <v>77</v>
      </c>
      <c r="B79" s="79" t="str">
        <f>RIGHT(tbl_SeqLib[[#This Row],[Well]],LEN(tbl_SeqLib[[#This Row],[Well]])-1)</f>
        <v>10</v>
      </c>
      <c r="C79" s="32" t="s">
        <v>215</v>
      </c>
      <c r="D79" s="13"/>
      <c r="E79" s="15"/>
      <c r="F79" s="13"/>
      <c r="G79" s="26"/>
      <c r="H79" s="26"/>
      <c r="I79" s="26"/>
      <c r="J79" s="26"/>
      <c r="K7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9" s="27" t="s">
        <v>216</v>
      </c>
      <c r="M79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9" s="31" t="str">
        <f>IF(LEN(tbl_SeqLib[[#This Row],[PCR '[DNA'] (ng / µl)]])&gt;0,ROUNDUP(_xlfn.MINIFS(tbl_SeqLib[PCR prodct (µl) to add (exact)],tbl_SeqLib[Column],tbl_SeqLib[[#This Row],[Column]]),1),"")</f>
        <v/>
      </c>
      <c r="O79" s="31" t="str">
        <f>IF(LEN(tbl_SeqLib[[#This Row],[PCR '[DNA'] (ng / µl)]])&gt;0,ROUNDDOWN(_xlfn.MAXIFS(tbl_SeqLib[PCR prodct (µl) to add (exact)],tbl_SeqLib[Column],tbl_SeqLib[[#This Row],[Column]]),1),"")</f>
        <v/>
      </c>
      <c r="P79" s="31" t="str">
        <f>IF(LEN(tbl_SeqLib[[#This Row],[PCR '[DNA'] (ng / µl)]])&gt;0,ROUNDUP(AVERAGEIFS(tbl_SeqLib[PCR prodct (µl) to add (exact)],tbl_SeqLib[Column],tbl_SeqLib[[#This Row],[Column]]),1),"")</f>
        <v/>
      </c>
      <c r="Q79" s="31" t="str" cm="1">
        <f t="array" ref="Q79">_xlfn.XLOOKUP(0,ABS(tbl_SeqLib[[#This Row],[Min vol for col]:[Av vol for col]]-tbl_SeqLib[[#This Row],[PCR prodct (µl) to add (exact)]]),tbl_SeqLib[[#This Row],[Min vol for col]:[Av vol for col]],"",1)</f>
        <v/>
      </c>
      <c r="R79" s="31" t="str" cm="1">
        <f t="array" ref="R79">_xlfn.XLOOKUP(0,ABS(tbl_SeqLib[[#This Row],[Max vol for col]:[Av vol for col]]-tbl_SeqLib[[#This Row],[PCR prodct (µl) to add (exact)]]),tbl_SeqLib[[#This Row],[Max vol for col]:[Av vol for col]],"",1)</f>
        <v/>
      </c>
      <c r="S79" s="31" t="str">
        <f>IF(LEN(tbl_SeqLib[[#This Row],[Max vol for col]])=0,"",tbl_SeqLib[[#This Row],[Max vol for col]])</f>
        <v/>
      </c>
      <c r="T79" s="31" t="str">
        <f>IF(LEN(tbl_SeqLib[[#This Row],[PCR '[DNA'] (ng / µl)]])&gt;0,AVERAGE(tbl_SeqLib[PCR prodct (µl) to add (exact)]),"")</f>
        <v/>
      </c>
      <c r="U79" s="31" t="str">
        <f>IF(LEN(tbl_SeqLib[[#This Row],[PCR '[DNA'] (ng / µl)]])&gt;0,MAX(tbl_SeqLib[PCR prodct (µl) to add (exact)]),"")</f>
        <v/>
      </c>
      <c r="V79" s="31" t="str" cm="1">
        <f t="array" ref="V7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79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79" s="72"/>
      <c r="Y79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79" s="45" t="str">
        <f>IF(ISBLANK(tbl_SeqLib[[#This Row],[sWGA Identifier]]),"",CONCATENATE(exp_id,"_",tbl_SeqLib[[#This Row],[Well]]))</f>
        <v/>
      </c>
    </row>
    <row r="80" spans="1:26" ht="15.75" customHeight="1" x14ac:dyDescent="0.3">
      <c r="A80" s="44">
        <v>78</v>
      </c>
      <c r="B80" s="79" t="str">
        <f>RIGHT(tbl_SeqLib[[#This Row],[Well]],LEN(tbl_SeqLib[[#This Row],[Well]])-1)</f>
        <v>10</v>
      </c>
      <c r="C80" s="32" t="s">
        <v>217</v>
      </c>
      <c r="D80" s="13"/>
      <c r="E80" s="15"/>
      <c r="F80" s="13"/>
      <c r="G80" s="26"/>
      <c r="H80" s="26"/>
      <c r="I80" s="26"/>
      <c r="J80" s="26"/>
      <c r="K8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0" s="27" t="s">
        <v>218</v>
      </c>
      <c r="M80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0" s="31" t="str">
        <f>IF(LEN(tbl_SeqLib[[#This Row],[PCR '[DNA'] (ng / µl)]])&gt;0,ROUNDUP(_xlfn.MINIFS(tbl_SeqLib[PCR prodct (µl) to add (exact)],tbl_SeqLib[Column],tbl_SeqLib[[#This Row],[Column]]),1),"")</f>
        <v/>
      </c>
      <c r="O80" s="31" t="str">
        <f>IF(LEN(tbl_SeqLib[[#This Row],[PCR '[DNA'] (ng / µl)]])&gt;0,ROUNDDOWN(_xlfn.MAXIFS(tbl_SeqLib[PCR prodct (µl) to add (exact)],tbl_SeqLib[Column],tbl_SeqLib[[#This Row],[Column]]),1),"")</f>
        <v/>
      </c>
      <c r="P80" s="31" t="str">
        <f>IF(LEN(tbl_SeqLib[[#This Row],[PCR '[DNA'] (ng / µl)]])&gt;0,ROUNDUP(AVERAGEIFS(tbl_SeqLib[PCR prodct (µl) to add (exact)],tbl_SeqLib[Column],tbl_SeqLib[[#This Row],[Column]]),1),"")</f>
        <v/>
      </c>
      <c r="Q80" s="31" t="str" cm="1">
        <f t="array" ref="Q80">_xlfn.XLOOKUP(0,ABS(tbl_SeqLib[[#This Row],[Min vol for col]:[Av vol for col]]-tbl_SeqLib[[#This Row],[PCR prodct (µl) to add (exact)]]),tbl_SeqLib[[#This Row],[Min vol for col]:[Av vol for col]],"",1)</f>
        <v/>
      </c>
      <c r="R80" s="31" t="str" cm="1">
        <f t="array" ref="R80">_xlfn.XLOOKUP(0,ABS(tbl_SeqLib[[#This Row],[Max vol for col]:[Av vol for col]]-tbl_SeqLib[[#This Row],[PCR prodct (µl) to add (exact)]]),tbl_SeqLib[[#This Row],[Max vol for col]:[Av vol for col]],"",1)</f>
        <v/>
      </c>
      <c r="S80" s="31" t="str">
        <f>IF(LEN(tbl_SeqLib[[#This Row],[Max vol for col]])=0,"",tbl_SeqLib[[#This Row],[Max vol for col]])</f>
        <v/>
      </c>
      <c r="T80" s="31" t="str">
        <f>IF(LEN(tbl_SeqLib[[#This Row],[PCR '[DNA'] (ng / µl)]])&gt;0,AVERAGE(tbl_SeqLib[PCR prodct (µl) to add (exact)]),"")</f>
        <v/>
      </c>
      <c r="U80" s="31" t="str">
        <f>IF(LEN(tbl_SeqLib[[#This Row],[PCR '[DNA'] (ng / µl)]])&gt;0,MAX(tbl_SeqLib[PCR prodct (µl) to add (exact)]),"")</f>
        <v/>
      </c>
      <c r="V80" s="31" t="str" cm="1">
        <f t="array" ref="V8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0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0" s="72"/>
      <c r="Y80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0" s="45" t="str">
        <f>IF(ISBLANK(tbl_SeqLib[[#This Row],[sWGA Identifier]]),"",CONCATENATE(exp_id,"_",tbl_SeqLib[[#This Row],[Well]]))</f>
        <v/>
      </c>
    </row>
    <row r="81" spans="1:26" ht="15.75" customHeight="1" x14ac:dyDescent="0.3">
      <c r="A81" s="44">
        <v>79</v>
      </c>
      <c r="B81" s="79" t="str">
        <f>RIGHT(tbl_SeqLib[[#This Row],[Well]],LEN(tbl_SeqLib[[#This Row],[Well]])-1)</f>
        <v>10</v>
      </c>
      <c r="C81" s="32" t="s">
        <v>219</v>
      </c>
      <c r="D81" s="13"/>
      <c r="E81" s="15"/>
      <c r="F81" s="13"/>
      <c r="G81" s="26"/>
      <c r="H81" s="26"/>
      <c r="I81" s="26"/>
      <c r="J81" s="26"/>
      <c r="K8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1" s="27" t="s">
        <v>220</v>
      </c>
      <c r="M81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1" s="31" t="str">
        <f>IF(LEN(tbl_SeqLib[[#This Row],[PCR '[DNA'] (ng / µl)]])&gt;0,ROUNDUP(_xlfn.MINIFS(tbl_SeqLib[PCR prodct (µl) to add (exact)],tbl_SeqLib[Column],tbl_SeqLib[[#This Row],[Column]]),1),"")</f>
        <v/>
      </c>
      <c r="O81" s="31" t="str">
        <f>IF(LEN(tbl_SeqLib[[#This Row],[PCR '[DNA'] (ng / µl)]])&gt;0,ROUNDDOWN(_xlfn.MAXIFS(tbl_SeqLib[PCR prodct (µl) to add (exact)],tbl_SeqLib[Column],tbl_SeqLib[[#This Row],[Column]]),1),"")</f>
        <v/>
      </c>
      <c r="P81" s="31" t="str">
        <f>IF(LEN(tbl_SeqLib[[#This Row],[PCR '[DNA'] (ng / µl)]])&gt;0,ROUNDUP(AVERAGEIFS(tbl_SeqLib[PCR prodct (µl) to add (exact)],tbl_SeqLib[Column],tbl_SeqLib[[#This Row],[Column]]),1),"")</f>
        <v/>
      </c>
      <c r="Q81" s="31" t="str" cm="1">
        <f t="array" ref="Q81">_xlfn.XLOOKUP(0,ABS(tbl_SeqLib[[#This Row],[Min vol for col]:[Av vol for col]]-tbl_SeqLib[[#This Row],[PCR prodct (µl) to add (exact)]]),tbl_SeqLib[[#This Row],[Min vol for col]:[Av vol for col]],"",1)</f>
        <v/>
      </c>
      <c r="R81" s="31" t="str" cm="1">
        <f t="array" ref="R81">_xlfn.XLOOKUP(0,ABS(tbl_SeqLib[[#This Row],[Max vol for col]:[Av vol for col]]-tbl_SeqLib[[#This Row],[PCR prodct (µl) to add (exact)]]),tbl_SeqLib[[#This Row],[Max vol for col]:[Av vol for col]],"",1)</f>
        <v/>
      </c>
      <c r="S81" s="31" t="str">
        <f>IF(LEN(tbl_SeqLib[[#This Row],[Max vol for col]])=0,"",tbl_SeqLib[[#This Row],[Max vol for col]])</f>
        <v/>
      </c>
      <c r="T81" s="31" t="str">
        <f>IF(LEN(tbl_SeqLib[[#This Row],[PCR '[DNA'] (ng / µl)]])&gt;0,AVERAGE(tbl_SeqLib[PCR prodct (µl) to add (exact)]),"")</f>
        <v/>
      </c>
      <c r="U81" s="31" t="str">
        <f>IF(LEN(tbl_SeqLib[[#This Row],[PCR '[DNA'] (ng / µl)]])&gt;0,MAX(tbl_SeqLib[PCR prodct (µl) to add (exact)]),"")</f>
        <v/>
      </c>
      <c r="V81" s="31" t="str" cm="1">
        <f t="array" ref="V8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1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1" s="72"/>
      <c r="Y81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1" s="45" t="str">
        <f>IF(ISBLANK(tbl_SeqLib[[#This Row],[sWGA Identifier]]),"",CONCATENATE(exp_id,"_",tbl_SeqLib[[#This Row],[Well]]))</f>
        <v/>
      </c>
    </row>
    <row r="82" spans="1:26" ht="15.75" customHeight="1" thickBot="1" x14ac:dyDescent="0.35">
      <c r="A82" s="46">
        <v>80</v>
      </c>
      <c r="B82" s="80" t="str">
        <f>RIGHT(tbl_SeqLib[[#This Row],[Well]],LEN(tbl_SeqLib[[#This Row],[Well]])-1)</f>
        <v>10</v>
      </c>
      <c r="C82" s="55" t="s">
        <v>221</v>
      </c>
      <c r="D82" s="48"/>
      <c r="E82" s="49"/>
      <c r="F82" s="48"/>
      <c r="G82" s="50"/>
      <c r="H82" s="50"/>
      <c r="I82" s="50"/>
      <c r="J82" s="50"/>
      <c r="K82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2" s="52" t="s">
        <v>222</v>
      </c>
      <c r="M82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2" s="53" t="str">
        <f>IF(LEN(tbl_SeqLib[[#This Row],[PCR '[DNA'] (ng / µl)]])&gt;0,ROUNDUP(_xlfn.MINIFS(tbl_SeqLib[PCR prodct (µl) to add (exact)],tbl_SeqLib[Column],tbl_SeqLib[[#This Row],[Column]]),1),"")</f>
        <v/>
      </c>
      <c r="O82" s="53" t="str">
        <f>IF(LEN(tbl_SeqLib[[#This Row],[PCR '[DNA'] (ng / µl)]])&gt;0,ROUNDDOWN(_xlfn.MAXIFS(tbl_SeqLib[PCR prodct (µl) to add (exact)],tbl_SeqLib[Column],tbl_SeqLib[[#This Row],[Column]]),1),"")</f>
        <v/>
      </c>
      <c r="P82" s="53" t="str">
        <f>IF(LEN(tbl_SeqLib[[#This Row],[PCR '[DNA'] (ng / µl)]])&gt;0,ROUNDUP(AVERAGEIFS(tbl_SeqLib[PCR prodct (µl) to add (exact)],tbl_SeqLib[Column],tbl_SeqLib[[#This Row],[Column]]),1),"")</f>
        <v/>
      </c>
      <c r="Q82" s="53" t="str" cm="1">
        <f t="array" ref="Q82">_xlfn.XLOOKUP(0,ABS(tbl_SeqLib[[#This Row],[Min vol for col]:[Av vol for col]]-tbl_SeqLib[[#This Row],[PCR prodct (µl) to add (exact)]]),tbl_SeqLib[[#This Row],[Min vol for col]:[Av vol for col]],"",1)</f>
        <v/>
      </c>
      <c r="R82" s="53" t="str" cm="1">
        <f t="array" ref="R82">_xlfn.XLOOKUP(0,ABS(tbl_SeqLib[[#This Row],[Max vol for col]:[Av vol for col]]-tbl_SeqLib[[#This Row],[PCR prodct (µl) to add (exact)]]),tbl_SeqLib[[#This Row],[Max vol for col]:[Av vol for col]],"",1)</f>
        <v/>
      </c>
      <c r="S82" s="53" t="str">
        <f>IF(LEN(tbl_SeqLib[[#This Row],[Max vol for col]])=0,"",tbl_SeqLib[[#This Row],[Max vol for col]])</f>
        <v/>
      </c>
      <c r="T82" s="53" t="str">
        <f>IF(LEN(tbl_SeqLib[[#This Row],[PCR '[DNA'] (ng / µl)]])&gt;0,AVERAGE(tbl_SeqLib[PCR prodct (µl) to add (exact)]),"")</f>
        <v/>
      </c>
      <c r="U82" s="53" t="str">
        <f>IF(LEN(tbl_SeqLib[[#This Row],[PCR '[DNA'] (ng / µl)]])&gt;0,MAX(tbl_SeqLib[PCR prodct (µl) to add (exact)]),"")</f>
        <v/>
      </c>
      <c r="V82" s="53" t="str" cm="1">
        <f t="array" ref="V8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2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2" s="73"/>
      <c r="Y82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2" s="54" t="str">
        <f>IF(ISBLANK(tbl_SeqLib[[#This Row],[sWGA Identifier]]),"",CONCATENATE(exp_id,"_",tbl_SeqLib[[#This Row],[Well]]))</f>
        <v/>
      </c>
    </row>
    <row r="83" spans="1:26" ht="15.75" customHeight="1" x14ac:dyDescent="0.3">
      <c r="A83" s="37">
        <v>81</v>
      </c>
      <c r="B83" s="81" t="str">
        <f>RIGHT(tbl_SeqLib[[#This Row],[Well]],LEN(tbl_SeqLib[[#This Row],[Well]])-1)</f>
        <v>11</v>
      </c>
      <c r="C83" s="38" t="s">
        <v>223</v>
      </c>
      <c r="D83" s="39"/>
      <c r="E83" s="41"/>
      <c r="F83" s="39"/>
      <c r="G83" s="39"/>
      <c r="H83" s="39"/>
      <c r="I83" s="39"/>
      <c r="J83" s="39"/>
      <c r="K83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3" s="41" t="s">
        <v>224</v>
      </c>
      <c r="M83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3" s="42" t="str">
        <f>IF(LEN(tbl_SeqLib[[#This Row],[PCR '[DNA'] (ng / µl)]])&gt;0,ROUNDUP(_xlfn.MINIFS(tbl_SeqLib[PCR prodct (µl) to add (exact)],tbl_SeqLib[Column],tbl_SeqLib[[#This Row],[Column]]),1),"")</f>
        <v/>
      </c>
      <c r="O83" s="42" t="str">
        <f>IF(LEN(tbl_SeqLib[[#This Row],[PCR '[DNA'] (ng / µl)]])&gt;0,ROUNDDOWN(_xlfn.MAXIFS(tbl_SeqLib[PCR prodct (µl) to add (exact)],tbl_SeqLib[Column],tbl_SeqLib[[#This Row],[Column]]),1),"")</f>
        <v/>
      </c>
      <c r="P83" s="42" t="str">
        <f>IF(LEN(tbl_SeqLib[[#This Row],[PCR '[DNA'] (ng / µl)]])&gt;0,ROUNDUP(AVERAGEIFS(tbl_SeqLib[PCR prodct (µl) to add (exact)],tbl_SeqLib[Column],tbl_SeqLib[[#This Row],[Column]]),1),"")</f>
        <v/>
      </c>
      <c r="Q83" s="42" t="str" cm="1">
        <f t="array" ref="Q83">_xlfn.XLOOKUP(0,ABS(tbl_SeqLib[[#This Row],[Min vol for col]:[Av vol for col]]-tbl_SeqLib[[#This Row],[PCR prodct (µl) to add (exact)]]),tbl_SeqLib[[#This Row],[Min vol for col]:[Av vol for col]],"",1)</f>
        <v/>
      </c>
      <c r="R83" s="42" t="str" cm="1">
        <f t="array" ref="R83">_xlfn.XLOOKUP(0,ABS(tbl_SeqLib[[#This Row],[Max vol for col]:[Av vol for col]]-tbl_SeqLib[[#This Row],[PCR prodct (µl) to add (exact)]]),tbl_SeqLib[[#This Row],[Max vol for col]:[Av vol for col]],"",1)</f>
        <v/>
      </c>
      <c r="S83" s="42" t="str">
        <f>IF(LEN(tbl_SeqLib[[#This Row],[Max vol for col]])=0,"",tbl_SeqLib[[#This Row],[Max vol for col]])</f>
        <v/>
      </c>
      <c r="T83" s="42" t="str">
        <f>IF(LEN(tbl_SeqLib[[#This Row],[PCR '[DNA'] (ng / µl)]])&gt;0,AVERAGE(tbl_SeqLib[PCR prodct (µl) to add (exact)]),"")</f>
        <v/>
      </c>
      <c r="U83" s="42" t="str">
        <f>IF(LEN(tbl_SeqLib[[#This Row],[PCR '[DNA'] (ng / µl)]])&gt;0,MAX(tbl_SeqLib[PCR prodct (µl) to add (exact)]),"")</f>
        <v/>
      </c>
      <c r="V83" s="42" t="str" cm="1">
        <f t="array" ref="V8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3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3" s="69"/>
      <c r="Y83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3" s="43" t="str">
        <f>IF(ISBLANK(tbl_SeqLib[[#This Row],[sWGA Identifier]]),"",CONCATENATE(exp_id,"_",tbl_SeqLib[[#This Row],[Well]]))</f>
        <v/>
      </c>
    </row>
    <row r="84" spans="1:26" ht="15.75" customHeight="1" x14ac:dyDescent="0.3">
      <c r="A84" s="44">
        <v>82</v>
      </c>
      <c r="B84" s="79" t="str">
        <f>RIGHT(tbl_SeqLib[[#This Row],[Well]],LEN(tbl_SeqLib[[#This Row],[Well]])-1)</f>
        <v>11</v>
      </c>
      <c r="C84" s="32" t="s">
        <v>225</v>
      </c>
      <c r="D84" s="13"/>
      <c r="E84" s="15"/>
      <c r="F84" s="13"/>
      <c r="G84" s="26"/>
      <c r="H84" s="26"/>
      <c r="I84" s="26"/>
      <c r="J84" s="26"/>
      <c r="K8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4" s="27" t="s">
        <v>226</v>
      </c>
      <c r="M84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4" s="31" t="str">
        <f>IF(LEN(tbl_SeqLib[[#This Row],[PCR '[DNA'] (ng / µl)]])&gt;0,ROUNDUP(_xlfn.MINIFS(tbl_SeqLib[PCR prodct (µl) to add (exact)],tbl_SeqLib[Column],tbl_SeqLib[[#This Row],[Column]]),1),"")</f>
        <v/>
      </c>
      <c r="O84" s="31" t="str">
        <f>IF(LEN(tbl_SeqLib[[#This Row],[PCR '[DNA'] (ng / µl)]])&gt;0,ROUNDDOWN(_xlfn.MAXIFS(tbl_SeqLib[PCR prodct (µl) to add (exact)],tbl_SeqLib[Column],tbl_SeqLib[[#This Row],[Column]]),1),"")</f>
        <v/>
      </c>
      <c r="P84" s="31" t="str">
        <f>IF(LEN(tbl_SeqLib[[#This Row],[PCR '[DNA'] (ng / µl)]])&gt;0,ROUNDUP(AVERAGEIFS(tbl_SeqLib[PCR prodct (µl) to add (exact)],tbl_SeqLib[Column],tbl_SeqLib[[#This Row],[Column]]),1),"")</f>
        <v/>
      </c>
      <c r="Q84" s="31" t="str" cm="1">
        <f t="array" ref="Q84">_xlfn.XLOOKUP(0,ABS(tbl_SeqLib[[#This Row],[Min vol for col]:[Av vol for col]]-tbl_SeqLib[[#This Row],[PCR prodct (µl) to add (exact)]]),tbl_SeqLib[[#This Row],[Min vol for col]:[Av vol for col]],"",1)</f>
        <v/>
      </c>
      <c r="R84" s="31" t="str" cm="1">
        <f t="array" ref="R84">_xlfn.XLOOKUP(0,ABS(tbl_SeqLib[[#This Row],[Max vol for col]:[Av vol for col]]-tbl_SeqLib[[#This Row],[PCR prodct (µl) to add (exact)]]),tbl_SeqLib[[#This Row],[Max vol for col]:[Av vol for col]],"",1)</f>
        <v/>
      </c>
      <c r="S84" s="31" t="str">
        <f>IF(LEN(tbl_SeqLib[[#This Row],[Max vol for col]])=0,"",tbl_SeqLib[[#This Row],[Max vol for col]])</f>
        <v/>
      </c>
      <c r="T84" s="31" t="str">
        <f>IF(LEN(tbl_SeqLib[[#This Row],[PCR '[DNA'] (ng / µl)]])&gt;0,AVERAGE(tbl_SeqLib[PCR prodct (µl) to add (exact)]),"")</f>
        <v/>
      </c>
      <c r="U84" s="31" t="str">
        <f>IF(LEN(tbl_SeqLib[[#This Row],[PCR '[DNA'] (ng / µl)]])&gt;0,MAX(tbl_SeqLib[PCR prodct (µl) to add (exact)]),"")</f>
        <v/>
      </c>
      <c r="V84" s="31" t="str" cm="1">
        <f t="array" ref="V8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4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4" s="72"/>
      <c r="Y84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4" s="45" t="str">
        <f>IF(ISBLANK(tbl_SeqLib[[#This Row],[sWGA Identifier]]),"",CONCATENATE(exp_id,"_",tbl_SeqLib[[#This Row],[Well]]))</f>
        <v/>
      </c>
    </row>
    <row r="85" spans="1:26" ht="15.75" customHeight="1" x14ac:dyDescent="0.3">
      <c r="A85" s="44">
        <v>83</v>
      </c>
      <c r="B85" s="79" t="str">
        <f>RIGHT(tbl_SeqLib[[#This Row],[Well]],LEN(tbl_SeqLib[[#This Row],[Well]])-1)</f>
        <v>11</v>
      </c>
      <c r="C85" s="32" t="s">
        <v>227</v>
      </c>
      <c r="D85" s="13"/>
      <c r="E85" s="15"/>
      <c r="F85" s="13"/>
      <c r="G85" s="26"/>
      <c r="H85" s="26"/>
      <c r="I85" s="26"/>
      <c r="J85" s="26"/>
      <c r="K8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5" s="27" t="s">
        <v>228</v>
      </c>
      <c r="M85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5" s="31" t="str">
        <f>IF(LEN(tbl_SeqLib[[#This Row],[PCR '[DNA'] (ng / µl)]])&gt;0,ROUNDUP(_xlfn.MINIFS(tbl_SeqLib[PCR prodct (µl) to add (exact)],tbl_SeqLib[Column],tbl_SeqLib[[#This Row],[Column]]),1),"")</f>
        <v/>
      </c>
      <c r="O85" s="31" t="str">
        <f>IF(LEN(tbl_SeqLib[[#This Row],[PCR '[DNA'] (ng / µl)]])&gt;0,ROUNDDOWN(_xlfn.MAXIFS(tbl_SeqLib[PCR prodct (µl) to add (exact)],tbl_SeqLib[Column],tbl_SeqLib[[#This Row],[Column]]),1),"")</f>
        <v/>
      </c>
      <c r="P85" s="31" t="str">
        <f>IF(LEN(tbl_SeqLib[[#This Row],[PCR '[DNA'] (ng / µl)]])&gt;0,ROUNDUP(AVERAGEIFS(tbl_SeqLib[PCR prodct (µl) to add (exact)],tbl_SeqLib[Column],tbl_SeqLib[[#This Row],[Column]]),1),"")</f>
        <v/>
      </c>
      <c r="Q85" s="31" t="str" cm="1">
        <f t="array" ref="Q85">_xlfn.XLOOKUP(0,ABS(tbl_SeqLib[[#This Row],[Min vol for col]:[Av vol for col]]-tbl_SeqLib[[#This Row],[PCR prodct (µl) to add (exact)]]),tbl_SeqLib[[#This Row],[Min vol for col]:[Av vol for col]],"",1)</f>
        <v/>
      </c>
      <c r="R85" s="31" t="str" cm="1">
        <f t="array" ref="R85">_xlfn.XLOOKUP(0,ABS(tbl_SeqLib[[#This Row],[Max vol for col]:[Av vol for col]]-tbl_SeqLib[[#This Row],[PCR prodct (µl) to add (exact)]]),tbl_SeqLib[[#This Row],[Max vol for col]:[Av vol for col]],"",1)</f>
        <v/>
      </c>
      <c r="S85" s="31" t="str">
        <f>IF(LEN(tbl_SeqLib[[#This Row],[Max vol for col]])=0,"",tbl_SeqLib[[#This Row],[Max vol for col]])</f>
        <v/>
      </c>
      <c r="T85" s="31" t="str">
        <f>IF(LEN(tbl_SeqLib[[#This Row],[PCR '[DNA'] (ng / µl)]])&gt;0,AVERAGE(tbl_SeqLib[PCR prodct (µl) to add (exact)]),"")</f>
        <v/>
      </c>
      <c r="U85" s="31" t="str">
        <f>IF(LEN(tbl_SeqLib[[#This Row],[PCR '[DNA'] (ng / µl)]])&gt;0,MAX(tbl_SeqLib[PCR prodct (µl) to add (exact)]),"")</f>
        <v/>
      </c>
      <c r="V85" s="31" t="str" cm="1">
        <f t="array" ref="V8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5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5" s="72"/>
      <c r="Y85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5" s="45" t="str">
        <f>IF(ISBLANK(tbl_SeqLib[[#This Row],[sWGA Identifier]]),"",CONCATENATE(exp_id,"_",tbl_SeqLib[[#This Row],[Well]]))</f>
        <v/>
      </c>
    </row>
    <row r="86" spans="1:26" ht="15.75" customHeight="1" x14ac:dyDescent="0.3">
      <c r="A86" s="44">
        <v>84</v>
      </c>
      <c r="B86" s="79" t="str">
        <f>RIGHT(tbl_SeqLib[[#This Row],[Well]],LEN(tbl_SeqLib[[#This Row],[Well]])-1)</f>
        <v>11</v>
      </c>
      <c r="C86" s="32" t="s">
        <v>229</v>
      </c>
      <c r="D86" s="13"/>
      <c r="E86" s="15"/>
      <c r="F86" s="13"/>
      <c r="G86" s="26"/>
      <c r="H86" s="26"/>
      <c r="I86" s="26"/>
      <c r="J86" s="26"/>
      <c r="K8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6" s="27" t="s">
        <v>230</v>
      </c>
      <c r="M86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6" s="31" t="str">
        <f>IF(LEN(tbl_SeqLib[[#This Row],[PCR '[DNA'] (ng / µl)]])&gt;0,ROUNDUP(_xlfn.MINIFS(tbl_SeqLib[PCR prodct (µl) to add (exact)],tbl_SeqLib[Column],tbl_SeqLib[[#This Row],[Column]]),1),"")</f>
        <v/>
      </c>
      <c r="O86" s="31" t="str">
        <f>IF(LEN(tbl_SeqLib[[#This Row],[PCR '[DNA'] (ng / µl)]])&gt;0,ROUNDDOWN(_xlfn.MAXIFS(tbl_SeqLib[PCR prodct (µl) to add (exact)],tbl_SeqLib[Column],tbl_SeqLib[[#This Row],[Column]]),1),"")</f>
        <v/>
      </c>
      <c r="P86" s="31" t="str">
        <f>IF(LEN(tbl_SeqLib[[#This Row],[PCR '[DNA'] (ng / µl)]])&gt;0,ROUNDUP(AVERAGEIFS(tbl_SeqLib[PCR prodct (µl) to add (exact)],tbl_SeqLib[Column],tbl_SeqLib[[#This Row],[Column]]),1),"")</f>
        <v/>
      </c>
      <c r="Q86" s="31" t="str" cm="1">
        <f t="array" ref="Q86">_xlfn.XLOOKUP(0,ABS(tbl_SeqLib[[#This Row],[Min vol for col]:[Av vol for col]]-tbl_SeqLib[[#This Row],[PCR prodct (µl) to add (exact)]]),tbl_SeqLib[[#This Row],[Min vol for col]:[Av vol for col]],"",1)</f>
        <v/>
      </c>
      <c r="R86" s="31" t="str" cm="1">
        <f t="array" ref="R86">_xlfn.XLOOKUP(0,ABS(tbl_SeqLib[[#This Row],[Max vol for col]:[Av vol for col]]-tbl_SeqLib[[#This Row],[PCR prodct (µl) to add (exact)]]),tbl_SeqLib[[#This Row],[Max vol for col]:[Av vol for col]],"",1)</f>
        <v/>
      </c>
      <c r="S86" s="31" t="str">
        <f>IF(LEN(tbl_SeqLib[[#This Row],[Max vol for col]])=0,"",tbl_SeqLib[[#This Row],[Max vol for col]])</f>
        <v/>
      </c>
      <c r="T86" s="31" t="str">
        <f>IF(LEN(tbl_SeqLib[[#This Row],[PCR '[DNA'] (ng / µl)]])&gt;0,AVERAGE(tbl_SeqLib[PCR prodct (µl) to add (exact)]),"")</f>
        <v/>
      </c>
      <c r="U86" s="31" t="str">
        <f>IF(LEN(tbl_SeqLib[[#This Row],[PCR '[DNA'] (ng / µl)]])&gt;0,MAX(tbl_SeqLib[PCR prodct (µl) to add (exact)]),"")</f>
        <v/>
      </c>
      <c r="V86" s="31" t="str" cm="1">
        <f t="array" ref="V8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6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6" s="72"/>
      <c r="Y86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6" s="45" t="str">
        <f>IF(ISBLANK(tbl_SeqLib[[#This Row],[sWGA Identifier]]),"",CONCATENATE(exp_id,"_",tbl_SeqLib[[#This Row],[Well]]))</f>
        <v/>
      </c>
    </row>
    <row r="87" spans="1:26" ht="15.75" customHeight="1" x14ac:dyDescent="0.3">
      <c r="A87" s="44">
        <v>85</v>
      </c>
      <c r="B87" s="79" t="str">
        <f>RIGHT(tbl_SeqLib[[#This Row],[Well]],LEN(tbl_SeqLib[[#This Row],[Well]])-1)</f>
        <v>11</v>
      </c>
      <c r="C87" s="32" t="s">
        <v>231</v>
      </c>
      <c r="D87" s="13"/>
      <c r="E87" s="15"/>
      <c r="F87" s="13"/>
      <c r="G87" s="26"/>
      <c r="H87" s="26"/>
      <c r="I87" s="26"/>
      <c r="J87" s="26"/>
      <c r="K8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7" s="27" t="s">
        <v>232</v>
      </c>
      <c r="M87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7" s="31" t="str">
        <f>IF(LEN(tbl_SeqLib[[#This Row],[PCR '[DNA'] (ng / µl)]])&gt;0,ROUNDUP(_xlfn.MINIFS(tbl_SeqLib[PCR prodct (µl) to add (exact)],tbl_SeqLib[Column],tbl_SeqLib[[#This Row],[Column]]),1),"")</f>
        <v/>
      </c>
      <c r="O87" s="31" t="str">
        <f>IF(LEN(tbl_SeqLib[[#This Row],[PCR '[DNA'] (ng / µl)]])&gt;0,ROUNDDOWN(_xlfn.MAXIFS(tbl_SeqLib[PCR prodct (µl) to add (exact)],tbl_SeqLib[Column],tbl_SeqLib[[#This Row],[Column]]),1),"")</f>
        <v/>
      </c>
      <c r="P87" s="31" t="str">
        <f>IF(LEN(tbl_SeqLib[[#This Row],[PCR '[DNA'] (ng / µl)]])&gt;0,ROUNDUP(AVERAGEIFS(tbl_SeqLib[PCR prodct (µl) to add (exact)],tbl_SeqLib[Column],tbl_SeqLib[[#This Row],[Column]]),1),"")</f>
        <v/>
      </c>
      <c r="Q87" s="31" t="str" cm="1">
        <f t="array" ref="Q87">_xlfn.XLOOKUP(0,ABS(tbl_SeqLib[[#This Row],[Min vol for col]:[Av vol for col]]-tbl_SeqLib[[#This Row],[PCR prodct (µl) to add (exact)]]),tbl_SeqLib[[#This Row],[Min vol for col]:[Av vol for col]],"",1)</f>
        <v/>
      </c>
      <c r="R87" s="31" t="str" cm="1">
        <f t="array" ref="R87">_xlfn.XLOOKUP(0,ABS(tbl_SeqLib[[#This Row],[Max vol for col]:[Av vol for col]]-tbl_SeqLib[[#This Row],[PCR prodct (µl) to add (exact)]]),tbl_SeqLib[[#This Row],[Max vol for col]:[Av vol for col]],"",1)</f>
        <v/>
      </c>
      <c r="S87" s="31" t="str">
        <f>IF(LEN(tbl_SeqLib[[#This Row],[Max vol for col]])=0,"",tbl_SeqLib[[#This Row],[Max vol for col]])</f>
        <v/>
      </c>
      <c r="T87" s="31" t="str">
        <f>IF(LEN(tbl_SeqLib[[#This Row],[PCR '[DNA'] (ng / µl)]])&gt;0,AVERAGE(tbl_SeqLib[PCR prodct (µl) to add (exact)]),"")</f>
        <v/>
      </c>
      <c r="U87" s="31" t="str">
        <f>IF(LEN(tbl_SeqLib[[#This Row],[PCR '[DNA'] (ng / µl)]])&gt;0,MAX(tbl_SeqLib[PCR prodct (µl) to add (exact)]),"")</f>
        <v/>
      </c>
      <c r="V87" s="31" t="str" cm="1">
        <f t="array" ref="V8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7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7" s="72"/>
      <c r="Y87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7" s="45" t="str">
        <f>IF(ISBLANK(tbl_SeqLib[[#This Row],[sWGA Identifier]]),"",CONCATENATE(exp_id,"_",tbl_SeqLib[[#This Row],[Well]]))</f>
        <v/>
      </c>
    </row>
    <row r="88" spans="1:26" ht="15.75" customHeight="1" x14ac:dyDescent="0.3">
      <c r="A88" s="44">
        <v>86</v>
      </c>
      <c r="B88" s="79" t="str">
        <f>RIGHT(tbl_SeqLib[[#This Row],[Well]],LEN(tbl_SeqLib[[#This Row],[Well]])-1)</f>
        <v>11</v>
      </c>
      <c r="C88" s="32" t="s">
        <v>233</v>
      </c>
      <c r="D88" s="13"/>
      <c r="E88" s="15"/>
      <c r="F88" s="13"/>
      <c r="G88" s="26"/>
      <c r="H88" s="26"/>
      <c r="I88" s="26"/>
      <c r="J88" s="26"/>
      <c r="K8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8" s="27" t="s">
        <v>234</v>
      </c>
      <c r="M88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8" s="31" t="str">
        <f>IF(LEN(tbl_SeqLib[[#This Row],[PCR '[DNA'] (ng / µl)]])&gt;0,ROUNDUP(_xlfn.MINIFS(tbl_SeqLib[PCR prodct (µl) to add (exact)],tbl_SeqLib[Column],tbl_SeqLib[[#This Row],[Column]]),1),"")</f>
        <v/>
      </c>
      <c r="O88" s="31" t="str">
        <f>IF(LEN(tbl_SeqLib[[#This Row],[PCR '[DNA'] (ng / µl)]])&gt;0,ROUNDDOWN(_xlfn.MAXIFS(tbl_SeqLib[PCR prodct (µl) to add (exact)],tbl_SeqLib[Column],tbl_SeqLib[[#This Row],[Column]]),1),"")</f>
        <v/>
      </c>
      <c r="P88" s="31" t="str">
        <f>IF(LEN(tbl_SeqLib[[#This Row],[PCR '[DNA'] (ng / µl)]])&gt;0,ROUNDUP(AVERAGEIFS(tbl_SeqLib[PCR prodct (µl) to add (exact)],tbl_SeqLib[Column],tbl_SeqLib[[#This Row],[Column]]),1),"")</f>
        <v/>
      </c>
      <c r="Q88" s="31" t="str" cm="1">
        <f t="array" ref="Q88">_xlfn.XLOOKUP(0,ABS(tbl_SeqLib[[#This Row],[Min vol for col]:[Av vol for col]]-tbl_SeqLib[[#This Row],[PCR prodct (µl) to add (exact)]]),tbl_SeqLib[[#This Row],[Min vol for col]:[Av vol for col]],"",1)</f>
        <v/>
      </c>
      <c r="R88" s="31" t="str" cm="1">
        <f t="array" ref="R88">_xlfn.XLOOKUP(0,ABS(tbl_SeqLib[[#This Row],[Max vol for col]:[Av vol for col]]-tbl_SeqLib[[#This Row],[PCR prodct (µl) to add (exact)]]),tbl_SeqLib[[#This Row],[Max vol for col]:[Av vol for col]],"",1)</f>
        <v/>
      </c>
      <c r="S88" s="31" t="str">
        <f>IF(LEN(tbl_SeqLib[[#This Row],[Max vol for col]])=0,"",tbl_SeqLib[[#This Row],[Max vol for col]])</f>
        <v/>
      </c>
      <c r="T88" s="31" t="str">
        <f>IF(LEN(tbl_SeqLib[[#This Row],[PCR '[DNA'] (ng / µl)]])&gt;0,AVERAGE(tbl_SeqLib[PCR prodct (µl) to add (exact)]),"")</f>
        <v/>
      </c>
      <c r="U88" s="31" t="str">
        <f>IF(LEN(tbl_SeqLib[[#This Row],[PCR '[DNA'] (ng / µl)]])&gt;0,MAX(tbl_SeqLib[PCR prodct (µl) to add (exact)]),"")</f>
        <v/>
      </c>
      <c r="V88" s="31" t="str" cm="1">
        <f t="array" ref="V8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8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8" s="72"/>
      <c r="Y88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8" s="45" t="str">
        <f>IF(ISBLANK(tbl_SeqLib[[#This Row],[sWGA Identifier]]),"",CONCATENATE(exp_id,"_",tbl_SeqLib[[#This Row],[Well]]))</f>
        <v/>
      </c>
    </row>
    <row r="89" spans="1:26" ht="15.75" customHeight="1" x14ac:dyDescent="0.3">
      <c r="A89" s="44">
        <v>87</v>
      </c>
      <c r="B89" s="79" t="str">
        <f>RIGHT(tbl_SeqLib[[#This Row],[Well]],LEN(tbl_SeqLib[[#This Row],[Well]])-1)</f>
        <v>11</v>
      </c>
      <c r="C89" s="32" t="s">
        <v>235</v>
      </c>
      <c r="D89" s="13"/>
      <c r="E89" s="15"/>
      <c r="F89" s="13"/>
      <c r="G89" s="26"/>
      <c r="H89" s="26"/>
      <c r="I89" s="26"/>
      <c r="J89" s="26"/>
      <c r="K8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9" s="27" t="s">
        <v>236</v>
      </c>
      <c r="M89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9" s="31" t="str">
        <f>IF(LEN(tbl_SeqLib[[#This Row],[PCR '[DNA'] (ng / µl)]])&gt;0,ROUNDUP(_xlfn.MINIFS(tbl_SeqLib[PCR prodct (µl) to add (exact)],tbl_SeqLib[Column],tbl_SeqLib[[#This Row],[Column]]),1),"")</f>
        <v/>
      </c>
      <c r="O89" s="31" t="str">
        <f>IF(LEN(tbl_SeqLib[[#This Row],[PCR '[DNA'] (ng / µl)]])&gt;0,ROUNDDOWN(_xlfn.MAXIFS(tbl_SeqLib[PCR prodct (µl) to add (exact)],tbl_SeqLib[Column],tbl_SeqLib[[#This Row],[Column]]),1),"")</f>
        <v/>
      </c>
      <c r="P89" s="31" t="str">
        <f>IF(LEN(tbl_SeqLib[[#This Row],[PCR '[DNA'] (ng / µl)]])&gt;0,ROUNDUP(AVERAGEIFS(tbl_SeqLib[PCR prodct (µl) to add (exact)],tbl_SeqLib[Column],tbl_SeqLib[[#This Row],[Column]]),1),"")</f>
        <v/>
      </c>
      <c r="Q89" s="31" t="str" cm="1">
        <f t="array" ref="Q89">_xlfn.XLOOKUP(0,ABS(tbl_SeqLib[[#This Row],[Min vol for col]:[Av vol for col]]-tbl_SeqLib[[#This Row],[PCR prodct (µl) to add (exact)]]),tbl_SeqLib[[#This Row],[Min vol for col]:[Av vol for col]],"",1)</f>
        <v/>
      </c>
      <c r="R89" s="31" t="str" cm="1">
        <f t="array" ref="R89">_xlfn.XLOOKUP(0,ABS(tbl_SeqLib[[#This Row],[Max vol for col]:[Av vol for col]]-tbl_SeqLib[[#This Row],[PCR prodct (µl) to add (exact)]]),tbl_SeqLib[[#This Row],[Max vol for col]:[Av vol for col]],"",1)</f>
        <v/>
      </c>
      <c r="S89" s="31" t="str">
        <f>IF(LEN(tbl_SeqLib[[#This Row],[Max vol for col]])=0,"",tbl_SeqLib[[#This Row],[Max vol for col]])</f>
        <v/>
      </c>
      <c r="T89" s="31" t="str">
        <f>IF(LEN(tbl_SeqLib[[#This Row],[PCR '[DNA'] (ng / µl)]])&gt;0,AVERAGE(tbl_SeqLib[PCR prodct (µl) to add (exact)]),"")</f>
        <v/>
      </c>
      <c r="U89" s="31" t="str">
        <f>IF(LEN(tbl_SeqLib[[#This Row],[PCR '[DNA'] (ng / µl)]])&gt;0,MAX(tbl_SeqLib[PCR prodct (µl) to add (exact)]),"")</f>
        <v/>
      </c>
      <c r="V89" s="31" t="str" cm="1">
        <f t="array" ref="V89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89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89" s="72"/>
      <c r="Y89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89" s="45" t="str">
        <f>IF(ISBLANK(tbl_SeqLib[[#This Row],[sWGA Identifier]]),"",CONCATENATE(exp_id,"_",tbl_SeqLib[[#This Row],[Well]]))</f>
        <v/>
      </c>
    </row>
    <row r="90" spans="1:26" ht="15.75" customHeight="1" thickBot="1" x14ac:dyDescent="0.35">
      <c r="A90" s="46">
        <v>88</v>
      </c>
      <c r="B90" s="80" t="str">
        <f>RIGHT(tbl_SeqLib[[#This Row],[Well]],LEN(tbl_SeqLib[[#This Row],[Well]])-1)</f>
        <v>11</v>
      </c>
      <c r="C90" s="55" t="s">
        <v>237</v>
      </c>
      <c r="D90" s="48"/>
      <c r="E90" s="49"/>
      <c r="F90" s="48"/>
      <c r="G90" s="50"/>
      <c r="H90" s="50"/>
      <c r="I90" s="50"/>
      <c r="J90" s="50"/>
      <c r="K90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0" s="52" t="s">
        <v>238</v>
      </c>
      <c r="M90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0" s="53" t="str">
        <f>IF(LEN(tbl_SeqLib[[#This Row],[PCR '[DNA'] (ng / µl)]])&gt;0,ROUNDUP(_xlfn.MINIFS(tbl_SeqLib[PCR prodct (µl) to add (exact)],tbl_SeqLib[Column],tbl_SeqLib[[#This Row],[Column]]),1),"")</f>
        <v/>
      </c>
      <c r="O90" s="53" t="str">
        <f>IF(LEN(tbl_SeqLib[[#This Row],[PCR '[DNA'] (ng / µl)]])&gt;0,ROUNDDOWN(_xlfn.MAXIFS(tbl_SeqLib[PCR prodct (µl) to add (exact)],tbl_SeqLib[Column],tbl_SeqLib[[#This Row],[Column]]),1),"")</f>
        <v/>
      </c>
      <c r="P90" s="53" t="str">
        <f>IF(LEN(tbl_SeqLib[[#This Row],[PCR '[DNA'] (ng / µl)]])&gt;0,ROUNDUP(AVERAGEIFS(tbl_SeqLib[PCR prodct (µl) to add (exact)],tbl_SeqLib[Column],tbl_SeqLib[[#This Row],[Column]]),1),"")</f>
        <v/>
      </c>
      <c r="Q90" s="53" t="str" cm="1">
        <f t="array" ref="Q90">_xlfn.XLOOKUP(0,ABS(tbl_SeqLib[[#This Row],[Min vol for col]:[Av vol for col]]-tbl_SeqLib[[#This Row],[PCR prodct (µl) to add (exact)]]),tbl_SeqLib[[#This Row],[Min vol for col]:[Av vol for col]],"",1)</f>
        <v/>
      </c>
      <c r="R90" s="53" t="str" cm="1">
        <f t="array" ref="R90">_xlfn.XLOOKUP(0,ABS(tbl_SeqLib[[#This Row],[Max vol for col]:[Av vol for col]]-tbl_SeqLib[[#This Row],[PCR prodct (µl) to add (exact)]]),tbl_SeqLib[[#This Row],[Max vol for col]:[Av vol for col]],"",1)</f>
        <v/>
      </c>
      <c r="S90" s="53" t="str">
        <f>IF(LEN(tbl_SeqLib[[#This Row],[Max vol for col]])=0,"",tbl_SeqLib[[#This Row],[Max vol for col]])</f>
        <v/>
      </c>
      <c r="T90" s="53" t="str">
        <f>IF(LEN(tbl_SeqLib[[#This Row],[PCR '[DNA'] (ng / µl)]])&gt;0,AVERAGE(tbl_SeqLib[PCR prodct (µl) to add (exact)]),"")</f>
        <v/>
      </c>
      <c r="U90" s="53" t="str">
        <f>IF(LEN(tbl_SeqLib[[#This Row],[PCR '[DNA'] (ng / µl)]])&gt;0,MAX(tbl_SeqLib[PCR prodct (µl) to add (exact)]),"")</f>
        <v/>
      </c>
      <c r="V90" s="53" t="str" cm="1">
        <f t="array" ref="V90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0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0" s="73"/>
      <c r="Y90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0" s="54" t="str">
        <f>IF(ISBLANK(tbl_SeqLib[[#This Row],[sWGA Identifier]]),"",CONCATENATE(exp_id,"_",tbl_SeqLib[[#This Row],[Well]]))</f>
        <v/>
      </c>
    </row>
    <row r="91" spans="1:26" ht="15.75" customHeight="1" x14ac:dyDescent="0.3">
      <c r="A91" s="37">
        <v>89</v>
      </c>
      <c r="B91" s="81" t="str">
        <f>RIGHT(tbl_SeqLib[[#This Row],[Well]],LEN(tbl_SeqLib[[#This Row],[Well]])-1)</f>
        <v>12</v>
      </c>
      <c r="C91" s="38" t="s">
        <v>239</v>
      </c>
      <c r="D91" s="39"/>
      <c r="E91" s="41"/>
      <c r="F91" s="39"/>
      <c r="G91" s="39"/>
      <c r="H91" s="39"/>
      <c r="I91" s="39"/>
      <c r="J91" s="39"/>
      <c r="K91" s="4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1" s="41" t="s">
        <v>240</v>
      </c>
      <c r="M91" s="42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1" s="42" t="str">
        <f>IF(LEN(tbl_SeqLib[[#This Row],[PCR '[DNA'] (ng / µl)]])&gt;0,ROUNDUP(_xlfn.MINIFS(tbl_SeqLib[PCR prodct (µl) to add (exact)],tbl_SeqLib[Column],tbl_SeqLib[[#This Row],[Column]]),1),"")</f>
        <v/>
      </c>
      <c r="O91" s="42" t="str">
        <f>IF(LEN(tbl_SeqLib[[#This Row],[PCR '[DNA'] (ng / µl)]])&gt;0,ROUNDDOWN(_xlfn.MAXIFS(tbl_SeqLib[PCR prodct (µl) to add (exact)],tbl_SeqLib[Column],tbl_SeqLib[[#This Row],[Column]]),1),"")</f>
        <v/>
      </c>
      <c r="P91" s="42" t="str">
        <f>IF(LEN(tbl_SeqLib[[#This Row],[PCR '[DNA'] (ng / µl)]])&gt;0,ROUNDUP(AVERAGEIFS(tbl_SeqLib[PCR prodct (µl) to add (exact)],tbl_SeqLib[Column],tbl_SeqLib[[#This Row],[Column]]),1),"")</f>
        <v/>
      </c>
      <c r="Q91" s="42" t="str" cm="1">
        <f t="array" ref="Q91">_xlfn.XLOOKUP(0,ABS(tbl_SeqLib[[#This Row],[Min vol for col]:[Av vol for col]]-tbl_SeqLib[[#This Row],[PCR prodct (µl) to add (exact)]]),tbl_SeqLib[[#This Row],[Min vol for col]:[Av vol for col]],"",1)</f>
        <v/>
      </c>
      <c r="R91" s="42" t="str" cm="1">
        <f t="array" ref="R91">_xlfn.XLOOKUP(0,ABS(tbl_SeqLib[[#This Row],[Max vol for col]:[Av vol for col]]-tbl_SeqLib[[#This Row],[PCR prodct (µl) to add (exact)]]),tbl_SeqLib[[#This Row],[Max vol for col]:[Av vol for col]],"",1)</f>
        <v/>
      </c>
      <c r="S91" s="42" t="str">
        <f>IF(LEN(tbl_SeqLib[[#This Row],[Max vol for col]])=0,"",tbl_SeqLib[[#This Row],[Max vol for col]])</f>
        <v/>
      </c>
      <c r="T91" s="42" t="str">
        <f>IF(LEN(tbl_SeqLib[[#This Row],[PCR '[DNA'] (ng / µl)]])&gt;0,AVERAGE(tbl_SeqLib[PCR prodct (µl) to add (exact)]),"")</f>
        <v/>
      </c>
      <c r="U91" s="42" t="str">
        <f>IF(LEN(tbl_SeqLib[[#This Row],[PCR '[DNA'] (ng / µl)]])&gt;0,MAX(tbl_SeqLib[PCR prodct (µl) to add (exact)]),"")</f>
        <v/>
      </c>
      <c r="V91" s="42" t="str" cm="1">
        <f t="array" ref="V91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1" s="42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1" s="69"/>
      <c r="Y91" s="42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1" s="43" t="str">
        <f>IF(ISBLANK(tbl_SeqLib[[#This Row],[sWGA Identifier]]),"",CONCATENATE(exp_id,"_",tbl_SeqLib[[#This Row],[Well]]))</f>
        <v/>
      </c>
    </row>
    <row r="92" spans="1:26" ht="15.75" customHeight="1" x14ac:dyDescent="0.3">
      <c r="A92" s="44">
        <v>90</v>
      </c>
      <c r="B92" s="79" t="str">
        <f>RIGHT(tbl_SeqLib[[#This Row],[Well]],LEN(tbl_SeqLib[[#This Row],[Well]])-1)</f>
        <v>12</v>
      </c>
      <c r="C92" s="32" t="s">
        <v>241</v>
      </c>
      <c r="D92" s="13"/>
      <c r="E92" s="15"/>
      <c r="F92" s="13"/>
      <c r="G92" s="26"/>
      <c r="H92" s="26"/>
      <c r="I92" s="26"/>
      <c r="J92" s="26"/>
      <c r="K9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2" s="27" t="s">
        <v>242</v>
      </c>
      <c r="M92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2" s="31" t="str">
        <f>IF(LEN(tbl_SeqLib[[#This Row],[PCR '[DNA'] (ng / µl)]])&gt;0,ROUNDUP(_xlfn.MINIFS(tbl_SeqLib[PCR prodct (µl) to add (exact)],tbl_SeqLib[Column],tbl_SeqLib[[#This Row],[Column]]),1),"")</f>
        <v/>
      </c>
      <c r="O92" s="31" t="str">
        <f>IF(LEN(tbl_SeqLib[[#This Row],[PCR '[DNA'] (ng / µl)]])&gt;0,ROUNDDOWN(_xlfn.MAXIFS(tbl_SeqLib[PCR prodct (µl) to add (exact)],tbl_SeqLib[Column],tbl_SeqLib[[#This Row],[Column]]),1),"")</f>
        <v/>
      </c>
      <c r="P92" s="31" t="str">
        <f>IF(LEN(tbl_SeqLib[[#This Row],[PCR '[DNA'] (ng / µl)]])&gt;0,ROUNDUP(AVERAGEIFS(tbl_SeqLib[PCR prodct (µl) to add (exact)],tbl_SeqLib[Column],tbl_SeqLib[[#This Row],[Column]]),1),"")</f>
        <v/>
      </c>
      <c r="Q92" s="31" t="str" cm="1">
        <f t="array" ref="Q92">_xlfn.XLOOKUP(0,ABS(tbl_SeqLib[[#This Row],[Min vol for col]:[Av vol for col]]-tbl_SeqLib[[#This Row],[PCR prodct (µl) to add (exact)]]),tbl_SeqLib[[#This Row],[Min vol for col]:[Av vol for col]],"",1)</f>
        <v/>
      </c>
      <c r="R92" s="31" t="str" cm="1">
        <f t="array" ref="R92">_xlfn.XLOOKUP(0,ABS(tbl_SeqLib[[#This Row],[Max vol for col]:[Av vol for col]]-tbl_SeqLib[[#This Row],[PCR prodct (µl) to add (exact)]]),tbl_SeqLib[[#This Row],[Max vol for col]:[Av vol for col]],"",1)</f>
        <v/>
      </c>
      <c r="S92" s="31" t="str">
        <f>IF(LEN(tbl_SeqLib[[#This Row],[Max vol for col]])=0,"",tbl_SeqLib[[#This Row],[Max vol for col]])</f>
        <v/>
      </c>
      <c r="T92" s="31" t="str">
        <f>IF(LEN(tbl_SeqLib[[#This Row],[PCR '[DNA'] (ng / µl)]])&gt;0,AVERAGE(tbl_SeqLib[PCR prodct (µl) to add (exact)]),"")</f>
        <v/>
      </c>
      <c r="U92" s="31" t="str">
        <f>IF(LEN(tbl_SeqLib[[#This Row],[PCR '[DNA'] (ng / µl)]])&gt;0,MAX(tbl_SeqLib[PCR prodct (µl) to add (exact)]),"")</f>
        <v/>
      </c>
      <c r="V92" s="31" t="str" cm="1">
        <f t="array" ref="V92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2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2" s="72"/>
      <c r="Y92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2" s="45" t="str">
        <f>IF(ISBLANK(tbl_SeqLib[[#This Row],[sWGA Identifier]]),"",CONCATENATE(exp_id,"_",tbl_SeqLib[[#This Row],[Well]]))</f>
        <v/>
      </c>
    </row>
    <row r="93" spans="1:26" ht="15.75" customHeight="1" x14ac:dyDescent="0.3">
      <c r="A93" s="44">
        <v>91</v>
      </c>
      <c r="B93" s="79" t="str">
        <f>RIGHT(tbl_SeqLib[[#This Row],[Well]],LEN(tbl_SeqLib[[#This Row],[Well]])-1)</f>
        <v>12</v>
      </c>
      <c r="C93" s="32" t="s">
        <v>243</v>
      </c>
      <c r="D93" s="13"/>
      <c r="E93" s="15"/>
      <c r="F93" s="13"/>
      <c r="G93" s="26"/>
      <c r="H93" s="26"/>
      <c r="I93" s="26"/>
      <c r="J93" s="26"/>
      <c r="K9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3" s="27" t="s">
        <v>244</v>
      </c>
      <c r="M93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3" s="31" t="str">
        <f>IF(LEN(tbl_SeqLib[[#This Row],[PCR '[DNA'] (ng / µl)]])&gt;0,ROUNDUP(_xlfn.MINIFS(tbl_SeqLib[PCR prodct (µl) to add (exact)],tbl_SeqLib[Column],tbl_SeqLib[[#This Row],[Column]]),1),"")</f>
        <v/>
      </c>
      <c r="O93" s="31" t="str">
        <f>IF(LEN(tbl_SeqLib[[#This Row],[PCR '[DNA'] (ng / µl)]])&gt;0,ROUNDDOWN(_xlfn.MAXIFS(tbl_SeqLib[PCR prodct (µl) to add (exact)],tbl_SeqLib[Column],tbl_SeqLib[[#This Row],[Column]]),1),"")</f>
        <v/>
      </c>
      <c r="P93" s="31" t="str">
        <f>IF(LEN(tbl_SeqLib[[#This Row],[PCR '[DNA'] (ng / µl)]])&gt;0,ROUNDUP(AVERAGEIFS(tbl_SeqLib[PCR prodct (µl) to add (exact)],tbl_SeqLib[Column],tbl_SeqLib[[#This Row],[Column]]),1),"")</f>
        <v/>
      </c>
      <c r="Q93" s="31" t="str" cm="1">
        <f t="array" ref="Q93">_xlfn.XLOOKUP(0,ABS(tbl_SeqLib[[#This Row],[Min vol for col]:[Av vol for col]]-tbl_SeqLib[[#This Row],[PCR prodct (µl) to add (exact)]]),tbl_SeqLib[[#This Row],[Min vol for col]:[Av vol for col]],"",1)</f>
        <v/>
      </c>
      <c r="R93" s="31" t="str" cm="1">
        <f t="array" ref="R93">_xlfn.XLOOKUP(0,ABS(tbl_SeqLib[[#This Row],[Max vol for col]:[Av vol for col]]-tbl_SeqLib[[#This Row],[PCR prodct (µl) to add (exact)]]),tbl_SeqLib[[#This Row],[Max vol for col]:[Av vol for col]],"",1)</f>
        <v/>
      </c>
      <c r="S93" s="31" t="str">
        <f>IF(LEN(tbl_SeqLib[[#This Row],[Max vol for col]])=0,"",tbl_SeqLib[[#This Row],[Max vol for col]])</f>
        <v/>
      </c>
      <c r="T93" s="31" t="str">
        <f>IF(LEN(tbl_SeqLib[[#This Row],[PCR '[DNA'] (ng / µl)]])&gt;0,AVERAGE(tbl_SeqLib[PCR prodct (µl) to add (exact)]),"")</f>
        <v/>
      </c>
      <c r="U93" s="31" t="str">
        <f>IF(LEN(tbl_SeqLib[[#This Row],[PCR '[DNA'] (ng / µl)]])&gt;0,MAX(tbl_SeqLib[PCR prodct (µl) to add (exact)]),"")</f>
        <v/>
      </c>
      <c r="V93" s="31" t="str" cm="1">
        <f t="array" ref="V93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3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3" s="72"/>
      <c r="Y93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3" s="45" t="str">
        <f>IF(ISBLANK(tbl_SeqLib[[#This Row],[sWGA Identifier]]),"",CONCATENATE(exp_id,"_",tbl_SeqLib[[#This Row],[Well]]))</f>
        <v/>
      </c>
    </row>
    <row r="94" spans="1:26" ht="15.75" customHeight="1" x14ac:dyDescent="0.3">
      <c r="A94" s="44">
        <v>92</v>
      </c>
      <c r="B94" s="79" t="str">
        <f>RIGHT(tbl_SeqLib[[#This Row],[Well]],LEN(tbl_SeqLib[[#This Row],[Well]])-1)</f>
        <v>12</v>
      </c>
      <c r="C94" s="32" t="s">
        <v>245</v>
      </c>
      <c r="D94" s="13"/>
      <c r="E94" s="15"/>
      <c r="F94" s="13"/>
      <c r="G94" s="26"/>
      <c r="H94" s="26"/>
      <c r="I94" s="26"/>
      <c r="J94" s="26"/>
      <c r="K9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4" s="27" t="s">
        <v>246</v>
      </c>
      <c r="M94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4" s="31" t="str">
        <f>IF(LEN(tbl_SeqLib[[#This Row],[PCR '[DNA'] (ng / µl)]])&gt;0,ROUNDUP(_xlfn.MINIFS(tbl_SeqLib[PCR prodct (µl) to add (exact)],tbl_SeqLib[Column],tbl_SeqLib[[#This Row],[Column]]),1),"")</f>
        <v/>
      </c>
      <c r="O94" s="31" t="str">
        <f>IF(LEN(tbl_SeqLib[[#This Row],[PCR '[DNA'] (ng / µl)]])&gt;0,ROUNDDOWN(_xlfn.MAXIFS(tbl_SeqLib[PCR prodct (µl) to add (exact)],tbl_SeqLib[Column],tbl_SeqLib[[#This Row],[Column]]),1),"")</f>
        <v/>
      </c>
      <c r="P94" s="31" t="str">
        <f>IF(LEN(tbl_SeqLib[[#This Row],[PCR '[DNA'] (ng / µl)]])&gt;0,ROUNDUP(AVERAGEIFS(tbl_SeqLib[PCR prodct (µl) to add (exact)],tbl_SeqLib[Column],tbl_SeqLib[[#This Row],[Column]]),1),"")</f>
        <v/>
      </c>
      <c r="Q94" s="31" t="str" cm="1">
        <f t="array" ref="Q94">_xlfn.XLOOKUP(0,ABS(tbl_SeqLib[[#This Row],[Min vol for col]:[Av vol for col]]-tbl_SeqLib[[#This Row],[PCR prodct (µl) to add (exact)]]),tbl_SeqLib[[#This Row],[Min vol for col]:[Av vol for col]],"",1)</f>
        <v/>
      </c>
      <c r="R94" s="31" t="str" cm="1">
        <f t="array" ref="R94">_xlfn.XLOOKUP(0,ABS(tbl_SeqLib[[#This Row],[Max vol for col]:[Av vol for col]]-tbl_SeqLib[[#This Row],[PCR prodct (µl) to add (exact)]]),tbl_SeqLib[[#This Row],[Max vol for col]:[Av vol for col]],"",1)</f>
        <v/>
      </c>
      <c r="S94" s="31" t="str">
        <f>IF(LEN(tbl_SeqLib[[#This Row],[Max vol for col]])=0,"",tbl_SeqLib[[#This Row],[Max vol for col]])</f>
        <v/>
      </c>
      <c r="T94" s="31" t="str">
        <f>IF(LEN(tbl_SeqLib[[#This Row],[PCR '[DNA'] (ng / µl)]])&gt;0,AVERAGE(tbl_SeqLib[PCR prodct (µl) to add (exact)]),"")</f>
        <v/>
      </c>
      <c r="U94" s="31" t="str">
        <f>IF(LEN(tbl_SeqLib[[#This Row],[PCR '[DNA'] (ng / µl)]])&gt;0,MAX(tbl_SeqLib[PCR prodct (µl) to add (exact)]),"")</f>
        <v/>
      </c>
      <c r="V94" s="31" t="str" cm="1">
        <f t="array" ref="V94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4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4" s="72"/>
      <c r="Y94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4" s="45" t="str">
        <f>IF(ISBLANK(tbl_SeqLib[[#This Row],[sWGA Identifier]]),"",CONCATENATE(exp_id,"_",tbl_SeqLib[[#This Row],[Well]]))</f>
        <v/>
      </c>
    </row>
    <row r="95" spans="1:26" ht="15.75" customHeight="1" x14ac:dyDescent="0.3">
      <c r="A95" s="44">
        <v>93</v>
      </c>
      <c r="B95" s="79" t="str">
        <f>RIGHT(tbl_SeqLib[[#This Row],[Well]],LEN(tbl_SeqLib[[#This Row],[Well]])-1)</f>
        <v>12</v>
      </c>
      <c r="C95" s="32" t="s">
        <v>247</v>
      </c>
      <c r="D95" s="13"/>
      <c r="E95" s="15"/>
      <c r="F95" s="13"/>
      <c r="G95" s="26"/>
      <c r="H95" s="26"/>
      <c r="I95" s="26"/>
      <c r="J95" s="26"/>
      <c r="K9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5" s="27" t="s">
        <v>248</v>
      </c>
      <c r="M95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5" s="31" t="str">
        <f>IF(LEN(tbl_SeqLib[[#This Row],[PCR '[DNA'] (ng / µl)]])&gt;0,ROUNDUP(_xlfn.MINIFS(tbl_SeqLib[PCR prodct (µl) to add (exact)],tbl_SeqLib[Column],tbl_SeqLib[[#This Row],[Column]]),1),"")</f>
        <v/>
      </c>
      <c r="O95" s="31" t="str">
        <f>IF(LEN(tbl_SeqLib[[#This Row],[PCR '[DNA'] (ng / µl)]])&gt;0,ROUNDDOWN(_xlfn.MAXIFS(tbl_SeqLib[PCR prodct (µl) to add (exact)],tbl_SeqLib[Column],tbl_SeqLib[[#This Row],[Column]]),1),"")</f>
        <v/>
      </c>
      <c r="P95" s="31" t="str">
        <f>IF(LEN(tbl_SeqLib[[#This Row],[PCR '[DNA'] (ng / µl)]])&gt;0,ROUNDUP(AVERAGEIFS(tbl_SeqLib[PCR prodct (µl) to add (exact)],tbl_SeqLib[Column],tbl_SeqLib[[#This Row],[Column]]),1),"")</f>
        <v/>
      </c>
      <c r="Q95" s="31" t="str" cm="1">
        <f t="array" ref="Q95">_xlfn.XLOOKUP(0,ABS(tbl_SeqLib[[#This Row],[Min vol for col]:[Av vol for col]]-tbl_SeqLib[[#This Row],[PCR prodct (µl) to add (exact)]]),tbl_SeqLib[[#This Row],[Min vol for col]:[Av vol for col]],"",1)</f>
        <v/>
      </c>
      <c r="R95" s="31" t="str" cm="1">
        <f t="array" ref="R95">_xlfn.XLOOKUP(0,ABS(tbl_SeqLib[[#This Row],[Max vol for col]:[Av vol for col]]-tbl_SeqLib[[#This Row],[PCR prodct (µl) to add (exact)]]),tbl_SeqLib[[#This Row],[Max vol for col]:[Av vol for col]],"",1)</f>
        <v/>
      </c>
      <c r="S95" s="31" t="str">
        <f>IF(LEN(tbl_SeqLib[[#This Row],[Max vol for col]])=0,"",tbl_SeqLib[[#This Row],[Max vol for col]])</f>
        <v/>
      </c>
      <c r="T95" s="31" t="str">
        <f>IF(LEN(tbl_SeqLib[[#This Row],[PCR '[DNA'] (ng / µl)]])&gt;0,AVERAGE(tbl_SeqLib[PCR prodct (µl) to add (exact)]),"")</f>
        <v/>
      </c>
      <c r="U95" s="31" t="str">
        <f>IF(LEN(tbl_SeqLib[[#This Row],[PCR '[DNA'] (ng / µl)]])&gt;0,MAX(tbl_SeqLib[PCR prodct (µl) to add (exact)]),"")</f>
        <v/>
      </c>
      <c r="V95" s="31" t="str" cm="1">
        <f t="array" ref="V95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5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5" s="72"/>
      <c r="Y95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5" s="45" t="str">
        <f>IF(ISBLANK(tbl_SeqLib[[#This Row],[sWGA Identifier]]),"",CONCATENATE(exp_id,"_",tbl_SeqLib[[#This Row],[Well]]))</f>
        <v/>
      </c>
    </row>
    <row r="96" spans="1:26" ht="15.75" customHeight="1" x14ac:dyDescent="0.3">
      <c r="A96" s="44">
        <v>94</v>
      </c>
      <c r="B96" s="79" t="str">
        <f>RIGHT(tbl_SeqLib[[#This Row],[Well]],LEN(tbl_SeqLib[[#This Row],[Well]])-1)</f>
        <v>12</v>
      </c>
      <c r="C96" s="32" t="s">
        <v>249</v>
      </c>
      <c r="D96" s="13"/>
      <c r="E96" s="15"/>
      <c r="F96" s="13"/>
      <c r="G96" s="26"/>
      <c r="H96" s="26"/>
      <c r="I96" s="26"/>
      <c r="J96" s="26"/>
      <c r="K9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6" s="27" t="s">
        <v>250</v>
      </c>
      <c r="M96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6" s="31" t="str">
        <f>IF(LEN(tbl_SeqLib[[#This Row],[PCR '[DNA'] (ng / µl)]])&gt;0,ROUNDUP(_xlfn.MINIFS(tbl_SeqLib[PCR prodct (µl) to add (exact)],tbl_SeqLib[Column],tbl_SeqLib[[#This Row],[Column]]),1),"")</f>
        <v/>
      </c>
      <c r="O96" s="31" t="str">
        <f>IF(LEN(tbl_SeqLib[[#This Row],[PCR '[DNA'] (ng / µl)]])&gt;0,ROUNDDOWN(_xlfn.MAXIFS(tbl_SeqLib[PCR prodct (µl) to add (exact)],tbl_SeqLib[Column],tbl_SeqLib[[#This Row],[Column]]),1),"")</f>
        <v/>
      </c>
      <c r="P96" s="31" t="str">
        <f>IF(LEN(tbl_SeqLib[[#This Row],[PCR '[DNA'] (ng / µl)]])&gt;0,ROUNDUP(AVERAGEIFS(tbl_SeqLib[PCR prodct (µl) to add (exact)],tbl_SeqLib[Column],tbl_SeqLib[[#This Row],[Column]]),1),"")</f>
        <v/>
      </c>
      <c r="Q96" s="31" t="str" cm="1">
        <f t="array" ref="Q96">_xlfn.XLOOKUP(0,ABS(tbl_SeqLib[[#This Row],[Min vol for col]:[Av vol for col]]-tbl_SeqLib[[#This Row],[PCR prodct (µl) to add (exact)]]),tbl_SeqLib[[#This Row],[Min vol for col]:[Av vol for col]],"",1)</f>
        <v/>
      </c>
      <c r="R96" s="31" t="str" cm="1">
        <f t="array" ref="R96">_xlfn.XLOOKUP(0,ABS(tbl_SeqLib[[#This Row],[Max vol for col]:[Av vol for col]]-tbl_SeqLib[[#This Row],[PCR prodct (µl) to add (exact)]]),tbl_SeqLib[[#This Row],[Max vol for col]:[Av vol for col]],"",1)</f>
        <v/>
      </c>
      <c r="S96" s="31" t="str">
        <f>IF(LEN(tbl_SeqLib[[#This Row],[Max vol for col]])=0,"",tbl_SeqLib[[#This Row],[Max vol for col]])</f>
        <v/>
      </c>
      <c r="T96" s="31" t="str">
        <f>IF(LEN(tbl_SeqLib[[#This Row],[PCR '[DNA'] (ng / µl)]])&gt;0,AVERAGE(tbl_SeqLib[PCR prodct (µl) to add (exact)]),"")</f>
        <v/>
      </c>
      <c r="U96" s="31" t="str">
        <f>IF(LEN(tbl_SeqLib[[#This Row],[PCR '[DNA'] (ng / µl)]])&gt;0,MAX(tbl_SeqLib[PCR prodct (µl) to add (exact)]),"")</f>
        <v/>
      </c>
      <c r="V96" s="31" t="str" cm="1">
        <f t="array" ref="V96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6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6" s="72"/>
      <c r="Y96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6" s="45" t="str">
        <f>IF(ISBLANK(tbl_SeqLib[[#This Row],[sWGA Identifier]]),"",CONCATENATE(exp_id,"_",tbl_SeqLib[[#This Row],[Well]]))</f>
        <v/>
      </c>
    </row>
    <row r="97" spans="1:26" ht="15.75" customHeight="1" x14ac:dyDescent="0.3">
      <c r="A97" s="44">
        <v>95</v>
      </c>
      <c r="B97" s="79" t="str">
        <f>RIGHT(tbl_SeqLib[[#This Row],[Well]],LEN(tbl_SeqLib[[#This Row],[Well]])-1)</f>
        <v>12</v>
      </c>
      <c r="C97" s="32" t="s">
        <v>251</v>
      </c>
      <c r="D97" s="13"/>
      <c r="E97" s="15"/>
      <c r="F97" s="13"/>
      <c r="G97" s="26"/>
      <c r="H97" s="26"/>
      <c r="I97" s="26"/>
      <c r="J97" s="26"/>
      <c r="K9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7" s="27" t="s">
        <v>252</v>
      </c>
      <c r="M97" s="3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7" s="31" t="str">
        <f>IF(LEN(tbl_SeqLib[[#This Row],[PCR '[DNA'] (ng / µl)]])&gt;0,ROUNDUP(_xlfn.MINIFS(tbl_SeqLib[PCR prodct (µl) to add (exact)],tbl_SeqLib[Column],tbl_SeqLib[[#This Row],[Column]]),1),"")</f>
        <v/>
      </c>
      <c r="O97" s="31" t="str">
        <f>IF(LEN(tbl_SeqLib[[#This Row],[PCR '[DNA'] (ng / µl)]])&gt;0,ROUNDDOWN(_xlfn.MAXIFS(tbl_SeqLib[PCR prodct (µl) to add (exact)],tbl_SeqLib[Column],tbl_SeqLib[[#This Row],[Column]]),1),"")</f>
        <v/>
      </c>
      <c r="P97" s="31" t="str">
        <f>IF(LEN(tbl_SeqLib[[#This Row],[PCR '[DNA'] (ng / µl)]])&gt;0,ROUNDUP(AVERAGEIFS(tbl_SeqLib[PCR prodct (µl) to add (exact)],tbl_SeqLib[Column],tbl_SeqLib[[#This Row],[Column]]),1),"")</f>
        <v/>
      </c>
      <c r="Q97" s="31" t="str" cm="1">
        <f t="array" ref="Q97">_xlfn.XLOOKUP(0,ABS(tbl_SeqLib[[#This Row],[Min vol for col]:[Av vol for col]]-tbl_SeqLib[[#This Row],[PCR prodct (µl) to add (exact)]]),tbl_SeqLib[[#This Row],[Min vol for col]:[Av vol for col]],"",1)</f>
        <v/>
      </c>
      <c r="R97" s="31" t="str" cm="1">
        <f t="array" ref="R97">_xlfn.XLOOKUP(0,ABS(tbl_SeqLib[[#This Row],[Max vol for col]:[Av vol for col]]-tbl_SeqLib[[#This Row],[PCR prodct (µl) to add (exact)]]),tbl_SeqLib[[#This Row],[Max vol for col]:[Av vol for col]],"",1)</f>
        <v/>
      </c>
      <c r="S97" s="31" t="str">
        <f>IF(LEN(tbl_SeqLib[[#This Row],[Max vol for col]])=0,"",tbl_SeqLib[[#This Row],[Max vol for col]])</f>
        <v/>
      </c>
      <c r="T97" s="31" t="str">
        <f>IF(LEN(tbl_SeqLib[[#This Row],[PCR '[DNA'] (ng / µl)]])&gt;0,AVERAGE(tbl_SeqLib[PCR prodct (µl) to add (exact)]),"")</f>
        <v/>
      </c>
      <c r="U97" s="31" t="str">
        <f>IF(LEN(tbl_SeqLib[[#This Row],[PCR '[DNA'] (ng / µl)]])&gt;0,MAX(tbl_SeqLib[PCR prodct (µl) to add (exact)]),"")</f>
        <v/>
      </c>
      <c r="V97" s="31" t="str" cm="1">
        <f t="array" ref="V97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7" s="31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7" s="72"/>
      <c r="Y97" s="31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7" s="45" t="str">
        <f>IF(ISBLANK(tbl_SeqLib[[#This Row],[sWGA Identifier]]),"",CONCATENATE(exp_id,"_",tbl_SeqLib[[#This Row],[Well]]))</f>
        <v/>
      </c>
    </row>
    <row r="98" spans="1:26" ht="15.75" customHeight="1" thickBot="1" x14ac:dyDescent="0.35">
      <c r="A98" s="46">
        <v>96</v>
      </c>
      <c r="B98" s="80" t="str">
        <f>RIGHT(tbl_SeqLib[[#This Row],[Well]],LEN(tbl_SeqLib[[#This Row],[Well]])-1)</f>
        <v>12</v>
      </c>
      <c r="C98" s="55" t="s">
        <v>253</v>
      </c>
      <c r="D98" s="48"/>
      <c r="E98" s="49"/>
      <c r="F98" s="48"/>
      <c r="G98" s="50"/>
      <c r="H98" s="50"/>
      <c r="I98" s="50"/>
      <c r="J98" s="50"/>
      <c r="K98" s="51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8" s="52" t="s">
        <v>254</v>
      </c>
      <c r="M98" s="53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8" s="53" t="str">
        <f>IF(LEN(tbl_SeqLib[[#This Row],[PCR '[DNA'] (ng / µl)]])&gt;0,ROUNDUP(_xlfn.MINIFS(tbl_SeqLib[PCR prodct (µl) to add (exact)],tbl_SeqLib[Column],tbl_SeqLib[[#This Row],[Column]]),1),"")</f>
        <v/>
      </c>
      <c r="O98" s="53" t="str">
        <f>IF(LEN(tbl_SeqLib[[#This Row],[PCR '[DNA'] (ng / µl)]])&gt;0,ROUNDDOWN(_xlfn.MAXIFS(tbl_SeqLib[PCR prodct (µl) to add (exact)],tbl_SeqLib[Column],tbl_SeqLib[[#This Row],[Column]]),1),"")</f>
        <v/>
      </c>
      <c r="P98" s="53" t="str">
        <f>IF(LEN(tbl_SeqLib[[#This Row],[PCR '[DNA'] (ng / µl)]])&gt;0,ROUNDUP(AVERAGEIFS(tbl_SeqLib[PCR prodct (µl) to add (exact)],tbl_SeqLib[Column],tbl_SeqLib[[#This Row],[Column]]),1),"")</f>
        <v/>
      </c>
      <c r="Q98" s="53" t="str" cm="1">
        <f t="array" ref="Q98">_xlfn.XLOOKUP(0,ABS(tbl_SeqLib[[#This Row],[Min vol for col]:[Av vol for col]]-tbl_SeqLib[[#This Row],[PCR prodct (µl) to add (exact)]]),tbl_SeqLib[[#This Row],[Min vol for col]:[Av vol for col]],"",1)</f>
        <v/>
      </c>
      <c r="R98" s="53" t="str" cm="1">
        <f t="array" ref="R98">_xlfn.XLOOKUP(0,ABS(tbl_SeqLib[[#This Row],[Max vol for col]:[Av vol for col]]-tbl_SeqLib[[#This Row],[PCR prodct (µl) to add (exact)]]),tbl_SeqLib[[#This Row],[Max vol for col]:[Av vol for col]],"",1)</f>
        <v/>
      </c>
      <c r="S98" s="53" t="str">
        <f>IF(LEN(tbl_SeqLib[[#This Row],[Max vol for col]])=0,"",tbl_SeqLib[[#This Row],[Max vol for col]])</f>
        <v/>
      </c>
      <c r="T98" s="53" t="str">
        <f>IF(LEN(tbl_SeqLib[[#This Row],[PCR '[DNA'] (ng / µl)]])&gt;0,AVERAGE(tbl_SeqLib[PCR prodct (µl) to add (exact)]),"")</f>
        <v/>
      </c>
      <c r="U98" s="53" t="str">
        <f>IF(LEN(tbl_SeqLib[[#This Row],[PCR '[DNA'] (ng / µl)]])&gt;0,MAX(tbl_SeqLib[PCR prodct (µl) to add (exact)]),"")</f>
        <v/>
      </c>
      <c r="V98" s="53" t="str" cm="1">
        <f t="array" ref="V98">_xlfn.XLOOKUP(0,ABS(tbl_SeqLib[[#This Row],[PCR product (µl) to add (Avg per plate)]:[PCR product (µl) to add (Max per plate)]]-tbl_SeqLib[[#This Row],[PCR prodct (µl) to add (exact)]]),tbl_SeqLib[[#This Row],[PCR product (µl) to add (Avg per plate)]:[PCR product (µl) to add (Max per plate)]],,1)</f>
        <v/>
      </c>
      <c r="W98" s="53" t="str">
        <f>IF(vol_calc=Reference!$E$38,tbl_SeqLib[[#This Row],[PCR prodct (µl) to add (exact)]],IF(vol_calc=Reference!$E$39,tbl_SeqLib[[#This Row],[PCR product (µl) to add (1 per column)]],IF(vol_calc=Reference!$E$40,tbl_SeqLib[[#This Row],[PCR product (µl) to add (2 per column)]],IF(vol_calc=Reference!$E$41,tbl_SeqLib[[#This Row],[PCR product (µl) to add (3 per column)]],IF(vol_calc=Reference!$E$42,tbl_SeqLib[[#This Row],[PCR product (µl) to add (Max per plate)]],IF(vol_calc=Reference!$E$43,tbl_SeqLib[[#This Row],[PCR product (µl) to add (Avg per plate)]],IF(vol_calc=Reference!$E$44,tbl_SeqLib[[#This Row],[PCR product (µl) to add (2 per plate)]],"ERROR")))))))</f>
        <v/>
      </c>
      <c r="X98" s="73"/>
      <c r="Y98" s="53" t="str">
        <f>IF(LEN(tbl_SeqLib[[#This Row],[PCR '[DNA'] (ng / µl)]])=0,"",SUM(endrepair_maxvol-IF(tbl_SeqLib[[#This Row],[PCR product (µl) added (if different from calculated)]]&gt;0,tbl_SeqLib[[#This Row],[PCR product (µl) added (if different from calculated)]],tbl_SeqLib[[#This Row],[PCR product (µl) to add (calculated)]])))</f>
        <v/>
      </c>
      <c r="Z98" s="54" t="str">
        <f>IF(ISBLANK(tbl_SeqLib[[#This Row],[sWGA Identifier]]),"",CONCATENATE(exp_id,"_",tbl_SeqLib[[#This Row],[Well]]))</f>
        <v/>
      </c>
    </row>
    <row r="99" spans="1:26" s="17" customFormat="1" x14ac:dyDescent="0.3">
      <c r="A99" s="16"/>
      <c r="B99" s="16"/>
      <c r="C99" s="16"/>
      <c r="D99" s="16"/>
      <c r="E99" s="16"/>
      <c r="F99" s="16"/>
      <c r="G99" s="16"/>
      <c r="H99" s="16"/>
    </row>
    <row r="100" spans="1:26" x14ac:dyDescent="0.3">
      <c r="A100" s="2"/>
      <c r="B100" s="2"/>
      <c r="C100" s="2"/>
      <c r="D100" s="2"/>
      <c r="E100" s="2"/>
      <c r="F100" s="2"/>
      <c r="G100" s="2"/>
      <c r="H100" s="2"/>
    </row>
    <row r="101" spans="1:26" x14ac:dyDescent="0.3">
      <c r="A101" s="2"/>
      <c r="B101" s="2"/>
      <c r="C101" s="2"/>
      <c r="D101" s="2"/>
      <c r="E101" s="2"/>
      <c r="F101" s="2"/>
      <c r="G101" s="2"/>
      <c r="H101" s="2"/>
    </row>
    <row r="102" spans="1:26" x14ac:dyDescent="0.3">
      <c r="A102" s="2"/>
      <c r="B102" s="2"/>
      <c r="C102" s="2"/>
      <c r="D102" s="2"/>
      <c r="E102" s="2"/>
      <c r="F102" s="2"/>
      <c r="G102" s="2"/>
      <c r="H102" s="2"/>
    </row>
    <row r="103" spans="1:26" x14ac:dyDescent="0.3">
      <c r="A103" s="2"/>
      <c r="B103" s="2"/>
      <c r="C103" s="2"/>
      <c r="D103" s="2"/>
      <c r="E103" s="2"/>
      <c r="F103" s="2"/>
      <c r="G103" s="2"/>
      <c r="H103" s="2"/>
    </row>
    <row r="104" spans="1:26" x14ac:dyDescent="0.3">
      <c r="A104" s="2"/>
      <c r="B104" s="2"/>
      <c r="C104" s="2"/>
      <c r="D104" s="2"/>
      <c r="E104" s="2"/>
      <c r="F104" s="2"/>
      <c r="G104" s="2"/>
      <c r="H104" s="2"/>
    </row>
    <row r="105" spans="1:26" x14ac:dyDescent="0.3">
      <c r="A105" s="2"/>
      <c r="B105" s="2"/>
      <c r="C105" s="2"/>
      <c r="D105" s="2"/>
      <c r="E105" s="2"/>
      <c r="F105" s="2"/>
      <c r="G105" s="2"/>
      <c r="H105" s="2"/>
    </row>
    <row r="106" spans="1:26" x14ac:dyDescent="0.3">
      <c r="A106" s="2"/>
      <c r="B106" s="2"/>
      <c r="C106" s="2"/>
      <c r="D106" s="2"/>
      <c r="E106" s="2"/>
      <c r="F106" s="2"/>
      <c r="G106" s="2"/>
      <c r="H106" s="2"/>
    </row>
    <row r="107" spans="1:26" x14ac:dyDescent="0.3">
      <c r="A107" s="2"/>
      <c r="B107" s="2"/>
      <c r="C107" s="2"/>
      <c r="D107" s="2"/>
      <c r="E107" s="2"/>
      <c r="F107" s="2"/>
      <c r="G107" s="2"/>
      <c r="H107" s="2"/>
    </row>
    <row r="108" spans="1:26" x14ac:dyDescent="0.3">
      <c r="A108" s="2"/>
      <c r="B108" s="2"/>
      <c r="C108" s="2"/>
      <c r="D108" s="2"/>
      <c r="E108" s="2"/>
      <c r="F108" s="2"/>
      <c r="G108" s="2"/>
      <c r="H108" s="2"/>
    </row>
    <row r="109" spans="1:26" x14ac:dyDescent="0.3">
      <c r="A109" s="2"/>
      <c r="B109" s="2"/>
      <c r="C109" s="2"/>
      <c r="D109" s="2"/>
      <c r="E109" s="2"/>
      <c r="F109" s="2"/>
      <c r="G109" s="2"/>
      <c r="H109" s="2"/>
    </row>
    <row r="110" spans="1:26" x14ac:dyDescent="0.3">
      <c r="A110" s="2"/>
      <c r="B110" s="2"/>
      <c r="C110" s="2"/>
      <c r="D110" s="2"/>
      <c r="E110" s="2"/>
      <c r="F110" s="2"/>
      <c r="G110" s="2"/>
      <c r="H110" s="2"/>
    </row>
    <row r="111" spans="1:26" x14ac:dyDescent="0.3">
      <c r="A111" s="2"/>
      <c r="B111" s="2"/>
      <c r="C111" s="2"/>
      <c r="D111" s="2"/>
      <c r="E111" s="2"/>
      <c r="F111" s="2"/>
      <c r="G111" s="2"/>
      <c r="H111" s="2"/>
    </row>
  </sheetData>
  <sheetProtection sheet="1" objects="1" scenarios="1"/>
  <mergeCells count="3">
    <mergeCell ref="D1:F1"/>
    <mergeCell ref="H1:K1"/>
    <mergeCell ref="L1:Z1"/>
  </mergeCells>
  <phoneticPr fontId="15" type="noConversion"/>
  <conditionalFormatting sqref="D1:F98 I3:J98">
    <cfRule type="expression" dxfId="3" priority="6">
      <formula>COUNTIF(D1,"")</formula>
    </cfRule>
  </conditionalFormatting>
  <conditionalFormatting sqref="K3:K98">
    <cfRule type="expression" dxfId="2" priority="1">
      <formula>COUNTIF(K3,"")</formula>
    </cfRule>
    <cfRule type="cellIs" dxfId="1" priority="3" operator="between">
      <formula>0</formula>
      <formula>Post_PCR_target_DNA_conc</formula>
    </cfRule>
    <cfRule type="cellIs" dxfId="0" priority="5" operator="greaterThanOrEqual">
      <formula>Post_PCR_target_DNA_conc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D3:E98" xr:uid="{00000000-0002-0000-0100-000000000000}">
      <formula1>0</formula1>
      <formula2>0</formula2>
    </dataValidation>
    <dataValidation type="decimal" allowBlank="1" showInputMessage="1" showErrorMessage="1" errorTitle="Inconsistent value" error="The entry in this column should be a number that is greater than 0 and less than the max volume allowed for this step." sqref="X3:X98" xr:uid="{2A9AA8ED-9AE0-4469-98D1-1A53ECAE8FAF}">
      <formula1>0</formula1>
      <formula2>endrepair_maxvol</formula2>
    </dataValidation>
  </dataValidations>
  <pageMargins left="0.23611111111111099" right="0.23611111111111099" top="0.74791666666666701" bottom="0.74791666666666701" header="0.511811023622047" footer="0.511811023622047"/>
  <pageSetup paperSize="9" scale="73" fitToHeight="2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operator="greaterThan" allowBlank="1" showErrorMessage="1" error="The Extraction ID cannot be left blank." prompt="Enter the Extraction ID" xr:uid="{90263FD8-A258-4500-8E21-E385F84EA53B}">
          <x14:formula1>
            <xm:f>Reference!$E$52:$E$54</xm:f>
          </x14:formula1>
          <xm:sqref>F3:F98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Q54"/>
  <sheetViews>
    <sheetView tabSelected="1" zoomScaleNormal="100" workbookViewId="0"/>
  </sheetViews>
  <sheetFormatPr defaultColWidth="8.59765625" defaultRowHeight="15.6" x14ac:dyDescent="0.3"/>
  <cols>
    <col min="1" max="1" width="34.19921875" customWidth="1"/>
    <col min="2" max="2" width="22.09765625" customWidth="1"/>
    <col min="3" max="3" width="33" customWidth="1"/>
    <col min="5" max="6" width="20" customWidth="1"/>
    <col min="7" max="8" width="5.09765625" customWidth="1"/>
    <col min="9" max="9" width="19.69921875" customWidth="1"/>
    <col min="10" max="10" width="8.69921875" customWidth="1"/>
    <col min="11" max="11" width="5.5" customWidth="1"/>
    <col min="12" max="12" width="22.59765625" customWidth="1"/>
    <col min="14" max="14" width="17.69921875" customWidth="1"/>
    <col min="15" max="15" width="28.8984375" customWidth="1"/>
  </cols>
  <sheetData>
    <row r="1" spans="1:13" ht="46.2" x14ac:dyDescent="0.85">
      <c r="A1" s="29" t="s">
        <v>297</v>
      </c>
      <c r="B1" s="88"/>
      <c r="C1" s="88"/>
      <c r="D1" s="88"/>
      <c r="E1" s="88"/>
      <c r="F1" s="88"/>
      <c r="G1" s="88"/>
      <c r="H1" s="88"/>
      <c r="I1" s="88"/>
      <c r="J1" s="89"/>
      <c r="K1" s="89"/>
      <c r="L1" s="89"/>
      <c r="M1" s="89"/>
    </row>
    <row r="2" spans="1:13" ht="33.6" x14ac:dyDescent="0.65">
      <c r="A2" s="86" t="s">
        <v>383</v>
      </c>
      <c r="B2" s="88"/>
      <c r="C2" s="88"/>
      <c r="D2" s="88"/>
      <c r="E2" s="88"/>
      <c r="F2" s="88"/>
      <c r="G2" s="88"/>
      <c r="H2" s="88"/>
      <c r="I2" s="88"/>
      <c r="J2" s="89"/>
      <c r="K2" s="89"/>
      <c r="L2" s="89"/>
      <c r="M2" s="89"/>
    </row>
    <row r="3" spans="1:13" ht="33.6" x14ac:dyDescent="0.65">
      <c r="A3" s="86" t="s">
        <v>381</v>
      </c>
      <c r="B3" s="88"/>
      <c r="C3" s="88"/>
      <c r="D3" s="88"/>
      <c r="E3" s="88"/>
      <c r="F3" s="88"/>
      <c r="G3" s="88"/>
      <c r="H3" s="88"/>
      <c r="I3" s="88"/>
      <c r="J3" s="89"/>
      <c r="K3" s="89"/>
      <c r="L3" s="89"/>
      <c r="M3" s="89"/>
    </row>
    <row r="4" spans="1:13" ht="33.6" x14ac:dyDescent="0.65">
      <c r="A4" s="86"/>
      <c r="B4" s="88"/>
      <c r="C4" s="88"/>
      <c r="D4" s="88"/>
      <c r="E4" s="88"/>
      <c r="F4" s="88"/>
      <c r="G4" s="88"/>
      <c r="H4" s="88"/>
      <c r="I4" s="88"/>
      <c r="J4" s="89"/>
      <c r="K4" s="89"/>
      <c r="L4" s="89"/>
      <c r="M4" s="89"/>
    </row>
    <row r="5" spans="1:13" ht="33.6" x14ac:dyDescent="0.65">
      <c r="A5" s="87" t="s">
        <v>298</v>
      </c>
      <c r="B5" s="88"/>
      <c r="C5" s="88"/>
      <c r="D5" s="88"/>
      <c r="E5" s="88"/>
      <c r="F5" s="88"/>
      <c r="G5" s="88"/>
      <c r="H5" s="88"/>
      <c r="I5" s="88"/>
      <c r="J5" s="89"/>
      <c r="K5" s="89"/>
      <c r="L5" s="89"/>
      <c r="M5" s="89"/>
    </row>
    <row r="6" spans="1:13" ht="31.2" x14ac:dyDescent="0.6">
      <c r="A6" s="30" t="s">
        <v>380</v>
      </c>
      <c r="B6" s="88"/>
      <c r="C6" s="88"/>
      <c r="D6" s="88"/>
      <c r="E6" s="88"/>
      <c r="F6" s="88"/>
      <c r="G6" s="88"/>
      <c r="H6" s="88"/>
      <c r="I6" s="88"/>
      <c r="J6" s="89"/>
      <c r="K6" s="89"/>
      <c r="L6" s="89"/>
      <c r="M6" s="89"/>
    </row>
    <row r="7" spans="1:13" ht="33.6" x14ac:dyDescent="0.65">
      <c r="A7" s="85" t="s">
        <v>382</v>
      </c>
      <c r="B7" s="88"/>
      <c r="C7" s="88"/>
      <c r="D7" s="88"/>
      <c r="E7" s="88"/>
      <c r="F7" s="88"/>
      <c r="G7" s="88"/>
      <c r="H7" s="88"/>
      <c r="I7" s="88"/>
      <c r="J7" s="89"/>
      <c r="K7" s="89"/>
      <c r="L7" s="89"/>
      <c r="M7" s="89"/>
    </row>
    <row r="8" spans="1:13" ht="33.6" x14ac:dyDescent="0.65">
      <c r="A8" s="86" t="s">
        <v>378</v>
      </c>
      <c r="B8" s="88"/>
      <c r="C8" s="88"/>
      <c r="D8" s="88"/>
      <c r="E8" s="88"/>
      <c r="F8" s="88"/>
      <c r="G8" s="88"/>
      <c r="H8" s="88"/>
      <c r="I8" s="88"/>
      <c r="J8" s="89"/>
      <c r="K8" s="89"/>
      <c r="L8" s="89"/>
      <c r="M8" s="89"/>
    </row>
    <row r="14" spans="1:13" ht="46.2" x14ac:dyDescent="0.85">
      <c r="A14" s="29" t="s">
        <v>379</v>
      </c>
    </row>
    <row r="15" spans="1:13" ht="18" x14ac:dyDescent="0.35">
      <c r="A15" s="18" t="s">
        <v>255</v>
      </c>
      <c r="C15" s="19"/>
      <c r="D15" s="19"/>
      <c r="E15" s="18" t="s">
        <v>256</v>
      </c>
      <c r="F15" s="18"/>
      <c r="I15" s="18" t="s">
        <v>257</v>
      </c>
    </row>
    <row r="16" spans="1:13" ht="16.2" thickBot="1" x14ac:dyDescent="0.35">
      <c r="A16" s="20" t="s">
        <v>258</v>
      </c>
      <c r="B16" s="21"/>
      <c r="C16" s="21"/>
      <c r="E16" s="21" t="s">
        <v>259</v>
      </c>
      <c r="F16" s="67"/>
      <c r="I16" s="90" t="s">
        <v>260</v>
      </c>
      <c r="J16" s="90" t="s">
        <v>261</v>
      </c>
      <c r="L16" s="90" t="s">
        <v>262</v>
      </c>
    </row>
    <row r="17" spans="1:17" x14ac:dyDescent="0.3">
      <c r="A17" t="s">
        <v>364</v>
      </c>
      <c r="B17">
        <v>15</v>
      </c>
      <c r="C17" s="82" t="s">
        <v>363</v>
      </c>
      <c r="D17" s="19"/>
      <c r="E17" t="s">
        <v>263</v>
      </c>
      <c r="I17" s="34" t="s">
        <v>327</v>
      </c>
      <c r="J17" s="34" t="s">
        <v>328</v>
      </c>
      <c r="L17" s="34" t="s">
        <v>359</v>
      </c>
    </row>
    <row r="18" spans="1:17" x14ac:dyDescent="0.3">
      <c r="A18" s="10" t="s">
        <v>340</v>
      </c>
      <c r="B18" s="34">
        <v>200</v>
      </c>
      <c r="C18" t="s">
        <v>335</v>
      </c>
      <c r="D18" s="19"/>
      <c r="E18" t="s">
        <v>265</v>
      </c>
      <c r="I18" s="34" t="s">
        <v>349</v>
      </c>
      <c r="J18" s="34" t="s">
        <v>329</v>
      </c>
      <c r="L18" s="34" t="s">
        <v>360</v>
      </c>
    </row>
    <row r="19" spans="1:17" x14ac:dyDescent="0.3">
      <c r="A19" s="10" t="s">
        <v>341</v>
      </c>
      <c r="B19" s="34">
        <v>10</v>
      </c>
      <c r="C19" t="s">
        <v>264</v>
      </c>
      <c r="I19" s="34" t="s">
        <v>350</v>
      </c>
      <c r="J19" s="34" t="s">
        <v>330</v>
      </c>
      <c r="L19" s="34" t="s">
        <v>361</v>
      </c>
    </row>
    <row r="20" spans="1:17" ht="16.2" thickBot="1" x14ac:dyDescent="0.35">
      <c r="A20" s="10" t="s">
        <v>348</v>
      </c>
      <c r="B20" s="34">
        <v>800</v>
      </c>
      <c r="C20" t="s">
        <v>335</v>
      </c>
      <c r="E20" s="21" t="s">
        <v>296</v>
      </c>
      <c r="F20" s="67"/>
      <c r="I20" s="34"/>
      <c r="J20" s="34"/>
      <c r="L20" s="34"/>
    </row>
    <row r="21" spans="1:17" x14ac:dyDescent="0.3">
      <c r="A21" s="10" t="s">
        <v>366</v>
      </c>
      <c r="B21" s="34">
        <v>10</v>
      </c>
      <c r="C21" t="s">
        <v>264</v>
      </c>
      <c r="E21">
        <v>100</v>
      </c>
      <c r="I21" s="34"/>
      <c r="J21" s="34"/>
      <c r="L21" s="34"/>
    </row>
    <row r="22" spans="1:17" x14ac:dyDescent="0.3">
      <c r="A22" s="10" t="s">
        <v>266</v>
      </c>
      <c r="B22" s="34">
        <v>11</v>
      </c>
      <c r="C22" t="s">
        <v>264</v>
      </c>
      <c r="E22">
        <v>50</v>
      </c>
      <c r="I22" s="34"/>
      <c r="J22" s="34"/>
      <c r="L22" s="34"/>
    </row>
    <row r="23" spans="1:17" x14ac:dyDescent="0.3">
      <c r="A23" s="10" t="s">
        <v>362</v>
      </c>
      <c r="B23">
        <f>ROUND(SUM(flowcell_targetmass/flowcell_maxvol),0)</f>
        <v>73</v>
      </c>
      <c r="C23" t="s">
        <v>363</v>
      </c>
      <c r="I23" s="34"/>
      <c r="J23" s="34"/>
      <c r="L23" s="34"/>
    </row>
    <row r="24" spans="1:17" ht="16.2" thickBot="1" x14ac:dyDescent="0.35">
      <c r="A24" s="10" t="s">
        <v>343</v>
      </c>
      <c r="B24" s="35" t="s">
        <v>313</v>
      </c>
      <c r="C24" t="s">
        <v>326</v>
      </c>
      <c r="E24" s="21" t="s">
        <v>299</v>
      </c>
      <c r="F24" s="67"/>
      <c r="I24" s="34"/>
      <c r="J24" s="34"/>
      <c r="L24" s="34"/>
    </row>
    <row r="25" spans="1:17" x14ac:dyDescent="0.3">
      <c r="E25" t="s">
        <v>37</v>
      </c>
      <c r="I25" s="34"/>
      <c r="J25" s="34"/>
      <c r="L25" s="34"/>
    </row>
    <row r="26" spans="1:17" ht="16.2" thickBot="1" x14ac:dyDescent="0.35">
      <c r="A26" s="20" t="s">
        <v>267</v>
      </c>
      <c r="B26" s="21"/>
      <c r="C26" s="21"/>
      <c r="E26" t="s">
        <v>300</v>
      </c>
      <c r="I26" s="34"/>
      <c r="J26" s="34"/>
      <c r="L26" s="34"/>
      <c r="N26" s="19"/>
      <c r="O26" s="19"/>
      <c r="P26" s="19"/>
      <c r="Q26" s="19"/>
    </row>
    <row r="27" spans="1:17" x14ac:dyDescent="0.3">
      <c r="A27" s="10" t="s">
        <v>268</v>
      </c>
      <c r="B27" t="s">
        <v>269</v>
      </c>
      <c r="E27" t="s">
        <v>377</v>
      </c>
      <c r="I27" s="22"/>
    </row>
    <row r="28" spans="1:17" x14ac:dyDescent="0.3">
      <c r="A28" s="10" t="s">
        <v>345</v>
      </c>
      <c r="B28" t="s">
        <v>346</v>
      </c>
      <c r="E28" t="s">
        <v>301</v>
      </c>
      <c r="I28" s="22"/>
    </row>
    <row r="29" spans="1:17" x14ac:dyDescent="0.3">
      <c r="A29" s="10" t="s">
        <v>270</v>
      </c>
      <c r="B29">
        <v>10</v>
      </c>
      <c r="E29" t="s">
        <v>302</v>
      </c>
      <c r="I29" s="22"/>
    </row>
    <row r="30" spans="1:17" x14ac:dyDescent="0.3">
      <c r="E30" s="10" t="s">
        <v>303</v>
      </c>
      <c r="F30" s="10"/>
      <c r="I30" s="22"/>
    </row>
    <row r="31" spans="1:17" ht="16.2" thickBot="1" x14ac:dyDescent="0.35">
      <c r="A31" s="20" t="s">
        <v>295</v>
      </c>
      <c r="I31" s="22"/>
    </row>
    <row r="32" spans="1:17" ht="16.2" thickBot="1" x14ac:dyDescent="0.35">
      <c r="A32" s="10" t="s">
        <v>376</v>
      </c>
      <c r="E32" s="21" t="s">
        <v>304</v>
      </c>
      <c r="F32" s="67"/>
    </row>
    <row r="33" spans="1:10" x14ac:dyDescent="0.3">
      <c r="A33" s="10" t="s">
        <v>384</v>
      </c>
      <c r="E33" t="s">
        <v>43</v>
      </c>
      <c r="G33" s="10"/>
      <c r="H33" s="10"/>
    </row>
    <row r="34" spans="1:10" ht="31.2" x14ac:dyDescent="0.3">
      <c r="A34" s="10" t="s">
        <v>385</v>
      </c>
    </row>
    <row r="36" spans="1:10" ht="16.2" thickBot="1" x14ac:dyDescent="0.35">
      <c r="E36" s="68" t="s">
        <v>317</v>
      </c>
      <c r="F36" s="67"/>
    </row>
    <row r="37" spans="1:10" x14ac:dyDescent="0.3">
      <c r="E37" s="67" t="s">
        <v>318</v>
      </c>
      <c r="F37" s="67" t="s">
        <v>258</v>
      </c>
    </row>
    <row r="38" spans="1:10" x14ac:dyDescent="0.3">
      <c r="E38" t="s">
        <v>310</v>
      </c>
      <c r="F38" t="s">
        <v>319</v>
      </c>
    </row>
    <row r="39" spans="1:10" x14ac:dyDescent="0.3">
      <c r="E39" t="s">
        <v>313</v>
      </c>
      <c r="F39" t="s">
        <v>320</v>
      </c>
    </row>
    <row r="40" spans="1:10" x14ac:dyDescent="0.3">
      <c r="E40" t="s">
        <v>311</v>
      </c>
      <c r="F40" t="s">
        <v>321</v>
      </c>
    </row>
    <row r="41" spans="1:10" x14ac:dyDescent="0.3">
      <c r="E41" t="s">
        <v>312</v>
      </c>
      <c r="F41" t="s">
        <v>322</v>
      </c>
      <c r="I41" s="10"/>
    </row>
    <row r="42" spans="1:10" x14ac:dyDescent="0.3">
      <c r="E42" t="s">
        <v>315</v>
      </c>
      <c r="F42" t="s">
        <v>323</v>
      </c>
      <c r="J42" s="10"/>
    </row>
    <row r="43" spans="1:10" x14ac:dyDescent="0.3">
      <c r="E43" t="s">
        <v>314</v>
      </c>
      <c r="F43" t="s">
        <v>324</v>
      </c>
    </row>
    <row r="44" spans="1:10" x14ac:dyDescent="0.3">
      <c r="E44" t="s">
        <v>316</v>
      </c>
      <c r="F44" t="s">
        <v>325</v>
      </c>
    </row>
    <row r="47" spans="1:10" ht="16.2" thickBot="1" x14ac:dyDescent="0.35">
      <c r="E47" s="21" t="s">
        <v>331</v>
      </c>
      <c r="F47" s="67"/>
    </row>
    <row r="48" spans="1:10" x14ac:dyDescent="0.3">
      <c r="E48" t="s">
        <v>333</v>
      </c>
    </row>
    <row r="49" spans="5:5" x14ac:dyDescent="0.3">
      <c r="E49" t="s">
        <v>332</v>
      </c>
    </row>
    <row r="51" spans="5:5" ht="16.2" thickBot="1" x14ac:dyDescent="0.35">
      <c r="E51" s="74" t="s">
        <v>353</v>
      </c>
    </row>
    <row r="52" spans="5:5" x14ac:dyDescent="0.3">
      <c r="E52" t="s">
        <v>355</v>
      </c>
    </row>
    <row r="53" spans="5:5" x14ac:dyDescent="0.3">
      <c r="E53" t="s">
        <v>356</v>
      </c>
    </row>
    <row r="54" spans="5:5" x14ac:dyDescent="0.3">
      <c r="E54" t="s">
        <v>357</v>
      </c>
    </row>
  </sheetData>
  <sheetProtection sheet="1" objects="1" scenarios="1"/>
  <protectedRanges>
    <protectedRange sqref="L17:L26" name="projectlist"/>
    <protectedRange sqref="I17:J26" name="personlist"/>
  </protectedRanges>
  <dataValidations count="1">
    <dataValidation type="list" allowBlank="1" showInputMessage="1" showErrorMessage="1" sqref="B24" xr:uid="{5103F0B0-5A7D-4213-9279-0C438FB60721}">
      <formula1>$E$38:$E$44</formula1>
    </dataValidation>
  </dataValidations>
  <pageMargins left="0.7" right="0.7" top="0.75" bottom="0.75" header="0.511811023622047" footer="0.511811023622047"/>
  <pageSetup paperSize="9" orientation="portrait" horizontalDpi="300" verticalDpi="300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V2"/>
  <sheetViews>
    <sheetView zoomScaleNormal="100" workbookViewId="0">
      <selection activeCell="O3" sqref="O3"/>
    </sheetView>
  </sheetViews>
  <sheetFormatPr defaultColWidth="8.59765625" defaultRowHeight="15.6" x14ac:dyDescent="0.3"/>
  <cols>
    <col min="1" max="1" width="9.09765625" customWidth="1"/>
    <col min="2" max="2" width="11.3984375" customWidth="1"/>
    <col min="3" max="8" width="12.09765625" customWidth="1"/>
    <col min="11" max="11" width="12.59765625" customWidth="1"/>
  </cols>
  <sheetData>
    <row r="1" spans="1:22" s="10" customFormat="1" ht="78" x14ac:dyDescent="0.3">
      <c r="A1" s="10" t="s">
        <v>271</v>
      </c>
      <c r="B1" s="10" t="s">
        <v>272</v>
      </c>
      <c r="C1" s="10" t="s">
        <v>273</v>
      </c>
      <c r="D1" s="10" t="s">
        <v>274</v>
      </c>
      <c r="E1" s="10" t="s">
        <v>344</v>
      </c>
      <c r="F1" s="10" t="s">
        <v>275</v>
      </c>
      <c r="G1" s="10" t="s">
        <v>276</v>
      </c>
      <c r="H1" s="10" t="s">
        <v>277</v>
      </c>
      <c r="I1" s="10" t="s">
        <v>278</v>
      </c>
      <c r="J1" s="10" t="s">
        <v>339</v>
      </c>
      <c r="K1" s="10" t="s">
        <v>342</v>
      </c>
      <c r="L1" s="10" t="s">
        <v>279</v>
      </c>
      <c r="M1" s="10" t="s">
        <v>280</v>
      </c>
      <c r="N1" s="10" t="s">
        <v>281</v>
      </c>
      <c r="O1" s="10" t="s">
        <v>365</v>
      </c>
      <c r="P1" s="10" t="s">
        <v>282</v>
      </c>
      <c r="Q1" s="10" t="s">
        <v>283</v>
      </c>
      <c r="R1" s="10" t="s">
        <v>284</v>
      </c>
      <c r="S1" s="10" t="s">
        <v>285</v>
      </c>
      <c r="T1" s="10" t="s">
        <v>286</v>
      </c>
      <c r="U1" s="10" t="s">
        <v>287</v>
      </c>
      <c r="V1" s="10" t="s">
        <v>288</v>
      </c>
    </row>
    <row r="2" spans="1:22" x14ac:dyDescent="0.3">
      <c r="A2" t="str">
        <f>IF(LEN(exp_id)=0,"",exp_id)</f>
        <v/>
      </c>
      <c r="B2" t="str">
        <f>IF(LEN(exp_date)=0,"",exp_date)</f>
        <v/>
      </c>
      <c r="C2" t="str">
        <f>IF(LEN(exp_user)=0,"",exp_user)</f>
        <v/>
      </c>
      <c r="D2" t="str">
        <f>IF(LEN(exp_type)=0,"",exp_type)</f>
        <v>seqlib</v>
      </c>
      <c r="E2" t="str">
        <f>exp_subtype</f>
        <v>rapid</v>
      </c>
      <c r="F2">
        <f>IF(LEN(exp_version)=0,"",exp_version)</f>
        <v>10</v>
      </c>
      <c r="G2" t="str">
        <f>IF(LEN(exp_notes)=0,"",exp_notes)</f>
        <v/>
      </c>
      <c r="H2" t="str">
        <f>IF(LEN(exp_summary)=0,"",exp_summary)</f>
        <v/>
      </c>
      <c r="I2" t="str">
        <f>IF(LEN(exp_rxns)=0,"",exp_rxns)</f>
        <v/>
      </c>
      <c r="J2">
        <v>200</v>
      </c>
      <c r="K2">
        <f>IF(LEN(endrepair_maxvol)=0,"",endrepair_maxvol)</f>
        <v>10</v>
      </c>
      <c r="L2">
        <f>IF(DNAconc_pooled=0,"",DNAconc_pooled)</f>
        <v>146</v>
      </c>
      <c r="M2" t="str">
        <f>IF(LEN(seq_platform)=0,"",seq_platform)</f>
        <v>Mk1b</v>
      </c>
      <c r="N2">
        <f>IF(LEN(flowcell_targetmass)=0,"",flowcell_targetmass)</f>
        <v>800</v>
      </c>
      <c r="O2">
        <f>IFERROR(SUM(adaptlig_rxn_vol*DNAconc_pooled), "")</f>
        <v>803</v>
      </c>
      <c r="P2">
        <f>IF(LEN(flowcell_maxvol)=0,"",flowcell_maxvol)</f>
        <v>11</v>
      </c>
      <c r="Q2" t="str">
        <f>IF(LEN(flowcell_id)=0,"",flowcell_id)</f>
        <v/>
      </c>
      <c r="R2" t="str">
        <f>IF(LEN(flowcell_chemisty)=0,"",flowcell_chemisty)</f>
        <v>R10.4.1</v>
      </c>
      <c r="S2" t="str">
        <f>IF(LEN(flowcell_status)=0,"",flowcell_status)</f>
        <v/>
      </c>
      <c r="T2">
        <f>IF(LEN(flowcell_checkpores)=0,"",flowcell_checkpores)</f>
        <v>234</v>
      </c>
      <c r="U2" t="str">
        <f>IF(LEN(flowcell_runduration)=0,"",flowcell_runduration)</f>
        <v/>
      </c>
      <c r="V2" t="str">
        <f>IF(LEN(flowcell_usage_hrs)=0,"",flowcell_usage_hrs)</f>
        <v/>
      </c>
    </row>
  </sheetData>
  <sheetProtection algorithmName="SHA-512" hashValue="alLNTrutkK14cWSVMZVhqZfkCZ1TmxaRWiW1DyoF0dM9zpbX9Q6JVsn6+AiK7UnsFzFw7DP140vekGlMaOYG1A==" saltValue="8gA+5GoCd81DFGgH+LfSfw==" spinCount="100000" sheet="1" objects="1" scenarios="1" selectLockedCell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97"/>
  <sheetViews>
    <sheetView zoomScaleNormal="100" workbookViewId="0">
      <selection activeCell="O3" sqref="O3"/>
    </sheetView>
  </sheetViews>
  <sheetFormatPr defaultColWidth="8.59765625" defaultRowHeight="15.6" x14ac:dyDescent="0.3"/>
  <cols>
    <col min="1" max="1" width="11.19921875" customWidth="1"/>
    <col min="2" max="4" width="13.69921875" customWidth="1"/>
    <col min="5" max="5" width="13.09765625" customWidth="1"/>
    <col min="6" max="7" width="11.19921875" customWidth="1"/>
    <col min="8" max="8" width="10.69921875" customWidth="1"/>
    <col min="9" max="9" width="28.09765625" customWidth="1"/>
  </cols>
  <sheetData>
    <row r="1" spans="1:9" x14ac:dyDescent="0.3">
      <c r="A1" t="s">
        <v>289</v>
      </c>
      <c r="B1" t="s">
        <v>290</v>
      </c>
      <c r="C1" t="s">
        <v>354</v>
      </c>
      <c r="D1" t="s">
        <v>271</v>
      </c>
      <c r="E1" t="s">
        <v>291</v>
      </c>
      <c r="F1" t="s">
        <v>292</v>
      </c>
      <c r="G1" t="s">
        <v>293</v>
      </c>
      <c r="H1" t="s">
        <v>294</v>
      </c>
      <c r="I1" t="s">
        <v>347</v>
      </c>
    </row>
    <row r="2" spans="1:9" x14ac:dyDescent="0.3">
      <c r="A2" t="str">
        <f>IF(LEN(Library!D3)=0,"",Library!D3)</f>
        <v/>
      </c>
      <c r="B2" t="str">
        <f>IF(LEN(Library!E3)=0,"",Library!E3)</f>
        <v/>
      </c>
      <c r="C2" t="str">
        <f>IF(LEN(Library!F3)=0,"",Library!F3)</f>
        <v/>
      </c>
      <c r="D2" t="str">
        <f>IF(LEN(Library!G3)=0,"",exp_id)</f>
        <v/>
      </c>
      <c r="E2" t="str">
        <f>IF(LEN(Library!G3)=0,"",Library!G3)</f>
        <v/>
      </c>
      <c r="F2" t="str">
        <f>IF(LEN(Library!H3)=0,"",Library!H3)</f>
        <v/>
      </c>
      <c r="G2" t="str">
        <f>IF(LEN(Library!Z3)=0,"",Library!Z3)</f>
        <v/>
      </c>
      <c r="H2" t="str">
        <f>IF(LEN(Library!G3)=0,"",CONCATENATE("barcode",Library!L3))</f>
        <v/>
      </c>
      <c r="I2" t="str">
        <f>IF(LEN(Library!W3)=0,"",IF(Library!X3&gt;0,Library!X3,Library!W3))</f>
        <v/>
      </c>
    </row>
    <row r="3" spans="1:9" x14ac:dyDescent="0.3">
      <c r="A3" t="str">
        <f>IF(LEN(Library!D4)=0,"",Library!D4)</f>
        <v/>
      </c>
      <c r="B3" t="str">
        <f>IF(LEN(Library!E4)=0,"",Library!E4)</f>
        <v/>
      </c>
      <c r="C3" t="str">
        <f>IF(LEN(Library!F4)=0,"",Library!F4)</f>
        <v/>
      </c>
      <c r="D3" t="str">
        <f>IF(LEN(Library!G4)=0,"",exp_id)</f>
        <v/>
      </c>
      <c r="E3" t="str">
        <f>IF(LEN(Library!G4)=0,"",Library!G4)</f>
        <v/>
      </c>
      <c r="F3" t="str">
        <f>IF(LEN(Library!H4)=0,"",Library!H4)</f>
        <v/>
      </c>
      <c r="G3" t="str">
        <f>IF(LEN(Library!Z4)=0,"",Library!Z4)</f>
        <v/>
      </c>
      <c r="H3" t="str">
        <f>IF(LEN(Library!G4)=0,"",CONCATENATE("barcode",Library!L4))</f>
        <v/>
      </c>
      <c r="I3" t="str">
        <f>IF(LEN(Library!W4)=0,"",IF(Library!X4&gt;0,Library!X4,Library!W4))</f>
        <v/>
      </c>
    </row>
    <row r="4" spans="1:9" x14ac:dyDescent="0.3">
      <c r="A4" t="str">
        <f>IF(LEN(Library!D5)=0,"",Library!D5)</f>
        <v/>
      </c>
      <c r="B4" t="str">
        <f>IF(LEN(Library!E5)=0,"",Library!E5)</f>
        <v/>
      </c>
      <c r="C4" t="str">
        <f>IF(LEN(Library!F5)=0,"",Library!F5)</f>
        <v/>
      </c>
      <c r="D4" t="str">
        <f>IF(LEN(Library!G5)=0,"",exp_id)</f>
        <v/>
      </c>
      <c r="E4" t="str">
        <f>IF(LEN(Library!G5)=0,"",Library!G5)</f>
        <v/>
      </c>
      <c r="F4" t="str">
        <f>IF(LEN(Library!H5)=0,"",Library!H5)</f>
        <v/>
      </c>
      <c r="G4" t="str">
        <f>IF(LEN(Library!Z5)=0,"",Library!Z5)</f>
        <v/>
      </c>
      <c r="H4" t="str">
        <f>IF(LEN(Library!G5)=0,"",CONCATENATE("barcode",Library!L5))</f>
        <v/>
      </c>
      <c r="I4" t="str">
        <f>IF(LEN(Library!W5)=0,"",IF(Library!X5&gt;0,Library!X5,Library!W5))</f>
        <v/>
      </c>
    </row>
    <row r="5" spans="1:9" x14ac:dyDescent="0.3">
      <c r="A5" t="str">
        <f>IF(LEN(Library!D6)=0,"",Library!D6)</f>
        <v/>
      </c>
      <c r="B5" t="str">
        <f>IF(LEN(Library!E6)=0,"",Library!E6)</f>
        <v/>
      </c>
      <c r="C5" t="str">
        <f>IF(LEN(Library!F6)=0,"",Library!F6)</f>
        <v/>
      </c>
      <c r="D5" t="str">
        <f>IF(LEN(Library!G6)=0,"",exp_id)</f>
        <v/>
      </c>
      <c r="E5" t="str">
        <f>IF(LEN(Library!G6)=0,"",Library!G6)</f>
        <v/>
      </c>
      <c r="F5" t="str">
        <f>IF(LEN(Library!H6)=0,"",Library!H6)</f>
        <v/>
      </c>
      <c r="G5" t="str">
        <f>IF(LEN(Library!Z6)=0,"",Library!Z6)</f>
        <v/>
      </c>
      <c r="H5" t="str">
        <f>IF(LEN(Library!G6)=0,"",CONCATENATE("barcode",Library!L6))</f>
        <v/>
      </c>
      <c r="I5" t="str">
        <f>IF(LEN(Library!W6)=0,"",IF(Library!X6&gt;0,Library!X6,Library!W6))</f>
        <v/>
      </c>
    </row>
    <row r="6" spans="1:9" x14ac:dyDescent="0.3">
      <c r="A6" t="str">
        <f>IF(LEN(Library!D7)=0,"",Library!D7)</f>
        <v/>
      </c>
      <c r="B6" t="str">
        <f>IF(LEN(Library!E7)=0,"",Library!E7)</f>
        <v/>
      </c>
      <c r="C6" t="str">
        <f>IF(LEN(Library!F7)=0,"",Library!F7)</f>
        <v/>
      </c>
      <c r="D6" t="str">
        <f>IF(LEN(Library!G7)=0,"",exp_id)</f>
        <v/>
      </c>
      <c r="E6" t="str">
        <f>IF(LEN(Library!G7)=0,"",Library!G7)</f>
        <v/>
      </c>
      <c r="F6" t="str">
        <f>IF(LEN(Library!H7)=0,"",Library!H7)</f>
        <v/>
      </c>
      <c r="G6" t="str">
        <f>IF(LEN(Library!Z7)=0,"",Library!Z7)</f>
        <v/>
      </c>
      <c r="H6" t="str">
        <f>IF(LEN(Library!G7)=0,"",CONCATENATE("barcode",Library!L7))</f>
        <v/>
      </c>
      <c r="I6" t="str">
        <f>IF(LEN(Library!W7)=0,"",IF(Library!X7&gt;0,Library!X7,Library!W7))</f>
        <v/>
      </c>
    </row>
    <row r="7" spans="1:9" x14ac:dyDescent="0.3">
      <c r="A7" t="str">
        <f>IF(LEN(Library!D8)=0,"",Library!D8)</f>
        <v/>
      </c>
      <c r="B7" t="str">
        <f>IF(LEN(Library!E8)=0,"",Library!E8)</f>
        <v/>
      </c>
      <c r="C7" t="str">
        <f>IF(LEN(Library!F8)=0,"",Library!F8)</f>
        <v/>
      </c>
      <c r="D7" t="str">
        <f>IF(LEN(Library!G8)=0,"",exp_id)</f>
        <v/>
      </c>
      <c r="E7" t="str">
        <f>IF(LEN(Library!G8)=0,"",Library!G8)</f>
        <v/>
      </c>
      <c r="F7" t="str">
        <f>IF(LEN(Library!H8)=0,"",Library!H8)</f>
        <v/>
      </c>
      <c r="G7" t="str">
        <f>IF(LEN(Library!Z8)=0,"",Library!Z8)</f>
        <v/>
      </c>
      <c r="H7" t="str">
        <f>IF(LEN(Library!G8)=0,"",CONCATENATE("barcode",Library!L8))</f>
        <v/>
      </c>
      <c r="I7" t="str">
        <f>IF(LEN(Library!W8)=0,"",IF(Library!X8&gt;0,Library!X8,Library!W8))</f>
        <v/>
      </c>
    </row>
    <row r="8" spans="1:9" x14ac:dyDescent="0.3">
      <c r="A8" t="str">
        <f>IF(LEN(Library!D9)=0,"",Library!D9)</f>
        <v/>
      </c>
      <c r="B8" t="str">
        <f>IF(LEN(Library!E9)=0,"",Library!E9)</f>
        <v/>
      </c>
      <c r="C8" t="str">
        <f>IF(LEN(Library!F9)=0,"",Library!F9)</f>
        <v/>
      </c>
      <c r="D8" t="str">
        <f>IF(LEN(Library!G9)=0,"",exp_id)</f>
        <v/>
      </c>
      <c r="E8" t="str">
        <f>IF(LEN(Library!G9)=0,"",Library!G9)</f>
        <v/>
      </c>
      <c r="F8" t="str">
        <f>IF(LEN(Library!H9)=0,"",Library!H9)</f>
        <v/>
      </c>
      <c r="G8" t="str">
        <f>IF(LEN(Library!Z9)=0,"",Library!Z9)</f>
        <v/>
      </c>
      <c r="H8" t="str">
        <f>IF(LEN(Library!G9)=0,"",CONCATENATE("barcode",Library!L9))</f>
        <v/>
      </c>
      <c r="I8" t="str">
        <f>IF(LEN(Library!W9)=0,"",IF(Library!X9&gt;0,Library!X9,Library!W9))</f>
        <v/>
      </c>
    </row>
    <row r="9" spans="1:9" x14ac:dyDescent="0.3">
      <c r="A9" t="str">
        <f>IF(LEN(Library!D10)=0,"",Library!D10)</f>
        <v/>
      </c>
      <c r="B9" t="str">
        <f>IF(LEN(Library!E10)=0,"",Library!E10)</f>
        <v/>
      </c>
      <c r="C9" t="str">
        <f>IF(LEN(Library!F10)=0,"",Library!F10)</f>
        <v/>
      </c>
      <c r="D9" t="str">
        <f>IF(LEN(Library!G10)=0,"",exp_id)</f>
        <v/>
      </c>
      <c r="E9" t="str">
        <f>IF(LEN(Library!G10)=0,"",Library!G10)</f>
        <v/>
      </c>
      <c r="F9" t="str">
        <f>IF(LEN(Library!H10)=0,"",Library!H10)</f>
        <v/>
      </c>
      <c r="G9" t="str">
        <f>IF(LEN(Library!Z10)=0,"",Library!Z10)</f>
        <v/>
      </c>
      <c r="H9" t="str">
        <f>IF(LEN(Library!G10)=0,"",CONCATENATE("barcode",Library!L10))</f>
        <v/>
      </c>
      <c r="I9" t="str">
        <f>IF(LEN(Library!W10)=0,"",IF(Library!X10&gt;0,Library!X10,Library!W10))</f>
        <v/>
      </c>
    </row>
    <row r="10" spans="1:9" x14ac:dyDescent="0.3">
      <c r="A10" t="str">
        <f>IF(LEN(Library!D11)=0,"",Library!D11)</f>
        <v/>
      </c>
      <c r="B10" t="str">
        <f>IF(LEN(Library!E11)=0,"",Library!E11)</f>
        <v/>
      </c>
      <c r="C10" t="str">
        <f>IF(LEN(Library!F11)=0,"",Library!F11)</f>
        <v/>
      </c>
      <c r="D10" t="str">
        <f>IF(LEN(Library!G11)=0,"",exp_id)</f>
        <v/>
      </c>
      <c r="E10" t="str">
        <f>IF(LEN(Library!G11)=0,"",Library!G11)</f>
        <v/>
      </c>
      <c r="F10" t="str">
        <f>IF(LEN(Library!H11)=0,"",Library!H11)</f>
        <v/>
      </c>
      <c r="G10" t="str">
        <f>IF(LEN(Library!Z11)=0,"",Library!Z11)</f>
        <v/>
      </c>
      <c r="H10" t="str">
        <f>IF(LEN(Library!G11)=0,"",CONCATENATE("barcode",Library!L11))</f>
        <v/>
      </c>
      <c r="I10" t="str">
        <f>IF(LEN(Library!W11)=0,"",IF(Library!X11&gt;0,Library!X11,Library!W11))</f>
        <v/>
      </c>
    </row>
    <row r="11" spans="1:9" x14ac:dyDescent="0.3">
      <c r="A11" t="str">
        <f>IF(LEN(Library!D12)=0,"",Library!D12)</f>
        <v/>
      </c>
      <c r="B11" t="str">
        <f>IF(LEN(Library!E12)=0,"",Library!E12)</f>
        <v/>
      </c>
      <c r="C11" t="str">
        <f>IF(LEN(Library!F12)=0,"",Library!F12)</f>
        <v/>
      </c>
      <c r="D11" t="str">
        <f>IF(LEN(Library!G12)=0,"",exp_id)</f>
        <v/>
      </c>
      <c r="E11" t="str">
        <f>IF(LEN(Library!G12)=0,"",Library!G12)</f>
        <v/>
      </c>
      <c r="F11" t="str">
        <f>IF(LEN(Library!H12)=0,"",Library!H12)</f>
        <v/>
      </c>
      <c r="G11" t="str">
        <f>IF(LEN(Library!Z12)=0,"",Library!Z12)</f>
        <v/>
      </c>
      <c r="H11" t="str">
        <f>IF(LEN(Library!G12)=0,"",CONCATENATE("barcode",Library!L12))</f>
        <v/>
      </c>
      <c r="I11" t="str">
        <f>IF(LEN(Library!W12)=0,"",IF(Library!X12&gt;0,Library!X12,Library!W12))</f>
        <v/>
      </c>
    </row>
    <row r="12" spans="1:9" x14ac:dyDescent="0.3">
      <c r="A12" t="str">
        <f>IF(LEN(Library!D13)=0,"",Library!D13)</f>
        <v/>
      </c>
      <c r="B12" t="str">
        <f>IF(LEN(Library!E13)=0,"",Library!E13)</f>
        <v/>
      </c>
      <c r="C12" t="str">
        <f>IF(LEN(Library!F13)=0,"",Library!F13)</f>
        <v/>
      </c>
      <c r="D12" t="str">
        <f>IF(LEN(Library!G13)=0,"",exp_id)</f>
        <v/>
      </c>
      <c r="E12" t="str">
        <f>IF(LEN(Library!G13)=0,"",Library!G13)</f>
        <v/>
      </c>
      <c r="F12" t="str">
        <f>IF(LEN(Library!H13)=0,"",Library!H13)</f>
        <v/>
      </c>
      <c r="G12" t="str">
        <f>IF(LEN(Library!Z13)=0,"",Library!Z13)</f>
        <v/>
      </c>
      <c r="H12" t="str">
        <f>IF(LEN(Library!G13)=0,"",CONCATENATE("barcode",Library!L13))</f>
        <v/>
      </c>
      <c r="I12" t="str">
        <f>IF(LEN(Library!W13)=0,"",IF(Library!X13&gt;0,Library!X13,Library!W13))</f>
        <v/>
      </c>
    </row>
    <row r="13" spans="1:9" x14ac:dyDescent="0.3">
      <c r="A13" t="str">
        <f>IF(LEN(Library!D14)=0,"",Library!D14)</f>
        <v/>
      </c>
      <c r="B13" t="str">
        <f>IF(LEN(Library!E14)=0,"",Library!E14)</f>
        <v/>
      </c>
      <c r="C13" t="str">
        <f>IF(LEN(Library!F14)=0,"",Library!F14)</f>
        <v/>
      </c>
      <c r="D13" t="str">
        <f>IF(LEN(Library!G14)=0,"",exp_id)</f>
        <v/>
      </c>
      <c r="E13" t="str">
        <f>IF(LEN(Library!G14)=0,"",Library!G14)</f>
        <v/>
      </c>
      <c r="F13" t="str">
        <f>IF(LEN(Library!H14)=0,"",Library!H14)</f>
        <v/>
      </c>
      <c r="G13" t="str">
        <f>IF(LEN(Library!Z14)=0,"",Library!Z14)</f>
        <v/>
      </c>
      <c r="H13" t="str">
        <f>IF(LEN(Library!G14)=0,"",CONCATENATE("barcode",Library!L14))</f>
        <v/>
      </c>
      <c r="I13" t="str">
        <f>IF(LEN(Library!W14)=0,"",IF(Library!X14&gt;0,Library!X14,Library!W14))</f>
        <v/>
      </c>
    </row>
    <row r="14" spans="1:9" x14ac:dyDescent="0.3">
      <c r="A14" t="str">
        <f>IF(LEN(Library!D15)=0,"",Library!D15)</f>
        <v/>
      </c>
      <c r="B14" t="str">
        <f>IF(LEN(Library!E15)=0,"",Library!E15)</f>
        <v/>
      </c>
      <c r="C14" t="str">
        <f>IF(LEN(Library!F15)=0,"",Library!F15)</f>
        <v/>
      </c>
      <c r="D14" t="str">
        <f>IF(LEN(Library!G15)=0,"",exp_id)</f>
        <v/>
      </c>
      <c r="E14" t="str">
        <f>IF(LEN(Library!G15)=0,"",Library!G15)</f>
        <v/>
      </c>
      <c r="F14" t="str">
        <f>IF(LEN(Library!H15)=0,"",Library!H15)</f>
        <v/>
      </c>
      <c r="G14" t="str">
        <f>IF(LEN(Library!Z15)=0,"",Library!Z15)</f>
        <v/>
      </c>
      <c r="H14" t="str">
        <f>IF(LEN(Library!G15)=0,"",CONCATENATE("barcode",Library!L15))</f>
        <v/>
      </c>
      <c r="I14" t="str">
        <f>IF(LEN(Library!W15)=0,"",IF(Library!X15&gt;0,Library!X15,Library!W15))</f>
        <v/>
      </c>
    </row>
    <row r="15" spans="1:9" x14ac:dyDescent="0.3">
      <c r="A15" t="str">
        <f>IF(LEN(Library!D16)=0,"",Library!D16)</f>
        <v/>
      </c>
      <c r="B15" t="str">
        <f>IF(LEN(Library!E16)=0,"",Library!E16)</f>
        <v/>
      </c>
      <c r="C15" t="str">
        <f>IF(LEN(Library!F16)=0,"",Library!F16)</f>
        <v/>
      </c>
      <c r="D15" t="str">
        <f>IF(LEN(Library!G16)=0,"",exp_id)</f>
        <v/>
      </c>
      <c r="E15" t="str">
        <f>IF(LEN(Library!G16)=0,"",Library!G16)</f>
        <v/>
      </c>
      <c r="F15" t="str">
        <f>IF(LEN(Library!H16)=0,"",Library!H16)</f>
        <v/>
      </c>
      <c r="G15" t="str">
        <f>IF(LEN(Library!Z16)=0,"",Library!Z16)</f>
        <v/>
      </c>
      <c r="H15" t="str">
        <f>IF(LEN(Library!G16)=0,"",CONCATENATE("barcode",Library!L16))</f>
        <v/>
      </c>
      <c r="I15" t="str">
        <f>IF(LEN(Library!W16)=0,"",IF(Library!X16&gt;0,Library!X16,Library!W16))</f>
        <v/>
      </c>
    </row>
    <row r="16" spans="1:9" x14ac:dyDescent="0.3">
      <c r="A16" t="str">
        <f>IF(LEN(Library!D17)=0,"",Library!D17)</f>
        <v/>
      </c>
      <c r="B16" t="str">
        <f>IF(LEN(Library!E17)=0,"",Library!E17)</f>
        <v/>
      </c>
      <c r="C16" t="str">
        <f>IF(LEN(Library!F17)=0,"",Library!F17)</f>
        <v/>
      </c>
      <c r="D16" t="str">
        <f>IF(LEN(Library!G17)=0,"",exp_id)</f>
        <v/>
      </c>
      <c r="E16" t="str">
        <f>IF(LEN(Library!G17)=0,"",Library!G17)</f>
        <v/>
      </c>
      <c r="F16" t="str">
        <f>IF(LEN(Library!H17)=0,"",Library!H17)</f>
        <v/>
      </c>
      <c r="G16" t="str">
        <f>IF(LEN(Library!Z17)=0,"",Library!Z17)</f>
        <v/>
      </c>
      <c r="H16" t="str">
        <f>IF(LEN(Library!G17)=0,"",CONCATENATE("barcode",Library!L17))</f>
        <v/>
      </c>
      <c r="I16" t="str">
        <f>IF(LEN(Library!W17)=0,"",IF(Library!X17&gt;0,Library!X17,Library!W17))</f>
        <v/>
      </c>
    </row>
    <row r="17" spans="1:9" x14ac:dyDescent="0.3">
      <c r="A17" t="str">
        <f>IF(LEN(Library!D18)=0,"",Library!D18)</f>
        <v/>
      </c>
      <c r="B17" t="str">
        <f>IF(LEN(Library!E18)=0,"",Library!E18)</f>
        <v/>
      </c>
      <c r="C17" t="str">
        <f>IF(LEN(Library!F18)=0,"",Library!F18)</f>
        <v/>
      </c>
      <c r="D17" t="str">
        <f>IF(LEN(Library!G18)=0,"",exp_id)</f>
        <v/>
      </c>
      <c r="E17" t="str">
        <f>IF(LEN(Library!G18)=0,"",Library!G18)</f>
        <v/>
      </c>
      <c r="F17" t="str">
        <f>IF(LEN(Library!H18)=0,"",Library!H18)</f>
        <v/>
      </c>
      <c r="G17" t="str">
        <f>IF(LEN(Library!Z18)=0,"",Library!Z18)</f>
        <v/>
      </c>
      <c r="H17" t="str">
        <f>IF(LEN(Library!G18)=0,"",CONCATENATE("barcode",Library!L18))</f>
        <v/>
      </c>
      <c r="I17" t="str">
        <f>IF(LEN(Library!W18)=0,"",IF(Library!X18&gt;0,Library!X18,Library!W18))</f>
        <v/>
      </c>
    </row>
    <row r="18" spans="1:9" x14ac:dyDescent="0.3">
      <c r="A18" t="str">
        <f>IF(LEN(Library!D19)=0,"",Library!D19)</f>
        <v/>
      </c>
      <c r="B18" t="str">
        <f>IF(LEN(Library!E19)=0,"",Library!E19)</f>
        <v/>
      </c>
      <c r="C18" t="str">
        <f>IF(LEN(Library!F19)=0,"",Library!F19)</f>
        <v/>
      </c>
      <c r="D18" t="str">
        <f>IF(LEN(Library!G19)=0,"",exp_id)</f>
        <v/>
      </c>
      <c r="E18" t="str">
        <f>IF(LEN(Library!G19)=0,"",Library!G19)</f>
        <v/>
      </c>
      <c r="F18" t="str">
        <f>IF(LEN(Library!H19)=0,"",Library!H19)</f>
        <v/>
      </c>
      <c r="G18" t="str">
        <f>IF(LEN(Library!Z19)=0,"",Library!Z19)</f>
        <v/>
      </c>
      <c r="H18" t="str">
        <f>IF(LEN(Library!G19)=0,"",CONCATENATE("barcode",Library!L19))</f>
        <v/>
      </c>
      <c r="I18" t="str">
        <f>IF(LEN(Library!W19)=0,"",IF(Library!X19&gt;0,Library!X19,Library!W19))</f>
        <v/>
      </c>
    </row>
    <row r="19" spans="1:9" x14ac:dyDescent="0.3">
      <c r="A19" t="str">
        <f>IF(LEN(Library!D20)=0,"",Library!D20)</f>
        <v/>
      </c>
      <c r="B19" t="str">
        <f>IF(LEN(Library!E20)=0,"",Library!E20)</f>
        <v/>
      </c>
      <c r="C19" t="str">
        <f>IF(LEN(Library!F20)=0,"",Library!F20)</f>
        <v/>
      </c>
      <c r="D19" t="str">
        <f>IF(LEN(Library!G20)=0,"",exp_id)</f>
        <v/>
      </c>
      <c r="E19" t="str">
        <f>IF(LEN(Library!G20)=0,"",Library!G20)</f>
        <v/>
      </c>
      <c r="F19" t="str">
        <f>IF(LEN(Library!H20)=0,"",Library!H20)</f>
        <v/>
      </c>
      <c r="G19" t="str">
        <f>IF(LEN(Library!Z20)=0,"",Library!Z20)</f>
        <v/>
      </c>
      <c r="H19" t="str">
        <f>IF(LEN(Library!G20)=0,"",CONCATENATE("barcode",Library!L20))</f>
        <v/>
      </c>
      <c r="I19" t="str">
        <f>IF(LEN(Library!W20)=0,"",IF(Library!X20&gt;0,Library!X20,Library!W20))</f>
        <v/>
      </c>
    </row>
    <row r="20" spans="1:9" x14ac:dyDescent="0.3">
      <c r="A20" t="str">
        <f>IF(LEN(Library!D21)=0,"",Library!D21)</f>
        <v/>
      </c>
      <c r="B20" t="str">
        <f>IF(LEN(Library!E21)=0,"",Library!E21)</f>
        <v/>
      </c>
      <c r="C20" t="str">
        <f>IF(LEN(Library!F21)=0,"",Library!F21)</f>
        <v/>
      </c>
      <c r="D20" t="str">
        <f>IF(LEN(Library!G21)=0,"",exp_id)</f>
        <v/>
      </c>
      <c r="E20" t="str">
        <f>IF(LEN(Library!G21)=0,"",Library!G21)</f>
        <v/>
      </c>
      <c r="F20" t="str">
        <f>IF(LEN(Library!H21)=0,"",Library!H21)</f>
        <v/>
      </c>
      <c r="G20" t="str">
        <f>IF(LEN(Library!Z21)=0,"",Library!Z21)</f>
        <v/>
      </c>
      <c r="H20" t="str">
        <f>IF(LEN(Library!G21)=0,"",CONCATENATE("barcode",Library!L21))</f>
        <v/>
      </c>
      <c r="I20" t="str">
        <f>IF(LEN(Library!W21)=0,"",IF(Library!X21&gt;0,Library!X21,Library!W21))</f>
        <v/>
      </c>
    </row>
    <row r="21" spans="1:9" x14ac:dyDescent="0.3">
      <c r="A21" t="str">
        <f>IF(LEN(Library!D22)=0,"",Library!D22)</f>
        <v/>
      </c>
      <c r="B21" t="str">
        <f>IF(LEN(Library!E22)=0,"",Library!E22)</f>
        <v/>
      </c>
      <c r="C21" t="str">
        <f>IF(LEN(Library!F22)=0,"",Library!F22)</f>
        <v/>
      </c>
      <c r="D21" t="str">
        <f>IF(LEN(Library!G22)=0,"",exp_id)</f>
        <v/>
      </c>
      <c r="E21" t="str">
        <f>IF(LEN(Library!G22)=0,"",Library!G22)</f>
        <v/>
      </c>
      <c r="F21" t="str">
        <f>IF(LEN(Library!H22)=0,"",Library!H22)</f>
        <v/>
      </c>
      <c r="G21" t="str">
        <f>IF(LEN(Library!Z22)=0,"",Library!Z22)</f>
        <v/>
      </c>
      <c r="H21" t="str">
        <f>IF(LEN(Library!G22)=0,"",CONCATENATE("barcode",Library!L22))</f>
        <v/>
      </c>
      <c r="I21" t="str">
        <f>IF(LEN(Library!W22)=0,"",IF(Library!X22&gt;0,Library!X22,Library!W22))</f>
        <v/>
      </c>
    </row>
    <row r="22" spans="1:9" x14ac:dyDescent="0.3">
      <c r="A22" t="str">
        <f>IF(LEN(Library!D23)=0,"",Library!D23)</f>
        <v/>
      </c>
      <c r="B22" t="str">
        <f>IF(LEN(Library!E23)=0,"",Library!E23)</f>
        <v/>
      </c>
      <c r="C22" t="str">
        <f>IF(LEN(Library!F23)=0,"",Library!F23)</f>
        <v/>
      </c>
      <c r="D22" t="str">
        <f>IF(LEN(Library!G23)=0,"",exp_id)</f>
        <v/>
      </c>
      <c r="E22" t="str">
        <f>IF(LEN(Library!G23)=0,"",Library!G23)</f>
        <v/>
      </c>
      <c r="F22" t="str">
        <f>IF(LEN(Library!H23)=0,"",Library!H23)</f>
        <v/>
      </c>
      <c r="G22" t="str">
        <f>IF(LEN(Library!Z23)=0,"",Library!Z23)</f>
        <v/>
      </c>
      <c r="H22" t="str">
        <f>IF(LEN(Library!G23)=0,"",CONCATENATE("barcode",Library!L23))</f>
        <v/>
      </c>
      <c r="I22" t="str">
        <f>IF(LEN(Library!W23)=0,"",IF(Library!X23&gt;0,Library!X23,Library!W23))</f>
        <v/>
      </c>
    </row>
    <row r="23" spans="1:9" x14ac:dyDescent="0.3">
      <c r="A23" t="str">
        <f>IF(LEN(Library!D24)=0,"",Library!D24)</f>
        <v/>
      </c>
      <c r="B23" t="str">
        <f>IF(LEN(Library!E24)=0,"",Library!E24)</f>
        <v/>
      </c>
      <c r="C23" t="str">
        <f>IF(LEN(Library!F24)=0,"",Library!F24)</f>
        <v/>
      </c>
      <c r="D23" t="str">
        <f>IF(LEN(Library!G24)=0,"",exp_id)</f>
        <v/>
      </c>
      <c r="E23" t="str">
        <f>IF(LEN(Library!G24)=0,"",Library!G24)</f>
        <v/>
      </c>
      <c r="F23" t="str">
        <f>IF(LEN(Library!H24)=0,"",Library!H24)</f>
        <v/>
      </c>
      <c r="G23" t="str">
        <f>IF(LEN(Library!Z24)=0,"",Library!Z24)</f>
        <v/>
      </c>
      <c r="H23" t="str">
        <f>IF(LEN(Library!G24)=0,"",CONCATENATE("barcode",Library!L24))</f>
        <v/>
      </c>
      <c r="I23" t="str">
        <f>IF(LEN(Library!W24)=0,"",IF(Library!X24&gt;0,Library!X24,Library!W24))</f>
        <v/>
      </c>
    </row>
    <row r="24" spans="1:9" x14ac:dyDescent="0.3">
      <c r="A24" t="str">
        <f>IF(LEN(Library!D25)=0,"",Library!D25)</f>
        <v/>
      </c>
      <c r="B24" t="str">
        <f>IF(LEN(Library!E25)=0,"",Library!E25)</f>
        <v/>
      </c>
      <c r="C24" t="str">
        <f>IF(LEN(Library!F25)=0,"",Library!F25)</f>
        <v/>
      </c>
      <c r="D24" t="str">
        <f>IF(LEN(Library!G25)=0,"",exp_id)</f>
        <v/>
      </c>
      <c r="E24" t="str">
        <f>IF(LEN(Library!G25)=0,"",Library!G25)</f>
        <v/>
      </c>
      <c r="F24" t="str">
        <f>IF(LEN(Library!H25)=0,"",Library!H25)</f>
        <v/>
      </c>
      <c r="G24" t="str">
        <f>IF(LEN(Library!Z25)=0,"",Library!Z25)</f>
        <v/>
      </c>
      <c r="H24" t="str">
        <f>IF(LEN(Library!G25)=0,"",CONCATENATE("barcode",Library!L25))</f>
        <v/>
      </c>
      <c r="I24" t="str">
        <f>IF(LEN(Library!W25)=0,"",IF(Library!X25&gt;0,Library!X25,Library!W25))</f>
        <v/>
      </c>
    </row>
    <row r="25" spans="1:9" x14ac:dyDescent="0.3">
      <c r="A25" t="str">
        <f>IF(LEN(Library!D26)=0,"",Library!D26)</f>
        <v/>
      </c>
      <c r="B25" t="str">
        <f>IF(LEN(Library!E26)=0,"",Library!E26)</f>
        <v/>
      </c>
      <c r="C25" t="str">
        <f>IF(LEN(Library!F26)=0,"",Library!F26)</f>
        <v/>
      </c>
      <c r="D25" t="str">
        <f>IF(LEN(Library!G26)=0,"",exp_id)</f>
        <v/>
      </c>
      <c r="E25" t="str">
        <f>IF(LEN(Library!G26)=0,"",Library!G26)</f>
        <v/>
      </c>
      <c r="F25" t="str">
        <f>IF(LEN(Library!H26)=0,"",Library!H26)</f>
        <v/>
      </c>
      <c r="G25" t="str">
        <f>IF(LEN(Library!Z26)=0,"",Library!Z26)</f>
        <v/>
      </c>
      <c r="H25" t="str">
        <f>IF(LEN(Library!G26)=0,"",CONCATENATE("barcode",Library!L26))</f>
        <v/>
      </c>
      <c r="I25" t="str">
        <f>IF(LEN(Library!W26)=0,"",IF(Library!X26&gt;0,Library!X26,Library!W26))</f>
        <v/>
      </c>
    </row>
    <row r="26" spans="1:9" x14ac:dyDescent="0.3">
      <c r="A26" t="str">
        <f>IF(LEN(Library!D27)=0,"",Library!D27)</f>
        <v/>
      </c>
      <c r="B26" t="str">
        <f>IF(LEN(Library!E27)=0,"",Library!E27)</f>
        <v/>
      </c>
      <c r="C26" t="str">
        <f>IF(LEN(Library!F27)=0,"",Library!F27)</f>
        <v/>
      </c>
      <c r="D26" t="str">
        <f>IF(LEN(Library!G27)=0,"",exp_id)</f>
        <v/>
      </c>
      <c r="E26" t="str">
        <f>IF(LEN(Library!G27)=0,"",Library!G27)</f>
        <v/>
      </c>
      <c r="F26" t="str">
        <f>IF(LEN(Library!H27)=0,"",Library!H27)</f>
        <v/>
      </c>
      <c r="G26" t="str">
        <f>IF(LEN(Library!Z27)=0,"",Library!Z27)</f>
        <v/>
      </c>
      <c r="H26" t="str">
        <f>IF(LEN(Library!G27)=0,"",CONCATENATE("barcode",Library!L27))</f>
        <v/>
      </c>
      <c r="I26" t="str">
        <f>IF(LEN(Library!W27)=0,"",IF(Library!X27&gt;0,Library!X27,Library!W27))</f>
        <v/>
      </c>
    </row>
    <row r="27" spans="1:9" x14ac:dyDescent="0.3">
      <c r="A27" t="str">
        <f>IF(LEN(Library!D28)=0,"",Library!D28)</f>
        <v/>
      </c>
      <c r="B27" t="str">
        <f>IF(LEN(Library!E28)=0,"",Library!E28)</f>
        <v/>
      </c>
      <c r="C27" t="str">
        <f>IF(LEN(Library!F28)=0,"",Library!F28)</f>
        <v/>
      </c>
      <c r="D27" t="str">
        <f>IF(LEN(Library!G28)=0,"",exp_id)</f>
        <v/>
      </c>
      <c r="E27" t="str">
        <f>IF(LEN(Library!G28)=0,"",Library!G28)</f>
        <v/>
      </c>
      <c r="F27" t="str">
        <f>IF(LEN(Library!H28)=0,"",Library!H28)</f>
        <v/>
      </c>
      <c r="G27" t="str">
        <f>IF(LEN(Library!Z28)=0,"",Library!Z28)</f>
        <v/>
      </c>
      <c r="H27" t="str">
        <f>IF(LEN(Library!G28)=0,"",CONCATENATE("barcode",Library!L28))</f>
        <v/>
      </c>
      <c r="I27" t="str">
        <f>IF(LEN(Library!W28)=0,"",IF(Library!X28&gt;0,Library!X28,Library!W28))</f>
        <v/>
      </c>
    </row>
    <row r="28" spans="1:9" x14ac:dyDescent="0.3">
      <c r="A28" t="str">
        <f>IF(LEN(Library!D29)=0,"",Library!D29)</f>
        <v/>
      </c>
      <c r="B28" t="str">
        <f>IF(LEN(Library!E29)=0,"",Library!E29)</f>
        <v/>
      </c>
      <c r="C28" t="str">
        <f>IF(LEN(Library!F29)=0,"",Library!F29)</f>
        <v/>
      </c>
      <c r="D28" t="str">
        <f>IF(LEN(Library!G29)=0,"",exp_id)</f>
        <v/>
      </c>
      <c r="E28" t="str">
        <f>IF(LEN(Library!G29)=0,"",Library!G29)</f>
        <v/>
      </c>
      <c r="F28" t="str">
        <f>IF(LEN(Library!H29)=0,"",Library!H29)</f>
        <v/>
      </c>
      <c r="G28" t="str">
        <f>IF(LEN(Library!Z29)=0,"",Library!Z29)</f>
        <v/>
      </c>
      <c r="H28" t="str">
        <f>IF(LEN(Library!G29)=0,"",CONCATENATE("barcode",Library!L29))</f>
        <v/>
      </c>
      <c r="I28" t="str">
        <f>IF(LEN(Library!W29)=0,"",IF(Library!X29&gt;0,Library!X29,Library!W29))</f>
        <v/>
      </c>
    </row>
    <row r="29" spans="1:9" x14ac:dyDescent="0.3">
      <c r="A29" t="str">
        <f>IF(LEN(Library!D30)=0,"",Library!D30)</f>
        <v/>
      </c>
      <c r="B29" t="str">
        <f>IF(LEN(Library!E30)=0,"",Library!E30)</f>
        <v/>
      </c>
      <c r="C29" t="str">
        <f>IF(LEN(Library!F30)=0,"",Library!F30)</f>
        <v/>
      </c>
      <c r="D29" t="str">
        <f>IF(LEN(Library!G30)=0,"",exp_id)</f>
        <v/>
      </c>
      <c r="E29" t="str">
        <f>IF(LEN(Library!G30)=0,"",Library!G30)</f>
        <v/>
      </c>
      <c r="F29" t="str">
        <f>IF(LEN(Library!H30)=0,"",Library!H30)</f>
        <v/>
      </c>
      <c r="G29" t="str">
        <f>IF(LEN(Library!Z30)=0,"",Library!Z30)</f>
        <v/>
      </c>
      <c r="H29" t="str">
        <f>IF(LEN(Library!G30)=0,"",CONCATENATE("barcode",Library!L30))</f>
        <v/>
      </c>
      <c r="I29" t="str">
        <f>IF(LEN(Library!W30)=0,"",IF(Library!X30&gt;0,Library!X30,Library!W30))</f>
        <v/>
      </c>
    </row>
    <row r="30" spans="1:9" x14ac:dyDescent="0.3">
      <c r="A30" t="str">
        <f>IF(LEN(Library!D31)=0,"",Library!D31)</f>
        <v/>
      </c>
      <c r="B30" t="str">
        <f>IF(LEN(Library!E31)=0,"",Library!E31)</f>
        <v/>
      </c>
      <c r="C30" t="str">
        <f>IF(LEN(Library!F31)=0,"",Library!F31)</f>
        <v/>
      </c>
      <c r="D30" t="str">
        <f>IF(LEN(Library!G31)=0,"",exp_id)</f>
        <v/>
      </c>
      <c r="E30" t="str">
        <f>IF(LEN(Library!G31)=0,"",Library!G31)</f>
        <v/>
      </c>
      <c r="F30" t="str">
        <f>IF(LEN(Library!H31)=0,"",Library!H31)</f>
        <v/>
      </c>
      <c r="G30" t="str">
        <f>IF(LEN(Library!Z31)=0,"",Library!Z31)</f>
        <v/>
      </c>
      <c r="H30" t="str">
        <f>IF(LEN(Library!G31)=0,"",CONCATENATE("barcode",Library!L31))</f>
        <v/>
      </c>
      <c r="I30" t="str">
        <f>IF(LEN(Library!W31)=0,"",IF(Library!X31&gt;0,Library!X31,Library!W31))</f>
        <v/>
      </c>
    </row>
    <row r="31" spans="1:9" x14ac:dyDescent="0.3">
      <c r="A31" t="str">
        <f>IF(LEN(Library!D32)=0,"",Library!D32)</f>
        <v/>
      </c>
      <c r="B31" t="str">
        <f>IF(LEN(Library!E32)=0,"",Library!E32)</f>
        <v/>
      </c>
      <c r="C31" t="str">
        <f>IF(LEN(Library!F32)=0,"",Library!F32)</f>
        <v/>
      </c>
      <c r="D31" t="str">
        <f>IF(LEN(Library!G32)=0,"",exp_id)</f>
        <v/>
      </c>
      <c r="E31" t="str">
        <f>IF(LEN(Library!G32)=0,"",Library!G32)</f>
        <v/>
      </c>
      <c r="F31" t="str">
        <f>IF(LEN(Library!H32)=0,"",Library!H32)</f>
        <v/>
      </c>
      <c r="G31" t="str">
        <f>IF(LEN(Library!Z32)=0,"",Library!Z32)</f>
        <v/>
      </c>
      <c r="H31" t="str">
        <f>IF(LEN(Library!G32)=0,"",CONCATENATE("barcode",Library!L32))</f>
        <v/>
      </c>
      <c r="I31" t="str">
        <f>IF(LEN(Library!W32)=0,"",IF(Library!X32&gt;0,Library!X32,Library!W32))</f>
        <v/>
      </c>
    </row>
    <row r="32" spans="1:9" x14ac:dyDescent="0.3">
      <c r="A32" t="str">
        <f>IF(LEN(Library!D33)=0,"",Library!D33)</f>
        <v/>
      </c>
      <c r="B32" t="str">
        <f>IF(LEN(Library!E33)=0,"",Library!E33)</f>
        <v/>
      </c>
      <c r="C32" t="str">
        <f>IF(LEN(Library!F33)=0,"",Library!F33)</f>
        <v/>
      </c>
      <c r="D32" t="str">
        <f>IF(LEN(Library!G33)=0,"",exp_id)</f>
        <v/>
      </c>
      <c r="E32" t="str">
        <f>IF(LEN(Library!G33)=0,"",Library!G33)</f>
        <v/>
      </c>
      <c r="F32" t="str">
        <f>IF(LEN(Library!H33)=0,"",Library!H33)</f>
        <v/>
      </c>
      <c r="G32" t="str">
        <f>IF(LEN(Library!Z33)=0,"",Library!Z33)</f>
        <v/>
      </c>
      <c r="H32" t="str">
        <f>IF(LEN(Library!G33)=0,"",CONCATENATE("barcode",Library!L33))</f>
        <v/>
      </c>
      <c r="I32" t="str">
        <f>IF(LEN(Library!W33)=0,"",IF(Library!X33&gt;0,Library!X33,Library!W33))</f>
        <v/>
      </c>
    </row>
    <row r="33" spans="1:9" x14ac:dyDescent="0.3">
      <c r="A33" t="str">
        <f>IF(LEN(Library!D34)=0,"",Library!D34)</f>
        <v/>
      </c>
      <c r="B33" t="str">
        <f>IF(LEN(Library!E34)=0,"",Library!E34)</f>
        <v/>
      </c>
      <c r="C33" t="str">
        <f>IF(LEN(Library!F34)=0,"",Library!F34)</f>
        <v/>
      </c>
      <c r="D33" t="str">
        <f>IF(LEN(Library!G34)=0,"",exp_id)</f>
        <v/>
      </c>
      <c r="E33" t="str">
        <f>IF(LEN(Library!G34)=0,"",Library!G34)</f>
        <v/>
      </c>
      <c r="F33" t="str">
        <f>IF(LEN(Library!H34)=0,"",Library!H34)</f>
        <v/>
      </c>
      <c r="G33" t="str">
        <f>IF(LEN(Library!Z34)=0,"",Library!Z34)</f>
        <v/>
      </c>
      <c r="H33" t="str">
        <f>IF(LEN(Library!G34)=0,"",CONCATENATE("barcode",Library!L34))</f>
        <v/>
      </c>
      <c r="I33" t="str">
        <f>IF(LEN(Library!W34)=0,"",IF(Library!X34&gt;0,Library!X34,Library!W34))</f>
        <v/>
      </c>
    </row>
    <row r="34" spans="1:9" x14ac:dyDescent="0.3">
      <c r="A34" t="str">
        <f>IF(LEN(Library!D35)=0,"",Library!D35)</f>
        <v/>
      </c>
      <c r="B34" t="str">
        <f>IF(LEN(Library!E35)=0,"",Library!E35)</f>
        <v/>
      </c>
      <c r="C34" t="str">
        <f>IF(LEN(Library!F35)=0,"",Library!F35)</f>
        <v/>
      </c>
      <c r="D34" t="str">
        <f>IF(LEN(Library!G35)=0,"",exp_id)</f>
        <v/>
      </c>
      <c r="E34" t="str">
        <f>IF(LEN(Library!G35)=0,"",Library!G35)</f>
        <v/>
      </c>
      <c r="F34" t="str">
        <f>IF(LEN(Library!H35)=0,"",Library!H35)</f>
        <v/>
      </c>
      <c r="G34" t="str">
        <f>IF(LEN(Library!Z35)=0,"",Library!Z35)</f>
        <v/>
      </c>
      <c r="H34" t="str">
        <f>IF(LEN(Library!G35)=0,"",CONCATENATE("barcode",Library!L35))</f>
        <v/>
      </c>
      <c r="I34" t="str">
        <f>IF(LEN(Library!W35)=0,"",IF(Library!X35&gt;0,Library!X35,Library!W35))</f>
        <v/>
      </c>
    </row>
    <row r="35" spans="1:9" x14ac:dyDescent="0.3">
      <c r="A35" t="str">
        <f>IF(LEN(Library!D36)=0,"",Library!D36)</f>
        <v/>
      </c>
      <c r="B35" t="str">
        <f>IF(LEN(Library!E36)=0,"",Library!E36)</f>
        <v/>
      </c>
      <c r="C35" t="str">
        <f>IF(LEN(Library!F36)=0,"",Library!F36)</f>
        <v/>
      </c>
      <c r="D35" t="str">
        <f>IF(LEN(Library!G36)=0,"",exp_id)</f>
        <v/>
      </c>
      <c r="E35" t="str">
        <f>IF(LEN(Library!G36)=0,"",Library!G36)</f>
        <v/>
      </c>
      <c r="F35" t="str">
        <f>IF(LEN(Library!H36)=0,"",Library!H36)</f>
        <v/>
      </c>
      <c r="G35" t="str">
        <f>IF(LEN(Library!Z36)=0,"",Library!Z36)</f>
        <v/>
      </c>
      <c r="H35" t="str">
        <f>IF(LEN(Library!G36)=0,"",CONCATENATE("barcode",Library!L36))</f>
        <v/>
      </c>
      <c r="I35" t="str">
        <f>IF(LEN(Library!W36)=0,"",IF(Library!X36&gt;0,Library!X36,Library!W36))</f>
        <v/>
      </c>
    </row>
    <row r="36" spans="1:9" x14ac:dyDescent="0.3">
      <c r="A36" t="str">
        <f>IF(LEN(Library!D37)=0,"",Library!D37)</f>
        <v/>
      </c>
      <c r="B36" t="str">
        <f>IF(LEN(Library!E37)=0,"",Library!E37)</f>
        <v/>
      </c>
      <c r="C36" t="str">
        <f>IF(LEN(Library!F37)=0,"",Library!F37)</f>
        <v/>
      </c>
      <c r="D36" t="str">
        <f>IF(LEN(Library!G37)=0,"",exp_id)</f>
        <v/>
      </c>
      <c r="E36" t="str">
        <f>IF(LEN(Library!G37)=0,"",Library!G37)</f>
        <v/>
      </c>
      <c r="F36" t="str">
        <f>IF(LEN(Library!H37)=0,"",Library!H37)</f>
        <v/>
      </c>
      <c r="G36" t="str">
        <f>IF(LEN(Library!Z37)=0,"",Library!Z37)</f>
        <v/>
      </c>
      <c r="H36" t="str">
        <f>IF(LEN(Library!G37)=0,"",CONCATENATE("barcode",Library!L37))</f>
        <v/>
      </c>
      <c r="I36" t="str">
        <f>IF(LEN(Library!W37)=0,"",IF(Library!X37&gt;0,Library!X37,Library!W37))</f>
        <v/>
      </c>
    </row>
    <row r="37" spans="1:9" x14ac:dyDescent="0.3">
      <c r="A37" t="str">
        <f>IF(LEN(Library!D38)=0,"",Library!D38)</f>
        <v/>
      </c>
      <c r="B37" t="str">
        <f>IF(LEN(Library!E38)=0,"",Library!E38)</f>
        <v/>
      </c>
      <c r="C37" t="str">
        <f>IF(LEN(Library!F38)=0,"",Library!F38)</f>
        <v/>
      </c>
      <c r="D37" t="str">
        <f>IF(LEN(Library!G38)=0,"",exp_id)</f>
        <v/>
      </c>
      <c r="E37" t="str">
        <f>IF(LEN(Library!G38)=0,"",Library!G38)</f>
        <v/>
      </c>
      <c r="F37" t="str">
        <f>IF(LEN(Library!H38)=0,"",Library!H38)</f>
        <v/>
      </c>
      <c r="G37" t="str">
        <f>IF(LEN(Library!Z38)=0,"",Library!Z38)</f>
        <v/>
      </c>
      <c r="H37" t="str">
        <f>IF(LEN(Library!G38)=0,"",CONCATENATE("barcode",Library!L38))</f>
        <v/>
      </c>
      <c r="I37" t="str">
        <f>IF(LEN(Library!W38)=0,"",IF(Library!X38&gt;0,Library!X38,Library!W38))</f>
        <v/>
      </c>
    </row>
    <row r="38" spans="1:9" x14ac:dyDescent="0.3">
      <c r="A38" t="str">
        <f>IF(LEN(Library!D39)=0,"",Library!D39)</f>
        <v/>
      </c>
      <c r="B38" t="str">
        <f>IF(LEN(Library!E39)=0,"",Library!E39)</f>
        <v/>
      </c>
      <c r="C38" t="str">
        <f>IF(LEN(Library!F39)=0,"",Library!F39)</f>
        <v/>
      </c>
      <c r="D38" t="str">
        <f>IF(LEN(Library!G39)=0,"",exp_id)</f>
        <v/>
      </c>
      <c r="E38" t="str">
        <f>IF(LEN(Library!G39)=0,"",Library!G39)</f>
        <v/>
      </c>
      <c r="F38" t="str">
        <f>IF(LEN(Library!H39)=0,"",Library!H39)</f>
        <v/>
      </c>
      <c r="G38" t="str">
        <f>IF(LEN(Library!Z39)=0,"",Library!Z39)</f>
        <v/>
      </c>
      <c r="H38" t="str">
        <f>IF(LEN(Library!G39)=0,"",CONCATENATE("barcode",Library!L39))</f>
        <v/>
      </c>
      <c r="I38" t="str">
        <f>IF(LEN(Library!W39)=0,"",IF(Library!X39&gt;0,Library!X39,Library!W39))</f>
        <v/>
      </c>
    </row>
    <row r="39" spans="1:9" x14ac:dyDescent="0.3">
      <c r="A39" t="str">
        <f>IF(LEN(Library!D40)=0,"",Library!D40)</f>
        <v/>
      </c>
      <c r="B39" t="str">
        <f>IF(LEN(Library!E40)=0,"",Library!E40)</f>
        <v/>
      </c>
      <c r="C39" t="str">
        <f>IF(LEN(Library!F40)=0,"",Library!F40)</f>
        <v/>
      </c>
      <c r="D39" t="str">
        <f>IF(LEN(Library!G40)=0,"",exp_id)</f>
        <v/>
      </c>
      <c r="E39" t="str">
        <f>IF(LEN(Library!G40)=0,"",Library!G40)</f>
        <v/>
      </c>
      <c r="F39" t="str">
        <f>IF(LEN(Library!H40)=0,"",Library!H40)</f>
        <v/>
      </c>
      <c r="G39" t="str">
        <f>IF(LEN(Library!Z40)=0,"",Library!Z40)</f>
        <v/>
      </c>
      <c r="H39" t="str">
        <f>IF(LEN(Library!G40)=0,"",CONCATENATE("barcode",Library!L40))</f>
        <v/>
      </c>
      <c r="I39" t="str">
        <f>IF(LEN(Library!W40)=0,"",IF(Library!X40&gt;0,Library!X40,Library!W40))</f>
        <v/>
      </c>
    </row>
    <row r="40" spans="1:9" x14ac:dyDescent="0.3">
      <c r="A40" t="str">
        <f>IF(LEN(Library!D41)=0,"",Library!D41)</f>
        <v/>
      </c>
      <c r="B40" t="str">
        <f>IF(LEN(Library!E41)=0,"",Library!E41)</f>
        <v/>
      </c>
      <c r="C40" t="str">
        <f>IF(LEN(Library!F41)=0,"",Library!F41)</f>
        <v/>
      </c>
      <c r="D40" t="str">
        <f>IF(LEN(Library!G41)=0,"",exp_id)</f>
        <v/>
      </c>
      <c r="E40" t="str">
        <f>IF(LEN(Library!G41)=0,"",Library!G41)</f>
        <v/>
      </c>
      <c r="F40" t="str">
        <f>IF(LEN(Library!H41)=0,"",Library!H41)</f>
        <v/>
      </c>
      <c r="G40" t="str">
        <f>IF(LEN(Library!Z41)=0,"",Library!Z41)</f>
        <v/>
      </c>
      <c r="H40" t="str">
        <f>IF(LEN(Library!G41)=0,"",CONCATENATE("barcode",Library!L41))</f>
        <v/>
      </c>
      <c r="I40" t="str">
        <f>IF(LEN(Library!W41)=0,"",IF(Library!X41&gt;0,Library!X41,Library!W41))</f>
        <v/>
      </c>
    </row>
    <row r="41" spans="1:9" x14ac:dyDescent="0.3">
      <c r="A41" t="str">
        <f>IF(LEN(Library!D42)=0,"",Library!D42)</f>
        <v/>
      </c>
      <c r="B41" t="str">
        <f>IF(LEN(Library!E42)=0,"",Library!E42)</f>
        <v/>
      </c>
      <c r="C41" t="str">
        <f>IF(LEN(Library!F42)=0,"",Library!F42)</f>
        <v/>
      </c>
      <c r="D41" t="str">
        <f>IF(LEN(Library!G42)=0,"",exp_id)</f>
        <v/>
      </c>
      <c r="E41" t="str">
        <f>IF(LEN(Library!G42)=0,"",Library!G42)</f>
        <v/>
      </c>
      <c r="F41" t="str">
        <f>IF(LEN(Library!H42)=0,"",Library!H42)</f>
        <v/>
      </c>
      <c r="G41" t="str">
        <f>IF(LEN(Library!Z42)=0,"",Library!Z42)</f>
        <v/>
      </c>
      <c r="H41" t="str">
        <f>IF(LEN(Library!G42)=0,"",CONCATENATE("barcode",Library!L42))</f>
        <v/>
      </c>
      <c r="I41" t="str">
        <f>IF(LEN(Library!W42)=0,"",IF(Library!X42&gt;0,Library!X42,Library!W42))</f>
        <v/>
      </c>
    </row>
    <row r="42" spans="1:9" x14ac:dyDescent="0.3">
      <c r="A42" t="str">
        <f>IF(LEN(Library!D43)=0,"",Library!D43)</f>
        <v/>
      </c>
      <c r="B42" t="str">
        <f>IF(LEN(Library!E43)=0,"",Library!E43)</f>
        <v/>
      </c>
      <c r="C42" t="str">
        <f>IF(LEN(Library!F43)=0,"",Library!F43)</f>
        <v/>
      </c>
      <c r="D42" t="str">
        <f>IF(LEN(Library!G43)=0,"",exp_id)</f>
        <v/>
      </c>
      <c r="E42" t="str">
        <f>IF(LEN(Library!G43)=0,"",Library!G43)</f>
        <v/>
      </c>
      <c r="F42" t="str">
        <f>IF(LEN(Library!H43)=0,"",Library!H43)</f>
        <v/>
      </c>
      <c r="G42" t="str">
        <f>IF(LEN(Library!Z43)=0,"",Library!Z43)</f>
        <v/>
      </c>
      <c r="H42" t="str">
        <f>IF(LEN(Library!G43)=0,"",CONCATENATE("barcode",Library!L43))</f>
        <v/>
      </c>
      <c r="I42" t="str">
        <f>IF(LEN(Library!W43)=0,"",IF(Library!X43&gt;0,Library!X43,Library!W43))</f>
        <v/>
      </c>
    </row>
    <row r="43" spans="1:9" x14ac:dyDescent="0.3">
      <c r="A43" t="str">
        <f>IF(LEN(Library!D44)=0,"",Library!D44)</f>
        <v/>
      </c>
      <c r="B43" t="str">
        <f>IF(LEN(Library!E44)=0,"",Library!E44)</f>
        <v/>
      </c>
      <c r="C43" t="str">
        <f>IF(LEN(Library!F44)=0,"",Library!F44)</f>
        <v/>
      </c>
      <c r="D43" t="str">
        <f>IF(LEN(Library!G44)=0,"",exp_id)</f>
        <v/>
      </c>
      <c r="E43" t="str">
        <f>IF(LEN(Library!G44)=0,"",Library!G44)</f>
        <v/>
      </c>
      <c r="F43" t="str">
        <f>IF(LEN(Library!H44)=0,"",Library!H44)</f>
        <v/>
      </c>
      <c r="G43" t="str">
        <f>IF(LEN(Library!Z44)=0,"",Library!Z44)</f>
        <v/>
      </c>
      <c r="H43" t="str">
        <f>IF(LEN(Library!G44)=0,"",CONCATENATE("barcode",Library!L44))</f>
        <v/>
      </c>
      <c r="I43" t="str">
        <f>IF(LEN(Library!W44)=0,"",IF(Library!X44&gt;0,Library!X44,Library!W44))</f>
        <v/>
      </c>
    </row>
    <row r="44" spans="1:9" x14ac:dyDescent="0.3">
      <c r="A44" t="str">
        <f>IF(LEN(Library!D45)=0,"",Library!D45)</f>
        <v/>
      </c>
      <c r="B44" t="str">
        <f>IF(LEN(Library!E45)=0,"",Library!E45)</f>
        <v/>
      </c>
      <c r="C44" t="str">
        <f>IF(LEN(Library!F45)=0,"",Library!F45)</f>
        <v/>
      </c>
      <c r="D44" t="str">
        <f>IF(LEN(Library!G45)=0,"",exp_id)</f>
        <v/>
      </c>
      <c r="E44" t="str">
        <f>IF(LEN(Library!G45)=0,"",Library!G45)</f>
        <v/>
      </c>
      <c r="F44" t="str">
        <f>IF(LEN(Library!H45)=0,"",Library!H45)</f>
        <v/>
      </c>
      <c r="G44" t="str">
        <f>IF(LEN(Library!Z45)=0,"",Library!Z45)</f>
        <v/>
      </c>
      <c r="H44" t="str">
        <f>IF(LEN(Library!G45)=0,"",CONCATENATE("barcode",Library!L45))</f>
        <v/>
      </c>
      <c r="I44" t="str">
        <f>IF(LEN(Library!W45)=0,"",IF(Library!X45&gt;0,Library!X45,Library!W45))</f>
        <v/>
      </c>
    </row>
    <row r="45" spans="1:9" x14ac:dyDescent="0.3">
      <c r="A45" t="str">
        <f>IF(LEN(Library!D46)=0,"",Library!D46)</f>
        <v/>
      </c>
      <c r="B45" t="str">
        <f>IF(LEN(Library!E46)=0,"",Library!E46)</f>
        <v/>
      </c>
      <c r="C45" t="str">
        <f>IF(LEN(Library!F46)=0,"",Library!F46)</f>
        <v/>
      </c>
      <c r="D45" t="str">
        <f>IF(LEN(Library!G46)=0,"",exp_id)</f>
        <v/>
      </c>
      <c r="E45" t="str">
        <f>IF(LEN(Library!G46)=0,"",Library!G46)</f>
        <v/>
      </c>
      <c r="F45" t="str">
        <f>IF(LEN(Library!H46)=0,"",Library!H46)</f>
        <v/>
      </c>
      <c r="G45" t="str">
        <f>IF(LEN(Library!Z46)=0,"",Library!Z46)</f>
        <v/>
      </c>
      <c r="H45" t="str">
        <f>IF(LEN(Library!G46)=0,"",CONCATENATE("barcode",Library!L46))</f>
        <v/>
      </c>
      <c r="I45" t="str">
        <f>IF(LEN(Library!W46)=0,"",IF(Library!X46&gt;0,Library!X46,Library!W46))</f>
        <v/>
      </c>
    </row>
    <row r="46" spans="1:9" x14ac:dyDescent="0.3">
      <c r="A46" t="str">
        <f>IF(LEN(Library!D47)=0,"",Library!D47)</f>
        <v/>
      </c>
      <c r="B46" t="str">
        <f>IF(LEN(Library!E47)=0,"",Library!E47)</f>
        <v/>
      </c>
      <c r="C46" t="str">
        <f>IF(LEN(Library!F47)=0,"",Library!F47)</f>
        <v/>
      </c>
      <c r="D46" t="str">
        <f>IF(LEN(Library!G47)=0,"",exp_id)</f>
        <v/>
      </c>
      <c r="E46" t="str">
        <f>IF(LEN(Library!G47)=0,"",Library!G47)</f>
        <v/>
      </c>
      <c r="F46" t="str">
        <f>IF(LEN(Library!H47)=0,"",Library!H47)</f>
        <v/>
      </c>
      <c r="G46" t="str">
        <f>IF(LEN(Library!Z47)=0,"",Library!Z47)</f>
        <v/>
      </c>
      <c r="H46" t="str">
        <f>IF(LEN(Library!G47)=0,"",CONCATENATE("barcode",Library!L47))</f>
        <v/>
      </c>
      <c r="I46" t="str">
        <f>IF(LEN(Library!W47)=0,"",IF(Library!X47&gt;0,Library!X47,Library!W47))</f>
        <v/>
      </c>
    </row>
    <row r="47" spans="1:9" x14ac:dyDescent="0.3">
      <c r="A47" t="str">
        <f>IF(LEN(Library!D48)=0,"",Library!D48)</f>
        <v/>
      </c>
      <c r="B47" t="str">
        <f>IF(LEN(Library!E48)=0,"",Library!E48)</f>
        <v/>
      </c>
      <c r="C47" t="str">
        <f>IF(LEN(Library!F48)=0,"",Library!F48)</f>
        <v/>
      </c>
      <c r="D47" t="str">
        <f>IF(LEN(Library!G48)=0,"",exp_id)</f>
        <v/>
      </c>
      <c r="E47" t="str">
        <f>IF(LEN(Library!G48)=0,"",Library!G48)</f>
        <v/>
      </c>
      <c r="F47" t="str">
        <f>IF(LEN(Library!H48)=0,"",Library!H48)</f>
        <v/>
      </c>
      <c r="G47" t="str">
        <f>IF(LEN(Library!Z48)=0,"",Library!Z48)</f>
        <v/>
      </c>
      <c r="H47" t="str">
        <f>IF(LEN(Library!G48)=0,"",CONCATENATE("barcode",Library!L48))</f>
        <v/>
      </c>
      <c r="I47" t="str">
        <f>IF(LEN(Library!W48)=0,"",IF(Library!X48&gt;0,Library!X48,Library!W48))</f>
        <v/>
      </c>
    </row>
    <row r="48" spans="1:9" x14ac:dyDescent="0.3">
      <c r="A48" t="str">
        <f>IF(LEN(Library!D49)=0,"",Library!D49)</f>
        <v/>
      </c>
      <c r="B48" t="str">
        <f>IF(LEN(Library!E49)=0,"",Library!E49)</f>
        <v/>
      </c>
      <c r="C48" t="str">
        <f>IF(LEN(Library!F49)=0,"",Library!F49)</f>
        <v/>
      </c>
      <c r="D48" t="str">
        <f>IF(LEN(Library!G49)=0,"",exp_id)</f>
        <v/>
      </c>
      <c r="E48" t="str">
        <f>IF(LEN(Library!G49)=0,"",Library!G49)</f>
        <v/>
      </c>
      <c r="F48" t="str">
        <f>IF(LEN(Library!H49)=0,"",Library!H49)</f>
        <v/>
      </c>
      <c r="G48" t="str">
        <f>IF(LEN(Library!Z49)=0,"",Library!Z49)</f>
        <v/>
      </c>
      <c r="H48" t="str">
        <f>IF(LEN(Library!G49)=0,"",CONCATENATE("barcode",Library!L49))</f>
        <v/>
      </c>
      <c r="I48" t="str">
        <f>IF(LEN(Library!W49)=0,"",IF(Library!X49&gt;0,Library!X49,Library!W49))</f>
        <v/>
      </c>
    </row>
    <row r="49" spans="1:9" x14ac:dyDescent="0.3">
      <c r="A49" t="str">
        <f>IF(LEN(Library!D50)=0,"",Library!D50)</f>
        <v/>
      </c>
      <c r="B49" t="str">
        <f>IF(LEN(Library!E50)=0,"",Library!E50)</f>
        <v/>
      </c>
      <c r="C49" t="str">
        <f>IF(LEN(Library!F50)=0,"",Library!F50)</f>
        <v/>
      </c>
      <c r="D49" t="str">
        <f>IF(LEN(Library!G50)=0,"",exp_id)</f>
        <v/>
      </c>
      <c r="E49" t="str">
        <f>IF(LEN(Library!G50)=0,"",Library!G50)</f>
        <v/>
      </c>
      <c r="F49" t="str">
        <f>IF(LEN(Library!H50)=0,"",Library!H50)</f>
        <v/>
      </c>
      <c r="G49" t="str">
        <f>IF(LEN(Library!Z50)=0,"",Library!Z50)</f>
        <v/>
      </c>
      <c r="H49" t="str">
        <f>IF(LEN(Library!G50)=0,"",CONCATENATE("barcode",Library!L50))</f>
        <v/>
      </c>
      <c r="I49" t="str">
        <f>IF(LEN(Library!W50)=0,"",IF(Library!X50&gt;0,Library!X50,Library!W50))</f>
        <v/>
      </c>
    </row>
    <row r="50" spans="1:9" x14ac:dyDescent="0.3">
      <c r="A50" t="str">
        <f>IF(LEN(Library!D51)=0,"",Library!D51)</f>
        <v/>
      </c>
      <c r="B50" t="str">
        <f>IF(LEN(Library!E51)=0,"",Library!E51)</f>
        <v/>
      </c>
      <c r="C50" t="str">
        <f>IF(LEN(Library!F51)=0,"",Library!F51)</f>
        <v/>
      </c>
      <c r="D50" t="str">
        <f>IF(LEN(Library!G51)=0,"",exp_id)</f>
        <v/>
      </c>
      <c r="E50" t="str">
        <f>IF(LEN(Library!G51)=0,"",Library!G51)</f>
        <v/>
      </c>
      <c r="F50" t="str">
        <f>IF(LEN(Library!H51)=0,"",Library!H51)</f>
        <v/>
      </c>
      <c r="G50" t="str">
        <f>IF(LEN(Library!Z51)=0,"",Library!Z51)</f>
        <v/>
      </c>
      <c r="H50" t="str">
        <f>IF(LEN(Library!G51)=0,"",CONCATENATE("barcode",Library!L51))</f>
        <v/>
      </c>
      <c r="I50" t="str">
        <f>IF(LEN(Library!W51)=0,"",IF(Library!X51&gt;0,Library!X51,Library!W51))</f>
        <v/>
      </c>
    </row>
    <row r="51" spans="1:9" x14ac:dyDescent="0.3">
      <c r="A51" t="str">
        <f>IF(LEN(Library!D52)=0,"",Library!D52)</f>
        <v/>
      </c>
      <c r="B51" t="str">
        <f>IF(LEN(Library!E52)=0,"",Library!E52)</f>
        <v/>
      </c>
      <c r="C51" t="str">
        <f>IF(LEN(Library!F52)=0,"",Library!F52)</f>
        <v/>
      </c>
      <c r="D51" t="str">
        <f>IF(LEN(Library!G52)=0,"",exp_id)</f>
        <v/>
      </c>
      <c r="E51" t="str">
        <f>IF(LEN(Library!G52)=0,"",Library!G52)</f>
        <v/>
      </c>
      <c r="F51" t="str">
        <f>IF(LEN(Library!H52)=0,"",Library!H52)</f>
        <v/>
      </c>
      <c r="G51" t="str">
        <f>IF(LEN(Library!Z52)=0,"",Library!Z52)</f>
        <v/>
      </c>
      <c r="H51" t="str">
        <f>IF(LEN(Library!G52)=0,"",CONCATENATE("barcode",Library!L52))</f>
        <v/>
      </c>
      <c r="I51" t="str">
        <f>IF(LEN(Library!W52)=0,"",IF(Library!X52&gt;0,Library!X52,Library!W52))</f>
        <v/>
      </c>
    </row>
    <row r="52" spans="1:9" x14ac:dyDescent="0.3">
      <c r="A52" t="str">
        <f>IF(LEN(Library!D53)=0,"",Library!D53)</f>
        <v/>
      </c>
      <c r="B52" t="str">
        <f>IF(LEN(Library!E53)=0,"",Library!E53)</f>
        <v/>
      </c>
      <c r="C52" t="str">
        <f>IF(LEN(Library!F53)=0,"",Library!F53)</f>
        <v/>
      </c>
      <c r="D52" t="str">
        <f>IF(LEN(Library!G53)=0,"",exp_id)</f>
        <v/>
      </c>
      <c r="E52" t="str">
        <f>IF(LEN(Library!G53)=0,"",Library!G53)</f>
        <v/>
      </c>
      <c r="F52" t="str">
        <f>IF(LEN(Library!H53)=0,"",Library!H53)</f>
        <v/>
      </c>
      <c r="G52" t="str">
        <f>IF(LEN(Library!Z53)=0,"",Library!Z53)</f>
        <v/>
      </c>
      <c r="H52" t="str">
        <f>IF(LEN(Library!G53)=0,"",CONCATENATE("barcode",Library!L53))</f>
        <v/>
      </c>
      <c r="I52" t="str">
        <f>IF(LEN(Library!W53)=0,"",IF(Library!X53&gt;0,Library!X53,Library!W53))</f>
        <v/>
      </c>
    </row>
    <row r="53" spans="1:9" x14ac:dyDescent="0.3">
      <c r="A53" t="str">
        <f>IF(LEN(Library!D54)=0,"",Library!D54)</f>
        <v/>
      </c>
      <c r="B53" t="str">
        <f>IF(LEN(Library!E54)=0,"",Library!E54)</f>
        <v/>
      </c>
      <c r="C53" t="str">
        <f>IF(LEN(Library!F54)=0,"",Library!F54)</f>
        <v/>
      </c>
      <c r="D53" t="str">
        <f>IF(LEN(Library!G54)=0,"",exp_id)</f>
        <v/>
      </c>
      <c r="E53" t="str">
        <f>IF(LEN(Library!G54)=0,"",Library!G54)</f>
        <v/>
      </c>
      <c r="F53" t="str">
        <f>IF(LEN(Library!H54)=0,"",Library!H54)</f>
        <v/>
      </c>
      <c r="G53" t="str">
        <f>IF(LEN(Library!Z54)=0,"",Library!Z54)</f>
        <v/>
      </c>
      <c r="H53" t="str">
        <f>IF(LEN(Library!G54)=0,"",CONCATENATE("barcode",Library!L54))</f>
        <v/>
      </c>
      <c r="I53" t="str">
        <f>IF(LEN(Library!W54)=0,"",IF(Library!X54&gt;0,Library!X54,Library!W54))</f>
        <v/>
      </c>
    </row>
    <row r="54" spans="1:9" x14ac:dyDescent="0.3">
      <c r="A54" t="str">
        <f>IF(LEN(Library!D55)=0,"",Library!D55)</f>
        <v/>
      </c>
      <c r="B54" t="str">
        <f>IF(LEN(Library!E55)=0,"",Library!E55)</f>
        <v/>
      </c>
      <c r="C54" t="str">
        <f>IF(LEN(Library!F55)=0,"",Library!F55)</f>
        <v/>
      </c>
      <c r="D54" t="str">
        <f>IF(LEN(Library!G55)=0,"",exp_id)</f>
        <v/>
      </c>
      <c r="E54" t="str">
        <f>IF(LEN(Library!G55)=0,"",Library!G55)</f>
        <v/>
      </c>
      <c r="F54" t="str">
        <f>IF(LEN(Library!H55)=0,"",Library!H55)</f>
        <v/>
      </c>
      <c r="G54" t="str">
        <f>IF(LEN(Library!Z55)=0,"",Library!Z55)</f>
        <v/>
      </c>
      <c r="H54" t="str">
        <f>IF(LEN(Library!G55)=0,"",CONCATENATE("barcode",Library!L55))</f>
        <v/>
      </c>
      <c r="I54" t="str">
        <f>IF(LEN(Library!W55)=0,"",IF(Library!X55&gt;0,Library!X55,Library!W55))</f>
        <v/>
      </c>
    </row>
    <row r="55" spans="1:9" x14ac:dyDescent="0.3">
      <c r="A55" t="str">
        <f>IF(LEN(Library!D56)=0,"",Library!D56)</f>
        <v/>
      </c>
      <c r="B55" t="str">
        <f>IF(LEN(Library!E56)=0,"",Library!E56)</f>
        <v/>
      </c>
      <c r="C55" t="str">
        <f>IF(LEN(Library!F56)=0,"",Library!F56)</f>
        <v/>
      </c>
      <c r="D55" t="str">
        <f>IF(LEN(Library!G56)=0,"",exp_id)</f>
        <v/>
      </c>
      <c r="E55" t="str">
        <f>IF(LEN(Library!G56)=0,"",Library!G56)</f>
        <v/>
      </c>
      <c r="F55" t="str">
        <f>IF(LEN(Library!H56)=0,"",Library!H56)</f>
        <v/>
      </c>
      <c r="G55" t="str">
        <f>IF(LEN(Library!Z56)=0,"",Library!Z56)</f>
        <v/>
      </c>
      <c r="H55" t="str">
        <f>IF(LEN(Library!G56)=0,"",CONCATENATE("barcode",Library!L56))</f>
        <v/>
      </c>
      <c r="I55" t="str">
        <f>IF(LEN(Library!W56)=0,"",IF(Library!X56&gt;0,Library!X56,Library!W56))</f>
        <v/>
      </c>
    </row>
    <row r="56" spans="1:9" x14ac:dyDescent="0.3">
      <c r="A56" t="str">
        <f>IF(LEN(Library!D57)=0,"",Library!D57)</f>
        <v/>
      </c>
      <c r="B56" t="str">
        <f>IF(LEN(Library!E57)=0,"",Library!E57)</f>
        <v/>
      </c>
      <c r="C56" t="str">
        <f>IF(LEN(Library!F57)=0,"",Library!F57)</f>
        <v/>
      </c>
      <c r="D56" t="str">
        <f>IF(LEN(Library!G57)=0,"",exp_id)</f>
        <v/>
      </c>
      <c r="E56" t="str">
        <f>IF(LEN(Library!G57)=0,"",Library!G57)</f>
        <v/>
      </c>
      <c r="F56" t="str">
        <f>IF(LEN(Library!H57)=0,"",Library!H57)</f>
        <v/>
      </c>
      <c r="G56" t="str">
        <f>IF(LEN(Library!Z57)=0,"",Library!Z57)</f>
        <v/>
      </c>
      <c r="H56" t="str">
        <f>IF(LEN(Library!G57)=0,"",CONCATENATE("barcode",Library!L57))</f>
        <v/>
      </c>
      <c r="I56" t="str">
        <f>IF(LEN(Library!W57)=0,"",IF(Library!X57&gt;0,Library!X57,Library!W57))</f>
        <v/>
      </c>
    </row>
    <row r="57" spans="1:9" x14ac:dyDescent="0.3">
      <c r="A57" t="str">
        <f>IF(LEN(Library!D58)=0,"",Library!D58)</f>
        <v/>
      </c>
      <c r="B57" t="str">
        <f>IF(LEN(Library!E58)=0,"",Library!E58)</f>
        <v/>
      </c>
      <c r="C57" t="str">
        <f>IF(LEN(Library!F58)=0,"",Library!F58)</f>
        <v/>
      </c>
      <c r="D57" t="str">
        <f>IF(LEN(Library!G58)=0,"",exp_id)</f>
        <v/>
      </c>
      <c r="E57" t="str">
        <f>IF(LEN(Library!G58)=0,"",Library!G58)</f>
        <v/>
      </c>
      <c r="F57" t="str">
        <f>IF(LEN(Library!H58)=0,"",Library!H58)</f>
        <v/>
      </c>
      <c r="G57" t="str">
        <f>IF(LEN(Library!Z58)=0,"",Library!Z58)</f>
        <v/>
      </c>
      <c r="H57" t="str">
        <f>IF(LEN(Library!G58)=0,"",CONCATENATE("barcode",Library!L58))</f>
        <v/>
      </c>
      <c r="I57" t="str">
        <f>IF(LEN(Library!W58)=0,"",IF(Library!X58&gt;0,Library!X58,Library!W58))</f>
        <v/>
      </c>
    </row>
    <row r="58" spans="1:9" x14ac:dyDescent="0.3">
      <c r="A58" t="str">
        <f>IF(LEN(Library!D59)=0,"",Library!D59)</f>
        <v/>
      </c>
      <c r="B58" t="str">
        <f>IF(LEN(Library!E59)=0,"",Library!E59)</f>
        <v/>
      </c>
      <c r="C58" t="str">
        <f>IF(LEN(Library!F59)=0,"",Library!F59)</f>
        <v/>
      </c>
      <c r="D58" t="str">
        <f>IF(LEN(Library!G59)=0,"",exp_id)</f>
        <v/>
      </c>
      <c r="E58" t="str">
        <f>IF(LEN(Library!G59)=0,"",Library!G59)</f>
        <v/>
      </c>
      <c r="F58" t="str">
        <f>IF(LEN(Library!H59)=0,"",Library!H59)</f>
        <v/>
      </c>
      <c r="G58" t="str">
        <f>IF(LEN(Library!Z59)=0,"",Library!Z59)</f>
        <v/>
      </c>
      <c r="H58" t="str">
        <f>IF(LEN(Library!G59)=0,"",CONCATENATE("barcode",Library!L59))</f>
        <v/>
      </c>
      <c r="I58" t="str">
        <f>IF(LEN(Library!W59)=0,"",IF(Library!X59&gt;0,Library!X59,Library!W59))</f>
        <v/>
      </c>
    </row>
    <row r="59" spans="1:9" x14ac:dyDescent="0.3">
      <c r="A59" t="str">
        <f>IF(LEN(Library!D60)=0,"",Library!D60)</f>
        <v/>
      </c>
      <c r="B59" t="str">
        <f>IF(LEN(Library!E60)=0,"",Library!E60)</f>
        <v/>
      </c>
      <c r="C59" t="str">
        <f>IF(LEN(Library!F60)=0,"",Library!F60)</f>
        <v/>
      </c>
      <c r="D59" t="str">
        <f>IF(LEN(Library!G60)=0,"",exp_id)</f>
        <v/>
      </c>
      <c r="E59" t="str">
        <f>IF(LEN(Library!G60)=0,"",Library!G60)</f>
        <v/>
      </c>
      <c r="F59" t="str">
        <f>IF(LEN(Library!H60)=0,"",Library!H60)</f>
        <v/>
      </c>
      <c r="G59" t="str">
        <f>IF(LEN(Library!Z60)=0,"",Library!Z60)</f>
        <v/>
      </c>
      <c r="H59" t="str">
        <f>IF(LEN(Library!G60)=0,"",CONCATENATE("barcode",Library!L60))</f>
        <v/>
      </c>
      <c r="I59" t="str">
        <f>IF(LEN(Library!W60)=0,"",IF(Library!X60&gt;0,Library!X60,Library!W60))</f>
        <v/>
      </c>
    </row>
    <row r="60" spans="1:9" x14ac:dyDescent="0.3">
      <c r="A60" t="str">
        <f>IF(LEN(Library!D61)=0,"",Library!D61)</f>
        <v/>
      </c>
      <c r="B60" t="str">
        <f>IF(LEN(Library!E61)=0,"",Library!E61)</f>
        <v/>
      </c>
      <c r="C60" t="str">
        <f>IF(LEN(Library!F61)=0,"",Library!F61)</f>
        <v/>
      </c>
      <c r="D60" t="str">
        <f>IF(LEN(Library!G61)=0,"",exp_id)</f>
        <v/>
      </c>
      <c r="E60" t="str">
        <f>IF(LEN(Library!G61)=0,"",Library!G61)</f>
        <v/>
      </c>
      <c r="F60" t="str">
        <f>IF(LEN(Library!H61)=0,"",Library!H61)</f>
        <v/>
      </c>
      <c r="G60" t="str">
        <f>IF(LEN(Library!Z61)=0,"",Library!Z61)</f>
        <v/>
      </c>
      <c r="H60" t="str">
        <f>IF(LEN(Library!G61)=0,"",CONCATENATE("barcode",Library!L61))</f>
        <v/>
      </c>
      <c r="I60" t="str">
        <f>IF(LEN(Library!W61)=0,"",IF(Library!X61&gt;0,Library!X61,Library!W61))</f>
        <v/>
      </c>
    </row>
    <row r="61" spans="1:9" x14ac:dyDescent="0.3">
      <c r="A61" t="str">
        <f>IF(LEN(Library!D62)=0,"",Library!D62)</f>
        <v/>
      </c>
      <c r="B61" t="str">
        <f>IF(LEN(Library!E62)=0,"",Library!E62)</f>
        <v/>
      </c>
      <c r="C61" t="str">
        <f>IF(LEN(Library!F62)=0,"",Library!F62)</f>
        <v/>
      </c>
      <c r="D61" t="str">
        <f>IF(LEN(Library!G62)=0,"",exp_id)</f>
        <v/>
      </c>
      <c r="E61" t="str">
        <f>IF(LEN(Library!G62)=0,"",Library!G62)</f>
        <v/>
      </c>
      <c r="F61" t="str">
        <f>IF(LEN(Library!H62)=0,"",Library!H62)</f>
        <v/>
      </c>
      <c r="G61" t="str">
        <f>IF(LEN(Library!Z62)=0,"",Library!Z62)</f>
        <v/>
      </c>
      <c r="H61" t="str">
        <f>IF(LEN(Library!G62)=0,"",CONCATENATE("barcode",Library!L62))</f>
        <v/>
      </c>
      <c r="I61" t="str">
        <f>IF(LEN(Library!W62)=0,"",IF(Library!X62&gt;0,Library!X62,Library!W62))</f>
        <v/>
      </c>
    </row>
    <row r="62" spans="1:9" x14ac:dyDescent="0.3">
      <c r="A62" t="str">
        <f>IF(LEN(Library!D63)=0,"",Library!D63)</f>
        <v/>
      </c>
      <c r="B62" t="str">
        <f>IF(LEN(Library!E63)=0,"",Library!E63)</f>
        <v/>
      </c>
      <c r="C62" t="str">
        <f>IF(LEN(Library!F63)=0,"",Library!F63)</f>
        <v/>
      </c>
      <c r="D62" t="str">
        <f>IF(LEN(Library!G63)=0,"",exp_id)</f>
        <v/>
      </c>
      <c r="E62" t="str">
        <f>IF(LEN(Library!G63)=0,"",Library!G63)</f>
        <v/>
      </c>
      <c r="F62" t="str">
        <f>IF(LEN(Library!H63)=0,"",Library!H63)</f>
        <v/>
      </c>
      <c r="G62" t="str">
        <f>IF(LEN(Library!Z63)=0,"",Library!Z63)</f>
        <v/>
      </c>
      <c r="H62" t="str">
        <f>IF(LEN(Library!G63)=0,"",CONCATENATE("barcode",Library!L63))</f>
        <v/>
      </c>
      <c r="I62" t="str">
        <f>IF(LEN(Library!W63)=0,"",IF(Library!X63&gt;0,Library!X63,Library!W63))</f>
        <v/>
      </c>
    </row>
    <row r="63" spans="1:9" x14ac:dyDescent="0.3">
      <c r="A63" t="str">
        <f>IF(LEN(Library!D64)=0,"",Library!D64)</f>
        <v/>
      </c>
      <c r="B63" t="str">
        <f>IF(LEN(Library!E64)=0,"",Library!E64)</f>
        <v/>
      </c>
      <c r="C63" t="str">
        <f>IF(LEN(Library!F64)=0,"",Library!F64)</f>
        <v/>
      </c>
      <c r="D63" t="str">
        <f>IF(LEN(Library!G64)=0,"",exp_id)</f>
        <v/>
      </c>
      <c r="E63" t="str">
        <f>IF(LEN(Library!G64)=0,"",Library!G64)</f>
        <v/>
      </c>
      <c r="F63" t="str">
        <f>IF(LEN(Library!H64)=0,"",Library!H64)</f>
        <v/>
      </c>
      <c r="G63" t="str">
        <f>IF(LEN(Library!Z64)=0,"",Library!Z64)</f>
        <v/>
      </c>
      <c r="H63" t="str">
        <f>IF(LEN(Library!G64)=0,"",CONCATENATE("barcode",Library!L64))</f>
        <v/>
      </c>
      <c r="I63" t="str">
        <f>IF(LEN(Library!W64)=0,"",IF(Library!X64&gt;0,Library!X64,Library!W64))</f>
        <v/>
      </c>
    </row>
    <row r="64" spans="1:9" x14ac:dyDescent="0.3">
      <c r="A64" t="str">
        <f>IF(LEN(Library!D65)=0,"",Library!D65)</f>
        <v/>
      </c>
      <c r="B64" t="str">
        <f>IF(LEN(Library!E65)=0,"",Library!E65)</f>
        <v/>
      </c>
      <c r="C64" t="str">
        <f>IF(LEN(Library!F65)=0,"",Library!F65)</f>
        <v/>
      </c>
      <c r="D64" t="str">
        <f>IF(LEN(Library!G65)=0,"",exp_id)</f>
        <v/>
      </c>
      <c r="E64" t="str">
        <f>IF(LEN(Library!G65)=0,"",Library!G65)</f>
        <v/>
      </c>
      <c r="F64" t="str">
        <f>IF(LEN(Library!H65)=0,"",Library!H65)</f>
        <v/>
      </c>
      <c r="G64" t="str">
        <f>IF(LEN(Library!Z65)=0,"",Library!Z65)</f>
        <v/>
      </c>
      <c r="H64" t="str">
        <f>IF(LEN(Library!G65)=0,"",CONCATENATE("barcode",Library!L65))</f>
        <v/>
      </c>
      <c r="I64" t="str">
        <f>IF(LEN(Library!W65)=0,"",IF(Library!X65&gt;0,Library!X65,Library!W65))</f>
        <v/>
      </c>
    </row>
    <row r="65" spans="1:9" x14ac:dyDescent="0.3">
      <c r="A65" t="str">
        <f>IF(LEN(Library!D66)=0,"",Library!D66)</f>
        <v/>
      </c>
      <c r="B65" t="str">
        <f>IF(LEN(Library!E66)=0,"",Library!E66)</f>
        <v/>
      </c>
      <c r="C65" t="str">
        <f>IF(LEN(Library!F66)=0,"",Library!F66)</f>
        <v/>
      </c>
      <c r="D65" t="str">
        <f>IF(LEN(Library!G66)=0,"",exp_id)</f>
        <v/>
      </c>
      <c r="E65" t="str">
        <f>IF(LEN(Library!G66)=0,"",Library!G66)</f>
        <v/>
      </c>
      <c r="F65" t="str">
        <f>IF(LEN(Library!H66)=0,"",Library!H66)</f>
        <v/>
      </c>
      <c r="G65" t="str">
        <f>IF(LEN(Library!Z66)=0,"",Library!Z66)</f>
        <v/>
      </c>
      <c r="H65" t="str">
        <f>IF(LEN(Library!G66)=0,"",CONCATENATE("barcode",Library!L66))</f>
        <v/>
      </c>
      <c r="I65" t="str">
        <f>IF(LEN(Library!W66)=0,"",IF(Library!X66&gt;0,Library!X66,Library!W66))</f>
        <v/>
      </c>
    </row>
    <row r="66" spans="1:9" x14ac:dyDescent="0.3">
      <c r="A66" t="str">
        <f>IF(LEN(Library!D67)=0,"",Library!D67)</f>
        <v/>
      </c>
      <c r="B66" t="str">
        <f>IF(LEN(Library!E67)=0,"",Library!E67)</f>
        <v/>
      </c>
      <c r="C66" t="str">
        <f>IF(LEN(Library!F67)=0,"",Library!F67)</f>
        <v/>
      </c>
      <c r="D66" t="str">
        <f>IF(LEN(Library!G67)=0,"",exp_id)</f>
        <v/>
      </c>
      <c r="E66" t="str">
        <f>IF(LEN(Library!G67)=0,"",Library!G67)</f>
        <v/>
      </c>
      <c r="F66" t="str">
        <f>IF(LEN(Library!H67)=0,"",Library!H67)</f>
        <v/>
      </c>
      <c r="G66" t="str">
        <f>IF(LEN(Library!Z67)=0,"",Library!Z67)</f>
        <v/>
      </c>
      <c r="H66" t="str">
        <f>IF(LEN(Library!G67)=0,"",CONCATENATE("barcode",Library!L67))</f>
        <v/>
      </c>
      <c r="I66" t="str">
        <f>IF(LEN(Library!W67)=0,"",IF(Library!X67&gt;0,Library!X67,Library!W67))</f>
        <v/>
      </c>
    </row>
    <row r="67" spans="1:9" x14ac:dyDescent="0.3">
      <c r="A67" t="str">
        <f>IF(LEN(Library!D68)=0,"",Library!D68)</f>
        <v/>
      </c>
      <c r="B67" t="str">
        <f>IF(LEN(Library!E68)=0,"",Library!E68)</f>
        <v/>
      </c>
      <c r="C67" t="str">
        <f>IF(LEN(Library!F68)=0,"",Library!F68)</f>
        <v/>
      </c>
      <c r="D67" t="str">
        <f>IF(LEN(Library!G68)=0,"",exp_id)</f>
        <v/>
      </c>
      <c r="E67" t="str">
        <f>IF(LEN(Library!G68)=0,"",Library!G68)</f>
        <v/>
      </c>
      <c r="F67" t="str">
        <f>IF(LEN(Library!H68)=0,"",Library!H68)</f>
        <v/>
      </c>
      <c r="G67" t="str">
        <f>IF(LEN(Library!Z68)=0,"",Library!Z68)</f>
        <v/>
      </c>
      <c r="H67" t="str">
        <f>IF(LEN(Library!G68)=0,"",CONCATENATE("barcode",Library!L68))</f>
        <v/>
      </c>
      <c r="I67" t="str">
        <f>IF(LEN(Library!W68)=0,"",IF(Library!X68&gt;0,Library!X68,Library!W68))</f>
        <v/>
      </c>
    </row>
    <row r="68" spans="1:9" x14ac:dyDescent="0.3">
      <c r="A68" t="str">
        <f>IF(LEN(Library!D69)=0,"",Library!D69)</f>
        <v/>
      </c>
      <c r="B68" t="str">
        <f>IF(LEN(Library!E69)=0,"",Library!E69)</f>
        <v/>
      </c>
      <c r="C68" t="str">
        <f>IF(LEN(Library!F69)=0,"",Library!F69)</f>
        <v/>
      </c>
      <c r="D68" t="str">
        <f>IF(LEN(Library!G69)=0,"",exp_id)</f>
        <v/>
      </c>
      <c r="E68" t="str">
        <f>IF(LEN(Library!G69)=0,"",Library!G69)</f>
        <v/>
      </c>
      <c r="F68" t="str">
        <f>IF(LEN(Library!H69)=0,"",Library!H69)</f>
        <v/>
      </c>
      <c r="G68" t="str">
        <f>IF(LEN(Library!Z69)=0,"",Library!Z69)</f>
        <v/>
      </c>
      <c r="H68" t="str">
        <f>IF(LEN(Library!G69)=0,"",CONCATENATE("barcode",Library!L69))</f>
        <v/>
      </c>
      <c r="I68" t="str">
        <f>IF(LEN(Library!W69)=0,"",IF(Library!X69&gt;0,Library!X69,Library!W69))</f>
        <v/>
      </c>
    </row>
    <row r="69" spans="1:9" x14ac:dyDescent="0.3">
      <c r="A69" t="str">
        <f>IF(LEN(Library!D70)=0,"",Library!D70)</f>
        <v/>
      </c>
      <c r="B69" t="str">
        <f>IF(LEN(Library!E70)=0,"",Library!E70)</f>
        <v/>
      </c>
      <c r="C69" t="str">
        <f>IF(LEN(Library!F70)=0,"",Library!F70)</f>
        <v/>
      </c>
      <c r="D69" t="str">
        <f>IF(LEN(Library!G70)=0,"",exp_id)</f>
        <v/>
      </c>
      <c r="E69" t="str">
        <f>IF(LEN(Library!G70)=0,"",Library!G70)</f>
        <v/>
      </c>
      <c r="F69" t="str">
        <f>IF(LEN(Library!H70)=0,"",Library!H70)</f>
        <v/>
      </c>
      <c r="G69" t="str">
        <f>IF(LEN(Library!Z70)=0,"",Library!Z70)</f>
        <v/>
      </c>
      <c r="H69" t="str">
        <f>IF(LEN(Library!G70)=0,"",CONCATENATE("barcode",Library!L70))</f>
        <v/>
      </c>
      <c r="I69" t="str">
        <f>IF(LEN(Library!W70)=0,"",IF(Library!X70&gt;0,Library!X70,Library!W70))</f>
        <v/>
      </c>
    </row>
    <row r="70" spans="1:9" x14ac:dyDescent="0.3">
      <c r="A70" t="str">
        <f>IF(LEN(Library!D71)=0,"",Library!D71)</f>
        <v/>
      </c>
      <c r="B70" t="str">
        <f>IF(LEN(Library!E71)=0,"",Library!E71)</f>
        <v/>
      </c>
      <c r="C70" t="str">
        <f>IF(LEN(Library!F71)=0,"",Library!F71)</f>
        <v/>
      </c>
      <c r="D70" t="str">
        <f>IF(LEN(Library!G71)=0,"",exp_id)</f>
        <v/>
      </c>
      <c r="E70" t="str">
        <f>IF(LEN(Library!G71)=0,"",Library!G71)</f>
        <v/>
      </c>
      <c r="F70" t="str">
        <f>IF(LEN(Library!H71)=0,"",Library!H71)</f>
        <v/>
      </c>
      <c r="G70" t="str">
        <f>IF(LEN(Library!Z71)=0,"",Library!Z71)</f>
        <v/>
      </c>
      <c r="H70" t="str">
        <f>IF(LEN(Library!G71)=0,"",CONCATENATE("barcode",Library!L71))</f>
        <v/>
      </c>
      <c r="I70" t="str">
        <f>IF(LEN(Library!W71)=0,"",IF(Library!X71&gt;0,Library!X71,Library!W71))</f>
        <v/>
      </c>
    </row>
    <row r="71" spans="1:9" x14ac:dyDescent="0.3">
      <c r="A71" t="str">
        <f>IF(LEN(Library!D72)=0,"",Library!D72)</f>
        <v/>
      </c>
      <c r="B71" t="str">
        <f>IF(LEN(Library!E72)=0,"",Library!E72)</f>
        <v/>
      </c>
      <c r="C71" t="str">
        <f>IF(LEN(Library!F72)=0,"",Library!F72)</f>
        <v/>
      </c>
      <c r="D71" t="str">
        <f>IF(LEN(Library!G72)=0,"",exp_id)</f>
        <v/>
      </c>
      <c r="E71" t="str">
        <f>IF(LEN(Library!G72)=0,"",Library!G72)</f>
        <v/>
      </c>
      <c r="F71" t="str">
        <f>IF(LEN(Library!H72)=0,"",Library!H72)</f>
        <v/>
      </c>
      <c r="G71" t="str">
        <f>IF(LEN(Library!Z72)=0,"",Library!Z72)</f>
        <v/>
      </c>
      <c r="H71" t="str">
        <f>IF(LEN(Library!G72)=0,"",CONCATENATE("barcode",Library!L72))</f>
        <v/>
      </c>
      <c r="I71" t="str">
        <f>IF(LEN(Library!W72)=0,"",IF(Library!X72&gt;0,Library!X72,Library!W72))</f>
        <v/>
      </c>
    </row>
    <row r="72" spans="1:9" x14ac:dyDescent="0.3">
      <c r="A72" t="str">
        <f>IF(LEN(Library!D73)=0,"",Library!D73)</f>
        <v/>
      </c>
      <c r="B72" t="str">
        <f>IF(LEN(Library!E73)=0,"",Library!E73)</f>
        <v/>
      </c>
      <c r="C72" t="str">
        <f>IF(LEN(Library!F73)=0,"",Library!F73)</f>
        <v/>
      </c>
      <c r="D72" t="str">
        <f>IF(LEN(Library!G73)=0,"",exp_id)</f>
        <v/>
      </c>
      <c r="E72" t="str">
        <f>IF(LEN(Library!G73)=0,"",Library!G73)</f>
        <v/>
      </c>
      <c r="F72" t="str">
        <f>IF(LEN(Library!H73)=0,"",Library!H73)</f>
        <v/>
      </c>
      <c r="G72" t="str">
        <f>IF(LEN(Library!Z73)=0,"",Library!Z73)</f>
        <v/>
      </c>
      <c r="H72" t="str">
        <f>IF(LEN(Library!G73)=0,"",CONCATENATE("barcode",Library!L73))</f>
        <v/>
      </c>
      <c r="I72" t="str">
        <f>IF(LEN(Library!W73)=0,"",IF(Library!X73&gt;0,Library!X73,Library!W73))</f>
        <v/>
      </c>
    </row>
    <row r="73" spans="1:9" x14ac:dyDescent="0.3">
      <c r="A73" t="str">
        <f>IF(LEN(Library!D74)=0,"",Library!D74)</f>
        <v/>
      </c>
      <c r="B73" t="str">
        <f>IF(LEN(Library!E74)=0,"",Library!E74)</f>
        <v/>
      </c>
      <c r="C73" t="str">
        <f>IF(LEN(Library!F74)=0,"",Library!F74)</f>
        <v/>
      </c>
      <c r="D73" t="str">
        <f>IF(LEN(Library!G74)=0,"",exp_id)</f>
        <v/>
      </c>
      <c r="E73" t="str">
        <f>IF(LEN(Library!G74)=0,"",Library!G74)</f>
        <v/>
      </c>
      <c r="F73" t="str">
        <f>IF(LEN(Library!H74)=0,"",Library!H74)</f>
        <v/>
      </c>
      <c r="G73" t="str">
        <f>IF(LEN(Library!Z74)=0,"",Library!Z74)</f>
        <v/>
      </c>
      <c r="H73" t="str">
        <f>IF(LEN(Library!G74)=0,"",CONCATENATE("barcode",Library!L74))</f>
        <v/>
      </c>
      <c r="I73" t="str">
        <f>IF(LEN(Library!W74)=0,"",IF(Library!X74&gt;0,Library!X74,Library!W74))</f>
        <v/>
      </c>
    </row>
    <row r="74" spans="1:9" x14ac:dyDescent="0.3">
      <c r="A74" t="str">
        <f>IF(LEN(Library!D75)=0,"",Library!D75)</f>
        <v/>
      </c>
      <c r="B74" t="str">
        <f>IF(LEN(Library!E75)=0,"",Library!E75)</f>
        <v/>
      </c>
      <c r="C74" t="str">
        <f>IF(LEN(Library!F75)=0,"",Library!F75)</f>
        <v/>
      </c>
      <c r="D74" t="str">
        <f>IF(LEN(Library!G75)=0,"",exp_id)</f>
        <v/>
      </c>
      <c r="E74" t="str">
        <f>IF(LEN(Library!G75)=0,"",Library!G75)</f>
        <v/>
      </c>
      <c r="F74" t="str">
        <f>IF(LEN(Library!H75)=0,"",Library!H75)</f>
        <v/>
      </c>
      <c r="G74" t="str">
        <f>IF(LEN(Library!Z75)=0,"",Library!Z75)</f>
        <v/>
      </c>
      <c r="H74" t="str">
        <f>IF(LEN(Library!G75)=0,"",CONCATENATE("barcode",Library!L75))</f>
        <v/>
      </c>
      <c r="I74" t="str">
        <f>IF(LEN(Library!W75)=0,"",IF(Library!X75&gt;0,Library!X75,Library!W75))</f>
        <v/>
      </c>
    </row>
    <row r="75" spans="1:9" x14ac:dyDescent="0.3">
      <c r="A75" t="str">
        <f>IF(LEN(Library!D76)=0,"",Library!D76)</f>
        <v/>
      </c>
      <c r="B75" t="str">
        <f>IF(LEN(Library!E76)=0,"",Library!E76)</f>
        <v/>
      </c>
      <c r="C75" t="str">
        <f>IF(LEN(Library!F76)=0,"",Library!F76)</f>
        <v/>
      </c>
      <c r="D75" t="str">
        <f>IF(LEN(Library!G76)=0,"",exp_id)</f>
        <v/>
      </c>
      <c r="E75" t="str">
        <f>IF(LEN(Library!G76)=0,"",Library!G76)</f>
        <v/>
      </c>
      <c r="F75" t="str">
        <f>IF(LEN(Library!H76)=0,"",Library!H76)</f>
        <v/>
      </c>
      <c r="G75" t="str">
        <f>IF(LEN(Library!Z76)=0,"",Library!Z76)</f>
        <v/>
      </c>
      <c r="H75" t="str">
        <f>IF(LEN(Library!G76)=0,"",CONCATENATE("barcode",Library!L76))</f>
        <v/>
      </c>
      <c r="I75" t="str">
        <f>IF(LEN(Library!W76)=0,"",IF(Library!X76&gt;0,Library!X76,Library!W76))</f>
        <v/>
      </c>
    </row>
    <row r="76" spans="1:9" x14ac:dyDescent="0.3">
      <c r="A76" t="str">
        <f>IF(LEN(Library!D77)=0,"",Library!D77)</f>
        <v/>
      </c>
      <c r="B76" t="str">
        <f>IF(LEN(Library!E77)=0,"",Library!E77)</f>
        <v/>
      </c>
      <c r="C76" t="str">
        <f>IF(LEN(Library!F77)=0,"",Library!F77)</f>
        <v/>
      </c>
      <c r="D76" t="str">
        <f>IF(LEN(Library!G77)=0,"",exp_id)</f>
        <v/>
      </c>
      <c r="E76" t="str">
        <f>IF(LEN(Library!G77)=0,"",Library!G77)</f>
        <v/>
      </c>
      <c r="F76" t="str">
        <f>IF(LEN(Library!H77)=0,"",Library!H77)</f>
        <v/>
      </c>
      <c r="G76" t="str">
        <f>IF(LEN(Library!Z77)=0,"",Library!Z77)</f>
        <v/>
      </c>
      <c r="H76" t="str">
        <f>IF(LEN(Library!G77)=0,"",CONCATENATE("barcode",Library!L77))</f>
        <v/>
      </c>
      <c r="I76" t="str">
        <f>IF(LEN(Library!W77)=0,"",IF(Library!X77&gt;0,Library!X77,Library!W77))</f>
        <v/>
      </c>
    </row>
    <row r="77" spans="1:9" x14ac:dyDescent="0.3">
      <c r="A77" t="str">
        <f>IF(LEN(Library!D78)=0,"",Library!D78)</f>
        <v/>
      </c>
      <c r="B77" t="str">
        <f>IF(LEN(Library!E78)=0,"",Library!E78)</f>
        <v/>
      </c>
      <c r="C77" t="str">
        <f>IF(LEN(Library!F78)=0,"",Library!F78)</f>
        <v/>
      </c>
      <c r="D77" t="str">
        <f>IF(LEN(Library!G78)=0,"",exp_id)</f>
        <v/>
      </c>
      <c r="E77" t="str">
        <f>IF(LEN(Library!G78)=0,"",Library!G78)</f>
        <v/>
      </c>
      <c r="F77" t="str">
        <f>IF(LEN(Library!H78)=0,"",Library!H78)</f>
        <v/>
      </c>
      <c r="G77" t="str">
        <f>IF(LEN(Library!Z78)=0,"",Library!Z78)</f>
        <v/>
      </c>
      <c r="H77" t="str">
        <f>IF(LEN(Library!G78)=0,"",CONCATENATE("barcode",Library!L78))</f>
        <v/>
      </c>
      <c r="I77" t="str">
        <f>IF(LEN(Library!W78)=0,"",IF(Library!X78&gt;0,Library!X78,Library!W78))</f>
        <v/>
      </c>
    </row>
    <row r="78" spans="1:9" x14ac:dyDescent="0.3">
      <c r="A78" t="str">
        <f>IF(LEN(Library!D79)=0,"",Library!D79)</f>
        <v/>
      </c>
      <c r="B78" t="str">
        <f>IF(LEN(Library!E79)=0,"",Library!E79)</f>
        <v/>
      </c>
      <c r="C78" t="str">
        <f>IF(LEN(Library!F79)=0,"",Library!F79)</f>
        <v/>
      </c>
      <c r="D78" t="str">
        <f>IF(LEN(Library!G79)=0,"",exp_id)</f>
        <v/>
      </c>
      <c r="E78" t="str">
        <f>IF(LEN(Library!G79)=0,"",Library!G79)</f>
        <v/>
      </c>
      <c r="F78" t="str">
        <f>IF(LEN(Library!H79)=0,"",Library!H79)</f>
        <v/>
      </c>
      <c r="G78" t="str">
        <f>IF(LEN(Library!Z79)=0,"",Library!Z79)</f>
        <v/>
      </c>
      <c r="H78" t="str">
        <f>IF(LEN(Library!G79)=0,"",CONCATENATE("barcode",Library!L79))</f>
        <v/>
      </c>
      <c r="I78" t="str">
        <f>IF(LEN(Library!W79)=0,"",IF(Library!X79&gt;0,Library!X79,Library!W79))</f>
        <v/>
      </c>
    </row>
    <row r="79" spans="1:9" x14ac:dyDescent="0.3">
      <c r="A79" t="str">
        <f>IF(LEN(Library!D80)=0,"",Library!D80)</f>
        <v/>
      </c>
      <c r="B79" t="str">
        <f>IF(LEN(Library!E80)=0,"",Library!E80)</f>
        <v/>
      </c>
      <c r="C79" t="str">
        <f>IF(LEN(Library!F80)=0,"",Library!F80)</f>
        <v/>
      </c>
      <c r="D79" t="str">
        <f>IF(LEN(Library!G80)=0,"",exp_id)</f>
        <v/>
      </c>
      <c r="E79" t="str">
        <f>IF(LEN(Library!G80)=0,"",Library!G80)</f>
        <v/>
      </c>
      <c r="F79" t="str">
        <f>IF(LEN(Library!H80)=0,"",Library!H80)</f>
        <v/>
      </c>
      <c r="G79" t="str">
        <f>IF(LEN(Library!Z80)=0,"",Library!Z80)</f>
        <v/>
      </c>
      <c r="H79" t="str">
        <f>IF(LEN(Library!G80)=0,"",CONCATENATE("barcode",Library!L80))</f>
        <v/>
      </c>
      <c r="I79" t="str">
        <f>IF(LEN(Library!W80)=0,"",IF(Library!X80&gt;0,Library!X80,Library!W80))</f>
        <v/>
      </c>
    </row>
    <row r="80" spans="1:9" x14ac:dyDescent="0.3">
      <c r="A80" t="str">
        <f>IF(LEN(Library!D81)=0,"",Library!D81)</f>
        <v/>
      </c>
      <c r="B80" t="str">
        <f>IF(LEN(Library!E81)=0,"",Library!E81)</f>
        <v/>
      </c>
      <c r="C80" t="str">
        <f>IF(LEN(Library!F81)=0,"",Library!F81)</f>
        <v/>
      </c>
      <c r="D80" t="str">
        <f>IF(LEN(Library!G81)=0,"",exp_id)</f>
        <v/>
      </c>
      <c r="E80" t="str">
        <f>IF(LEN(Library!G81)=0,"",Library!G81)</f>
        <v/>
      </c>
      <c r="F80" t="str">
        <f>IF(LEN(Library!H81)=0,"",Library!H81)</f>
        <v/>
      </c>
      <c r="G80" t="str">
        <f>IF(LEN(Library!Z81)=0,"",Library!Z81)</f>
        <v/>
      </c>
      <c r="H80" t="str">
        <f>IF(LEN(Library!G81)=0,"",CONCATENATE("barcode",Library!L81))</f>
        <v/>
      </c>
      <c r="I80" t="str">
        <f>IF(LEN(Library!W81)=0,"",IF(Library!X81&gt;0,Library!X81,Library!W81))</f>
        <v/>
      </c>
    </row>
    <row r="81" spans="1:9" x14ac:dyDescent="0.3">
      <c r="A81" t="str">
        <f>IF(LEN(Library!D82)=0,"",Library!D82)</f>
        <v/>
      </c>
      <c r="B81" t="str">
        <f>IF(LEN(Library!E82)=0,"",Library!E82)</f>
        <v/>
      </c>
      <c r="C81" t="str">
        <f>IF(LEN(Library!F82)=0,"",Library!F82)</f>
        <v/>
      </c>
      <c r="D81" t="str">
        <f>IF(LEN(Library!G82)=0,"",exp_id)</f>
        <v/>
      </c>
      <c r="E81" t="str">
        <f>IF(LEN(Library!G82)=0,"",Library!G82)</f>
        <v/>
      </c>
      <c r="F81" t="str">
        <f>IF(LEN(Library!H82)=0,"",Library!H82)</f>
        <v/>
      </c>
      <c r="G81" t="str">
        <f>IF(LEN(Library!Z82)=0,"",Library!Z82)</f>
        <v/>
      </c>
      <c r="H81" t="str">
        <f>IF(LEN(Library!G82)=0,"",CONCATENATE("barcode",Library!L82))</f>
        <v/>
      </c>
      <c r="I81" t="str">
        <f>IF(LEN(Library!W82)=0,"",IF(Library!X82&gt;0,Library!X82,Library!W82))</f>
        <v/>
      </c>
    </row>
    <row r="82" spans="1:9" x14ac:dyDescent="0.3">
      <c r="A82" t="str">
        <f>IF(LEN(Library!D83)=0,"",Library!D83)</f>
        <v/>
      </c>
      <c r="B82" t="str">
        <f>IF(LEN(Library!E83)=0,"",Library!E83)</f>
        <v/>
      </c>
      <c r="C82" t="str">
        <f>IF(LEN(Library!F83)=0,"",Library!F83)</f>
        <v/>
      </c>
      <c r="D82" t="str">
        <f>IF(LEN(Library!G83)=0,"",exp_id)</f>
        <v/>
      </c>
      <c r="E82" t="str">
        <f>IF(LEN(Library!G83)=0,"",Library!G83)</f>
        <v/>
      </c>
      <c r="F82" t="str">
        <f>IF(LEN(Library!H83)=0,"",Library!H83)</f>
        <v/>
      </c>
      <c r="G82" t="str">
        <f>IF(LEN(Library!Z83)=0,"",Library!Z83)</f>
        <v/>
      </c>
      <c r="H82" t="str">
        <f>IF(LEN(Library!G83)=0,"",CONCATENATE("barcode",Library!L83))</f>
        <v/>
      </c>
      <c r="I82" t="str">
        <f>IF(LEN(Library!W83)=0,"",IF(Library!X83&gt;0,Library!X83,Library!W83))</f>
        <v/>
      </c>
    </row>
    <row r="83" spans="1:9" x14ac:dyDescent="0.3">
      <c r="A83" t="str">
        <f>IF(LEN(Library!D84)=0,"",Library!D84)</f>
        <v/>
      </c>
      <c r="B83" t="str">
        <f>IF(LEN(Library!E84)=0,"",Library!E84)</f>
        <v/>
      </c>
      <c r="C83" t="str">
        <f>IF(LEN(Library!F84)=0,"",Library!F84)</f>
        <v/>
      </c>
      <c r="D83" t="str">
        <f>IF(LEN(Library!G84)=0,"",exp_id)</f>
        <v/>
      </c>
      <c r="E83" t="str">
        <f>IF(LEN(Library!G84)=0,"",Library!G84)</f>
        <v/>
      </c>
      <c r="F83" t="str">
        <f>IF(LEN(Library!H84)=0,"",Library!H84)</f>
        <v/>
      </c>
      <c r="G83" t="str">
        <f>IF(LEN(Library!Z84)=0,"",Library!Z84)</f>
        <v/>
      </c>
      <c r="H83" t="str">
        <f>IF(LEN(Library!G84)=0,"",CONCATENATE("barcode",Library!L84))</f>
        <v/>
      </c>
      <c r="I83" t="str">
        <f>IF(LEN(Library!W84)=0,"",IF(Library!X84&gt;0,Library!X84,Library!W84))</f>
        <v/>
      </c>
    </row>
    <row r="84" spans="1:9" x14ac:dyDescent="0.3">
      <c r="A84" t="str">
        <f>IF(LEN(Library!D85)=0,"",Library!D85)</f>
        <v/>
      </c>
      <c r="B84" t="str">
        <f>IF(LEN(Library!E85)=0,"",Library!E85)</f>
        <v/>
      </c>
      <c r="C84" t="str">
        <f>IF(LEN(Library!F85)=0,"",Library!F85)</f>
        <v/>
      </c>
      <c r="D84" t="str">
        <f>IF(LEN(Library!G85)=0,"",exp_id)</f>
        <v/>
      </c>
      <c r="E84" t="str">
        <f>IF(LEN(Library!G85)=0,"",Library!G85)</f>
        <v/>
      </c>
      <c r="F84" t="str">
        <f>IF(LEN(Library!H85)=0,"",Library!H85)</f>
        <v/>
      </c>
      <c r="G84" t="str">
        <f>IF(LEN(Library!Z85)=0,"",Library!Z85)</f>
        <v/>
      </c>
      <c r="H84" t="str">
        <f>IF(LEN(Library!G85)=0,"",CONCATENATE("barcode",Library!L85))</f>
        <v/>
      </c>
      <c r="I84" t="str">
        <f>IF(LEN(Library!W85)=0,"",IF(Library!X85&gt;0,Library!X85,Library!W85))</f>
        <v/>
      </c>
    </row>
    <row r="85" spans="1:9" x14ac:dyDescent="0.3">
      <c r="A85" t="str">
        <f>IF(LEN(Library!D86)=0,"",Library!D86)</f>
        <v/>
      </c>
      <c r="B85" t="str">
        <f>IF(LEN(Library!E86)=0,"",Library!E86)</f>
        <v/>
      </c>
      <c r="C85" t="str">
        <f>IF(LEN(Library!F86)=0,"",Library!F86)</f>
        <v/>
      </c>
      <c r="D85" t="str">
        <f>IF(LEN(Library!G86)=0,"",exp_id)</f>
        <v/>
      </c>
      <c r="E85" t="str">
        <f>IF(LEN(Library!G86)=0,"",Library!G86)</f>
        <v/>
      </c>
      <c r="F85" t="str">
        <f>IF(LEN(Library!H86)=0,"",Library!H86)</f>
        <v/>
      </c>
      <c r="G85" t="str">
        <f>IF(LEN(Library!Z86)=0,"",Library!Z86)</f>
        <v/>
      </c>
      <c r="H85" t="str">
        <f>IF(LEN(Library!G86)=0,"",CONCATENATE("barcode",Library!L86))</f>
        <v/>
      </c>
      <c r="I85" t="str">
        <f>IF(LEN(Library!W86)=0,"",IF(Library!X86&gt;0,Library!X86,Library!W86))</f>
        <v/>
      </c>
    </row>
    <row r="86" spans="1:9" x14ac:dyDescent="0.3">
      <c r="A86" t="str">
        <f>IF(LEN(Library!D87)=0,"",Library!D87)</f>
        <v/>
      </c>
      <c r="B86" t="str">
        <f>IF(LEN(Library!E87)=0,"",Library!E87)</f>
        <v/>
      </c>
      <c r="C86" t="str">
        <f>IF(LEN(Library!F87)=0,"",Library!F87)</f>
        <v/>
      </c>
      <c r="D86" t="str">
        <f>IF(LEN(Library!G87)=0,"",exp_id)</f>
        <v/>
      </c>
      <c r="E86" t="str">
        <f>IF(LEN(Library!G87)=0,"",Library!G87)</f>
        <v/>
      </c>
      <c r="F86" t="str">
        <f>IF(LEN(Library!H87)=0,"",Library!H87)</f>
        <v/>
      </c>
      <c r="G86" t="str">
        <f>IF(LEN(Library!Z87)=0,"",Library!Z87)</f>
        <v/>
      </c>
      <c r="H86" t="str">
        <f>IF(LEN(Library!G87)=0,"",CONCATENATE("barcode",Library!L87))</f>
        <v/>
      </c>
      <c r="I86" t="str">
        <f>IF(LEN(Library!W87)=0,"",IF(Library!X87&gt;0,Library!X87,Library!W87))</f>
        <v/>
      </c>
    </row>
    <row r="87" spans="1:9" x14ac:dyDescent="0.3">
      <c r="A87" t="str">
        <f>IF(LEN(Library!D88)=0,"",Library!D88)</f>
        <v/>
      </c>
      <c r="B87" t="str">
        <f>IF(LEN(Library!E88)=0,"",Library!E88)</f>
        <v/>
      </c>
      <c r="C87" t="str">
        <f>IF(LEN(Library!F88)=0,"",Library!F88)</f>
        <v/>
      </c>
      <c r="D87" t="str">
        <f>IF(LEN(Library!G88)=0,"",exp_id)</f>
        <v/>
      </c>
      <c r="E87" t="str">
        <f>IF(LEN(Library!G88)=0,"",Library!G88)</f>
        <v/>
      </c>
      <c r="F87" t="str">
        <f>IF(LEN(Library!H88)=0,"",Library!H88)</f>
        <v/>
      </c>
      <c r="G87" t="str">
        <f>IF(LEN(Library!Z88)=0,"",Library!Z88)</f>
        <v/>
      </c>
      <c r="H87" t="str">
        <f>IF(LEN(Library!G88)=0,"",CONCATENATE("barcode",Library!L88))</f>
        <v/>
      </c>
      <c r="I87" t="str">
        <f>IF(LEN(Library!W88)=0,"",IF(Library!X88&gt;0,Library!X88,Library!W88))</f>
        <v/>
      </c>
    </row>
    <row r="88" spans="1:9" x14ac:dyDescent="0.3">
      <c r="A88" t="str">
        <f>IF(LEN(Library!D89)=0,"",Library!D89)</f>
        <v/>
      </c>
      <c r="B88" t="str">
        <f>IF(LEN(Library!E89)=0,"",Library!E89)</f>
        <v/>
      </c>
      <c r="C88" t="str">
        <f>IF(LEN(Library!F89)=0,"",Library!F89)</f>
        <v/>
      </c>
      <c r="D88" t="str">
        <f>IF(LEN(Library!G89)=0,"",exp_id)</f>
        <v/>
      </c>
      <c r="E88" t="str">
        <f>IF(LEN(Library!G89)=0,"",Library!G89)</f>
        <v/>
      </c>
      <c r="F88" t="str">
        <f>IF(LEN(Library!H89)=0,"",Library!H89)</f>
        <v/>
      </c>
      <c r="G88" t="str">
        <f>IF(LEN(Library!Z89)=0,"",Library!Z89)</f>
        <v/>
      </c>
      <c r="H88" t="str">
        <f>IF(LEN(Library!G89)=0,"",CONCATENATE("barcode",Library!L89))</f>
        <v/>
      </c>
      <c r="I88" t="str">
        <f>IF(LEN(Library!W89)=0,"",IF(Library!X89&gt;0,Library!X89,Library!W89))</f>
        <v/>
      </c>
    </row>
    <row r="89" spans="1:9" x14ac:dyDescent="0.3">
      <c r="A89" t="str">
        <f>IF(LEN(Library!D90)=0,"",Library!D90)</f>
        <v/>
      </c>
      <c r="B89" t="str">
        <f>IF(LEN(Library!E90)=0,"",Library!E90)</f>
        <v/>
      </c>
      <c r="C89" t="str">
        <f>IF(LEN(Library!F90)=0,"",Library!F90)</f>
        <v/>
      </c>
      <c r="D89" t="str">
        <f>IF(LEN(Library!G90)=0,"",exp_id)</f>
        <v/>
      </c>
      <c r="E89" t="str">
        <f>IF(LEN(Library!G90)=0,"",Library!G90)</f>
        <v/>
      </c>
      <c r="F89" t="str">
        <f>IF(LEN(Library!H90)=0,"",Library!H90)</f>
        <v/>
      </c>
      <c r="G89" t="str">
        <f>IF(LEN(Library!Z90)=0,"",Library!Z90)</f>
        <v/>
      </c>
      <c r="H89" t="str">
        <f>IF(LEN(Library!G90)=0,"",CONCATENATE("barcode",Library!L90))</f>
        <v/>
      </c>
      <c r="I89" t="str">
        <f>IF(LEN(Library!W90)=0,"",IF(Library!X90&gt;0,Library!X90,Library!W90))</f>
        <v/>
      </c>
    </row>
    <row r="90" spans="1:9" x14ac:dyDescent="0.3">
      <c r="A90" t="str">
        <f>IF(LEN(Library!D91)=0,"",Library!D91)</f>
        <v/>
      </c>
      <c r="B90" t="str">
        <f>IF(LEN(Library!E91)=0,"",Library!E91)</f>
        <v/>
      </c>
      <c r="C90" t="str">
        <f>IF(LEN(Library!F91)=0,"",Library!F91)</f>
        <v/>
      </c>
      <c r="D90" t="str">
        <f>IF(LEN(Library!G91)=0,"",exp_id)</f>
        <v/>
      </c>
      <c r="E90" t="str">
        <f>IF(LEN(Library!G91)=0,"",Library!G91)</f>
        <v/>
      </c>
      <c r="F90" t="str">
        <f>IF(LEN(Library!H91)=0,"",Library!H91)</f>
        <v/>
      </c>
      <c r="G90" t="str">
        <f>IF(LEN(Library!Z91)=0,"",Library!Z91)</f>
        <v/>
      </c>
      <c r="H90" t="str">
        <f>IF(LEN(Library!G91)=0,"",CONCATENATE("barcode",Library!L91))</f>
        <v/>
      </c>
      <c r="I90" t="str">
        <f>IF(LEN(Library!W91)=0,"",IF(Library!X91&gt;0,Library!X91,Library!W91))</f>
        <v/>
      </c>
    </row>
    <row r="91" spans="1:9" x14ac:dyDescent="0.3">
      <c r="A91" t="str">
        <f>IF(LEN(Library!D92)=0,"",Library!D92)</f>
        <v/>
      </c>
      <c r="B91" t="str">
        <f>IF(LEN(Library!E92)=0,"",Library!E92)</f>
        <v/>
      </c>
      <c r="C91" t="str">
        <f>IF(LEN(Library!F92)=0,"",Library!F92)</f>
        <v/>
      </c>
      <c r="D91" t="str">
        <f>IF(LEN(Library!G92)=0,"",exp_id)</f>
        <v/>
      </c>
      <c r="E91" t="str">
        <f>IF(LEN(Library!G92)=0,"",Library!G92)</f>
        <v/>
      </c>
      <c r="F91" t="str">
        <f>IF(LEN(Library!H92)=0,"",Library!H92)</f>
        <v/>
      </c>
      <c r="G91" t="str">
        <f>IF(LEN(Library!Z92)=0,"",Library!Z92)</f>
        <v/>
      </c>
      <c r="H91" t="str">
        <f>IF(LEN(Library!G92)=0,"",CONCATENATE("barcode",Library!L92))</f>
        <v/>
      </c>
      <c r="I91" t="str">
        <f>IF(LEN(Library!W92)=0,"",IF(Library!X92&gt;0,Library!X92,Library!W92))</f>
        <v/>
      </c>
    </row>
    <row r="92" spans="1:9" x14ac:dyDescent="0.3">
      <c r="A92" t="str">
        <f>IF(LEN(Library!D93)=0,"",Library!D93)</f>
        <v/>
      </c>
      <c r="B92" t="str">
        <f>IF(LEN(Library!E93)=0,"",Library!E93)</f>
        <v/>
      </c>
      <c r="C92" t="str">
        <f>IF(LEN(Library!F93)=0,"",Library!F93)</f>
        <v/>
      </c>
      <c r="D92" t="str">
        <f>IF(LEN(Library!G93)=0,"",exp_id)</f>
        <v/>
      </c>
      <c r="E92" t="str">
        <f>IF(LEN(Library!G93)=0,"",Library!G93)</f>
        <v/>
      </c>
      <c r="F92" t="str">
        <f>IF(LEN(Library!H93)=0,"",Library!H93)</f>
        <v/>
      </c>
      <c r="G92" t="str">
        <f>IF(LEN(Library!Z93)=0,"",Library!Z93)</f>
        <v/>
      </c>
      <c r="H92" t="str">
        <f>IF(LEN(Library!G93)=0,"",CONCATENATE("barcode",Library!L93))</f>
        <v/>
      </c>
      <c r="I92" t="str">
        <f>IF(LEN(Library!W93)=0,"",IF(Library!X93&gt;0,Library!X93,Library!W93))</f>
        <v/>
      </c>
    </row>
    <row r="93" spans="1:9" x14ac:dyDescent="0.3">
      <c r="A93" t="str">
        <f>IF(LEN(Library!D94)=0,"",Library!D94)</f>
        <v/>
      </c>
      <c r="B93" t="str">
        <f>IF(LEN(Library!E94)=0,"",Library!E94)</f>
        <v/>
      </c>
      <c r="C93" t="str">
        <f>IF(LEN(Library!F94)=0,"",Library!F94)</f>
        <v/>
      </c>
      <c r="D93" t="str">
        <f>IF(LEN(Library!G94)=0,"",exp_id)</f>
        <v/>
      </c>
      <c r="E93" t="str">
        <f>IF(LEN(Library!G94)=0,"",Library!G94)</f>
        <v/>
      </c>
      <c r="F93" t="str">
        <f>IF(LEN(Library!H94)=0,"",Library!H94)</f>
        <v/>
      </c>
      <c r="G93" t="str">
        <f>IF(LEN(Library!Z94)=0,"",Library!Z94)</f>
        <v/>
      </c>
      <c r="H93" t="str">
        <f>IF(LEN(Library!G94)=0,"",CONCATENATE("barcode",Library!L94))</f>
        <v/>
      </c>
      <c r="I93" t="str">
        <f>IF(LEN(Library!W94)=0,"",IF(Library!X94&gt;0,Library!X94,Library!W94))</f>
        <v/>
      </c>
    </row>
    <row r="94" spans="1:9" x14ac:dyDescent="0.3">
      <c r="A94" t="str">
        <f>IF(LEN(Library!D95)=0,"",Library!D95)</f>
        <v/>
      </c>
      <c r="B94" t="str">
        <f>IF(LEN(Library!E95)=0,"",Library!E95)</f>
        <v/>
      </c>
      <c r="C94" t="str">
        <f>IF(LEN(Library!F95)=0,"",Library!F95)</f>
        <v/>
      </c>
      <c r="D94" t="str">
        <f>IF(LEN(Library!G95)=0,"",exp_id)</f>
        <v/>
      </c>
      <c r="E94" t="str">
        <f>IF(LEN(Library!G95)=0,"",Library!G95)</f>
        <v/>
      </c>
      <c r="F94" t="str">
        <f>IF(LEN(Library!H95)=0,"",Library!H95)</f>
        <v/>
      </c>
      <c r="G94" t="str">
        <f>IF(LEN(Library!Z95)=0,"",Library!Z95)</f>
        <v/>
      </c>
      <c r="H94" t="str">
        <f>IF(LEN(Library!G95)=0,"",CONCATENATE("barcode",Library!L95))</f>
        <v/>
      </c>
      <c r="I94" t="str">
        <f>IF(LEN(Library!W95)=0,"",IF(Library!X95&gt;0,Library!X95,Library!W95))</f>
        <v/>
      </c>
    </row>
    <row r="95" spans="1:9" x14ac:dyDescent="0.3">
      <c r="A95" t="str">
        <f>IF(LEN(Library!D96)=0,"",Library!D96)</f>
        <v/>
      </c>
      <c r="B95" t="str">
        <f>IF(LEN(Library!E96)=0,"",Library!E96)</f>
        <v/>
      </c>
      <c r="C95" t="str">
        <f>IF(LEN(Library!F96)=0,"",Library!F96)</f>
        <v/>
      </c>
      <c r="D95" t="str">
        <f>IF(LEN(Library!G96)=0,"",exp_id)</f>
        <v/>
      </c>
      <c r="E95" t="str">
        <f>IF(LEN(Library!G96)=0,"",Library!G96)</f>
        <v/>
      </c>
      <c r="F95" t="str">
        <f>IF(LEN(Library!H96)=0,"",Library!H96)</f>
        <v/>
      </c>
      <c r="G95" t="str">
        <f>IF(LEN(Library!Z96)=0,"",Library!Z96)</f>
        <v/>
      </c>
      <c r="H95" t="str">
        <f>IF(LEN(Library!G96)=0,"",CONCATENATE("barcode",Library!L96))</f>
        <v/>
      </c>
      <c r="I95" t="str">
        <f>IF(LEN(Library!W96)=0,"",IF(Library!X96&gt;0,Library!X96,Library!W96))</f>
        <v/>
      </c>
    </row>
    <row r="96" spans="1:9" x14ac:dyDescent="0.3">
      <c r="A96" t="str">
        <f>IF(LEN(Library!D97)=0,"",Library!D97)</f>
        <v/>
      </c>
      <c r="B96" t="str">
        <f>IF(LEN(Library!E97)=0,"",Library!E97)</f>
        <v/>
      </c>
      <c r="C96" t="str">
        <f>IF(LEN(Library!F97)=0,"",Library!F97)</f>
        <v/>
      </c>
      <c r="D96" t="str">
        <f>IF(LEN(Library!G97)=0,"",exp_id)</f>
        <v/>
      </c>
      <c r="E96" t="str">
        <f>IF(LEN(Library!G97)=0,"",Library!G97)</f>
        <v/>
      </c>
      <c r="F96" t="str">
        <f>IF(LEN(Library!H97)=0,"",Library!H97)</f>
        <v/>
      </c>
      <c r="G96" t="str">
        <f>IF(LEN(Library!Z97)=0,"",Library!Z97)</f>
        <v/>
      </c>
      <c r="H96" t="str">
        <f>IF(LEN(Library!G97)=0,"",CONCATENATE("barcode",Library!L97))</f>
        <v/>
      </c>
      <c r="I96" t="str">
        <f>IF(LEN(Library!W97)=0,"",IF(Library!X97&gt;0,Library!X97,Library!W97))</f>
        <v/>
      </c>
    </row>
    <row r="97" spans="1:9" x14ac:dyDescent="0.3">
      <c r="A97" t="str">
        <f>IF(LEN(Library!D98)=0,"",Library!D98)</f>
        <v/>
      </c>
      <c r="B97" t="str">
        <f>IF(LEN(Library!E98)=0,"",Library!E98)</f>
        <v/>
      </c>
      <c r="C97" t="str">
        <f>IF(LEN(Library!F98)=0,"",Library!F98)</f>
        <v/>
      </c>
      <c r="D97" t="str">
        <f>IF(LEN(Library!G98)=0,"",exp_id)</f>
        <v/>
      </c>
      <c r="E97" t="str">
        <f>IF(LEN(Library!G98)=0,"",Library!G98)</f>
        <v/>
      </c>
      <c r="F97" t="str">
        <f>IF(LEN(Library!H98)=0,"",Library!H98)</f>
        <v/>
      </c>
      <c r="G97" t="str">
        <f>IF(LEN(Library!Z98)=0,"",Library!Z98)</f>
        <v/>
      </c>
      <c r="H97" t="str">
        <f>IF(LEN(Library!G98)=0,"",CONCATENATE("barcode",Library!L98))</f>
        <v/>
      </c>
      <c r="I97" t="str">
        <f>IF(LEN(Library!W98)=0,"",IF(Library!X98&gt;0,Library!X98,Library!W98))</f>
        <v/>
      </c>
    </row>
  </sheetData>
  <sheetProtection algorithmName="SHA-512" hashValue="NAOT8XU82Yxnx8AgITYz5lcmup77fESol0IZAld9ThvHU5wbsx6tzUbCf2/cZpVgVawfXu6/zDndCKf6nhhM1Q==" saltValue="F6/7EEF16aWyGSQ77nlhzw==" spinCount="100000" sheet="1" objects="1" scenarios="1" selectLockedCell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27</vt:i4>
      </vt:variant>
    </vt:vector>
  </HeadingPairs>
  <TitlesOfParts>
    <vt:vector size="32" baseType="lpstr">
      <vt:lpstr>Assay</vt:lpstr>
      <vt:lpstr>Library</vt:lpstr>
      <vt:lpstr>Reference</vt:lpstr>
      <vt:lpstr>expt_metadata</vt:lpstr>
      <vt:lpstr>rxn_metadata</vt:lpstr>
      <vt:lpstr>adaptlig_maxvol_ul</vt:lpstr>
      <vt:lpstr>adaptlig_rxn_vol</vt:lpstr>
      <vt:lpstr>DNAconc_pooled</vt:lpstr>
      <vt:lpstr>endrepair_maxvol</vt:lpstr>
      <vt:lpstr>exp_date</vt:lpstr>
      <vt:lpstr>exp_id</vt:lpstr>
      <vt:lpstr>exp_notes</vt:lpstr>
      <vt:lpstr>exp_rxns</vt:lpstr>
      <vt:lpstr>exp_subtype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library_dna_loaded_ul</vt:lpstr>
      <vt:lpstr>Minimum_final_pooled_DNA_conc</vt:lpstr>
      <vt:lpstr>pcr_product_targetmass_per_sample</vt:lpstr>
      <vt:lpstr>Post_PCR_target_DNA_conc</vt:lpstr>
      <vt:lpstr>seq_platform</vt:lpstr>
      <vt:lpstr>vol_calc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Dan Bridges</cp:lastModifiedBy>
  <cp:revision>2</cp:revision>
  <cp:lastPrinted>2025-07-28T08:13:31Z</cp:lastPrinted>
  <dcterms:created xsi:type="dcterms:W3CDTF">2022-03-21T12:22:51Z</dcterms:created>
  <dcterms:modified xsi:type="dcterms:W3CDTF">2025-08-07T12:02:54Z</dcterms:modified>
  <dc:language>en-GB</dc:language>
</cp:coreProperties>
</file>