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gitrepos\warehouse\templates\"/>
    </mc:Choice>
  </mc:AlternateContent>
  <xr:revisionPtr revIDLastSave="0" documentId="13_ncr:1_{1AC11630-429A-4EBA-AFD2-597ADB98ED0B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3" i="1" l="1"/>
  <c r="B35" i="1"/>
  <c r="D35" i="1" s="1"/>
  <c r="L7" i="2" l="1"/>
  <c r="AB7" i="2" s="1"/>
  <c r="L9" i="2"/>
  <c r="Y9" i="2" s="1"/>
  <c r="L10" i="2"/>
  <c r="L14" i="2"/>
  <c r="AB14" i="2" s="1"/>
  <c r="L15" i="2"/>
  <c r="T15" i="2" s="1"/>
  <c r="L16" i="2"/>
  <c r="S16" i="2" s="1"/>
  <c r="X16" i="2" s="1"/>
  <c r="L17" i="2"/>
  <c r="Y17" i="2" s="1"/>
  <c r="L18" i="2"/>
  <c r="Y18" i="2" s="1"/>
  <c r="L19" i="2"/>
  <c r="AB19" i="2" s="1"/>
  <c r="L20" i="2"/>
  <c r="AB20" i="2" s="1"/>
  <c r="L21" i="2"/>
  <c r="AD21" i="2" s="1"/>
  <c r="L22" i="2"/>
  <c r="L23" i="2"/>
  <c r="AB23" i="2" s="1"/>
  <c r="L24" i="2"/>
  <c r="T24" i="2" s="1"/>
  <c r="L25" i="2"/>
  <c r="L26" i="2"/>
  <c r="Y26" i="2" s="1"/>
  <c r="L27" i="2"/>
  <c r="Y27" i="2" s="1"/>
  <c r="L28" i="2"/>
  <c r="L29" i="2"/>
  <c r="Y29" i="2" s="1"/>
  <c r="L30" i="2"/>
  <c r="AD30" i="2" s="1"/>
  <c r="L31" i="2"/>
  <c r="L32" i="2"/>
  <c r="AB32" i="2" s="1"/>
  <c r="L33" i="2"/>
  <c r="T33" i="2" s="1"/>
  <c r="L34" i="2"/>
  <c r="L35" i="2"/>
  <c r="AB35" i="2" s="1"/>
  <c r="L36" i="2"/>
  <c r="Y36" i="2" s="1"/>
  <c r="L37" i="2"/>
  <c r="L38" i="2"/>
  <c r="L39" i="2"/>
  <c r="Y39" i="2" s="1"/>
  <c r="L40" i="2"/>
  <c r="L41" i="2"/>
  <c r="L42" i="2"/>
  <c r="T42" i="2" s="1"/>
  <c r="L43" i="2"/>
  <c r="S43" i="2" s="1"/>
  <c r="X43" i="2" s="1"/>
  <c r="L44" i="2"/>
  <c r="L45" i="2"/>
  <c r="Y45" i="2" s="1"/>
  <c r="L46" i="2"/>
  <c r="L47" i="2"/>
  <c r="L48" i="2"/>
  <c r="Y48" i="2" s="1"/>
  <c r="L49" i="2"/>
  <c r="L50" i="2"/>
  <c r="L51" i="2"/>
  <c r="T51" i="2" s="1"/>
  <c r="L52" i="2"/>
  <c r="M52" i="2" s="1"/>
  <c r="L53" i="2"/>
  <c r="L54" i="2"/>
  <c r="S54" i="2" s="1"/>
  <c r="X54" i="2" s="1"/>
  <c r="L55" i="2"/>
  <c r="L56" i="2"/>
  <c r="L57" i="2"/>
  <c r="AB57" i="2" s="1"/>
  <c r="L58" i="2"/>
  <c r="L59" i="2"/>
  <c r="L60" i="2"/>
  <c r="Y60" i="2" s="1"/>
  <c r="L61" i="2"/>
  <c r="L62" i="2"/>
  <c r="L63" i="2"/>
  <c r="S63" i="2" s="1"/>
  <c r="X63" i="2" s="1"/>
  <c r="L64" i="2"/>
  <c r="S64" i="2" s="1"/>
  <c r="X64" i="2" s="1"/>
  <c r="L65" i="2"/>
  <c r="L66" i="2"/>
  <c r="Y66" i="2" s="1"/>
  <c r="L67" i="2"/>
  <c r="T67" i="2" s="1"/>
  <c r="L68" i="2"/>
  <c r="L69" i="2"/>
  <c r="Y69" i="2" s="1"/>
  <c r="L70" i="2"/>
  <c r="AB70" i="2" s="1"/>
  <c r="L71" i="2"/>
  <c r="L72" i="2"/>
  <c r="S72" i="2" s="1"/>
  <c r="X72" i="2" s="1"/>
  <c r="L73" i="2"/>
  <c r="S73" i="2" s="1"/>
  <c r="X73" i="2" s="1"/>
  <c r="L74" i="2"/>
  <c r="L75" i="2"/>
  <c r="Y75" i="2" s="1"/>
  <c r="L76" i="2"/>
  <c r="T76" i="2" s="1"/>
  <c r="L77" i="2"/>
  <c r="L78" i="2"/>
  <c r="Y78" i="2" s="1"/>
  <c r="L79" i="2"/>
  <c r="L80" i="2"/>
  <c r="L81" i="2"/>
  <c r="S81" i="2" s="1"/>
  <c r="X81" i="2" s="1"/>
  <c r="L82" i="2"/>
  <c r="S82" i="2" s="1"/>
  <c r="X82" i="2" s="1"/>
  <c r="L83" i="2"/>
  <c r="L84" i="2"/>
  <c r="Y84" i="2" s="1"/>
  <c r="L85" i="2"/>
  <c r="T85" i="2" s="1"/>
  <c r="L86" i="2"/>
  <c r="L87" i="2"/>
  <c r="Y87" i="2" s="1"/>
  <c r="L88" i="2"/>
  <c r="L89" i="2"/>
  <c r="L90" i="2"/>
  <c r="S90" i="2" s="1"/>
  <c r="X90" i="2" s="1"/>
  <c r="L91" i="2"/>
  <c r="S91" i="2" s="1"/>
  <c r="X91" i="2" s="1"/>
  <c r="L92" i="2"/>
  <c r="L93" i="2"/>
  <c r="Y93" i="2" s="1"/>
  <c r="L94" i="2"/>
  <c r="T94" i="2" s="1"/>
  <c r="L95" i="2"/>
  <c r="L96" i="2"/>
  <c r="Y96" i="2" s="1"/>
  <c r="L97" i="2"/>
  <c r="S97" i="2" s="1"/>
  <c r="X97" i="2" s="1"/>
  <c r="L98" i="2"/>
  <c r="N2" i="5"/>
  <c r="M32" i="2" l="1"/>
  <c r="M96" i="2"/>
  <c r="M69" i="2"/>
  <c r="S84" i="2"/>
  <c r="X84" i="2" s="1"/>
  <c r="S57" i="2"/>
  <c r="X57" i="2" s="1"/>
  <c r="S30" i="2"/>
  <c r="X30" i="2" s="1"/>
  <c r="AB87" i="2"/>
  <c r="AB60" i="2"/>
  <c r="AB33" i="2"/>
  <c r="M87" i="2"/>
  <c r="M60" i="2"/>
  <c r="S75" i="2"/>
  <c r="X75" i="2" s="1"/>
  <c r="S48" i="2"/>
  <c r="X48" i="2" s="1"/>
  <c r="S21" i="2"/>
  <c r="X21" i="2" s="1"/>
  <c r="AB78" i="2"/>
  <c r="AB51" i="2"/>
  <c r="AB24" i="2"/>
  <c r="M78" i="2"/>
  <c r="S93" i="2"/>
  <c r="X93" i="2" s="1"/>
  <c r="S66" i="2"/>
  <c r="X66" i="2" s="1"/>
  <c r="S39" i="2"/>
  <c r="X39" i="2" s="1"/>
  <c r="AB96" i="2"/>
  <c r="AB69" i="2"/>
  <c r="AB42" i="2"/>
  <c r="AB15" i="2"/>
  <c r="M88" i="2"/>
  <c r="AB88" i="2"/>
  <c r="S55" i="2"/>
  <c r="X55" i="2" s="1"/>
  <c r="T55" i="2"/>
  <c r="S46" i="2"/>
  <c r="X46" i="2" s="1"/>
  <c r="M46" i="2"/>
  <c r="T46" i="2"/>
  <c r="S37" i="2"/>
  <c r="X37" i="2" s="1"/>
  <c r="T37" i="2"/>
  <c r="AB25" i="2"/>
  <c r="T25" i="2"/>
  <c r="M10" i="2"/>
  <c r="AB10" i="2"/>
  <c r="S70" i="2"/>
  <c r="X70" i="2" s="1"/>
  <c r="AB73" i="2"/>
  <c r="AB46" i="2"/>
  <c r="AB97" i="2"/>
  <c r="M97" i="2"/>
  <c r="S94" i="2"/>
  <c r="X94" i="2" s="1"/>
  <c r="AB94" i="2"/>
  <c r="AB79" i="2"/>
  <c r="M79" i="2"/>
  <c r="S76" i="2"/>
  <c r="X76" i="2" s="1"/>
  <c r="AB76" i="2"/>
  <c r="S67" i="2"/>
  <c r="X67" i="2" s="1"/>
  <c r="AB67" i="2"/>
  <c r="M61" i="2"/>
  <c r="AB61" i="2"/>
  <c r="S58" i="2"/>
  <c r="X58" i="2" s="1"/>
  <c r="AB58" i="2"/>
  <c r="T58" i="2"/>
  <c r="AB52" i="2"/>
  <c r="T52" i="2"/>
  <c r="S49" i="2"/>
  <c r="X49" i="2" s="1"/>
  <c r="AB49" i="2"/>
  <c r="T49" i="2"/>
  <c r="AB43" i="2"/>
  <c r="T43" i="2"/>
  <c r="M40" i="2"/>
  <c r="S40" i="2"/>
  <c r="X40" i="2" s="1"/>
  <c r="AB40" i="2"/>
  <c r="T40" i="2"/>
  <c r="AB34" i="2"/>
  <c r="T34" i="2"/>
  <c r="S31" i="2"/>
  <c r="X31" i="2" s="1"/>
  <c r="AB31" i="2"/>
  <c r="T31" i="2"/>
  <c r="S28" i="2"/>
  <c r="X28" i="2" s="1"/>
  <c r="T28" i="2"/>
  <c r="S22" i="2"/>
  <c r="X22" i="2" s="1"/>
  <c r="AB22" i="2"/>
  <c r="T22" i="2"/>
  <c r="S19" i="2"/>
  <c r="X19" i="2" s="1"/>
  <c r="M19" i="2"/>
  <c r="T19" i="2"/>
  <c r="AB16" i="2"/>
  <c r="T16" i="2"/>
  <c r="M25" i="2"/>
  <c r="S79" i="2"/>
  <c r="X79" i="2" s="1"/>
  <c r="S52" i="2"/>
  <c r="X52" i="2" s="1"/>
  <c r="S25" i="2"/>
  <c r="X25" i="2" s="1"/>
  <c r="AB82" i="2"/>
  <c r="AB55" i="2"/>
  <c r="AB28" i="2"/>
  <c r="T91" i="2"/>
  <c r="T82" i="2"/>
  <c r="T73" i="2"/>
  <c r="T64" i="2"/>
  <c r="S85" i="2"/>
  <c r="X85" i="2" s="1"/>
  <c r="AB85" i="2"/>
  <c r="M70" i="2"/>
  <c r="AD98" i="2"/>
  <c r="T98" i="2"/>
  <c r="AD95" i="2"/>
  <c r="T95" i="2"/>
  <c r="AD92" i="2"/>
  <c r="T92" i="2"/>
  <c r="AD89" i="2"/>
  <c r="T89" i="2"/>
  <c r="AD86" i="2"/>
  <c r="T86" i="2"/>
  <c r="AD83" i="2"/>
  <c r="T83" i="2"/>
  <c r="AD80" i="2"/>
  <c r="T80" i="2"/>
  <c r="AD77" i="2"/>
  <c r="T77" i="2"/>
  <c r="AD74" i="2"/>
  <c r="T74" i="2"/>
  <c r="AD71" i="2"/>
  <c r="T71" i="2"/>
  <c r="AD68" i="2"/>
  <c r="T68" i="2"/>
  <c r="AD65" i="2"/>
  <c r="T65" i="2"/>
  <c r="AD62" i="2"/>
  <c r="T62" i="2"/>
  <c r="AB59" i="2"/>
  <c r="T59" i="2"/>
  <c r="Y56" i="2"/>
  <c r="T56" i="2"/>
  <c r="Y53" i="2"/>
  <c r="T53" i="2"/>
  <c r="AB50" i="2"/>
  <c r="T50" i="2"/>
  <c r="AB47" i="2"/>
  <c r="T47" i="2"/>
  <c r="Y44" i="2"/>
  <c r="T44" i="2"/>
  <c r="AB41" i="2"/>
  <c r="T41" i="2"/>
  <c r="Y38" i="2"/>
  <c r="T38" i="2"/>
  <c r="S88" i="2"/>
  <c r="X88" i="2" s="1"/>
  <c r="S61" i="2"/>
  <c r="X61" i="2" s="1"/>
  <c r="S34" i="2"/>
  <c r="X34" i="2" s="1"/>
  <c r="AB91" i="2"/>
  <c r="AB64" i="2"/>
  <c r="AB37" i="2"/>
  <c r="T97" i="2"/>
  <c r="T88" i="2"/>
  <c r="T79" i="2"/>
  <c r="T70" i="2"/>
  <c r="T61" i="2"/>
  <c r="S96" i="2"/>
  <c r="X96" i="2" s="1"/>
  <c r="S87" i="2"/>
  <c r="X87" i="2" s="1"/>
  <c r="S78" i="2"/>
  <c r="X78" i="2" s="1"/>
  <c r="S69" i="2"/>
  <c r="X69" i="2" s="1"/>
  <c r="S60" i="2"/>
  <c r="X60" i="2" s="1"/>
  <c r="S51" i="2"/>
  <c r="X51" i="2" s="1"/>
  <c r="S42" i="2"/>
  <c r="X42" i="2" s="1"/>
  <c r="S33" i="2"/>
  <c r="X33" i="2" s="1"/>
  <c r="S24" i="2"/>
  <c r="X24" i="2" s="1"/>
  <c r="S15" i="2"/>
  <c r="X15" i="2" s="1"/>
  <c r="AB90" i="2"/>
  <c r="AB81" i="2"/>
  <c r="AB72" i="2"/>
  <c r="AB63" i="2"/>
  <c r="AB54" i="2"/>
  <c r="AB45" i="2"/>
  <c r="AB36" i="2"/>
  <c r="AB27" i="2"/>
  <c r="AB18" i="2"/>
  <c r="T96" i="2"/>
  <c r="T93" i="2"/>
  <c r="T90" i="2"/>
  <c r="T87" i="2"/>
  <c r="T84" i="2"/>
  <c r="T81" i="2"/>
  <c r="T78" i="2"/>
  <c r="T75" i="2"/>
  <c r="T72" i="2"/>
  <c r="T69" i="2"/>
  <c r="T66" i="2"/>
  <c r="T63" i="2"/>
  <c r="T60" i="2"/>
  <c r="T57" i="2"/>
  <c r="T54" i="2"/>
  <c r="T48" i="2"/>
  <c r="T45" i="2"/>
  <c r="T39" i="2"/>
  <c r="T36" i="2"/>
  <c r="T30" i="2"/>
  <c r="T27" i="2"/>
  <c r="T21" i="2"/>
  <c r="T18" i="2"/>
  <c r="S45" i="2"/>
  <c r="X45" i="2" s="1"/>
  <c r="S36" i="2"/>
  <c r="X36" i="2" s="1"/>
  <c r="S27" i="2"/>
  <c r="X27" i="2" s="1"/>
  <c r="S18" i="2"/>
  <c r="X18" i="2" s="1"/>
  <c r="AB93" i="2"/>
  <c r="AB84" i="2"/>
  <c r="AB75" i="2"/>
  <c r="AB66" i="2"/>
  <c r="AB48" i="2"/>
  <c r="AB39" i="2"/>
  <c r="AB30" i="2"/>
  <c r="AB21" i="2"/>
  <c r="T35" i="2"/>
  <c r="T32" i="2"/>
  <c r="T29" i="2"/>
  <c r="T26" i="2"/>
  <c r="T23" i="2"/>
  <c r="T20" i="2"/>
  <c r="T17" i="2"/>
  <c r="T14" i="2"/>
  <c r="T10" i="2"/>
  <c r="S7" i="2"/>
  <c r="X7" i="2" s="1"/>
  <c r="T7" i="2"/>
  <c r="AB9" i="2"/>
  <c r="T9" i="2"/>
  <c r="Y74" i="2"/>
  <c r="Y35" i="2"/>
  <c r="M41" i="2"/>
  <c r="M14" i="2"/>
  <c r="Y62" i="2"/>
  <c r="Y20" i="2"/>
  <c r="S10" i="2"/>
  <c r="X10" i="2" s="1"/>
  <c r="M50" i="2"/>
  <c r="M23" i="2"/>
  <c r="Y89" i="2"/>
  <c r="Y47" i="2"/>
  <c r="S98" i="2"/>
  <c r="X98" i="2" s="1"/>
  <c r="S95" i="2"/>
  <c r="X95" i="2" s="1"/>
  <c r="S92" i="2"/>
  <c r="X92" i="2" s="1"/>
  <c r="S89" i="2"/>
  <c r="X89" i="2" s="1"/>
  <c r="S86" i="2"/>
  <c r="X86" i="2" s="1"/>
  <c r="S83" i="2"/>
  <c r="X83" i="2" s="1"/>
  <c r="S80" i="2"/>
  <c r="X80" i="2" s="1"/>
  <c r="S77" i="2"/>
  <c r="X77" i="2" s="1"/>
  <c r="S74" i="2"/>
  <c r="X74" i="2" s="1"/>
  <c r="S71" i="2"/>
  <c r="X71" i="2" s="1"/>
  <c r="S68" i="2"/>
  <c r="X68" i="2" s="1"/>
  <c r="S65" i="2"/>
  <c r="X65" i="2" s="1"/>
  <c r="S62" i="2"/>
  <c r="X62" i="2" s="1"/>
  <c r="S59" i="2"/>
  <c r="X59" i="2" s="1"/>
  <c r="S56" i="2"/>
  <c r="X56" i="2" s="1"/>
  <c r="S53" i="2"/>
  <c r="X53" i="2" s="1"/>
  <c r="S50" i="2"/>
  <c r="X50" i="2" s="1"/>
  <c r="S47" i="2"/>
  <c r="X47" i="2" s="1"/>
  <c r="S44" i="2"/>
  <c r="X44" i="2" s="1"/>
  <c r="S41" i="2"/>
  <c r="X41" i="2" s="1"/>
  <c r="S38" i="2"/>
  <c r="X38" i="2" s="1"/>
  <c r="S35" i="2"/>
  <c r="X35" i="2" s="1"/>
  <c r="S32" i="2"/>
  <c r="X32" i="2" s="1"/>
  <c r="S29" i="2"/>
  <c r="X29" i="2" s="1"/>
  <c r="S26" i="2"/>
  <c r="X26" i="2" s="1"/>
  <c r="S23" i="2"/>
  <c r="X23" i="2" s="1"/>
  <c r="S20" i="2"/>
  <c r="X20" i="2" s="1"/>
  <c r="S17" i="2"/>
  <c r="X17" i="2" s="1"/>
  <c r="S14" i="2"/>
  <c r="X14" i="2" s="1"/>
  <c r="S9" i="2"/>
  <c r="X9" i="2" s="1"/>
  <c r="AB98" i="2"/>
  <c r="AB95" i="2"/>
  <c r="AB92" i="2"/>
  <c r="AB89" i="2"/>
  <c r="AB86" i="2"/>
  <c r="AB83" i="2"/>
  <c r="AB80" i="2"/>
  <c r="AB77" i="2"/>
  <c r="AB74" i="2"/>
  <c r="AB71" i="2"/>
  <c r="AB68" i="2"/>
  <c r="AB65" i="2"/>
  <c r="AB62" i="2"/>
  <c r="AB56" i="2"/>
  <c r="AB53" i="2"/>
  <c r="AB44" i="2"/>
  <c r="AB38" i="2"/>
  <c r="AB29" i="2"/>
  <c r="AB26" i="2"/>
  <c r="AB17" i="2"/>
  <c r="M84" i="2"/>
  <c r="M66" i="2"/>
  <c r="M57" i="2"/>
  <c r="AD84" i="2"/>
  <c r="AD57" i="2"/>
  <c r="Y98" i="2"/>
  <c r="Y83" i="2"/>
  <c r="Y71" i="2"/>
  <c r="AD93" i="2"/>
  <c r="AD66" i="2"/>
  <c r="AD39" i="2"/>
  <c r="AD9" i="2"/>
  <c r="M93" i="2"/>
  <c r="M75" i="2"/>
  <c r="AD75" i="2"/>
  <c r="AD48" i="2"/>
  <c r="Y92" i="2"/>
  <c r="Y80" i="2"/>
  <c r="Y65" i="2"/>
  <c r="AD97" i="2"/>
  <c r="Y97" i="2"/>
  <c r="AD94" i="2"/>
  <c r="Y94" i="2"/>
  <c r="M94" i="2"/>
  <c r="AD91" i="2"/>
  <c r="Y91" i="2"/>
  <c r="M91" i="2"/>
  <c r="AD88" i="2"/>
  <c r="Y88" i="2"/>
  <c r="AD85" i="2"/>
  <c r="Y85" i="2"/>
  <c r="M85" i="2"/>
  <c r="AD82" i="2"/>
  <c r="Y82" i="2"/>
  <c r="M82" i="2"/>
  <c r="AD79" i="2"/>
  <c r="Y79" i="2"/>
  <c r="AD76" i="2"/>
  <c r="Y76" i="2"/>
  <c r="AD73" i="2"/>
  <c r="Y73" i="2"/>
  <c r="P70" i="2"/>
  <c r="AD70" i="2"/>
  <c r="Y70" i="2"/>
  <c r="AD67" i="2"/>
  <c r="Y67" i="2"/>
  <c r="N64" i="2"/>
  <c r="AD64" i="2"/>
  <c r="Y64" i="2"/>
  <c r="P61" i="2"/>
  <c r="AD61" i="2"/>
  <c r="Y61" i="2"/>
  <c r="AD58" i="2"/>
  <c r="Y58" i="2"/>
  <c r="N55" i="2"/>
  <c r="AD55" i="2"/>
  <c r="Y55" i="2"/>
  <c r="N52" i="2"/>
  <c r="AD52" i="2"/>
  <c r="Y52" i="2"/>
  <c r="AD49" i="2"/>
  <c r="Y49" i="2"/>
  <c r="N46" i="2"/>
  <c r="AD46" i="2"/>
  <c r="Y46" i="2"/>
  <c r="P43" i="2"/>
  <c r="AD43" i="2"/>
  <c r="Y43" i="2"/>
  <c r="AD40" i="2"/>
  <c r="Y40" i="2"/>
  <c r="N37" i="2"/>
  <c r="AD37" i="2"/>
  <c r="Y37" i="2"/>
  <c r="AD34" i="2"/>
  <c r="Y34" i="2"/>
  <c r="AD31" i="2"/>
  <c r="Y31" i="2"/>
  <c r="N28" i="2"/>
  <c r="AD28" i="2"/>
  <c r="Y28" i="2"/>
  <c r="N25" i="2"/>
  <c r="AD25" i="2"/>
  <c r="Y25" i="2"/>
  <c r="AD22" i="2"/>
  <c r="Y22" i="2"/>
  <c r="N19" i="2"/>
  <c r="AD19" i="2"/>
  <c r="Y19" i="2"/>
  <c r="P16" i="2"/>
  <c r="AD16" i="2"/>
  <c r="Y16" i="2"/>
  <c r="AD10" i="2"/>
  <c r="Y10" i="2"/>
  <c r="AD7" i="2"/>
  <c r="Y7" i="2"/>
  <c r="N43" i="2"/>
  <c r="P34" i="2"/>
  <c r="M73" i="2"/>
  <c r="M64" i="2"/>
  <c r="M55" i="2"/>
  <c r="M43" i="2"/>
  <c r="M37" i="2"/>
  <c r="M31" i="2"/>
  <c r="M16" i="2"/>
  <c r="M7" i="2"/>
  <c r="Z90" i="2"/>
  <c r="Y90" i="2"/>
  <c r="Z81" i="2"/>
  <c r="Y81" i="2"/>
  <c r="Z72" i="2"/>
  <c r="Y72" i="2"/>
  <c r="Z63" i="2"/>
  <c r="Y63" i="2"/>
  <c r="Z57" i="2"/>
  <c r="Y57" i="2"/>
  <c r="Z54" i="2"/>
  <c r="Y54" i="2"/>
  <c r="M51" i="2"/>
  <c r="Y51" i="2"/>
  <c r="M42" i="2"/>
  <c r="Y42" i="2"/>
  <c r="M33" i="2"/>
  <c r="Y33" i="2"/>
  <c r="M30" i="2"/>
  <c r="Y30" i="2"/>
  <c r="M24" i="2"/>
  <c r="Y24" i="2"/>
  <c r="M21" i="2"/>
  <c r="Y21" i="2"/>
  <c r="M15" i="2"/>
  <c r="Y15" i="2"/>
  <c r="Z21" i="2"/>
  <c r="N34" i="2"/>
  <c r="U7" i="2"/>
  <c r="AD90" i="2"/>
  <c r="AD81" i="2"/>
  <c r="AD72" i="2"/>
  <c r="AD63" i="2"/>
  <c r="AD54" i="2"/>
  <c r="AD45" i="2"/>
  <c r="AD36" i="2"/>
  <c r="AD27" i="2"/>
  <c r="AD18" i="2"/>
  <c r="M90" i="2"/>
  <c r="M81" i="2"/>
  <c r="M76" i="2"/>
  <c r="M72" i="2"/>
  <c r="M67" i="2"/>
  <c r="M63" i="2"/>
  <c r="M58" i="2"/>
  <c r="M54" i="2"/>
  <c r="M49" i="2"/>
  <c r="M34" i="2"/>
  <c r="M28" i="2"/>
  <c r="M22" i="2"/>
  <c r="AD59" i="2"/>
  <c r="AD56" i="2"/>
  <c r="AD53" i="2"/>
  <c r="AD50" i="2"/>
  <c r="AD47" i="2"/>
  <c r="AD44" i="2"/>
  <c r="AD41" i="2"/>
  <c r="AD38" i="2"/>
  <c r="AD35" i="2"/>
  <c r="AD32" i="2"/>
  <c r="AD29" i="2"/>
  <c r="AD26" i="2"/>
  <c r="AD23" i="2"/>
  <c r="AD20" i="2"/>
  <c r="AD17" i="2"/>
  <c r="AD14" i="2"/>
  <c r="N61" i="2"/>
  <c r="N16" i="2"/>
  <c r="AD96" i="2"/>
  <c r="AD87" i="2"/>
  <c r="AD78" i="2"/>
  <c r="AD69" i="2"/>
  <c r="AD60" i="2"/>
  <c r="AD51" i="2"/>
  <c r="AD42" i="2"/>
  <c r="AD33" i="2"/>
  <c r="AD24" i="2"/>
  <c r="AD15" i="2"/>
  <c r="Y95" i="2"/>
  <c r="Y86" i="2"/>
  <c r="Y77" i="2"/>
  <c r="Y68" i="2"/>
  <c r="Y59" i="2"/>
  <c r="Y50" i="2"/>
  <c r="Y41" i="2"/>
  <c r="Y32" i="2"/>
  <c r="Y23" i="2"/>
  <c r="Y14" i="2"/>
  <c r="V98" i="2"/>
  <c r="U92" i="2"/>
  <c r="P92" i="2"/>
  <c r="V89" i="2"/>
  <c r="O89" i="2"/>
  <c r="U83" i="2"/>
  <c r="V80" i="2"/>
  <c r="U74" i="2"/>
  <c r="V74" i="2"/>
  <c r="U62" i="2"/>
  <c r="O98" i="2"/>
  <c r="P83" i="2"/>
  <c r="U89" i="2"/>
  <c r="V47" i="2"/>
  <c r="M98" i="2"/>
  <c r="M95" i="2"/>
  <c r="M92" i="2"/>
  <c r="M89" i="2"/>
  <c r="M86" i="2"/>
  <c r="M83" i="2"/>
  <c r="M80" i="2"/>
  <c r="M77" i="2"/>
  <c r="M74" i="2"/>
  <c r="M71" i="2"/>
  <c r="M68" i="2"/>
  <c r="M65" i="2"/>
  <c r="M62" i="2"/>
  <c r="M59" i="2"/>
  <c r="M56" i="2"/>
  <c r="M53" i="2"/>
  <c r="M44" i="2"/>
  <c r="M35" i="2"/>
  <c r="M26" i="2"/>
  <c r="M17" i="2"/>
  <c r="O80" i="2"/>
  <c r="P74" i="2"/>
  <c r="U35" i="2"/>
  <c r="V20" i="2"/>
  <c r="M47" i="2"/>
  <c r="M38" i="2"/>
  <c r="M29" i="2"/>
  <c r="M20" i="2"/>
  <c r="Z48" i="2"/>
  <c r="AA48" i="2" s="1"/>
  <c r="M48" i="2"/>
  <c r="Z45" i="2"/>
  <c r="AA45" i="2" s="1"/>
  <c r="M45" i="2"/>
  <c r="Z39" i="2"/>
  <c r="AA39" i="2" s="1"/>
  <c r="M39" i="2"/>
  <c r="Z36" i="2"/>
  <c r="AA36" i="2" s="1"/>
  <c r="M36" i="2"/>
  <c r="Z27" i="2"/>
  <c r="AA27" i="2" s="1"/>
  <c r="M27" i="2"/>
  <c r="Z18" i="2"/>
  <c r="AA18" i="2" s="1"/>
  <c r="M18" i="2"/>
  <c r="Z30" i="2"/>
  <c r="O71" i="2"/>
  <c r="U9" i="2"/>
  <c r="O9" i="2"/>
  <c r="P9" i="2"/>
  <c r="V9" i="2"/>
  <c r="N9" i="2"/>
  <c r="Z93" i="2"/>
  <c r="AA93" i="2" s="1"/>
  <c r="Z84" i="2"/>
  <c r="AA84" i="2" s="1"/>
  <c r="Z75" i="2"/>
  <c r="AA75" i="2" s="1"/>
  <c r="Z66" i="2"/>
  <c r="AA66" i="2" s="1"/>
  <c r="Z9" i="2"/>
  <c r="AA9" i="2" s="1"/>
  <c r="M9" i="2"/>
  <c r="P96" i="2"/>
  <c r="U96" i="2"/>
  <c r="V96" i="2"/>
  <c r="O96" i="2"/>
  <c r="N96" i="2"/>
  <c r="V93" i="2"/>
  <c r="P93" i="2"/>
  <c r="U93" i="2"/>
  <c r="O93" i="2"/>
  <c r="N93" i="2"/>
  <c r="U90" i="2"/>
  <c r="P90" i="2"/>
  <c r="V90" i="2"/>
  <c r="O90" i="2"/>
  <c r="N90" i="2"/>
  <c r="P87" i="2"/>
  <c r="U87" i="2"/>
  <c r="N87" i="2"/>
  <c r="O87" i="2"/>
  <c r="V87" i="2"/>
  <c r="V84" i="2"/>
  <c r="P84" i="2"/>
  <c r="O84" i="2"/>
  <c r="N84" i="2"/>
  <c r="U84" i="2"/>
  <c r="U81" i="2"/>
  <c r="P81" i="2"/>
  <c r="V81" i="2"/>
  <c r="O81" i="2"/>
  <c r="N81" i="2"/>
  <c r="P78" i="2"/>
  <c r="U78" i="2"/>
  <c r="V78" i="2"/>
  <c r="N78" i="2"/>
  <c r="O78" i="2"/>
  <c r="V75" i="2"/>
  <c r="P75" i="2"/>
  <c r="U75" i="2"/>
  <c r="O75" i="2"/>
  <c r="N75" i="2"/>
  <c r="U72" i="2"/>
  <c r="P72" i="2"/>
  <c r="V72" i="2"/>
  <c r="O72" i="2"/>
  <c r="N72" i="2"/>
  <c r="U69" i="2"/>
  <c r="P69" i="2"/>
  <c r="V69" i="2"/>
  <c r="O69" i="2"/>
  <c r="N69" i="2"/>
  <c r="V66" i="2"/>
  <c r="U66" i="2"/>
  <c r="P66" i="2"/>
  <c r="O66" i="2"/>
  <c r="N66" i="2"/>
  <c r="U63" i="2"/>
  <c r="P63" i="2"/>
  <c r="V63" i="2"/>
  <c r="O63" i="2"/>
  <c r="N63" i="2"/>
  <c r="U60" i="2"/>
  <c r="P60" i="2"/>
  <c r="O60" i="2"/>
  <c r="N60" i="2"/>
  <c r="V60" i="2"/>
  <c r="V57" i="2"/>
  <c r="N57" i="2"/>
  <c r="U57" i="2"/>
  <c r="P57" i="2"/>
  <c r="O57" i="2"/>
  <c r="U54" i="2"/>
  <c r="P54" i="2"/>
  <c r="V54" i="2"/>
  <c r="O54" i="2"/>
  <c r="N54" i="2"/>
  <c r="U51" i="2"/>
  <c r="P51" i="2"/>
  <c r="V51" i="2"/>
  <c r="N51" i="2"/>
  <c r="O51" i="2"/>
  <c r="V48" i="2"/>
  <c r="N48" i="2"/>
  <c r="O48" i="2"/>
  <c r="U48" i="2"/>
  <c r="P48" i="2"/>
  <c r="U45" i="2"/>
  <c r="P45" i="2"/>
  <c r="V45" i="2"/>
  <c r="O45" i="2"/>
  <c r="N45" i="2"/>
  <c r="U42" i="2"/>
  <c r="P42" i="2"/>
  <c r="O42" i="2"/>
  <c r="V42" i="2"/>
  <c r="N42" i="2"/>
  <c r="V39" i="2"/>
  <c r="U39" i="2"/>
  <c r="P39" i="2"/>
  <c r="O39" i="2"/>
  <c r="N39" i="2"/>
  <c r="U36" i="2"/>
  <c r="P36" i="2"/>
  <c r="V36" i="2"/>
  <c r="O36" i="2"/>
  <c r="N36" i="2"/>
  <c r="U33" i="2"/>
  <c r="P33" i="2"/>
  <c r="N33" i="2"/>
  <c r="V33" i="2"/>
  <c r="O33" i="2"/>
  <c r="V30" i="2"/>
  <c r="N30" i="2"/>
  <c r="U30" i="2"/>
  <c r="P30" i="2"/>
  <c r="O30" i="2"/>
  <c r="U27" i="2"/>
  <c r="P27" i="2"/>
  <c r="V27" i="2"/>
  <c r="O27" i="2"/>
  <c r="N27" i="2"/>
  <c r="U24" i="2"/>
  <c r="P24" i="2"/>
  <c r="V24" i="2"/>
  <c r="N24" i="2"/>
  <c r="O24" i="2"/>
  <c r="V21" i="2"/>
  <c r="N21" i="2"/>
  <c r="O21" i="2"/>
  <c r="U21" i="2"/>
  <c r="P21" i="2"/>
  <c r="U18" i="2"/>
  <c r="P18" i="2"/>
  <c r="V18" i="2"/>
  <c r="O18" i="2"/>
  <c r="N18" i="2"/>
  <c r="U15" i="2"/>
  <c r="P15" i="2"/>
  <c r="V15" i="2"/>
  <c r="N15" i="2"/>
  <c r="O15" i="2"/>
  <c r="Z96" i="2"/>
  <c r="AA96" i="2" s="1"/>
  <c r="Z87" i="2"/>
  <c r="AA87" i="2" s="1"/>
  <c r="Z78" i="2"/>
  <c r="AA78" i="2" s="1"/>
  <c r="Z69" i="2"/>
  <c r="AA69" i="2" s="1"/>
  <c r="Z60" i="2"/>
  <c r="AA60" i="2" s="1"/>
  <c r="Z51" i="2"/>
  <c r="Z42" i="2"/>
  <c r="Z33" i="2"/>
  <c r="Z24" i="2"/>
  <c r="Z15" i="2"/>
  <c r="U95" i="2"/>
  <c r="V95" i="2"/>
  <c r="U86" i="2"/>
  <c r="V86" i="2"/>
  <c r="U77" i="2"/>
  <c r="V77" i="2"/>
  <c r="P71" i="2"/>
  <c r="V71" i="2"/>
  <c r="P68" i="2"/>
  <c r="U68" i="2"/>
  <c r="V68" i="2"/>
  <c r="P65" i="2"/>
  <c r="N65" i="2"/>
  <c r="U65" i="2"/>
  <c r="P62" i="2"/>
  <c r="V62" i="2"/>
  <c r="N62" i="2"/>
  <c r="O62" i="2"/>
  <c r="P59" i="2"/>
  <c r="U59" i="2"/>
  <c r="N59" i="2"/>
  <c r="V59" i="2"/>
  <c r="O59" i="2"/>
  <c r="P56" i="2"/>
  <c r="N56" i="2"/>
  <c r="U56" i="2"/>
  <c r="O56" i="2"/>
  <c r="P53" i="2"/>
  <c r="V53" i="2"/>
  <c r="N53" i="2"/>
  <c r="O53" i="2"/>
  <c r="P50" i="2"/>
  <c r="U50" i="2"/>
  <c r="N50" i="2"/>
  <c r="V50" i="2"/>
  <c r="O50" i="2"/>
  <c r="P47" i="2"/>
  <c r="N47" i="2"/>
  <c r="U47" i="2"/>
  <c r="O47" i="2"/>
  <c r="P44" i="2"/>
  <c r="V44" i="2"/>
  <c r="N44" i="2"/>
  <c r="O44" i="2"/>
  <c r="P41" i="2"/>
  <c r="U41" i="2"/>
  <c r="N41" i="2"/>
  <c r="V41" i="2"/>
  <c r="O41" i="2"/>
  <c r="P38" i="2"/>
  <c r="N38" i="2"/>
  <c r="U38" i="2"/>
  <c r="O38" i="2"/>
  <c r="P35" i="2"/>
  <c r="V35" i="2"/>
  <c r="N35" i="2"/>
  <c r="O35" i="2"/>
  <c r="P32" i="2"/>
  <c r="U32" i="2"/>
  <c r="N32" i="2"/>
  <c r="V32" i="2"/>
  <c r="O32" i="2"/>
  <c r="P29" i="2"/>
  <c r="N29" i="2"/>
  <c r="U29" i="2"/>
  <c r="O29" i="2"/>
  <c r="P26" i="2"/>
  <c r="V26" i="2"/>
  <c r="N26" i="2"/>
  <c r="O26" i="2"/>
  <c r="P23" i="2"/>
  <c r="U23" i="2"/>
  <c r="N23" i="2"/>
  <c r="V23" i="2"/>
  <c r="O23" i="2"/>
  <c r="P20" i="2"/>
  <c r="N20" i="2"/>
  <c r="U20" i="2"/>
  <c r="O20" i="2"/>
  <c r="P17" i="2"/>
  <c r="V17" i="2"/>
  <c r="N17" i="2"/>
  <c r="O17" i="2"/>
  <c r="P14" i="2"/>
  <c r="U14" i="2"/>
  <c r="N14" i="2"/>
  <c r="V14" i="2"/>
  <c r="O14" i="2"/>
  <c r="Z98" i="2"/>
  <c r="Z95" i="2"/>
  <c r="Z92" i="2"/>
  <c r="Z89" i="2"/>
  <c r="Z86" i="2"/>
  <c r="Z83" i="2"/>
  <c r="Z80" i="2"/>
  <c r="Z77" i="2"/>
  <c r="Z74" i="2"/>
  <c r="Z71" i="2"/>
  <c r="Z68" i="2"/>
  <c r="Z65" i="2"/>
  <c r="Z62" i="2"/>
  <c r="Z59" i="2"/>
  <c r="Z56" i="2"/>
  <c r="AA56" i="2" s="1"/>
  <c r="Z53" i="2"/>
  <c r="AA53" i="2" s="1"/>
  <c r="Z50" i="2"/>
  <c r="Z47" i="2"/>
  <c r="Z44" i="2"/>
  <c r="AA44" i="2" s="1"/>
  <c r="Z41" i="2"/>
  <c r="Z38" i="2"/>
  <c r="AA38" i="2" s="1"/>
  <c r="Z35" i="2"/>
  <c r="Z32" i="2"/>
  <c r="Z29" i="2"/>
  <c r="AA29" i="2" s="1"/>
  <c r="Z26" i="2"/>
  <c r="AA26" i="2" s="1"/>
  <c r="Z23" i="2"/>
  <c r="Z20" i="2"/>
  <c r="Z17" i="2"/>
  <c r="AA17" i="2" s="1"/>
  <c r="Z14" i="2"/>
  <c r="N98" i="2"/>
  <c r="N95" i="2"/>
  <c r="N92" i="2"/>
  <c r="N89" i="2"/>
  <c r="N86" i="2"/>
  <c r="N83" i="2"/>
  <c r="N80" i="2"/>
  <c r="N77" i="2"/>
  <c r="N74" i="2"/>
  <c r="N71" i="2"/>
  <c r="N68" i="2"/>
  <c r="O92" i="2"/>
  <c r="O83" i="2"/>
  <c r="O74" i="2"/>
  <c r="O65" i="2"/>
  <c r="P98" i="2"/>
  <c r="P89" i="2"/>
  <c r="P80" i="2"/>
  <c r="U98" i="2"/>
  <c r="U71" i="2"/>
  <c r="U44" i="2"/>
  <c r="U17" i="2"/>
  <c r="V83" i="2"/>
  <c r="V56" i="2"/>
  <c r="V29" i="2"/>
  <c r="V97" i="2"/>
  <c r="U97" i="2"/>
  <c r="O97" i="2"/>
  <c r="P97" i="2"/>
  <c r="V94" i="2"/>
  <c r="U94" i="2"/>
  <c r="O94" i="2"/>
  <c r="P94" i="2"/>
  <c r="V91" i="2"/>
  <c r="U91" i="2"/>
  <c r="O91" i="2"/>
  <c r="P91" i="2"/>
  <c r="V88" i="2"/>
  <c r="U88" i="2"/>
  <c r="O88" i="2"/>
  <c r="P88" i="2"/>
  <c r="V85" i="2"/>
  <c r="U85" i="2"/>
  <c r="O85" i="2"/>
  <c r="P85" i="2"/>
  <c r="V82" i="2"/>
  <c r="U82" i="2"/>
  <c r="O82" i="2"/>
  <c r="P82" i="2"/>
  <c r="V79" i="2"/>
  <c r="U79" i="2"/>
  <c r="O79" i="2"/>
  <c r="P79" i="2"/>
  <c r="V76" i="2"/>
  <c r="U76" i="2"/>
  <c r="O76" i="2"/>
  <c r="P76" i="2"/>
  <c r="V73" i="2"/>
  <c r="U73" i="2"/>
  <c r="O73" i="2"/>
  <c r="P73" i="2"/>
  <c r="V70" i="2"/>
  <c r="U70" i="2"/>
  <c r="O70" i="2"/>
  <c r="V67" i="2"/>
  <c r="U67" i="2"/>
  <c r="P67" i="2"/>
  <c r="O67" i="2"/>
  <c r="V64" i="2"/>
  <c r="U64" i="2"/>
  <c r="O64" i="2"/>
  <c r="P64" i="2"/>
  <c r="V61" i="2"/>
  <c r="U61" i="2"/>
  <c r="O61" i="2"/>
  <c r="V58" i="2"/>
  <c r="U58" i="2"/>
  <c r="P58" i="2"/>
  <c r="O58" i="2"/>
  <c r="V55" i="2"/>
  <c r="U55" i="2"/>
  <c r="O55" i="2"/>
  <c r="P55" i="2"/>
  <c r="V52" i="2"/>
  <c r="U52" i="2"/>
  <c r="O52" i="2"/>
  <c r="V49" i="2"/>
  <c r="U49" i="2"/>
  <c r="P49" i="2"/>
  <c r="O49" i="2"/>
  <c r="V46" i="2"/>
  <c r="U46" i="2"/>
  <c r="O46" i="2"/>
  <c r="P46" i="2"/>
  <c r="V43" i="2"/>
  <c r="U43" i="2"/>
  <c r="O43" i="2"/>
  <c r="V40" i="2"/>
  <c r="U40" i="2"/>
  <c r="P40" i="2"/>
  <c r="O40" i="2"/>
  <c r="V37" i="2"/>
  <c r="U37" i="2"/>
  <c r="O37" i="2"/>
  <c r="P37" i="2"/>
  <c r="V34" i="2"/>
  <c r="U34" i="2"/>
  <c r="O34" i="2"/>
  <c r="V31" i="2"/>
  <c r="U31" i="2"/>
  <c r="P31" i="2"/>
  <c r="O31" i="2"/>
  <c r="V28" i="2"/>
  <c r="U28" i="2"/>
  <c r="O28" i="2"/>
  <c r="P28" i="2"/>
  <c r="V25" i="2"/>
  <c r="U25" i="2"/>
  <c r="O25" i="2"/>
  <c r="V22" i="2"/>
  <c r="U22" i="2"/>
  <c r="P22" i="2"/>
  <c r="O22" i="2"/>
  <c r="V19" i="2"/>
  <c r="U19" i="2"/>
  <c r="O19" i="2"/>
  <c r="P19" i="2"/>
  <c r="V16" i="2"/>
  <c r="U16" i="2"/>
  <c r="O16" i="2"/>
  <c r="P10" i="2"/>
  <c r="V10" i="2"/>
  <c r="N10" i="2"/>
  <c r="U10" i="2"/>
  <c r="O10" i="2"/>
  <c r="P7" i="2"/>
  <c r="N7" i="2"/>
  <c r="V7" i="2"/>
  <c r="O7" i="2"/>
  <c r="Z97" i="2"/>
  <c r="Z94" i="2"/>
  <c r="Z91" i="2"/>
  <c r="Z88" i="2"/>
  <c r="Z85" i="2"/>
  <c r="Z82" i="2"/>
  <c r="Z79" i="2"/>
  <c r="Z76" i="2"/>
  <c r="Z73" i="2"/>
  <c r="Z70" i="2"/>
  <c r="Z67" i="2"/>
  <c r="Z64" i="2"/>
  <c r="Z61" i="2"/>
  <c r="Z58" i="2"/>
  <c r="Z55" i="2"/>
  <c r="Z52" i="2"/>
  <c r="Z49" i="2"/>
  <c r="Z46" i="2"/>
  <c r="Z43" i="2"/>
  <c r="Z40" i="2"/>
  <c r="Z37" i="2"/>
  <c r="Z34" i="2"/>
  <c r="Z31" i="2"/>
  <c r="Z28" i="2"/>
  <c r="Z25" i="2"/>
  <c r="Z22" i="2"/>
  <c r="Z19" i="2"/>
  <c r="Z16" i="2"/>
  <c r="Z10" i="2"/>
  <c r="Z7" i="2"/>
  <c r="N97" i="2"/>
  <c r="N94" i="2"/>
  <c r="N91" i="2"/>
  <c r="N88" i="2"/>
  <c r="N85" i="2"/>
  <c r="N82" i="2"/>
  <c r="N79" i="2"/>
  <c r="N76" i="2"/>
  <c r="N73" i="2"/>
  <c r="N70" i="2"/>
  <c r="N67" i="2"/>
  <c r="N58" i="2"/>
  <c r="N49" i="2"/>
  <c r="N40" i="2"/>
  <c r="N31" i="2"/>
  <c r="N22" i="2"/>
  <c r="O95" i="2"/>
  <c r="O86" i="2"/>
  <c r="O77" i="2"/>
  <c r="O68" i="2"/>
  <c r="P95" i="2"/>
  <c r="P86" i="2"/>
  <c r="P77" i="2"/>
  <c r="P52" i="2"/>
  <c r="P25" i="2"/>
  <c r="U80" i="2"/>
  <c r="U53" i="2"/>
  <c r="U26" i="2"/>
  <c r="V92" i="2"/>
  <c r="V65" i="2"/>
  <c r="V38" i="2"/>
  <c r="G17" i="1"/>
  <c r="C60" i="1"/>
  <c r="J6" i="2"/>
  <c r="L6" i="2" s="1"/>
  <c r="AA57" i="2" l="1"/>
  <c r="AA81" i="2"/>
  <c r="AA54" i="2"/>
  <c r="AA72" i="2"/>
  <c r="AA14" i="2"/>
  <c r="AA41" i="2"/>
  <c r="AA68" i="2"/>
  <c r="AA95" i="2"/>
  <c r="AA42" i="2"/>
  <c r="AA19" i="2"/>
  <c r="AA22" i="2"/>
  <c r="AA37" i="2"/>
  <c r="AA40" i="2"/>
  <c r="AA64" i="2"/>
  <c r="AA67" i="2"/>
  <c r="AA82" i="2"/>
  <c r="AA85" i="2"/>
  <c r="AA65" i="2"/>
  <c r="AA83" i="2"/>
  <c r="AA47" i="2"/>
  <c r="AA23" i="2"/>
  <c r="AA50" i="2"/>
  <c r="AA77" i="2"/>
  <c r="AA10" i="2"/>
  <c r="AA58" i="2"/>
  <c r="AA76" i="2"/>
  <c r="Y6" i="2"/>
  <c r="AA24" i="2"/>
  <c r="AA16" i="2"/>
  <c r="AA61" i="2"/>
  <c r="AA79" i="2"/>
  <c r="AA62" i="2"/>
  <c r="AA35" i="2"/>
  <c r="AA21" i="2"/>
  <c r="AA33" i="2"/>
  <c r="AA34" i="2"/>
  <c r="AA52" i="2"/>
  <c r="AA55" i="2"/>
  <c r="AA97" i="2"/>
  <c r="AA80" i="2"/>
  <c r="AA98" i="2"/>
  <c r="AA89" i="2"/>
  <c r="AA74" i="2"/>
  <c r="AA32" i="2"/>
  <c r="AA59" i="2"/>
  <c r="AA86" i="2"/>
  <c r="AA15" i="2"/>
  <c r="AA30" i="2"/>
  <c r="AA51" i="2"/>
  <c r="AA63" i="2"/>
  <c r="AA90" i="2"/>
  <c r="AA7" i="2"/>
  <c r="AA25" i="2"/>
  <c r="AA28" i="2"/>
  <c r="AA31" i="2"/>
  <c r="AA43" i="2"/>
  <c r="AA46" i="2"/>
  <c r="AA49" i="2"/>
  <c r="AA70" i="2"/>
  <c r="AA73" i="2"/>
  <c r="AA88" i="2"/>
  <c r="AA91" i="2"/>
  <c r="AA94" i="2"/>
  <c r="AA92" i="2"/>
  <c r="AA71" i="2"/>
  <c r="AA20" i="2"/>
  <c r="Z6" i="2"/>
  <c r="M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A6" i="2" l="1"/>
  <c r="W2" i="5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M2" i="5" l="1"/>
  <c r="C10" i="1"/>
  <c r="AE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J30" i="2"/>
  <c r="F28" i="6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L13" i="2" s="1"/>
  <c r="F11" i="6"/>
  <c r="J12" i="2"/>
  <c r="L12" i="2" s="1"/>
  <c r="F10" i="6"/>
  <c r="J11" i="2"/>
  <c r="L11" i="2" s="1"/>
  <c r="F9" i="6"/>
  <c r="J10" i="2"/>
  <c r="F8" i="6"/>
  <c r="J9" i="2"/>
  <c r="F7" i="6"/>
  <c r="J8" i="2"/>
  <c r="L8" i="2" s="1"/>
  <c r="F6" i="6"/>
  <c r="J7" i="2"/>
  <c r="F5" i="6"/>
  <c r="F4" i="6"/>
  <c r="J5" i="2"/>
  <c r="L5" i="2" s="1"/>
  <c r="F3" i="6"/>
  <c r="J4" i="2"/>
  <c r="L4" i="2" s="1"/>
  <c r="J3" i="2"/>
  <c r="L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S4" i="2" l="1"/>
  <c r="X4" i="2" s="1"/>
  <c r="T4" i="2"/>
  <c r="Y12" i="2"/>
  <c r="Y11" i="2"/>
  <c r="Y3" i="2"/>
  <c r="Y5" i="2"/>
  <c r="S13" i="2"/>
  <c r="X13" i="2" s="1"/>
  <c r="T13" i="2"/>
  <c r="Y8" i="2"/>
  <c r="M8" i="2"/>
  <c r="Z8" i="2"/>
  <c r="Z3" i="2"/>
  <c r="M3" i="2"/>
  <c r="Z5" i="2"/>
  <c r="M5" i="2"/>
  <c r="V13" i="2"/>
  <c r="U13" i="2"/>
  <c r="P13" i="2"/>
  <c r="O13" i="2"/>
  <c r="N13" i="2"/>
  <c r="M13" i="2"/>
  <c r="M11" i="2"/>
  <c r="Z11" i="2"/>
  <c r="V4" i="2"/>
  <c r="P4" i="2"/>
  <c r="N4" i="2"/>
  <c r="U4" i="2"/>
  <c r="O4" i="2"/>
  <c r="M4" i="2"/>
  <c r="Z12" i="2"/>
  <c r="M12" i="2"/>
  <c r="D62" i="1"/>
  <c r="D63" i="1" s="1"/>
  <c r="D45" i="1"/>
  <c r="D46" i="1" s="1"/>
  <c r="D50" i="1" s="1"/>
  <c r="AA8" i="2" l="1"/>
  <c r="AA11" i="2"/>
  <c r="AA3" i="2"/>
  <c r="AA5" i="2"/>
  <c r="AA12" i="2"/>
  <c r="P11" i="2"/>
  <c r="T11" i="2" s="1"/>
  <c r="O8" i="2"/>
  <c r="S8" i="2" s="1"/>
  <c r="X8" i="2" s="1"/>
  <c r="U8" i="2"/>
  <c r="P8" i="2"/>
  <c r="T8" i="2" s="1"/>
  <c r="V8" i="2"/>
  <c r="N8" i="2"/>
  <c r="N5" i="2"/>
  <c r="Z4" i="2"/>
  <c r="Y4" i="2"/>
  <c r="Y13" i="2"/>
  <c r="V5" i="2"/>
  <c r="N12" i="2"/>
  <c r="N11" i="2"/>
  <c r="O5" i="2"/>
  <c r="S5" i="2" s="1"/>
  <c r="X5" i="2" s="1"/>
  <c r="O12" i="2"/>
  <c r="S12" i="2" s="1"/>
  <c r="X12" i="2" s="1"/>
  <c r="O11" i="2"/>
  <c r="S11" i="2" s="1"/>
  <c r="X11" i="2" s="1"/>
  <c r="V6" i="2"/>
  <c r="U6" i="2"/>
  <c r="P6" i="2"/>
  <c r="T6" i="2" s="1"/>
  <c r="N6" i="2"/>
  <c r="O6" i="2"/>
  <c r="S6" i="2" s="1"/>
  <c r="X6" i="2" s="1"/>
  <c r="N3" i="2"/>
  <c r="V11" i="2"/>
  <c r="P12" i="2"/>
  <c r="T12" i="2" s="1"/>
  <c r="V12" i="2"/>
  <c r="U5" i="2"/>
  <c r="O3" i="2"/>
  <c r="S3" i="2" s="1"/>
  <c r="X3" i="2" s="1"/>
  <c r="U12" i="2"/>
  <c r="W12" i="2" s="1" a="1"/>
  <c r="W12" i="2" s="1"/>
  <c r="U11" i="2"/>
  <c r="V3" i="2"/>
  <c r="Z13" i="2"/>
  <c r="P5" i="2"/>
  <c r="T5" i="2" s="1"/>
  <c r="U3" i="2"/>
  <c r="P3" i="2"/>
  <c r="T3" i="2" s="1"/>
  <c r="W98" i="2" a="1"/>
  <c r="W98" i="2" s="1"/>
  <c r="W89" i="2" a="1"/>
  <c r="W89" i="2" s="1"/>
  <c r="W80" i="2" a="1"/>
  <c r="W80" i="2" s="1"/>
  <c r="W71" i="2" a="1"/>
  <c r="W71" i="2" s="1"/>
  <c r="W62" i="2" a="1"/>
  <c r="W62" i="2" s="1"/>
  <c r="W53" i="2" a="1"/>
  <c r="W53" i="2" s="1"/>
  <c r="W44" i="2" a="1"/>
  <c r="W44" i="2" s="1"/>
  <c r="W35" i="2" a="1"/>
  <c r="W35" i="2" s="1"/>
  <c r="W26" i="2" a="1"/>
  <c r="W26" i="2" s="1"/>
  <c r="W96" i="2" a="1"/>
  <c r="W96" i="2" s="1"/>
  <c r="W87" i="2" a="1"/>
  <c r="W87" i="2" s="1"/>
  <c r="W78" i="2" a="1"/>
  <c r="W78" i="2" s="1"/>
  <c r="W69" i="2" a="1"/>
  <c r="W69" i="2" s="1"/>
  <c r="W60" i="2" a="1"/>
  <c r="W60" i="2" s="1"/>
  <c r="W51" i="2" a="1"/>
  <c r="W51" i="2" s="1"/>
  <c r="W42" i="2" a="1"/>
  <c r="W42" i="2" s="1"/>
  <c r="W33" i="2" a="1"/>
  <c r="W33" i="2" s="1"/>
  <c r="W24" i="2" a="1"/>
  <c r="W24" i="2" s="1"/>
  <c r="R85" i="2" a="1"/>
  <c r="R85" i="2" s="1"/>
  <c r="R76" i="2" a="1"/>
  <c r="R76" i="2" s="1"/>
  <c r="R67" i="2" a="1"/>
  <c r="R67" i="2" s="1"/>
  <c r="R96" i="2" a="1"/>
  <c r="R96" i="2" s="1"/>
  <c r="R69" i="2" a="1"/>
  <c r="R69" i="2" s="1"/>
  <c r="R33" i="2" a="1"/>
  <c r="R33" i="2" s="1"/>
  <c r="W58" i="2" a="1"/>
  <c r="W58" i="2" s="1"/>
  <c r="W40" i="2" a="1"/>
  <c r="W40" i="2" s="1"/>
  <c r="W22" i="2" a="1"/>
  <c r="W22" i="2" s="1"/>
  <c r="R97" i="2" a="1"/>
  <c r="R97" i="2" s="1"/>
  <c r="R70" i="2" a="1"/>
  <c r="R70" i="2" s="1"/>
  <c r="R37" i="2" a="1"/>
  <c r="R37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W97" i="2" a="1"/>
  <c r="W97" i="2" s="1"/>
  <c r="W88" i="2" a="1"/>
  <c r="W88" i="2" s="1"/>
  <c r="W79" i="2" a="1"/>
  <c r="W79" i="2" s="1"/>
  <c r="W70" i="2" a="1"/>
  <c r="W70" i="2" s="1"/>
  <c r="W61" i="2" a="1"/>
  <c r="W61" i="2" s="1"/>
  <c r="W52" i="2" a="1"/>
  <c r="W52" i="2" s="1"/>
  <c r="W43" i="2" a="1"/>
  <c r="W43" i="2" s="1"/>
  <c r="W34" i="2" a="1"/>
  <c r="W34" i="2" s="1"/>
  <c r="W25" i="2" a="1"/>
  <c r="W25" i="2" s="1"/>
  <c r="W92" i="2" a="1"/>
  <c r="W92" i="2" s="1"/>
  <c r="W83" i="2" a="1"/>
  <c r="W83" i="2" s="1"/>
  <c r="W74" i="2" a="1"/>
  <c r="W74" i="2" s="1"/>
  <c r="W65" i="2" a="1"/>
  <c r="W65" i="2" s="1"/>
  <c r="W56" i="2" a="1"/>
  <c r="W56" i="2" s="1"/>
  <c r="W47" i="2" a="1"/>
  <c r="W47" i="2" s="1"/>
  <c r="W38" i="2" a="1"/>
  <c r="W38" i="2" s="1"/>
  <c r="W29" i="2" a="1"/>
  <c r="W29" i="2" s="1"/>
  <c r="W20" i="2" a="1"/>
  <c r="W20" i="2" s="1"/>
  <c r="W90" i="2" a="1"/>
  <c r="W90" i="2" s="1"/>
  <c r="W81" i="2" a="1"/>
  <c r="W81" i="2" s="1"/>
  <c r="W72" i="2" a="1"/>
  <c r="W72" i="2" s="1"/>
  <c r="W63" i="2" a="1"/>
  <c r="W63" i="2" s="1"/>
  <c r="W54" i="2" a="1"/>
  <c r="W54" i="2" s="1"/>
  <c r="W45" i="2" a="1"/>
  <c r="W45" i="2" s="1"/>
  <c r="W36" i="2" a="1"/>
  <c r="W36" i="2" s="1"/>
  <c r="W27" i="2" a="1"/>
  <c r="W27" i="2" s="1"/>
  <c r="W18" i="2" a="1"/>
  <c r="W18" i="2" s="1"/>
  <c r="R94" i="2" a="1"/>
  <c r="R94" i="2" s="1"/>
  <c r="R87" i="2" a="1"/>
  <c r="R87" i="2" s="1"/>
  <c r="R78" i="2" a="1"/>
  <c r="R78" i="2" s="1"/>
  <c r="R60" i="2" a="1"/>
  <c r="R60" i="2" s="1"/>
  <c r="R51" i="2" a="1"/>
  <c r="R51" i="2" s="1"/>
  <c r="R42" i="2" a="1"/>
  <c r="R42" i="2" s="1"/>
  <c r="R24" i="2" a="1"/>
  <c r="R24" i="2" s="1"/>
  <c r="W85" i="2" a="1"/>
  <c r="W85" i="2" s="1"/>
  <c r="W76" i="2" a="1"/>
  <c r="W76" i="2" s="1"/>
  <c r="W67" i="2" a="1"/>
  <c r="W67" i="2" s="1"/>
  <c r="W49" i="2" a="1"/>
  <c r="W49" i="2" s="1"/>
  <c r="W31" i="2" a="1"/>
  <c r="W31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8" i="2" a="1"/>
  <c r="R98" i="2" s="1"/>
  <c r="R95" i="2" a="1"/>
  <c r="R95" i="2" s="1"/>
  <c r="R92" i="2" a="1"/>
  <c r="R92" i="2" s="1"/>
  <c r="R89" i="2" a="1"/>
  <c r="R89" i="2" s="1"/>
  <c r="R86" i="2" a="1"/>
  <c r="R86" i="2" s="1"/>
  <c r="R83" i="2" a="1"/>
  <c r="R83" i="2" s="1"/>
  <c r="R80" i="2" a="1"/>
  <c r="R80" i="2" s="1"/>
  <c r="R77" i="2" a="1"/>
  <c r="R77" i="2" s="1"/>
  <c r="R74" i="2" a="1"/>
  <c r="R74" i="2" s="1"/>
  <c r="R71" i="2" a="1"/>
  <c r="R71" i="2" s="1"/>
  <c r="R68" i="2" a="1"/>
  <c r="R68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5" i="2" a="1"/>
  <c r="R35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W94" i="2" a="1"/>
  <c r="W94" i="2" s="1"/>
  <c r="W91" i="2" a="1"/>
  <c r="W91" i="2" s="1"/>
  <c r="W82" i="2" a="1"/>
  <c r="W82" i="2" s="1"/>
  <c r="W73" i="2" a="1"/>
  <c r="W73" i="2" s="1"/>
  <c r="W64" i="2" a="1"/>
  <c r="W64" i="2" s="1"/>
  <c r="W55" i="2" a="1"/>
  <c r="W55" i="2" s="1"/>
  <c r="W46" i="2" a="1"/>
  <c r="W46" i="2" s="1"/>
  <c r="W37" i="2" a="1"/>
  <c r="W37" i="2" s="1"/>
  <c r="W28" i="2" a="1"/>
  <c r="W28" i="2" s="1"/>
  <c r="W19" i="2" a="1"/>
  <c r="W19" i="2" s="1"/>
  <c r="W95" i="2" a="1"/>
  <c r="W95" i="2" s="1"/>
  <c r="W86" i="2" a="1"/>
  <c r="W86" i="2" s="1"/>
  <c r="W77" i="2" a="1"/>
  <c r="W77" i="2" s="1"/>
  <c r="W68" i="2" a="1"/>
  <c r="W68" i="2" s="1"/>
  <c r="W59" i="2" a="1"/>
  <c r="W59" i="2" s="1"/>
  <c r="W50" i="2" a="1"/>
  <c r="W50" i="2" s="1"/>
  <c r="W41" i="2" a="1"/>
  <c r="W41" i="2" s="1"/>
  <c r="W32" i="2" a="1"/>
  <c r="W32" i="2" s="1"/>
  <c r="W23" i="2" a="1"/>
  <c r="W23" i="2" s="1"/>
  <c r="W93" i="2" a="1"/>
  <c r="W93" i="2" s="1"/>
  <c r="W84" i="2" a="1"/>
  <c r="W84" i="2" s="1"/>
  <c r="W75" i="2" a="1"/>
  <c r="W75" i="2" s="1"/>
  <c r="W66" i="2" a="1"/>
  <c r="W66" i="2" s="1"/>
  <c r="W57" i="2" a="1"/>
  <c r="W57" i="2" s="1"/>
  <c r="W48" i="2" a="1"/>
  <c r="W48" i="2" s="1"/>
  <c r="W39" i="2" a="1"/>
  <c r="W39" i="2" s="1"/>
  <c r="W30" i="2" a="1"/>
  <c r="W30" i="2" s="1"/>
  <c r="W21" i="2" a="1"/>
  <c r="W21" i="2" s="1"/>
  <c r="W4" i="2" a="1"/>
  <c r="W4" i="2" s="1"/>
  <c r="W7" i="2" a="1"/>
  <c r="W7" i="2" s="1"/>
  <c r="W10" i="2" a="1"/>
  <c r="W10" i="2" s="1"/>
  <c r="Q94" i="2" a="1"/>
  <c r="Q94" i="2" s="1"/>
  <c r="Q85" i="2" a="1"/>
  <c r="Q85" i="2" s="1"/>
  <c r="Q76" i="2" a="1"/>
  <c r="Q76" i="2" s="1"/>
  <c r="Q67" i="2" a="1"/>
  <c r="Q67" i="2" s="1"/>
  <c r="Q95" i="2" a="1"/>
  <c r="Q95" i="2" s="1"/>
  <c r="Q86" i="2" a="1"/>
  <c r="Q86" i="2" s="1"/>
  <c r="Q77" i="2" a="1"/>
  <c r="Q77" i="2" s="1"/>
  <c r="Q71" i="2" a="1"/>
  <c r="Q71" i="2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Q98" i="2" a="1"/>
  <c r="Q98" i="2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Q26" i="2" a="1"/>
  <c r="Q26" i="2" s="1"/>
  <c r="Q23" i="2" a="1"/>
  <c r="Q23" i="2" s="1"/>
  <c r="Q20" i="2" a="1"/>
  <c r="Q20" i="2" s="1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AA4" i="2" l="1"/>
  <c r="AA13" i="2"/>
  <c r="AB13" i="2" s="1"/>
  <c r="AD13" i="2" s="1"/>
  <c r="AB4" i="2"/>
  <c r="AD4" i="2" s="1"/>
  <c r="H70" i="6"/>
  <c r="H94" i="6"/>
  <c r="H33" i="6"/>
  <c r="H28" i="6"/>
  <c r="H75" i="6"/>
  <c r="H97" i="6"/>
  <c r="W3" i="2" a="1"/>
  <c r="W3" i="2" s="1"/>
  <c r="R3" i="2" a="1"/>
  <c r="R3" i="2" s="1"/>
  <c r="R6" i="2" a="1"/>
  <c r="R6" i="2" s="1"/>
  <c r="H24" i="6"/>
  <c r="H73" i="6"/>
  <c r="H42" i="6"/>
  <c r="H51" i="6"/>
  <c r="H26" i="6"/>
  <c r="H53" i="6"/>
  <c r="H80" i="6"/>
  <c r="H40" i="6"/>
  <c r="H58" i="6"/>
  <c r="H20" i="6"/>
  <c r="H47" i="6"/>
  <c r="H74" i="6"/>
  <c r="H52" i="6"/>
  <c r="H79" i="6"/>
  <c r="H60" i="6"/>
  <c r="H72" i="6"/>
  <c r="H87" i="6"/>
  <c r="H18" i="6"/>
  <c r="H36" i="6"/>
  <c r="H54" i="6"/>
  <c r="H23" i="6"/>
  <c r="H50" i="6"/>
  <c r="H37" i="6"/>
  <c r="H46" i="6"/>
  <c r="H55" i="6"/>
  <c r="H64" i="6"/>
  <c r="H82" i="6"/>
  <c r="Q10" i="2" a="1"/>
  <c r="Q10" i="2" s="1"/>
  <c r="Q13" i="2" a="1"/>
  <c r="Q13" i="2" s="1"/>
  <c r="W17" i="2" a="1"/>
  <c r="W17" i="2" s="1"/>
  <c r="W9" i="2" a="1"/>
  <c r="W9" i="2" s="1"/>
  <c r="Q11" i="2" a="1"/>
  <c r="Q11" i="2" s="1"/>
  <c r="Q16" i="2" a="1"/>
  <c r="Q16" i="2" s="1"/>
  <c r="W11" i="2" a="1"/>
  <c r="W11" i="2" s="1"/>
  <c r="W13" i="2" a="1"/>
  <c r="W13" i="2" s="1"/>
  <c r="H32" i="6"/>
  <c r="H59" i="6"/>
  <c r="H77" i="6"/>
  <c r="H48" i="6"/>
  <c r="H57" i="6"/>
  <c r="H81" i="6"/>
  <c r="H96" i="6"/>
  <c r="H91" i="6"/>
  <c r="H67" i="6"/>
  <c r="H85" i="6"/>
  <c r="H93" i="6"/>
  <c r="Q14" i="2" a="1"/>
  <c r="Q14" i="2" s="1"/>
  <c r="H27" i="6"/>
  <c r="H78" i="6"/>
  <c r="H35" i="6"/>
  <c r="H62" i="6"/>
  <c r="H89" i="6"/>
  <c r="H86" i="6"/>
  <c r="H45" i="6"/>
  <c r="H63" i="6"/>
  <c r="H90" i="6"/>
  <c r="H25" i="6"/>
  <c r="H38" i="6"/>
  <c r="H65" i="6"/>
  <c r="H92" i="6"/>
  <c r="Q17" i="2" a="1"/>
  <c r="Q17" i="2" s="1"/>
  <c r="H95" i="6"/>
  <c r="H69" i="6"/>
  <c r="H17" i="6"/>
  <c r="H44" i="6"/>
  <c r="H71" i="6"/>
  <c r="H19" i="6"/>
  <c r="H84" i="6"/>
  <c r="H41" i="6"/>
  <c r="H68" i="6"/>
  <c r="H21" i="6"/>
  <c r="H30" i="6"/>
  <c r="H39" i="6"/>
  <c r="H49" i="6"/>
  <c r="H88" i="6"/>
  <c r="H34" i="6"/>
  <c r="H76" i="6"/>
  <c r="H22" i="6"/>
  <c r="H31" i="6"/>
  <c r="H43" i="6"/>
  <c r="H61" i="6"/>
  <c r="H29" i="6"/>
  <c r="H56" i="6"/>
  <c r="H83" i="6"/>
  <c r="H66" i="6"/>
  <c r="R10" i="2" a="1"/>
  <c r="R10" i="2" s="1"/>
  <c r="R15" i="2" a="1"/>
  <c r="R15" i="2" s="1"/>
  <c r="R9" i="2" a="1"/>
  <c r="R9" i="2" s="1"/>
  <c r="W8" i="2" a="1"/>
  <c r="W8" i="2" s="1"/>
  <c r="R13" i="2" a="1"/>
  <c r="R13" i="2" s="1"/>
  <c r="R14" i="2" a="1"/>
  <c r="R14" i="2" s="1"/>
  <c r="R7" i="2" a="1"/>
  <c r="R7" i="2" s="1"/>
  <c r="Q12" i="2" a="1"/>
  <c r="Q12" i="2" s="1"/>
  <c r="R12" i="2" a="1"/>
  <c r="R12" i="2" s="1"/>
  <c r="R8" i="2" a="1"/>
  <c r="R8" i="2" s="1"/>
  <c r="R4" i="2" a="1"/>
  <c r="R4" i="2" s="1"/>
  <c r="W15" i="2" a="1"/>
  <c r="W15" i="2" s="1"/>
  <c r="W16" i="2" a="1"/>
  <c r="W16" i="2" s="1"/>
  <c r="R11" i="2" a="1"/>
  <c r="R11" i="2" s="1"/>
  <c r="W14" i="2" a="1"/>
  <c r="W14" i="2" s="1"/>
  <c r="R16" i="2" a="1"/>
  <c r="R16" i="2" s="1"/>
  <c r="R17" i="2" a="1"/>
  <c r="R17" i="2" s="1"/>
  <c r="Q15" i="2" a="1"/>
  <c r="Q15" i="2" s="1"/>
  <c r="Q8" i="2" a="1"/>
  <c r="Q8" i="2" s="1"/>
  <c r="Q9" i="2" a="1"/>
  <c r="Q9" i="2" s="1"/>
  <c r="Q4" i="2" a="1"/>
  <c r="Q4" i="2" s="1"/>
  <c r="Q7" i="2" a="1"/>
  <c r="Q7" i="2" s="1"/>
  <c r="AB11" i="2" l="1"/>
  <c r="AD11" i="2" s="1"/>
  <c r="AB8" i="2"/>
  <c r="AD8" i="2" s="1"/>
  <c r="R5" i="2" a="1"/>
  <c r="R5" i="2" s="1"/>
  <c r="W5" i="2" a="1"/>
  <c r="W5" i="2" s="1"/>
  <c r="Q3" i="2" a="1"/>
  <c r="Q3" i="2" s="1"/>
  <c r="W6" i="2" a="1"/>
  <c r="W6" i="2" s="1"/>
  <c r="Q5" i="2" a="1"/>
  <c r="Q5" i="2" s="1"/>
  <c r="AB5" i="2" s="1"/>
  <c r="Q6" i="2" a="1"/>
  <c r="Q6" i="2" s="1"/>
  <c r="H13" i="6"/>
  <c r="H9" i="6"/>
  <c r="H16" i="6"/>
  <c r="H10" i="6" l="1"/>
  <c r="AB6" i="2"/>
  <c r="AD6" i="2" s="1"/>
  <c r="AB12" i="2"/>
  <c r="AD12" i="2" s="1"/>
  <c r="H4" i="6"/>
  <c r="AD5" i="2"/>
  <c r="H14" i="6"/>
  <c r="H8" i="6"/>
  <c r="H12" i="6"/>
  <c r="H15" i="6"/>
  <c r="H6" i="6"/>
  <c r="H7" i="6"/>
  <c r="H3" i="6"/>
  <c r="H11" i="6" l="1"/>
  <c r="H5" i="6"/>
  <c r="AB3" i="2"/>
  <c r="AD3" i="2" s="1"/>
  <c r="H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<sst xmlns="http://schemas.openxmlformats.org/spreadsheetml/2006/main" count="471" uniqueCount="436">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</sst>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7" xfId="0" applyNumberFormat="1" applyBorder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" fontId="9" fillId="17" borderId="0" xfId="1" applyNumberFormat="1" applyFill="1" applyBorder="1" applyAlignment="1" applyProtection="1">
      <alignment vertical="center"/>
      <protection locked="0"/>
    </xf>
    <xf numFmtId="1" fontId="9" fillId="17" borderId="0" xfId="1" applyNumberFormat="1" applyFill="1" applyBorder="1" applyAlignment="1" applyProtection="1">
      <alignment vertical="center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5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E98" totalsRowShown="0">
  <autoFilter ref="A2:AE98" xr:uid="{00000000-0009-0000-0100-000003000000}"/>
  <tableColumns count="31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5" xr3:uid="{00000000-0010-0000-0000-000005000000}" name="sWGA Identifier" dataDxfId="39"/>
    <tableColumn id="6" xr3:uid="{00000000-0010-0000-0000-000006000000}" name="PCR Identifier" dataDxfId="38"/>
    <tableColumn id="7" xr3:uid="{00000000-0010-0000-0000-000007000000}" name="Qubit PCR [DNA] (ng/µl)" dataDxfId="37"/>
    <tableColumn id="8" xr3:uid="{00000000-0010-0000-0000-000008000000}" name="PCR Dilution Factor" dataDxfId="36"/>
    <tableColumn id="9" xr3:uid="{00000000-0010-0000-0000-000009000000}" name="PCR [DNA] (ng / µl)"/>
    <tableColumn id="10" xr3:uid="{00000000-0010-0000-0000-00000A000000}" name="Barcode#" dataDxfId="35"/>
    <tableColumn id="26" xr3:uid="{F1EFF32A-7BE1-415D-A6C1-EB6298E86B67}" name="entry" dataDxfId="34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3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2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1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0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29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8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7">
      <calculatedColumnFormula>IF(tbl_SeqLib[[#This Row],[entry]]=2,tbl_SeqLib[[#This Row],[Max for col]],"")</calculatedColumnFormula>
    </tableColumn>
    <tableColumn id="34" xr3:uid="{B52F91B1-8FA3-4813-9699-EE87E0A73E1F}" name="1 per col (avg)" dataDxfId="26">
      <calculatedColumnFormula>IF(tbl_SeqLib[[#This Row],[entry]]=2,tbl_SeqLib[[#This Row],[Avg for col]],"")</calculatedColumnFormula>
    </tableColumn>
    <tableColumn id="22" xr3:uid="{3DBE046E-BBA1-40FE-9D15-A56B3030C6C7}" name="Avg per plate" dataDxfId="25">
      <calculatedColumnFormula>IF(tbl_SeqLib[[#This Row],[entry]]=2,AVERAGE(tbl_SeqLib[Exact]),"")</calculatedColumnFormula>
    </tableColumn>
    <tableColumn id="23" xr3:uid="{C00DCD81-1FEF-4ABB-8CC7-499C0C2570E9}" name="Max per plate" dataDxfId="24">
      <calculatedColumnFormula>IF(tbl_SeqLib[[#This Row],[entry]]=2,MAX(tbl_SeqLib[Exact]),"")</calculatedColumnFormula>
    </tableColumn>
    <tableColumn id="24" xr3:uid="{5078A409-FC75-4147-9A85-9D0F799A65C0}" name="2 per plate" dataDxfId="23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2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1">
      <calculatedColumnFormula>IF(tbl_SeqLib[[#This Row],[entry]]=1,ROUNDUP(AVERAGE(tbl_SeqLib[Exact]),1),"")</calculatedColumnFormula>
    </tableColumn>
    <tableColumn id="29" xr3:uid="{C102ACE7-217E-4DB5-BABC-91C1DAD8AB2B}" name="Avg per col (missing)" dataDxfId="20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19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8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17"/>
    <tableColumn id="12" xr3:uid="{00000000-0010-0000-0000-00000C000000}" name="NF H20 (µl)" dataDxfId="16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5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IF(LEN(Library!AB3)=0,"",IF(Library!AC3&gt;0,Library!AC3,Library!AB3))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zoomScale="160" zoomScaleNormal="160" workbookViewId="0">
      <selection activeCell="A17" sqref="A17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30" t="s">
        <v>395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ht="15.75" customHeight="1" x14ac:dyDescent="0.25">
      <c r="A2" s="95" t="s">
        <v>0</v>
      </c>
      <c r="B2" s="95"/>
      <c r="C2" s="131"/>
      <c r="D2" s="131"/>
      <c r="E2" s="131"/>
      <c r="F2" s="131"/>
      <c r="G2" s="114" t="s">
        <v>1</v>
      </c>
      <c r="H2" s="114"/>
      <c r="J2" s="132" t="s">
        <v>2</v>
      </c>
      <c r="K2" s="132"/>
    </row>
    <row r="3" spans="1:12" ht="15.75" customHeight="1" x14ac:dyDescent="0.25">
      <c r="A3" s="95" t="s">
        <v>3</v>
      </c>
      <c r="B3" s="95"/>
      <c r="C3" s="133"/>
      <c r="D3" s="133"/>
      <c r="E3" s="133"/>
      <c r="F3" s="133"/>
      <c r="G3" s="3" t="s">
        <v>4</v>
      </c>
      <c r="J3" s="134" t="s">
        <v>5</v>
      </c>
      <c r="K3" s="134"/>
    </row>
    <row r="4" spans="1:12" ht="15.75" customHeight="1" x14ac:dyDescent="0.25">
      <c r="A4" s="95" t="s">
        <v>6</v>
      </c>
      <c r="B4" s="95"/>
      <c r="C4" s="131"/>
      <c r="D4" s="131"/>
      <c r="E4" s="131"/>
      <c r="F4" s="131"/>
      <c r="G4" s="4" t="s">
        <v>7</v>
      </c>
      <c r="J4" s="135" t="s">
        <v>8</v>
      </c>
      <c r="K4" s="135"/>
    </row>
    <row r="5" spans="1:12" ht="15.75" customHeight="1" x14ac:dyDescent="0.25">
      <c r="A5" s="125" t="s">
        <v>9</v>
      </c>
      <c r="B5" s="125"/>
      <c r="C5" s="110" t="str">
        <f>IF(OR(ISBLANK(C3),ISBLANK(C4)),"",CONCATENATE("SL",VLOOKUP(C3,reference!H3:I9,2,FALSE()),C4))</f>
        <v/>
      </c>
      <c r="D5" s="110"/>
      <c r="E5" s="110"/>
      <c r="F5" s="110"/>
      <c r="G5" s="5" t="s">
        <v>10</v>
      </c>
      <c r="J5" s="126" t="s">
        <v>11</v>
      </c>
      <c r="K5" s="126"/>
    </row>
    <row r="6" spans="1:12" ht="15.75" customHeight="1" x14ac:dyDescent="0.25">
      <c r="A6" s="125" t="s">
        <v>12</v>
      </c>
      <c r="B6" s="125"/>
      <c r="C6" s="127" t="str">
        <f>IF(OR(ISBLANK(C2),ISBLANK(C3),ISBLANK(C4)),"",CONCATENATE(C2,"_SeqLib_",C5))</f>
        <v/>
      </c>
      <c r="D6" s="127"/>
      <c r="E6" s="127"/>
      <c r="F6" s="127"/>
      <c r="G6" s="5"/>
      <c r="J6" s="126"/>
      <c r="K6" s="126"/>
    </row>
    <row r="7" spans="1:12" ht="15.75" customHeight="1" x14ac:dyDescent="0.25">
      <c r="A7" s="128" t="s">
        <v>13</v>
      </c>
      <c r="B7" s="128"/>
      <c r="C7" s="129"/>
      <c r="D7" s="129"/>
      <c r="E7" s="129"/>
      <c r="F7" s="129"/>
      <c r="G7" s="5" t="s">
        <v>4</v>
      </c>
    </row>
    <row r="8" spans="1:12" ht="15.75" customHeight="1" x14ac:dyDescent="0.25">
      <c r="A8" s="128" t="s">
        <v>14</v>
      </c>
      <c r="B8" s="128"/>
      <c r="C8" s="129"/>
      <c r="D8" s="129"/>
      <c r="E8" s="129"/>
      <c r="F8" s="129"/>
      <c r="G8" s="3" t="s">
        <v>15</v>
      </c>
    </row>
    <row r="9" spans="1:12" ht="15.75" customHeight="1" x14ac:dyDescent="0.25">
      <c r="A9" s="121" t="s">
        <v>16</v>
      </c>
      <c r="B9" s="121"/>
      <c r="C9" s="122" t="str">
        <f>IF(OR(LEN(C7)=0, LEN(C8)=0),"",CONCATENATE(C7,"_Batch",C8))</f>
        <v/>
      </c>
      <c r="D9" s="122"/>
      <c r="E9" s="122"/>
      <c r="F9" s="122"/>
      <c r="G9" s="5" t="s">
        <v>17</v>
      </c>
    </row>
    <row r="10" spans="1:12" ht="15.75" customHeight="1" x14ac:dyDescent="0.25">
      <c r="A10" s="121" t="s">
        <v>18</v>
      </c>
      <c r="B10" s="121"/>
      <c r="C10" s="122" t="str">
        <f>IF(OR(LEN(C6)=0,LEN(exp_summary)=0),"",CONCATENATE(C6,"_",exp_summary))</f>
        <v/>
      </c>
      <c r="D10" s="122"/>
      <c r="E10" s="122"/>
      <c r="F10" s="122"/>
      <c r="G10" s="122"/>
      <c r="H10" s="122"/>
    </row>
    <row r="11" spans="1:12" ht="15.75" customHeight="1" x14ac:dyDescent="0.25">
      <c r="A11" s="95" t="s">
        <v>423</v>
      </c>
      <c r="B11" s="95"/>
      <c r="C11" s="91"/>
      <c r="D11" s="92"/>
      <c r="E11" s="92"/>
      <c r="F11" s="92"/>
      <c r="G11" s="5" t="s">
        <v>4</v>
      </c>
      <c r="H11" s="25"/>
      <c r="I11" s="25"/>
    </row>
    <row r="12" spans="1:12" ht="15.75" customHeight="1" x14ac:dyDescent="0.25">
      <c r="A12" s="95" t="s">
        <v>19</v>
      </c>
      <c r="B12" s="95"/>
      <c r="C12" s="27"/>
      <c r="D12" s="25"/>
      <c r="E12" s="25"/>
      <c r="F12" s="25"/>
      <c r="G12" s="5"/>
    </row>
    <row r="13" spans="1:12" ht="15.75" customHeight="1" x14ac:dyDescent="0.25">
      <c r="A13" s="95" t="s">
        <v>20</v>
      </c>
      <c r="B13" s="95"/>
      <c r="C13" s="123"/>
      <c r="D13" s="123"/>
      <c r="E13" s="123"/>
      <c r="F13" s="123"/>
      <c r="G13" s="123"/>
      <c r="H13" s="123"/>
      <c r="I13" s="123"/>
      <c r="J13" s="123"/>
      <c r="K13" s="123"/>
    </row>
    <row r="14" spans="1:12" x14ac:dyDescent="0.25">
      <c r="A14" s="1"/>
      <c r="B14" s="1"/>
      <c r="C14" s="123"/>
      <c r="D14" s="123"/>
      <c r="E14" s="123"/>
      <c r="F14" s="123"/>
      <c r="G14" s="123"/>
      <c r="H14" s="123"/>
      <c r="I14" s="123"/>
      <c r="J14" s="123"/>
      <c r="K14" s="123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24" t="s">
        <v>22</v>
      </c>
      <c r="J16" s="124"/>
      <c r="K16" s="124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0.2</v>
      </c>
      <c r="F18" s="6"/>
    </row>
    <row r="19" spans="1:11" s="3" customFormat="1" ht="15.75" customHeight="1" x14ac:dyDescent="0.25">
      <c r="A19" s="105" t="s">
        <v>25</v>
      </c>
      <c r="B19" s="105"/>
      <c r="C19" s="105"/>
      <c r="D19" s="120" t="s">
        <v>26</v>
      </c>
      <c r="E19" s="120"/>
      <c r="F19" s="120" t="str">
        <f>CONCATENATE("MM x",exp_rxns," (µl)")</f>
        <v>MM x (µl)</v>
      </c>
      <c r="G19" s="120"/>
      <c r="I19" s="99" t="s">
        <v>27</v>
      </c>
      <c r="J19" s="99"/>
      <c r="K19" s="11" t="s">
        <v>28</v>
      </c>
    </row>
    <row r="20" spans="1:11" s="3" customFormat="1" ht="15.75" customHeight="1" x14ac:dyDescent="0.25">
      <c r="A20" s="103" t="s">
        <v>29</v>
      </c>
      <c r="B20" s="103"/>
      <c r="C20" s="103"/>
      <c r="D20" s="115" t="s">
        <v>30</v>
      </c>
      <c r="E20" s="115"/>
      <c r="F20" s="116" t="s">
        <v>31</v>
      </c>
      <c r="G20" s="116"/>
      <c r="I20" s="108">
        <v>20</v>
      </c>
      <c r="J20" s="108"/>
      <c r="K20" s="8">
        <v>15</v>
      </c>
    </row>
    <row r="21" spans="1:11" s="3" customFormat="1" ht="18.75" customHeight="1" x14ac:dyDescent="0.25">
      <c r="A21" s="103" t="s">
        <v>32</v>
      </c>
      <c r="B21" s="103"/>
      <c r="C21" s="103"/>
      <c r="D21" s="115" t="str">
        <f>CONCATENATE(endrepair_maxvol, " - x")</f>
        <v>10 - x</v>
      </c>
      <c r="E21" s="115"/>
      <c r="F21" s="116" t="s">
        <v>31</v>
      </c>
      <c r="G21" s="116"/>
      <c r="I21" s="108">
        <v>65</v>
      </c>
      <c r="J21" s="108"/>
      <c r="K21" s="8">
        <v>15</v>
      </c>
    </row>
    <row r="22" spans="1:11" s="3" customFormat="1" ht="25.35" customHeight="1" x14ac:dyDescent="0.25">
      <c r="A22" s="103" t="s">
        <v>33</v>
      </c>
      <c r="B22" s="103"/>
      <c r="C22" s="103"/>
      <c r="D22" s="118">
        <v>1.4</v>
      </c>
      <c r="E22" s="118"/>
      <c r="F22" s="116">
        <f>SUM(D22*exp_rxns*(1+$D$18))</f>
        <v>0</v>
      </c>
      <c r="G22" s="116"/>
      <c r="I22" s="108">
        <v>4</v>
      </c>
      <c r="J22" s="108"/>
      <c r="K22" s="3" t="s">
        <v>34</v>
      </c>
    </row>
    <row r="23" spans="1:11" s="3" customFormat="1" ht="15.75" customHeight="1" x14ac:dyDescent="0.25">
      <c r="A23" s="103" t="s">
        <v>35</v>
      </c>
      <c r="B23" s="103"/>
      <c r="C23" s="103"/>
      <c r="D23" s="118">
        <v>0.6</v>
      </c>
      <c r="E23" s="118"/>
      <c r="F23" s="116">
        <f>SUM(D23*exp_rxns*(1+$D$18))</f>
        <v>0</v>
      </c>
      <c r="G23" s="116"/>
    </row>
    <row r="24" spans="1:11" s="3" customFormat="1" x14ac:dyDescent="0.25">
      <c r="A24" s="8"/>
      <c r="D24" s="119">
        <f>SUM(D22:D23)+endrepair_maxvol</f>
        <v>12</v>
      </c>
      <c r="E24" s="119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05" t="s">
        <v>25</v>
      </c>
      <c r="B27" s="105"/>
      <c r="C27" s="105"/>
      <c r="D27" s="120" t="s">
        <v>26</v>
      </c>
      <c r="E27" s="120"/>
      <c r="F27" s="120" t="str">
        <f>CONCATENATE("MM x",exp_rxns," (µl)")</f>
        <v>MM x (µl)</v>
      </c>
      <c r="G27" s="120"/>
      <c r="I27" s="99" t="s">
        <v>27</v>
      </c>
      <c r="J27" s="99"/>
      <c r="K27" s="11" t="s">
        <v>28</v>
      </c>
    </row>
    <row r="28" spans="1:11" s="3" customFormat="1" ht="15.75" customHeight="1" x14ac:dyDescent="0.25">
      <c r="A28" s="103" t="s">
        <v>37</v>
      </c>
      <c r="B28" s="103"/>
      <c r="C28" s="103"/>
      <c r="D28" s="115">
        <v>0.5</v>
      </c>
      <c r="E28" s="115"/>
      <c r="F28" s="116" t="s">
        <v>31</v>
      </c>
      <c r="G28" s="116"/>
      <c r="I28" s="108">
        <v>20</v>
      </c>
      <c r="J28" s="108"/>
      <c r="K28" s="8">
        <v>20</v>
      </c>
    </row>
    <row r="29" spans="1:11" s="3" customFormat="1" ht="15.75" customHeight="1" x14ac:dyDescent="0.25">
      <c r="A29" s="103" t="s">
        <v>38</v>
      </c>
      <c r="B29" s="103"/>
      <c r="C29" s="103"/>
      <c r="D29" s="115">
        <v>6</v>
      </c>
      <c r="E29" s="115"/>
      <c r="F29" s="116">
        <f>SUM(D29*exp_rxns*(1+$D$26))</f>
        <v>0</v>
      </c>
      <c r="G29" s="116"/>
      <c r="I29" s="108">
        <v>65</v>
      </c>
      <c r="J29" s="108"/>
      <c r="K29" s="8">
        <v>10</v>
      </c>
    </row>
    <row r="30" spans="1:11" s="3" customFormat="1" ht="15.75" customHeight="1" x14ac:dyDescent="0.25">
      <c r="A30" s="103" t="s">
        <v>39</v>
      </c>
      <c r="B30" s="103"/>
      <c r="C30" s="103"/>
      <c r="D30" s="115">
        <v>0.2</v>
      </c>
      <c r="E30" s="115"/>
      <c r="F30" s="116">
        <f>SUM(D30*exp_rxns*(1+$D$26))</f>
        <v>0</v>
      </c>
      <c r="G30" s="116"/>
      <c r="I30" s="108">
        <v>8</v>
      </c>
      <c r="J30" s="108"/>
      <c r="K30" s="3" t="s">
        <v>34</v>
      </c>
    </row>
    <row r="31" spans="1:11" s="3" customFormat="1" x14ac:dyDescent="0.25">
      <c r="A31" s="8"/>
      <c r="D31" s="117">
        <f>SUM(D28:D30)+D24</f>
        <v>18.7</v>
      </c>
      <c r="E31" s="117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90" t="s">
        <v>425</v>
      </c>
      <c r="B34" s="90" t="s">
        <v>426</v>
      </c>
      <c r="C34" s="90" t="s">
        <v>430</v>
      </c>
      <c r="D34" s="90" t="s">
        <v>428</v>
      </c>
      <c r="E34" s="90" t="s">
        <v>429</v>
      </c>
      <c r="F34" s="90" t="s">
        <v>427</v>
      </c>
      <c r="G34" s="90" t="s">
        <v>431</v>
      </c>
    </row>
    <row r="35" spans="1:11" x14ac:dyDescent="0.25">
      <c r="A35" s="8"/>
      <c r="B35" s="94" t="str">
        <f>IF(OR(ISBLANK(A35),ISBLANK(exp_rxns)),"",SUM(A35*exp_rxns))</f>
        <v/>
      </c>
      <c r="C35" s="8">
        <v>0.4</v>
      </c>
      <c r="D35" s="94" t="str">
        <f>IFERROR(SUM(B35*C35),"")</f>
        <v/>
      </c>
      <c r="E35" s="8"/>
      <c r="F35" s="8"/>
      <c r="G35" s="8"/>
    </row>
    <row r="36" spans="1:11" ht="15.75" customHeight="1" x14ac:dyDescent="0.25">
      <c r="A36" s="74" t="s">
        <v>435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13" t="s">
        <v>434</v>
      </c>
      <c r="B37" s="114"/>
      <c r="C37" s="114"/>
      <c r="D37" s="114"/>
      <c r="E37" s="114"/>
      <c r="F37" s="114"/>
      <c r="G37" s="114"/>
      <c r="H37" s="114"/>
      <c r="I37" s="114"/>
      <c r="J37" s="114"/>
      <c r="K37" s="114"/>
    </row>
    <row r="38" spans="1:11" ht="15.75" customHeight="1" x14ac:dyDescent="0.25">
      <c r="A38" s="74" t="s">
        <v>433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101" t="s">
        <v>44</v>
      </c>
      <c r="E39" s="101"/>
    </row>
    <row r="40" spans="1:11" x14ac:dyDescent="0.25">
      <c r="A40" s="17">
        <f>SUM(exp_rxns*D31)*0.4</f>
        <v>0</v>
      </c>
      <c r="B40" s="34"/>
      <c r="C40" s="34"/>
      <c r="D40" s="112">
        <f>SUM(B40*C40)</f>
        <v>0</v>
      </c>
      <c r="E40" s="112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99" t="s">
        <v>25</v>
      </c>
      <c r="B44" s="99"/>
      <c r="C44" s="99"/>
      <c r="D44" s="100" t="s">
        <v>26</v>
      </c>
      <c r="E44" s="100"/>
      <c r="I44" s="99" t="s">
        <v>27</v>
      </c>
      <c r="J44" s="99"/>
      <c r="K44" s="11" t="s">
        <v>28</v>
      </c>
    </row>
    <row r="45" spans="1:11" ht="15.75" customHeight="1" x14ac:dyDescent="0.25">
      <c r="A45" s="103" t="s">
        <v>46</v>
      </c>
      <c r="B45" s="103"/>
      <c r="C45" s="103"/>
      <c r="D45" s="102">
        <f>IF(B40="",adaptlig_dna_maxvol,IF(SUM(adaptlig_targetmass/D40)&gt;adaptlig_dna_maxvol,adaptlig_dna_maxvol,SUM(adaptlig_targetmass/D40)))</f>
        <v>30</v>
      </c>
      <c r="E45" s="102"/>
      <c r="F45" s="5"/>
      <c r="I45" s="108" t="s">
        <v>47</v>
      </c>
      <c r="J45" s="108"/>
      <c r="K45" s="8">
        <v>10</v>
      </c>
    </row>
    <row r="46" spans="1:11" ht="15.75" customHeight="1" x14ac:dyDescent="0.25">
      <c r="A46" s="103" t="s">
        <v>32</v>
      </c>
      <c r="B46" s="103"/>
      <c r="C46" s="103"/>
      <c r="D46" s="102">
        <f>IFERROR(SUM(adaptlig_dna_maxvol-D45),"")</f>
        <v>0</v>
      </c>
      <c r="E46" s="102"/>
      <c r="F46" s="8"/>
    </row>
    <row r="47" spans="1:11" ht="15.75" customHeight="1" x14ac:dyDescent="0.25">
      <c r="A47" s="103" t="s">
        <v>48</v>
      </c>
      <c r="B47" s="103"/>
      <c r="C47" s="103"/>
      <c r="D47" s="110">
        <v>5</v>
      </c>
      <c r="E47" s="110"/>
    </row>
    <row r="48" spans="1:11" ht="15.75" customHeight="1" x14ac:dyDescent="0.25">
      <c r="A48" s="103" t="s">
        <v>388</v>
      </c>
      <c r="B48" s="103"/>
      <c r="C48" s="103"/>
      <c r="D48" s="110">
        <f>SUM(adaptlig_rxn_vol/5)</f>
        <v>10</v>
      </c>
      <c r="E48" s="110"/>
    </row>
    <row r="49" spans="1:12" ht="15.75" customHeight="1" x14ac:dyDescent="0.25">
      <c r="A49" s="103" t="s">
        <v>49</v>
      </c>
      <c r="B49" s="103"/>
      <c r="C49" s="103"/>
      <c r="D49" s="110">
        <f>SUM(adaptlig_rxn_vol/10)</f>
        <v>5</v>
      </c>
      <c r="E49" s="110"/>
    </row>
    <row r="50" spans="1:12" x14ac:dyDescent="0.25">
      <c r="D50" s="111">
        <f>SUM(D45:D49)</f>
        <v>50</v>
      </c>
      <c r="E50" s="111"/>
    </row>
    <row r="52" spans="1:12" x14ac:dyDescent="0.25">
      <c r="A52" s="7" t="s">
        <v>389</v>
      </c>
    </row>
    <row r="53" spans="1:12" x14ac:dyDescent="0.25">
      <c r="B53" s="1" t="s">
        <v>390</v>
      </c>
      <c r="C53" s="47"/>
      <c r="D53" s="74" t="s">
        <v>432</v>
      </c>
    </row>
    <row r="54" spans="1:12" x14ac:dyDescent="0.25">
      <c r="A54" s="109" t="s">
        <v>391</v>
      </c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</row>
    <row r="55" spans="1:12" x14ac:dyDescent="0.25">
      <c r="A55" s="74" t="s">
        <v>433</v>
      </c>
      <c r="B55" s="9"/>
      <c r="C55" s="9"/>
      <c r="D55" s="9"/>
      <c r="E55" s="9"/>
      <c r="F55" s="9"/>
      <c r="G55" s="9"/>
      <c r="I55" s="74"/>
      <c r="J55" s="74"/>
      <c r="K55" s="74"/>
      <c r="L55" s="93"/>
    </row>
    <row r="56" spans="1:12" ht="32.25" customHeight="1" thickBot="1" x14ac:dyDescent="0.3">
      <c r="A56" s="105" t="s">
        <v>41</v>
      </c>
      <c r="B56" s="105"/>
      <c r="C56" s="105" t="s">
        <v>50</v>
      </c>
      <c r="D56" s="105"/>
      <c r="E56" s="105" t="s">
        <v>43</v>
      </c>
      <c r="F56" s="105"/>
      <c r="G56" s="105" t="s">
        <v>51</v>
      </c>
      <c r="H56" s="105"/>
    </row>
    <row r="57" spans="1:12" x14ac:dyDescent="0.25">
      <c r="A57" s="106">
        <f>SUM(adaptlig_rxn_vol*0.5)</f>
        <v>25</v>
      </c>
      <c r="B57" s="106"/>
      <c r="C57" s="107"/>
      <c r="D57" s="107"/>
      <c r="E57" s="107"/>
      <c r="F57" s="107"/>
      <c r="G57" s="108">
        <f>SUM(C57*E57)</f>
        <v>0</v>
      </c>
      <c r="H57" s="108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99" t="s">
        <v>25</v>
      </c>
      <c r="B61" s="99"/>
      <c r="C61" s="99"/>
      <c r="D61" s="100" t="s">
        <v>26</v>
      </c>
      <c r="E61" s="100"/>
    </row>
    <row r="62" spans="1:12" ht="15.75" customHeight="1" x14ac:dyDescent="0.25">
      <c r="A62" s="101" t="s">
        <v>53</v>
      </c>
      <c r="B62" s="101"/>
      <c r="C62" s="101"/>
      <c r="D62" s="102">
        <f>IF(C57="",flowcell_maxvol,IF(SUM(flowcell_targetmass/G57)&gt;flowcell_maxvol,flowcell_maxvol,SUM(flowcell_targetmass/G57)))</f>
        <v>12</v>
      </c>
      <c r="E62" s="102"/>
    </row>
    <row r="63" spans="1:12" ht="15.75" customHeight="1" x14ac:dyDescent="0.25">
      <c r="A63" s="101" t="s">
        <v>54</v>
      </c>
      <c r="B63" s="101"/>
      <c r="C63" s="101"/>
      <c r="D63" s="102" t="str">
        <f>IFERROR((IF(SUM(12-D62)=0,"-",SUM(12-D62))),"")</f>
        <v>-</v>
      </c>
      <c r="E63" s="102"/>
    </row>
    <row r="64" spans="1:12" ht="15.75" customHeight="1" x14ac:dyDescent="0.25">
      <c r="A64" s="103" t="s">
        <v>396</v>
      </c>
      <c r="B64" s="103"/>
      <c r="C64" s="103"/>
      <c r="D64" s="104">
        <v>37.5</v>
      </c>
      <c r="E64" s="104"/>
    </row>
    <row r="65" spans="1:6" ht="15.75" customHeight="1" x14ac:dyDescent="0.25">
      <c r="A65" s="103" t="s">
        <v>397</v>
      </c>
      <c r="B65" s="103"/>
      <c r="C65" s="103"/>
      <c r="D65" s="104">
        <v>25.5</v>
      </c>
      <c r="E65" s="104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5" t="s">
        <v>57</v>
      </c>
      <c r="B68" s="95"/>
      <c r="C68" s="97"/>
      <c r="D68" s="97"/>
      <c r="E68" s="5" t="s">
        <v>4</v>
      </c>
    </row>
    <row r="69" spans="1:6" ht="15.75" customHeight="1" x14ac:dyDescent="0.25">
      <c r="A69" s="95" t="s">
        <v>59</v>
      </c>
      <c r="B69" s="95"/>
      <c r="C69" s="96"/>
      <c r="D69" s="96"/>
    </row>
    <row r="70" spans="1:6" ht="15.75" customHeight="1" x14ac:dyDescent="0.25">
      <c r="A70" s="95" t="s">
        <v>60</v>
      </c>
      <c r="B70" s="95"/>
      <c r="C70" s="96"/>
      <c r="D70" s="96"/>
    </row>
    <row r="71" spans="1:6" ht="15.75" customHeight="1" x14ac:dyDescent="0.25">
      <c r="A71" s="95" t="s">
        <v>61</v>
      </c>
      <c r="B71" s="95"/>
      <c r="C71" s="98" t="str">
        <f>IF(flowcell_status="New",0,"")</f>
        <v/>
      </c>
      <c r="D71" s="98"/>
      <c r="E71" s="9" t="s">
        <v>62</v>
      </c>
    </row>
    <row r="72" spans="1:6" ht="15.75" customHeight="1" x14ac:dyDescent="0.25">
      <c r="A72" s="95" t="s">
        <v>63</v>
      </c>
      <c r="B72" s="95"/>
      <c r="C72" s="97"/>
      <c r="D72" s="97"/>
      <c r="E72" s="5" t="s">
        <v>4</v>
      </c>
    </row>
    <row r="73" spans="1:6" ht="15.75" customHeight="1" x14ac:dyDescent="0.25">
      <c r="A73" s="95" t="s">
        <v>65</v>
      </c>
      <c r="B73" s="95"/>
      <c r="C73" s="96"/>
      <c r="D73" s="96"/>
      <c r="E73" s="9" t="s">
        <v>66</v>
      </c>
    </row>
    <row r="74" spans="1:6" ht="15.75" customHeight="1" x14ac:dyDescent="0.25">
      <c r="A74" s="95" t="s">
        <v>67</v>
      </c>
      <c r="B74" s="95"/>
      <c r="C74" s="96"/>
      <c r="D74" s="96"/>
      <c r="E74" s="9" t="s">
        <v>68</v>
      </c>
    </row>
  </sheetData>
  <sheetProtection sheet="1" objects="1" scenarios="1"/>
  <mergeCells count="117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</mergeCells>
  <conditionalFormatting sqref="A35">
    <cfRule type="expression" dxfId="14" priority="5">
      <formula>COUNTIF(A35,"")</formula>
    </cfRule>
  </conditionalFormatting>
  <conditionalFormatting sqref="B60">
    <cfRule type="expression" dxfId="13" priority="7">
      <formula>COUNTIF(B60,"")</formula>
    </cfRule>
  </conditionalFormatting>
  <conditionalFormatting sqref="C2:C4 C7:C8 C11:C13 F17 B40:C40 B43 C57:E57 C68:C70 C72:C74">
    <cfRule type="expression" dxfId="12" priority="10">
      <formula>COUNTIF(B2,"")</formula>
    </cfRule>
  </conditionalFormatting>
  <conditionalFormatting sqref="C35">
    <cfRule type="expression" dxfId="11" priority="1">
      <formula>COUNTIF(C35,"")</formula>
    </cfRule>
  </conditionalFormatting>
  <conditionalFormatting sqref="C53">
    <cfRule type="expression" dxfId="10" priority="2">
      <formula>COUNTIF(C53,"")</formula>
    </cfRule>
  </conditionalFormatting>
  <conditionalFormatting sqref="C73">
    <cfRule type="cellIs" dxfId="8" priority="11" operator="lessThan">
      <formula>800</formula>
    </cfRule>
    <cfRule type="cellIs" dxfId="7" priority="12" operator="greaterThanOrEqual">
      <formula>800</formula>
    </cfRule>
  </conditionalFormatting>
  <conditionalFormatting sqref="D40">
    <cfRule type="cellIs" dxfId="6" priority="15" operator="lessThan">
      <formula>2</formula>
    </cfRule>
    <cfRule type="cellIs" dxfId="5" priority="16" operator="greaterThanOrEqual">
      <formula>2</formula>
    </cfRule>
  </conditionalFormatting>
  <conditionalFormatting sqref="E35:G35">
    <cfRule type="expression" dxfId="4" priority="4">
      <formula>COUNTIF(E35,"")</formula>
    </cfRule>
  </conditionalFormatting>
  <conditionalFormatting sqref="F43">
    <cfRule type="expression" dxfId="3" priority="8">
      <formula>COUNTIF(F43,"")</formula>
    </cfRule>
  </conditionalFormatting>
  <conditionalFormatting sqref="G57">
    <cfRule type="cellIs" dxfId="2" priority="13" operator="lessThan">
      <formula>2</formula>
    </cfRule>
    <cfRule type="cellIs" dxfId="1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E111"/>
  <sheetViews>
    <sheetView topLeftCell="C1" zoomScale="130" zoomScaleNormal="130" workbookViewId="0">
      <selection activeCell="D3" sqref="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7" width="11" hidden="1" customWidth="1"/>
  </cols>
  <sheetData>
    <row r="1" spans="1:31" x14ac:dyDescent="0.25">
      <c r="C1" s="47"/>
      <c r="D1" s="136" t="s">
        <v>69</v>
      </c>
      <c r="E1" s="136"/>
      <c r="F1" s="75" t="s">
        <v>70</v>
      </c>
      <c r="G1" s="137" t="s">
        <v>71</v>
      </c>
      <c r="H1" s="137"/>
      <c r="I1" s="137"/>
      <c r="J1" s="137"/>
      <c r="K1" s="138" t="s">
        <v>72</v>
      </c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</row>
    <row r="2" spans="1:31" s="15" customFormat="1" ht="81" thickBot="1" x14ac:dyDescent="0.4">
      <c r="A2" s="50" t="s">
        <v>73</v>
      </c>
      <c r="B2" s="50" t="s">
        <v>363</v>
      </c>
      <c r="C2" s="50" t="s">
        <v>74</v>
      </c>
      <c r="D2" s="76" t="s">
        <v>75</v>
      </c>
      <c r="E2" s="76" t="s">
        <v>76</v>
      </c>
      <c r="F2" s="77" t="s">
        <v>77</v>
      </c>
      <c r="G2" s="78" t="s">
        <v>78</v>
      </c>
      <c r="H2" s="78" t="s">
        <v>79</v>
      </c>
      <c r="I2" s="78" t="s">
        <v>80</v>
      </c>
      <c r="J2" s="78" t="s">
        <v>81</v>
      </c>
      <c r="K2" s="79" t="s">
        <v>82</v>
      </c>
      <c r="L2" s="79" t="s">
        <v>403</v>
      </c>
      <c r="M2" s="79" t="s">
        <v>365</v>
      </c>
      <c r="N2" s="79" t="s">
        <v>410</v>
      </c>
      <c r="O2" s="79" t="s">
        <v>411</v>
      </c>
      <c r="P2" s="79" t="s">
        <v>419</v>
      </c>
      <c r="Q2" s="79" t="s">
        <v>413</v>
      </c>
      <c r="R2" s="79" t="s">
        <v>412</v>
      </c>
      <c r="S2" s="79" t="s">
        <v>417</v>
      </c>
      <c r="T2" s="79" t="s">
        <v>418</v>
      </c>
      <c r="U2" s="79" t="s">
        <v>405</v>
      </c>
      <c r="V2" s="79" t="s">
        <v>371</v>
      </c>
      <c r="W2" s="79" t="s">
        <v>372</v>
      </c>
      <c r="X2" s="79" t="s">
        <v>408</v>
      </c>
      <c r="Y2" s="79" t="s">
        <v>407</v>
      </c>
      <c r="Z2" s="79" t="s">
        <v>406</v>
      </c>
      <c r="AA2" s="79" t="s">
        <v>409</v>
      </c>
      <c r="AB2" s="79" t="s">
        <v>368</v>
      </c>
      <c r="AC2" s="79" t="s">
        <v>369</v>
      </c>
      <c r="AD2" s="79" t="s">
        <v>83</v>
      </c>
      <c r="AE2" s="79" t="s">
        <v>84</v>
      </c>
    </row>
    <row r="3" spans="1:31" ht="15.75" customHeight="1" x14ac:dyDescent="0.25">
      <c r="A3" s="51">
        <v>1</v>
      </c>
      <c r="B3" s="52" t="str">
        <f>RIGHT(tbl_SeqLib[[#This Row],[Well]],LEN(tbl_SeqLib[[#This Row],[Well]])-1)</f>
        <v>1</v>
      </c>
      <c r="C3" s="52" t="s">
        <v>85</v>
      </c>
      <c r="D3" s="53"/>
      <c r="E3" s="53"/>
      <c r="F3" s="54"/>
      <c r="G3" s="55"/>
      <c r="H3" s="53"/>
      <c r="I3" s="53"/>
      <c r="J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7" t="s">
        <v>86</v>
      </c>
      <c r="L3" s="87">
        <f>IF(OR(ISBLANK(tbl_SeqLib[[#This Row],[Sample ID]]),ISBLANK(endrepair_targetmass)),0,IF(LEN(tbl_SeqLib[[#This Row],[PCR '[DNA'] (ng / µl)]])=0,1,2))</f>
        <v>0</v>
      </c>
      <c r="M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" s="58" t="str">
        <f>IF(tbl_SeqLib[[#This Row],[entry]]=2,ROUNDUP(_xlfn.MINIFS(tbl_SeqLib[Exact],tbl_SeqLib[Column],tbl_SeqLib[[#This Row],[Column]]),1),"")</f>
        <v/>
      </c>
      <c r="O3" s="58" t="str">
        <f>IF(tbl_SeqLib[[#This Row],[entry]]=2,ROUNDDOWN(_xlfn.MAXIFS(tbl_SeqLib[Exact],tbl_SeqLib[Column],tbl_SeqLib[[#This Row],[Column]]),1),"")</f>
        <v/>
      </c>
      <c r="P3" s="58" t="str">
        <f>IF(tbl_SeqLib[[#This Row],[entry]]=2,ROUNDUP(AVERAGEIFS(tbl_SeqLib[Exact],tbl_SeqLib[Column],tbl_SeqLib[[#This Row],[Column]]),1),"")</f>
        <v/>
      </c>
      <c r="Q3" s="58" t="str" cm="1">
        <f t="array" ref="Q3">_xlfn.XLOOKUP(0,ABS(tbl_SeqLib[[#This Row],[Min for col]:[Avg for col]]-tbl_SeqLib[[#This Row],[Exact]]),tbl_SeqLib[[#This Row],[Min for col]:[Avg for col]],"",1)</f>
        <v/>
      </c>
      <c r="R3" s="58" t="str" cm="1">
        <f t="array" ref="R3">_xlfn.XLOOKUP(0,ABS(tbl_SeqLib[[#This Row],[Max for col]:[Avg for col]]-tbl_SeqLib[[#This Row],[Exact]]),tbl_SeqLib[[#This Row],[Max for col]:[Avg for col]],"",1)</f>
        <v/>
      </c>
      <c r="S3" s="58" t="str">
        <f>IF(tbl_SeqLib[[#This Row],[entry]]=2,tbl_SeqLib[[#This Row],[Max for col]],"")</f>
        <v/>
      </c>
      <c r="T3" s="58" t="str">
        <f>IF(tbl_SeqLib[[#This Row],[entry]]=2,tbl_SeqLib[[#This Row],[Avg for col]],"")</f>
        <v/>
      </c>
      <c r="U3" s="58" t="str">
        <f>IF(tbl_SeqLib[[#This Row],[entry]]=2,AVERAGE(tbl_SeqLib[Exact]),"")</f>
        <v/>
      </c>
      <c r="V3" s="58" t="str">
        <f>IF(tbl_SeqLib[[#This Row],[entry]]=2,MAX(tbl_SeqLib[Exact]),"")</f>
        <v/>
      </c>
      <c r="W3" s="58" t="str" cm="1">
        <f t="array" ref="W3">_xlfn.XLOOKUP(0,ABS(tbl_SeqLib[[#This Row],[Avg per plate]:[Max per plate]]-tbl_SeqLib[[#This Row],[Exact]]),tbl_SeqLib[[#This Row],[Avg per plate]:[Max per plate]],,1)</f>
        <v/>
      </c>
      <c r="X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" s="87" t="str">
        <f>IF(tbl_SeqLib[[#This Row],[entry]]=1,ROUNDUP(AVERAGE(tbl_SeqLib[Exact]),1),"")</f>
        <v/>
      </c>
      <c r="Z3" s="87" t="str">
        <f>IF(tbl_SeqLib[[#This Row],[entry]]=1,ROUNDUP(AVERAGEIFS(tbl_SeqLib[Exact],tbl_SeqLib[Column],tbl_SeqLib[[#This Row],[Column]]),1),"")</f>
        <v/>
      </c>
      <c r="AA3" s="58" t="str">
        <f>IF(missing_qc_resolution=reference!$E$34,tbl_SeqLib[[#This Row],[Avg per col (missing)]],tbl_SeqLib[[#This Row],[Avg per plate (missing)]])</f>
        <v/>
      </c>
      <c r="AB3" s="58" t="str">
        <f>IF(tbl_SeqLib[[#This Row],[entry]]=0,"",IF(tbl_SeqLib[[#This Row],[entry]]=1,tbl_SeqLib[[#This Row],[Not quantified]],IF(tbl_SeqLib[[#This Row],[entry]]=2,tbl_SeqLib[[#This Row],[Quantified]])))</f>
        <v/>
      </c>
      <c r="AC3" s="59"/>
      <c r="AD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" s="60" t="str">
        <f>IF(ISBLANK(tbl_SeqLib[[#This Row],[sWGA Identifier]]),"",CONCATENATE(exp_id,"_",tbl_SeqLib[[#This Row],[Well]]))</f>
        <v/>
      </c>
    </row>
    <row r="4" spans="1:31" ht="15.75" customHeight="1" x14ac:dyDescent="0.25">
      <c r="A4" s="61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88</v>
      </c>
      <c r="L4" s="88">
        <f>IF(OR(ISBLANK(tbl_SeqLib[[#This Row],[Sample ID]]),ISBLANK(endrepair_targetmass)),0,IF(LEN(tbl_SeqLib[[#This Row],[PCR '[DNA'] (ng / µl)]])=0,1,2))</f>
        <v>0</v>
      </c>
      <c r="M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" s="44" t="str">
        <f>IF(tbl_SeqLib[[#This Row],[entry]]=2,ROUNDUP(_xlfn.MINIFS(tbl_SeqLib[Exact],tbl_SeqLib[Column],tbl_SeqLib[[#This Row],[Column]]),1),"")</f>
        <v/>
      </c>
      <c r="O4" s="44" t="str">
        <f>IF(tbl_SeqLib[[#This Row],[entry]]=2,ROUNDDOWN(_xlfn.MAXIFS(tbl_SeqLib[Exact],tbl_SeqLib[Column],tbl_SeqLib[[#This Row],[Column]]),1),"")</f>
        <v/>
      </c>
      <c r="P4" s="44" t="str">
        <f>IF(tbl_SeqLib[[#This Row],[entry]]=2,ROUNDUP(AVERAGEIFS(tbl_SeqLib[Exact],tbl_SeqLib[Column],tbl_SeqLib[[#This Row],[Column]]),1),"")</f>
        <v/>
      </c>
      <c r="Q4" s="44" t="str" cm="1">
        <f t="array" ref="Q4">_xlfn.XLOOKUP(0,ABS(tbl_SeqLib[[#This Row],[Min for col]:[Avg for col]]-tbl_SeqLib[[#This Row],[Exact]]),tbl_SeqLib[[#This Row],[Min for col]:[Avg for col]],"",1)</f>
        <v/>
      </c>
      <c r="R4" s="44" t="str" cm="1">
        <f t="array" ref="R4">_xlfn.XLOOKUP(0,ABS(tbl_SeqLib[[#This Row],[Max for col]:[Avg for col]]-tbl_SeqLib[[#This Row],[Exact]]),tbl_SeqLib[[#This Row],[Max for col]:[Avg for col]],"",1)</f>
        <v/>
      </c>
      <c r="S4" s="44" t="str">
        <f>IF(tbl_SeqLib[[#This Row],[entry]]=2,tbl_SeqLib[[#This Row],[Max for col]],"")</f>
        <v/>
      </c>
      <c r="T4" s="44" t="str">
        <f>IF(tbl_SeqLib[[#This Row],[entry]]=2,tbl_SeqLib[[#This Row],[Avg for col]],"")</f>
        <v/>
      </c>
      <c r="U4" s="44" t="str">
        <f>IF(tbl_SeqLib[[#This Row],[entry]]=2,AVERAGE(tbl_SeqLib[Exact]),"")</f>
        <v/>
      </c>
      <c r="V4" s="44" t="str">
        <f>IF(tbl_SeqLib[[#This Row],[entry]]=2,MAX(tbl_SeqLib[Exact]),"")</f>
        <v/>
      </c>
      <c r="W4" s="44" t="str" cm="1">
        <f t="array" ref="W4">_xlfn.XLOOKUP(0,ABS(tbl_SeqLib[[#This Row],[Avg per plate]:[Max per plate]]-tbl_SeqLib[[#This Row],[Exact]]),tbl_SeqLib[[#This Row],[Avg per plate]:[Max per plate]],,1)</f>
        <v/>
      </c>
      <c r="X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" s="88" t="str">
        <f>IF(tbl_SeqLib[[#This Row],[entry]]=1,ROUNDUP(AVERAGE(tbl_SeqLib[Exact]),1),"")</f>
        <v/>
      </c>
      <c r="Z4" s="88" t="str">
        <f>IF(tbl_SeqLib[[#This Row],[entry]]=1,ROUNDUP(AVERAGEIFS(tbl_SeqLib[Exact],tbl_SeqLib[Column],tbl_SeqLib[[#This Row],[Column]]),1),"")</f>
        <v/>
      </c>
      <c r="AA4" s="44" t="str">
        <f>IF(missing_qc_resolution=reference!$E$34,tbl_SeqLib[[#This Row],[Avg per col (missing)]],tbl_SeqLib[[#This Row],[Avg per plate (missing)]])</f>
        <v/>
      </c>
      <c r="AB4" s="44" t="str">
        <f>IF(tbl_SeqLib[[#This Row],[entry]]=0,"",IF(tbl_SeqLib[[#This Row],[entry]]=1,tbl_SeqLib[[#This Row],[Not quantified]],IF(tbl_SeqLib[[#This Row],[entry]]=2,tbl_SeqLib[[#This Row],[Quantified]])))</f>
        <v/>
      </c>
      <c r="AC4" s="48"/>
      <c r="AD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" s="62" t="str">
        <f>IF(ISBLANK(tbl_SeqLib[[#This Row],[sWGA Identifier]]),"",CONCATENATE(exp_id,"_",tbl_SeqLib[[#This Row],[Well]]))</f>
        <v/>
      </c>
    </row>
    <row r="5" spans="1:31" ht="15.75" customHeight="1" x14ac:dyDescent="0.25">
      <c r="A5" s="61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90</v>
      </c>
      <c r="L5" s="88">
        <f>IF(OR(ISBLANK(tbl_SeqLib[[#This Row],[Sample ID]]),ISBLANK(endrepair_targetmass)),0,IF(LEN(tbl_SeqLib[[#This Row],[PCR '[DNA'] (ng / µl)]])=0,1,2))</f>
        <v>0</v>
      </c>
      <c r="M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" s="44" t="str">
        <f>IF(tbl_SeqLib[[#This Row],[entry]]=2,ROUNDUP(_xlfn.MINIFS(tbl_SeqLib[Exact],tbl_SeqLib[Column],tbl_SeqLib[[#This Row],[Column]]),1),"")</f>
        <v/>
      </c>
      <c r="O5" s="44" t="str">
        <f>IF(tbl_SeqLib[[#This Row],[entry]]=2,ROUNDDOWN(_xlfn.MAXIFS(tbl_SeqLib[Exact],tbl_SeqLib[Column],tbl_SeqLib[[#This Row],[Column]]),1),"")</f>
        <v/>
      </c>
      <c r="P5" s="44" t="str">
        <f>IF(tbl_SeqLib[[#This Row],[entry]]=2,ROUNDUP(AVERAGEIFS(tbl_SeqLib[Exact],tbl_SeqLib[Column],tbl_SeqLib[[#This Row],[Column]]),1),"")</f>
        <v/>
      </c>
      <c r="Q5" s="44" t="str" cm="1">
        <f t="array" ref="Q5">_xlfn.XLOOKUP(0,ABS(tbl_SeqLib[[#This Row],[Min for col]:[Avg for col]]-tbl_SeqLib[[#This Row],[Exact]]),tbl_SeqLib[[#This Row],[Min for col]:[Avg for col]],"",1)</f>
        <v/>
      </c>
      <c r="R5" s="44" t="str" cm="1">
        <f t="array" ref="R5">_xlfn.XLOOKUP(0,ABS(tbl_SeqLib[[#This Row],[Max for col]:[Avg for col]]-tbl_SeqLib[[#This Row],[Exact]]),tbl_SeqLib[[#This Row],[Max for col]:[Avg for col]],"",1)</f>
        <v/>
      </c>
      <c r="S5" s="44" t="str">
        <f>IF(tbl_SeqLib[[#This Row],[entry]]=2,tbl_SeqLib[[#This Row],[Max for col]],"")</f>
        <v/>
      </c>
      <c r="T5" s="44" t="str">
        <f>IF(tbl_SeqLib[[#This Row],[entry]]=2,tbl_SeqLib[[#This Row],[Avg for col]],"")</f>
        <v/>
      </c>
      <c r="U5" s="44" t="str">
        <f>IF(tbl_SeqLib[[#This Row],[entry]]=2,AVERAGE(tbl_SeqLib[Exact]),"")</f>
        <v/>
      </c>
      <c r="V5" s="44" t="str">
        <f>IF(tbl_SeqLib[[#This Row],[entry]]=2,MAX(tbl_SeqLib[Exact]),"")</f>
        <v/>
      </c>
      <c r="W5" s="44" t="str" cm="1">
        <f t="array" ref="W5">_xlfn.XLOOKUP(0,ABS(tbl_SeqLib[[#This Row],[Avg per plate]:[Max per plate]]-tbl_SeqLib[[#This Row],[Exact]]),tbl_SeqLib[[#This Row],[Avg per plate]:[Max per plate]],,1)</f>
        <v/>
      </c>
      <c r="X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" s="88" t="str">
        <f>IF(tbl_SeqLib[[#This Row],[entry]]=1,ROUNDUP(AVERAGE(tbl_SeqLib[Exact]),1),"")</f>
        <v/>
      </c>
      <c r="Z5" s="88" t="str">
        <f>IF(tbl_SeqLib[[#This Row],[entry]]=1,ROUNDUP(AVERAGEIFS(tbl_SeqLib[Exact],tbl_SeqLib[Column],tbl_SeqLib[[#This Row],[Column]]),1),"")</f>
        <v/>
      </c>
      <c r="AA5" s="44" t="str">
        <f>IF(missing_qc_resolution=reference!$E$34,tbl_SeqLib[[#This Row],[Avg per col (missing)]],tbl_SeqLib[[#This Row],[Avg per plate (missing)]])</f>
        <v/>
      </c>
      <c r="AB5" s="44" t="str">
        <f>IF(tbl_SeqLib[[#This Row],[entry]]=0,"",IF(tbl_SeqLib[[#This Row],[entry]]=1,tbl_SeqLib[[#This Row],[Not quantified]],IF(tbl_SeqLib[[#This Row],[entry]]=2,tbl_SeqLib[[#This Row],[Quantified]])))</f>
        <v/>
      </c>
      <c r="AC5" s="48"/>
      <c r="AD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" s="62" t="str">
        <f>IF(ISBLANK(tbl_SeqLib[[#This Row],[sWGA Identifier]]),"",CONCATENATE(exp_id,"_",tbl_SeqLib[[#This Row],[Well]]))</f>
        <v/>
      </c>
    </row>
    <row r="6" spans="1:31" ht="15.75" customHeight="1" x14ac:dyDescent="0.25">
      <c r="A6" s="61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92</v>
      </c>
      <c r="L6" s="88">
        <f>IF(OR(ISBLANK(tbl_SeqLib[[#This Row],[Sample ID]]),ISBLANK(endrepair_targetmass)),0,IF(LEN(tbl_SeqLib[[#This Row],[PCR '[DNA'] (ng / µl)]])=0,1,2))</f>
        <v>0</v>
      </c>
      <c r="M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" s="44" t="str">
        <f>IF(tbl_SeqLib[[#This Row],[entry]]=2,ROUNDUP(_xlfn.MINIFS(tbl_SeqLib[Exact],tbl_SeqLib[Column],tbl_SeqLib[[#This Row],[Column]]),1),"")</f>
        <v/>
      </c>
      <c r="O6" s="44" t="str">
        <f>IF(tbl_SeqLib[[#This Row],[entry]]=2,ROUNDDOWN(_xlfn.MAXIFS(tbl_SeqLib[Exact],tbl_SeqLib[Column],tbl_SeqLib[[#This Row],[Column]]),1),"")</f>
        <v/>
      </c>
      <c r="P6" s="44" t="str">
        <f>IF(tbl_SeqLib[[#This Row],[entry]]=2,ROUNDUP(AVERAGEIFS(tbl_SeqLib[Exact],tbl_SeqLib[Column],tbl_SeqLib[[#This Row],[Column]]),1),"")</f>
        <v/>
      </c>
      <c r="Q6" s="44" t="str" cm="1">
        <f t="array" ref="Q6">_xlfn.XLOOKUP(0,ABS(tbl_SeqLib[[#This Row],[Min for col]:[Avg for col]]-tbl_SeqLib[[#This Row],[Exact]]),tbl_SeqLib[[#This Row],[Min for col]:[Avg for col]],"",1)</f>
        <v/>
      </c>
      <c r="R6" s="44" t="str" cm="1">
        <f t="array" ref="R6">_xlfn.XLOOKUP(0,ABS(tbl_SeqLib[[#This Row],[Max for col]:[Avg for col]]-tbl_SeqLib[[#This Row],[Exact]]),tbl_SeqLib[[#This Row],[Max for col]:[Avg for col]],"",1)</f>
        <v/>
      </c>
      <c r="S6" s="44" t="str">
        <f>IF(tbl_SeqLib[[#This Row],[entry]]=2,tbl_SeqLib[[#This Row],[Max for col]],"")</f>
        <v/>
      </c>
      <c r="T6" s="44" t="str">
        <f>IF(tbl_SeqLib[[#This Row],[entry]]=2,tbl_SeqLib[[#This Row],[Avg for col]],"")</f>
        <v/>
      </c>
      <c r="U6" s="44" t="str">
        <f>IF(tbl_SeqLib[[#This Row],[entry]]=2,AVERAGE(tbl_SeqLib[Exact]),"")</f>
        <v/>
      </c>
      <c r="V6" s="44" t="str">
        <f>IF(tbl_SeqLib[[#This Row],[entry]]=2,MAX(tbl_SeqLib[Exact]),"")</f>
        <v/>
      </c>
      <c r="W6" s="44" t="str" cm="1">
        <f t="array" ref="W6">_xlfn.XLOOKUP(0,ABS(tbl_SeqLib[[#This Row],[Avg per plate]:[Max per plate]]-tbl_SeqLib[[#This Row],[Exact]]),tbl_SeqLib[[#This Row],[Avg per plate]:[Max per plate]],,1)</f>
        <v/>
      </c>
      <c r="X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" s="88" t="str">
        <f>IF(tbl_SeqLib[[#This Row],[entry]]=1,ROUNDUP(AVERAGE(tbl_SeqLib[Exact]),1),"")</f>
        <v/>
      </c>
      <c r="Z6" s="88" t="str">
        <f>IF(tbl_SeqLib[[#This Row],[entry]]=1,ROUNDUP(AVERAGEIFS(tbl_SeqLib[Exact],tbl_SeqLib[Column],tbl_SeqLib[[#This Row],[Column]]),1),"")</f>
        <v/>
      </c>
      <c r="AA6" s="44" t="str">
        <f>IF(missing_qc_resolution=reference!$E$34,tbl_SeqLib[[#This Row],[Avg per col (missing)]],tbl_SeqLib[[#This Row],[Avg per plate (missing)]])</f>
        <v/>
      </c>
      <c r="AB6" s="44" t="str">
        <f>IF(tbl_SeqLib[[#This Row],[entry]]=0,"",IF(tbl_SeqLib[[#This Row],[entry]]=1,tbl_SeqLib[[#This Row],[Not quantified]],IF(tbl_SeqLib[[#This Row],[entry]]=2,tbl_SeqLib[[#This Row],[Quantified]])))</f>
        <v/>
      </c>
      <c r="AC6" s="48"/>
      <c r="AD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" s="62" t="str">
        <f>IF(ISBLANK(tbl_SeqLib[[#This Row],[sWGA Identifier]]),"",CONCATENATE(exp_id,"_",tbl_SeqLib[[#This Row],[Well]]))</f>
        <v/>
      </c>
    </row>
    <row r="7" spans="1:31" ht="15.75" customHeight="1" x14ac:dyDescent="0.25">
      <c r="A7" s="61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94</v>
      </c>
      <c r="L7" s="88">
        <f>IF(OR(ISBLANK(tbl_SeqLib[[#This Row],[Sample ID]]),ISBLANK(endrepair_targetmass)),0,IF(LEN(tbl_SeqLib[[#This Row],[PCR '[DNA'] (ng / µl)]])=0,1,2))</f>
        <v>0</v>
      </c>
      <c r="M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" s="44" t="str">
        <f>IF(tbl_SeqLib[[#This Row],[entry]]=2,ROUNDUP(_xlfn.MINIFS(tbl_SeqLib[Exact],tbl_SeqLib[Column],tbl_SeqLib[[#This Row],[Column]]),1),"")</f>
        <v/>
      </c>
      <c r="O7" s="44" t="str">
        <f>IF(tbl_SeqLib[[#This Row],[entry]]=2,ROUNDDOWN(_xlfn.MAXIFS(tbl_SeqLib[Exact],tbl_SeqLib[Column],tbl_SeqLib[[#This Row],[Column]]),1),"")</f>
        <v/>
      </c>
      <c r="P7" s="44" t="str">
        <f>IF(tbl_SeqLib[[#This Row],[entry]]=2,ROUNDUP(AVERAGEIFS(tbl_SeqLib[Exact],tbl_SeqLib[Column],tbl_SeqLib[[#This Row],[Column]]),1),"")</f>
        <v/>
      </c>
      <c r="Q7" s="44" t="str" cm="1">
        <f t="array" ref="Q7">_xlfn.XLOOKUP(0,ABS(tbl_SeqLib[[#This Row],[Min for col]:[Avg for col]]-tbl_SeqLib[[#This Row],[Exact]]),tbl_SeqLib[[#This Row],[Min for col]:[Avg for col]],"",1)</f>
        <v/>
      </c>
      <c r="R7" s="44" t="str" cm="1">
        <f t="array" ref="R7">_xlfn.XLOOKUP(0,ABS(tbl_SeqLib[[#This Row],[Max for col]:[Avg for col]]-tbl_SeqLib[[#This Row],[Exact]]),tbl_SeqLib[[#This Row],[Max for col]:[Avg for col]],"",1)</f>
        <v/>
      </c>
      <c r="S7" s="44" t="str">
        <f>IF(tbl_SeqLib[[#This Row],[entry]]=2,tbl_SeqLib[[#This Row],[Max for col]],"")</f>
        <v/>
      </c>
      <c r="T7" s="44" t="str">
        <f>IF(tbl_SeqLib[[#This Row],[entry]]=2,tbl_SeqLib[[#This Row],[Avg for col]],"")</f>
        <v/>
      </c>
      <c r="U7" s="44" t="str">
        <f>IF(tbl_SeqLib[[#This Row],[entry]]=2,AVERAGE(tbl_SeqLib[Exact]),"")</f>
        <v/>
      </c>
      <c r="V7" s="44" t="str">
        <f>IF(tbl_SeqLib[[#This Row],[entry]]=2,MAX(tbl_SeqLib[Exact]),"")</f>
        <v/>
      </c>
      <c r="W7" s="44" t="str" cm="1">
        <f t="array" ref="W7">_xlfn.XLOOKUP(0,ABS(tbl_SeqLib[[#This Row],[Avg per plate]:[Max per plate]]-tbl_SeqLib[[#This Row],[Exact]]),tbl_SeqLib[[#This Row],[Avg per plate]:[Max per plate]],,1)</f>
        <v/>
      </c>
      <c r="X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" s="88" t="str">
        <f>IF(tbl_SeqLib[[#This Row],[entry]]=1,ROUNDUP(AVERAGE(tbl_SeqLib[Exact]),1),"")</f>
        <v/>
      </c>
      <c r="Z7" s="88" t="str">
        <f>IF(tbl_SeqLib[[#This Row],[entry]]=1,ROUNDUP(AVERAGEIFS(tbl_SeqLib[Exact],tbl_SeqLib[Column],tbl_SeqLib[[#This Row],[Column]]),1),"")</f>
        <v/>
      </c>
      <c r="AA7" s="44" t="str">
        <f>IF(missing_qc_resolution=reference!$E$34,tbl_SeqLib[[#This Row],[Avg per col (missing)]],tbl_SeqLib[[#This Row],[Avg per plate (missing)]])</f>
        <v/>
      </c>
      <c r="AB7" s="44" t="str">
        <f>IF(tbl_SeqLib[[#This Row],[entry]]=0,"",IF(tbl_SeqLib[[#This Row],[entry]]=1,tbl_SeqLib[[#This Row],[Not quantified]],IF(tbl_SeqLib[[#This Row],[entry]]=2,tbl_SeqLib[[#This Row],[Quantified]])))</f>
        <v/>
      </c>
      <c r="AC7" s="48"/>
      <c r="AD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" s="62" t="str">
        <f>IF(ISBLANK(tbl_SeqLib[[#This Row],[sWGA Identifier]]),"",CONCATENATE(exp_id,"_",tbl_SeqLib[[#This Row],[Well]]))</f>
        <v/>
      </c>
    </row>
    <row r="8" spans="1:31" ht="15.75" customHeight="1" x14ac:dyDescent="0.25">
      <c r="A8" s="61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96</v>
      </c>
      <c r="L8" s="88">
        <f>IF(OR(ISBLANK(tbl_SeqLib[[#This Row],[Sample ID]]),ISBLANK(endrepair_targetmass)),0,IF(LEN(tbl_SeqLib[[#This Row],[PCR '[DNA'] (ng / µl)]])=0,1,2))</f>
        <v>0</v>
      </c>
      <c r="M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" s="44" t="str">
        <f>IF(tbl_SeqLib[[#This Row],[entry]]=2,ROUNDUP(_xlfn.MINIFS(tbl_SeqLib[Exact],tbl_SeqLib[Column],tbl_SeqLib[[#This Row],[Column]]),1),"")</f>
        <v/>
      </c>
      <c r="O8" s="44" t="str">
        <f>IF(tbl_SeqLib[[#This Row],[entry]]=2,ROUNDDOWN(_xlfn.MAXIFS(tbl_SeqLib[Exact],tbl_SeqLib[Column],tbl_SeqLib[[#This Row],[Column]]),1),"")</f>
        <v/>
      </c>
      <c r="P8" s="44" t="str">
        <f>IF(tbl_SeqLib[[#This Row],[entry]]=2,ROUNDUP(AVERAGEIFS(tbl_SeqLib[Exact],tbl_SeqLib[Column],tbl_SeqLib[[#This Row],[Column]]),1),"")</f>
        <v/>
      </c>
      <c r="Q8" s="44" t="str" cm="1">
        <f t="array" ref="Q8">_xlfn.XLOOKUP(0,ABS(tbl_SeqLib[[#This Row],[Min for col]:[Avg for col]]-tbl_SeqLib[[#This Row],[Exact]]),tbl_SeqLib[[#This Row],[Min for col]:[Avg for col]],"",1)</f>
        <v/>
      </c>
      <c r="R8" s="44" t="str" cm="1">
        <f t="array" ref="R8">_xlfn.XLOOKUP(0,ABS(tbl_SeqLib[[#This Row],[Max for col]:[Avg for col]]-tbl_SeqLib[[#This Row],[Exact]]),tbl_SeqLib[[#This Row],[Max for col]:[Avg for col]],"",1)</f>
        <v/>
      </c>
      <c r="S8" s="44" t="str">
        <f>IF(tbl_SeqLib[[#This Row],[entry]]=2,tbl_SeqLib[[#This Row],[Max for col]],"")</f>
        <v/>
      </c>
      <c r="T8" s="44" t="str">
        <f>IF(tbl_SeqLib[[#This Row],[entry]]=2,tbl_SeqLib[[#This Row],[Avg for col]],"")</f>
        <v/>
      </c>
      <c r="U8" s="44" t="str">
        <f>IF(tbl_SeqLib[[#This Row],[entry]]=2,AVERAGE(tbl_SeqLib[Exact]),"")</f>
        <v/>
      </c>
      <c r="V8" s="44" t="str">
        <f>IF(tbl_SeqLib[[#This Row],[entry]]=2,MAX(tbl_SeqLib[Exact]),"")</f>
        <v/>
      </c>
      <c r="W8" s="44" t="str" cm="1">
        <f t="array" ref="W8">_xlfn.XLOOKUP(0,ABS(tbl_SeqLib[[#This Row],[Avg per plate]:[Max per plate]]-tbl_SeqLib[[#This Row],[Exact]]),tbl_SeqLib[[#This Row],[Avg per plate]:[Max per plate]],,1)</f>
        <v/>
      </c>
      <c r="X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" s="88" t="str">
        <f>IF(tbl_SeqLib[[#This Row],[entry]]=1,ROUNDUP(AVERAGE(tbl_SeqLib[Exact]),1),"")</f>
        <v/>
      </c>
      <c r="Z8" s="88" t="str">
        <f>IF(tbl_SeqLib[[#This Row],[entry]]=1,ROUNDUP(AVERAGEIFS(tbl_SeqLib[Exact],tbl_SeqLib[Column],tbl_SeqLib[[#This Row],[Column]]),1),"")</f>
        <v/>
      </c>
      <c r="AA8" s="44" t="str">
        <f>IF(missing_qc_resolution=reference!$E$34,tbl_SeqLib[[#This Row],[Avg per col (missing)]],tbl_SeqLib[[#This Row],[Avg per plate (missing)]])</f>
        <v/>
      </c>
      <c r="AB8" s="44" t="str">
        <f>IF(tbl_SeqLib[[#This Row],[entry]]=0,"",IF(tbl_SeqLib[[#This Row],[entry]]=1,tbl_SeqLib[[#This Row],[Not quantified]],IF(tbl_SeqLib[[#This Row],[entry]]=2,tbl_SeqLib[[#This Row],[Quantified]])))</f>
        <v/>
      </c>
      <c r="AC8" s="48"/>
      <c r="AD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" s="62" t="str">
        <f>IF(ISBLANK(tbl_SeqLib[[#This Row],[sWGA Identifier]]),"",CONCATENATE(exp_id,"_",tbl_SeqLib[[#This Row],[Well]]))</f>
        <v/>
      </c>
    </row>
    <row r="9" spans="1:31" ht="15.75" customHeight="1" x14ac:dyDescent="0.25">
      <c r="A9" s="61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98</v>
      </c>
      <c r="L9" s="88">
        <f>IF(OR(ISBLANK(tbl_SeqLib[[#This Row],[Sample ID]]),ISBLANK(endrepair_targetmass)),0,IF(LEN(tbl_SeqLib[[#This Row],[PCR '[DNA'] (ng / µl)]])=0,1,2))</f>
        <v>0</v>
      </c>
      <c r="M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" s="44" t="str">
        <f>IF(tbl_SeqLib[[#This Row],[entry]]=2,ROUNDUP(_xlfn.MINIFS(tbl_SeqLib[Exact],tbl_SeqLib[Column],tbl_SeqLib[[#This Row],[Column]]),1),"")</f>
        <v/>
      </c>
      <c r="O9" s="44" t="str">
        <f>IF(tbl_SeqLib[[#This Row],[entry]]=2,ROUNDDOWN(_xlfn.MAXIFS(tbl_SeqLib[Exact],tbl_SeqLib[Column],tbl_SeqLib[[#This Row],[Column]]),1),"")</f>
        <v/>
      </c>
      <c r="P9" s="44" t="str">
        <f>IF(tbl_SeqLib[[#This Row],[entry]]=2,ROUNDUP(AVERAGEIFS(tbl_SeqLib[Exact],tbl_SeqLib[Column],tbl_SeqLib[[#This Row],[Column]]),1),"")</f>
        <v/>
      </c>
      <c r="Q9" s="44" t="str" cm="1">
        <f t="array" ref="Q9">_xlfn.XLOOKUP(0,ABS(tbl_SeqLib[[#This Row],[Min for col]:[Avg for col]]-tbl_SeqLib[[#This Row],[Exact]]),tbl_SeqLib[[#This Row],[Min for col]:[Avg for col]],"",1)</f>
        <v/>
      </c>
      <c r="R9" s="44" t="str" cm="1">
        <f t="array" ref="R9">_xlfn.XLOOKUP(0,ABS(tbl_SeqLib[[#This Row],[Max for col]:[Avg for col]]-tbl_SeqLib[[#This Row],[Exact]]),tbl_SeqLib[[#This Row],[Max for col]:[Avg for col]],"",1)</f>
        <v/>
      </c>
      <c r="S9" s="44" t="str">
        <f>IF(tbl_SeqLib[[#This Row],[entry]]=2,tbl_SeqLib[[#This Row],[Max for col]],"")</f>
        <v/>
      </c>
      <c r="T9" s="44" t="str">
        <f>IF(tbl_SeqLib[[#This Row],[entry]]=2,tbl_SeqLib[[#This Row],[Avg for col]],"")</f>
        <v/>
      </c>
      <c r="U9" s="44" t="str">
        <f>IF(tbl_SeqLib[[#This Row],[entry]]=2,AVERAGE(tbl_SeqLib[Exact]),"")</f>
        <v/>
      </c>
      <c r="V9" s="44" t="str">
        <f>IF(tbl_SeqLib[[#This Row],[entry]]=2,MAX(tbl_SeqLib[Exact]),"")</f>
        <v/>
      </c>
      <c r="W9" s="44" t="str" cm="1">
        <f t="array" ref="W9">_xlfn.XLOOKUP(0,ABS(tbl_SeqLib[[#This Row],[Avg per plate]:[Max per plate]]-tbl_SeqLib[[#This Row],[Exact]]),tbl_SeqLib[[#This Row],[Avg per plate]:[Max per plate]],,1)</f>
        <v/>
      </c>
      <c r="X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" s="88" t="str">
        <f>IF(tbl_SeqLib[[#This Row],[entry]]=1,ROUNDUP(AVERAGE(tbl_SeqLib[Exact]),1),"")</f>
        <v/>
      </c>
      <c r="Z9" s="88" t="str">
        <f>IF(tbl_SeqLib[[#This Row],[entry]]=1,ROUNDUP(AVERAGEIFS(tbl_SeqLib[Exact],tbl_SeqLib[Column],tbl_SeqLib[[#This Row],[Column]]),1),"")</f>
        <v/>
      </c>
      <c r="AA9" s="44" t="str">
        <f>IF(missing_qc_resolution=reference!$E$34,tbl_SeqLib[[#This Row],[Avg per col (missing)]],tbl_SeqLib[[#This Row],[Avg per plate (missing)]])</f>
        <v/>
      </c>
      <c r="AB9" s="44" t="str">
        <f>IF(tbl_SeqLib[[#This Row],[entry]]=0,"",IF(tbl_SeqLib[[#This Row],[entry]]=1,tbl_SeqLib[[#This Row],[Not quantified]],IF(tbl_SeqLib[[#This Row],[entry]]=2,tbl_SeqLib[[#This Row],[Quantified]])))</f>
        <v/>
      </c>
      <c r="AC9" s="48"/>
      <c r="AD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" s="62" t="str">
        <f>IF(ISBLANK(tbl_SeqLib[[#This Row],[sWGA Identifier]]),"",CONCATENATE(exp_id,"_",tbl_SeqLib[[#This Row],[Well]]))</f>
        <v/>
      </c>
    </row>
    <row r="10" spans="1:31" ht="15.75" customHeight="1" thickBot="1" x14ac:dyDescent="0.3">
      <c r="A10" s="63">
        <v>8</v>
      </c>
      <c r="B10" s="64" t="str">
        <f>RIGHT(tbl_SeqLib[[#This Row],[Well]],LEN(tbl_SeqLib[[#This Row],[Well]])-1)</f>
        <v>1</v>
      </c>
      <c r="C10" s="64" t="s">
        <v>99</v>
      </c>
      <c r="D10" s="65"/>
      <c r="E10" s="66"/>
      <c r="F10" s="67"/>
      <c r="G10" s="65"/>
      <c r="H10" s="67"/>
      <c r="I10" s="65"/>
      <c r="J1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9" t="s">
        <v>100</v>
      </c>
      <c r="L10" s="89">
        <f>IF(OR(ISBLANK(tbl_SeqLib[[#This Row],[Sample ID]]),ISBLANK(endrepair_targetmass)),0,IF(LEN(tbl_SeqLib[[#This Row],[PCR '[DNA'] (ng / µl)]])=0,1,2))</f>
        <v>0</v>
      </c>
      <c r="M1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0" s="70" t="str">
        <f>IF(tbl_SeqLib[[#This Row],[entry]]=2,ROUNDUP(_xlfn.MINIFS(tbl_SeqLib[Exact],tbl_SeqLib[Column],tbl_SeqLib[[#This Row],[Column]]),1),"")</f>
        <v/>
      </c>
      <c r="O10" s="70" t="str">
        <f>IF(tbl_SeqLib[[#This Row],[entry]]=2,ROUNDDOWN(_xlfn.MAXIFS(tbl_SeqLib[Exact],tbl_SeqLib[Column],tbl_SeqLib[[#This Row],[Column]]),1),"")</f>
        <v/>
      </c>
      <c r="P10" s="70" t="str">
        <f>IF(tbl_SeqLib[[#This Row],[entry]]=2,ROUNDUP(AVERAGEIFS(tbl_SeqLib[Exact],tbl_SeqLib[Column],tbl_SeqLib[[#This Row],[Column]]),1),"")</f>
        <v/>
      </c>
      <c r="Q10" s="70" t="str" cm="1">
        <f t="array" ref="Q10">_xlfn.XLOOKUP(0,ABS(tbl_SeqLib[[#This Row],[Min for col]:[Avg for col]]-tbl_SeqLib[[#This Row],[Exact]]),tbl_SeqLib[[#This Row],[Min for col]:[Avg for col]],"",1)</f>
        <v/>
      </c>
      <c r="R10" s="70" t="str" cm="1">
        <f t="array" ref="R10">_xlfn.XLOOKUP(0,ABS(tbl_SeqLib[[#This Row],[Max for col]:[Avg for col]]-tbl_SeqLib[[#This Row],[Exact]]),tbl_SeqLib[[#This Row],[Max for col]:[Avg for col]],"",1)</f>
        <v/>
      </c>
      <c r="S10" s="70" t="str">
        <f>IF(tbl_SeqLib[[#This Row],[entry]]=2,tbl_SeqLib[[#This Row],[Max for col]],"")</f>
        <v/>
      </c>
      <c r="T10" s="70" t="str">
        <f>IF(tbl_SeqLib[[#This Row],[entry]]=2,tbl_SeqLib[[#This Row],[Avg for col]],"")</f>
        <v/>
      </c>
      <c r="U10" s="70" t="str">
        <f>IF(tbl_SeqLib[[#This Row],[entry]]=2,AVERAGE(tbl_SeqLib[Exact]),"")</f>
        <v/>
      </c>
      <c r="V10" s="70" t="str">
        <f>IF(tbl_SeqLib[[#This Row],[entry]]=2,MAX(tbl_SeqLib[Exact]),"")</f>
        <v/>
      </c>
      <c r="W10" s="70" t="str" cm="1">
        <f t="array" ref="W10">_xlfn.XLOOKUP(0,ABS(tbl_SeqLib[[#This Row],[Avg per plate]:[Max per plate]]-tbl_SeqLib[[#This Row],[Exact]]),tbl_SeqLib[[#This Row],[Avg per plate]:[Max per plate]],,1)</f>
        <v/>
      </c>
      <c r="X1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0" s="89" t="str">
        <f>IF(tbl_SeqLib[[#This Row],[entry]]=1,ROUNDUP(AVERAGE(tbl_SeqLib[Exact]),1),"")</f>
        <v/>
      </c>
      <c r="Z10" s="89" t="str">
        <f>IF(tbl_SeqLib[[#This Row],[entry]]=1,ROUNDUP(AVERAGEIFS(tbl_SeqLib[Exact],tbl_SeqLib[Column],tbl_SeqLib[[#This Row],[Column]]),1),"")</f>
        <v/>
      </c>
      <c r="AA10" s="70" t="str">
        <f>IF(missing_qc_resolution=reference!$E$34,tbl_SeqLib[[#This Row],[Avg per col (missing)]],tbl_SeqLib[[#This Row],[Avg per plate (missing)]])</f>
        <v/>
      </c>
      <c r="AB10" s="70" t="str">
        <f>IF(tbl_SeqLib[[#This Row],[entry]]=0,"",IF(tbl_SeqLib[[#This Row],[entry]]=1,tbl_SeqLib[[#This Row],[Not quantified]],IF(tbl_SeqLib[[#This Row],[entry]]=2,tbl_SeqLib[[#This Row],[Quantified]])))</f>
        <v/>
      </c>
      <c r="AC10" s="71"/>
      <c r="AD1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0" s="72" t="str">
        <f>IF(ISBLANK(tbl_SeqLib[[#This Row],[sWGA Identifier]]),"",CONCATENATE(exp_id,"_",tbl_SeqLib[[#This Row],[Well]]))</f>
        <v/>
      </c>
    </row>
    <row r="11" spans="1:31" ht="15.75" customHeight="1" x14ac:dyDescent="0.25">
      <c r="A11" s="51">
        <v>9</v>
      </c>
      <c r="B11" s="52" t="str">
        <f>RIGHT(tbl_SeqLib[[#This Row],[Well]],LEN(tbl_SeqLib[[#This Row],[Well]])-1)</f>
        <v>2</v>
      </c>
      <c r="C11" s="52" t="s">
        <v>101</v>
      </c>
      <c r="D11" s="53"/>
      <c r="E11" s="57"/>
      <c r="F11" s="53"/>
      <c r="G11" s="53"/>
      <c r="H11" s="53"/>
      <c r="I11" s="53"/>
      <c r="J1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7" t="s">
        <v>102</v>
      </c>
      <c r="L11" s="87">
        <f>IF(OR(ISBLANK(tbl_SeqLib[[#This Row],[Sample ID]]),ISBLANK(endrepair_targetmass)),0,IF(LEN(tbl_SeqLib[[#This Row],[PCR '[DNA'] (ng / µl)]])=0,1,2))</f>
        <v>0</v>
      </c>
      <c r="M1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1" s="58" t="str">
        <f>IF(tbl_SeqLib[[#This Row],[entry]]=2,ROUNDUP(_xlfn.MINIFS(tbl_SeqLib[Exact],tbl_SeqLib[Column],tbl_SeqLib[[#This Row],[Column]]),1),"")</f>
        <v/>
      </c>
      <c r="O11" s="58" t="str">
        <f>IF(tbl_SeqLib[[#This Row],[entry]]=2,ROUNDDOWN(_xlfn.MAXIFS(tbl_SeqLib[Exact],tbl_SeqLib[Column],tbl_SeqLib[[#This Row],[Column]]),1),"")</f>
        <v/>
      </c>
      <c r="P11" s="58" t="str">
        <f>IF(tbl_SeqLib[[#This Row],[entry]]=2,ROUNDUP(AVERAGEIFS(tbl_SeqLib[Exact],tbl_SeqLib[Column],tbl_SeqLib[[#This Row],[Column]]),1),"")</f>
        <v/>
      </c>
      <c r="Q11" s="58" t="str" cm="1">
        <f t="array" ref="Q11">_xlfn.XLOOKUP(0,ABS(tbl_SeqLib[[#This Row],[Min for col]:[Avg for col]]-tbl_SeqLib[[#This Row],[Exact]]),tbl_SeqLib[[#This Row],[Min for col]:[Avg for col]],"",1)</f>
        <v/>
      </c>
      <c r="R11" s="58" t="str" cm="1">
        <f t="array" ref="R11">_xlfn.XLOOKUP(0,ABS(tbl_SeqLib[[#This Row],[Max for col]:[Avg for col]]-tbl_SeqLib[[#This Row],[Exact]]),tbl_SeqLib[[#This Row],[Max for col]:[Avg for col]],"",1)</f>
        <v/>
      </c>
      <c r="S11" s="58" t="str">
        <f>IF(tbl_SeqLib[[#This Row],[entry]]=2,tbl_SeqLib[[#This Row],[Max for col]],"")</f>
        <v/>
      </c>
      <c r="T11" s="58" t="str">
        <f>IF(tbl_SeqLib[[#This Row],[entry]]=2,tbl_SeqLib[[#This Row],[Avg for col]],"")</f>
        <v/>
      </c>
      <c r="U11" s="58" t="str">
        <f>IF(tbl_SeqLib[[#This Row],[entry]]=2,AVERAGE(tbl_SeqLib[Exact]),"")</f>
        <v/>
      </c>
      <c r="V11" s="58" t="str">
        <f>IF(tbl_SeqLib[[#This Row],[entry]]=2,MAX(tbl_SeqLib[Exact]),"")</f>
        <v/>
      </c>
      <c r="W11" s="58" t="str" cm="1">
        <f t="array" ref="W11">_xlfn.XLOOKUP(0,ABS(tbl_SeqLib[[#This Row],[Avg per plate]:[Max per plate]]-tbl_SeqLib[[#This Row],[Exact]]),tbl_SeqLib[[#This Row],[Avg per plate]:[Max per plate]],,1)</f>
        <v/>
      </c>
      <c r="X1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1" s="87" t="str">
        <f>IF(tbl_SeqLib[[#This Row],[entry]]=1,ROUNDUP(AVERAGE(tbl_SeqLib[Exact]),1),"")</f>
        <v/>
      </c>
      <c r="Z11" s="87" t="str">
        <f>IF(tbl_SeqLib[[#This Row],[entry]]=1,ROUNDUP(AVERAGEIFS(tbl_SeqLib[Exact],tbl_SeqLib[Column],tbl_SeqLib[[#This Row],[Column]]),1),"")</f>
        <v/>
      </c>
      <c r="AA11" s="58" t="str">
        <f>IF(missing_qc_resolution=reference!$E$34,tbl_SeqLib[[#This Row],[Avg per col (missing)]],tbl_SeqLib[[#This Row],[Avg per plate (missing)]])</f>
        <v/>
      </c>
      <c r="AB11" s="58" t="str">
        <f>IF(tbl_SeqLib[[#This Row],[entry]]=0,"",IF(tbl_SeqLib[[#This Row],[entry]]=1,tbl_SeqLib[[#This Row],[Not quantified]],IF(tbl_SeqLib[[#This Row],[entry]]=2,tbl_SeqLib[[#This Row],[Quantified]])))</f>
        <v/>
      </c>
      <c r="AC11" s="59"/>
      <c r="AD1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1" s="60" t="str">
        <f>IF(ISBLANK(tbl_SeqLib[[#This Row],[sWGA Identifier]]),"",CONCATENATE(exp_id,"_",tbl_SeqLib[[#This Row],[Well]]))</f>
        <v/>
      </c>
    </row>
    <row r="12" spans="1:31" ht="15.75" customHeight="1" x14ac:dyDescent="0.25">
      <c r="A12" s="61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104</v>
      </c>
      <c r="L12" s="88">
        <f>IF(OR(ISBLANK(tbl_SeqLib[[#This Row],[Sample ID]]),ISBLANK(endrepair_targetmass)),0,IF(LEN(tbl_SeqLib[[#This Row],[PCR '[DNA'] (ng / µl)]])=0,1,2))</f>
        <v>0</v>
      </c>
      <c r="M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2" s="44" t="str">
        <f>IF(tbl_SeqLib[[#This Row],[entry]]=2,ROUNDUP(_xlfn.MINIFS(tbl_SeqLib[Exact],tbl_SeqLib[Column],tbl_SeqLib[[#This Row],[Column]]),1),"")</f>
        <v/>
      </c>
      <c r="O12" s="44" t="str">
        <f>IF(tbl_SeqLib[[#This Row],[entry]]=2,ROUNDDOWN(_xlfn.MAXIFS(tbl_SeqLib[Exact],tbl_SeqLib[Column],tbl_SeqLib[[#This Row],[Column]]),1),"")</f>
        <v/>
      </c>
      <c r="P12" s="44" t="str">
        <f>IF(tbl_SeqLib[[#This Row],[entry]]=2,ROUNDUP(AVERAGEIFS(tbl_SeqLib[Exact],tbl_SeqLib[Column],tbl_SeqLib[[#This Row],[Column]]),1),"")</f>
        <v/>
      </c>
      <c r="Q12" s="44" t="str" cm="1">
        <f t="array" ref="Q12">_xlfn.XLOOKUP(0,ABS(tbl_SeqLib[[#This Row],[Min for col]:[Avg for col]]-tbl_SeqLib[[#This Row],[Exact]]),tbl_SeqLib[[#This Row],[Min for col]:[Avg for col]],"",1)</f>
        <v/>
      </c>
      <c r="R12" s="44" t="str" cm="1">
        <f t="array" ref="R12">_xlfn.XLOOKUP(0,ABS(tbl_SeqLib[[#This Row],[Max for col]:[Avg for col]]-tbl_SeqLib[[#This Row],[Exact]]),tbl_SeqLib[[#This Row],[Max for col]:[Avg for col]],"",1)</f>
        <v/>
      </c>
      <c r="S12" s="44" t="str">
        <f>IF(tbl_SeqLib[[#This Row],[entry]]=2,tbl_SeqLib[[#This Row],[Max for col]],"")</f>
        <v/>
      </c>
      <c r="T12" s="44" t="str">
        <f>IF(tbl_SeqLib[[#This Row],[entry]]=2,tbl_SeqLib[[#This Row],[Avg for col]],"")</f>
        <v/>
      </c>
      <c r="U12" s="44" t="str">
        <f>IF(tbl_SeqLib[[#This Row],[entry]]=2,AVERAGE(tbl_SeqLib[Exact]),"")</f>
        <v/>
      </c>
      <c r="V12" s="44" t="str">
        <f>IF(tbl_SeqLib[[#This Row],[entry]]=2,MAX(tbl_SeqLib[Exact]),"")</f>
        <v/>
      </c>
      <c r="W12" s="44" t="str" cm="1">
        <f t="array" ref="W12">_xlfn.XLOOKUP(0,ABS(tbl_SeqLib[[#This Row],[Avg per plate]:[Max per plate]]-tbl_SeqLib[[#This Row],[Exact]]),tbl_SeqLib[[#This Row],[Avg per plate]:[Max per plate]],,1)</f>
        <v/>
      </c>
      <c r="X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2" s="88" t="str">
        <f>IF(tbl_SeqLib[[#This Row],[entry]]=1,ROUNDUP(AVERAGE(tbl_SeqLib[Exact]),1),"")</f>
        <v/>
      </c>
      <c r="Z12" s="88" t="str">
        <f>IF(tbl_SeqLib[[#This Row],[entry]]=1,ROUNDUP(AVERAGEIFS(tbl_SeqLib[Exact],tbl_SeqLib[Column],tbl_SeqLib[[#This Row],[Column]]),1),"")</f>
        <v/>
      </c>
      <c r="AA12" s="44" t="str">
        <f>IF(missing_qc_resolution=reference!$E$34,tbl_SeqLib[[#This Row],[Avg per col (missing)]],tbl_SeqLib[[#This Row],[Avg per plate (missing)]])</f>
        <v/>
      </c>
      <c r="AB12" s="44" t="str">
        <f>IF(tbl_SeqLib[[#This Row],[entry]]=0,"",IF(tbl_SeqLib[[#This Row],[entry]]=1,tbl_SeqLib[[#This Row],[Not quantified]],IF(tbl_SeqLib[[#This Row],[entry]]=2,tbl_SeqLib[[#This Row],[Quantified]])))</f>
        <v/>
      </c>
      <c r="AC12" s="48"/>
      <c r="AD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2" s="62" t="str">
        <f>IF(ISBLANK(tbl_SeqLib[[#This Row],[sWGA Identifier]]),"",CONCATENATE(exp_id,"_",tbl_SeqLib[[#This Row],[Well]]))</f>
        <v/>
      </c>
    </row>
    <row r="13" spans="1:31" ht="15.75" customHeight="1" x14ac:dyDescent="0.25">
      <c r="A13" s="61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106</v>
      </c>
      <c r="L13" s="88">
        <f>IF(OR(ISBLANK(tbl_SeqLib[[#This Row],[Sample ID]]),ISBLANK(endrepair_targetmass)),0,IF(LEN(tbl_SeqLib[[#This Row],[PCR '[DNA'] (ng / µl)]])=0,1,2))</f>
        <v>0</v>
      </c>
      <c r="M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3" s="44" t="str">
        <f>IF(tbl_SeqLib[[#This Row],[entry]]=2,ROUNDUP(_xlfn.MINIFS(tbl_SeqLib[Exact],tbl_SeqLib[Column],tbl_SeqLib[[#This Row],[Column]]),1),"")</f>
        <v/>
      </c>
      <c r="O13" s="44" t="str">
        <f>IF(tbl_SeqLib[[#This Row],[entry]]=2,ROUNDDOWN(_xlfn.MAXIFS(tbl_SeqLib[Exact],tbl_SeqLib[Column],tbl_SeqLib[[#This Row],[Column]]),1),"")</f>
        <v/>
      </c>
      <c r="P13" s="44" t="str">
        <f>IF(tbl_SeqLib[[#This Row],[entry]]=2,ROUNDUP(AVERAGEIFS(tbl_SeqLib[Exact],tbl_SeqLib[Column],tbl_SeqLib[[#This Row],[Column]]),1),"")</f>
        <v/>
      </c>
      <c r="Q13" s="44" t="str" cm="1">
        <f t="array" ref="Q13">_xlfn.XLOOKUP(0,ABS(tbl_SeqLib[[#This Row],[Min for col]:[Avg for col]]-tbl_SeqLib[[#This Row],[Exact]]),tbl_SeqLib[[#This Row],[Min for col]:[Avg for col]],"",1)</f>
        <v/>
      </c>
      <c r="R13" s="44" t="str" cm="1">
        <f t="array" ref="R13">_xlfn.XLOOKUP(0,ABS(tbl_SeqLib[[#This Row],[Max for col]:[Avg for col]]-tbl_SeqLib[[#This Row],[Exact]]),tbl_SeqLib[[#This Row],[Max for col]:[Avg for col]],"",1)</f>
        <v/>
      </c>
      <c r="S13" s="44" t="str">
        <f>IF(tbl_SeqLib[[#This Row],[entry]]=2,tbl_SeqLib[[#This Row],[Max for col]],"")</f>
        <v/>
      </c>
      <c r="T13" s="44" t="str">
        <f>IF(tbl_SeqLib[[#This Row],[entry]]=2,tbl_SeqLib[[#This Row],[Avg for col]],"")</f>
        <v/>
      </c>
      <c r="U13" s="44" t="str">
        <f>IF(tbl_SeqLib[[#This Row],[entry]]=2,AVERAGE(tbl_SeqLib[Exact]),"")</f>
        <v/>
      </c>
      <c r="V13" s="44" t="str">
        <f>IF(tbl_SeqLib[[#This Row],[entry]]=2,MAX(tbl_SeqLib[Exact]),"")</f>
        <v/>
      </c>
      <c r="W13" s="44" t="str" cm="1">
        <f t="array" ref="W13">_xlfn.XLOOKUP(0,ABS(tbl_SeqLib[[#This Row],[Avg per plate]:[Max per plate]]-tbl_SeqLib[[#This Row],[Exact]]),tbl_SeqLib[[#This Row],[Avg per plate]:[Max per plate]],,1)</f>
        <v/>
      </c>
      <c r="X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3" s="88" t="str">
        <f>IF(tbl_SeqLib[[#This Row],[entry]]=1,ROUNDUP(AVERAGE(tbl_SeqLib[Exact]),1),"")</f>
        <v/>
      </c>
      <c r="Z13" s="88" t="str">
        <f>IF(tbl_SeqLib[[#This Row],[entry]]=1,ROUNDUP(AVERAGEIFS(tbl_SeqLib[Exact],tbl_SeqLib[Column],tbl_SeqLib[[#This Row],[Column]]),1),"")</f>
        <v/>
      </c>
      <c r="AA13" s="44" t="str">
        <f>IF(missing_qc_resolution=reference!$E$34,tbl_SeqLib[[#This Row],[Avg per col (missing)]],tbl_SeqLib[[#This Row],[Avg per plate (missing)]])</f>
        <v/>
      </c>
      <c r="AB13" s="44" t="str">
        <f>IF(tbl_SeqLib[[#This Row],[entry]]=0,"",IF(tbl_SeqLib[[#This Row],[entry]]=1,tbl_SeqLib[[#This Row],[Not quantified]],IF(tbl_SeqLib[[#This Row],[entry]]=2,tbl_SeqLib[[#This Row],[Quantified]])))</f>
        <v/>
      </c>
      <c r="AC13" s="48"/>
      <c r="AD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3" s="62" t="str">
        <f>IF(ISBLANK(tbl_SeqLib[[#This Row],[sWGA Identifier]]),"",CONCATENATE(exp_id,"_",tbl_SeqLib[[#This Row],[Well]]))</f>
        <v/>
      </c>
    </row>
    <row r="14" spans="1:31" ht="15.75" customHeight="1" x14ac:dyDescent="0.25">
      <c r="A14" s="61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108</v>
      </c>
      <c r="L14" s="88">
        <f>IF(OR(ISBLANK(tbl_SeqLib[[#This Row],[Sample ID]]),ISBLANK(endrepair_targetmass)),0,IF(LEN(tbl_SeqLib[[#This Row],[PCR '[DNA'] (ng / µl)]])=0,1,2))</f>
        <v>0</v>
      </c>
      <c r="M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4" s="44" t="str">
        <f>IF(tbl_SeqLib[[#This Row],[entry]]=2,ROUNDUP(_xlfn.MINIFS(tbl_SeqLib[Exact],tbl_SeqLib[Column],tbl_SeqLib[[#This Row],[Column]]),1),"")</f>
        <v/>
      </c>
      <c r="O14" s="44" t="str">
        <f>IF(tbl_SeqLib[[#This Row],[entry]]=2,ROUNDDOWN(_xlfn.MAXIFS(tbl_SeqLib[Exact],tbl_SeqLib[Column],tbl_SeqLib[[#This Row],[Column]]),1),"")</f>
        <v/>
      </c>
      <c r="P14" s="44" t="str">
        <f>IF(tbl_SeqLib[[#This Row],[entry]]=2,ROUNDUP(AVERAGEIFS(tbl_SeqLib[Exact],tbl_SeqLib[Column],tbl_SeqLib[[#This Row],[Column]]),1),"")</f>
        <v/>
      </c>
      <c r="Q14" s="44" t="str" cm="1">
        <f t="array" ref="Q14">_xlfn.XLOOKUP(0,ABS(tbl_SeqLib[[#This Row],[Min for col]:[Avg for col]]-tbl_SeqLib[[#This Row],[Exact]]),tbl_SeqLib[[#This Row],[Min for col]:[Avg for col]],"",1)</f>
        <v/>
      </c>
      <c r="R14" s="44" t="str" cm="1">
        <f t="array" ref="R14">_xlfn.XLOOKUP(0,ABS(tbl_SeqLib[[#This Row],[Max for col]:[Avg for col]]-tbl_SeqLib[[#This Row],[Exact]]),tbl_SeqLib[[#This Row],[Max for col]:[Avg for col]],"",1)</f>
        <v/>
      </c>
      <c r="S14" s="44" t="str">
        <f>IF(tbl_SeqLib[[#This Row],[entry]]=2,tbl_SeqLib[[#This Row],[Max for col]],"")</f>
        <v/>
      </c>
      <c r="T14" s="44" t="str">
        <f>IF(tbl_SeqLib[[#This Row],[entry]]=2,tbl_SeqLib[[#This Row],[Avg for col]],"")</f>
        <v/>
      </c>
      <c r="U14" s="44" t="str">
        <f>IF(tbl_SeqLib[[#This Row],[entry]]=2,AVERAGE(tbl_SeqLib[Exact]),"")</f>
        <v/>
      </c>
      <c r="V14" s="44" t="str">
        <f>IF(tbl_SeqLib[[#This Row],[entry]]=2,MAX(tbl_SeqLib[Exact]),"")</f>
        <v/>
      </c>
      <c r="W14" s="44" t="str" cm="1">
        <f t="array" ref="W14">_xlfn.XLOOKUP(0,ABS(tbl_SeqLib[[#This Row],[Avg per plate]:[Max per plate]]-tbl_SeqLib[[#This Row],[Exact]]),tbl_SeqLib[[#This Row],[Avg per plate]:[Max per plate]],,1)</f>
        <v/>
      </c>
      <c r="X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4" s="88" t="str">
        <f>IF(tbl_SeqLib[[#This Row],[entry]]=1,ROUNDUP(AVERAGE(tbl_SeqLib[Exact]),1),"")</f>
        <v/>
      </c>
      <c r="Z14" s="88" t="str">
        <f>IF(tbl_SeqLib[[#This Row],[entry]]=1,ROUNDUP(AVERAGEIFS(tbl_SeqLib[Exact],tbl_SeqLib[Column],tbl_SeqLib[[#This Row],[Column]]),1),"")</f>
        <v/>
      </c>
      <c r="AA14" s="44" t="str">
        <f>IF(missing_qc_resolution=reference!$E$34,tbl_SeqLib[[#This Row],[Avg per col (missing)]],tbl_SeqLib[[#This Row],[Avg per plate (missing)]])</f>
        <v/>
      </c>
      <c r="AB14" s="44" t="str">
        <f>IF(tbl_SeqLib[[#This Row],[entry]]=0,"",IF(tbl_SeqLib[[#This Row],[entry]]=1,tbl_SeqLib[[#This Row],[Not quantified]],IF(tbl_SeqLib[[#This Row],[entry]]=2,tbl_SeqLib[[#This Row],[Quantified]])))</f>
        <v/>
      </c>
      <c r="AC14" s="48"/>
      <c r="AD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4" s="62" t="str">
        <f>IF(ISBLANK(tbl_SeqLib[[#This Row],[sWGA Identifier]]),"",CONCATENATE(exp_id,"_",tbl_SeqLib[[#This Row],[Well]]))</f>
        <v/>
      </c>
    </row>
    <row r="15" spans="1:31" ht="15.75" customHeight="1" x14ac:dyDescent="0.25">
      <c r="A15" s="61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110</v>
      </c>
      <c r="L15" s="88">
        <f>IF(OR(ISBLANK(tbl_SeqLib[[#This Row],[Sample ID]]),ISBLANK(endrepair_targetmass)),0,IF(LEN(tbl_SeqLib[[#This Row],[PCR '[DNA'] (ng / µl)]])=0,1,2))</f>
        <v>0</v>
      </c>
      <c r="M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5" s="44" t="str">
        <f>IF(tbl_SeqLib[[#This Row],[entry]]=2,ROUNDUP(_xlfn.MINIFS(tbl_SeqLib[Exact],tbl_SeqLib[Column],tbl_SeqLib[[#This Row],[Column]]),1),"")</f>
        <v/>
      </c>
      <c r="O15" s="44" t="str">
        <f>IF(tbl_SeqLib[[#This Row],[entry]]=2,ROUNDDOWN(_xlfn.MAXIFS(tbl_SeqLib[Exact],tbl_SeqLib[Column],tbl_SeqLib[[#This Row],[Column]]),1),"")</f>
        <v/>
      </c>
      <c r="P15" s="44" t="str">
        <f>IF(tbl_SeqLib[[#This Row],[entry]]=2,ROUNDUP(AVERAGEIFS(tbl_SeqLib[Exact],tbl_SeqLib[Column],tbl_SeqLib[[#This Row],[Column]]),1),"")</f>
        <v/>
      </c>
      <c r="Q15" s="44" t="str" cm="1">
        <f t="array" ref="Q15">_xlfn.XLOOKUP(0,ABS(tbl_SeqLib[[#This Row],[Min for col]:[Avg for col]]-tbl_SeqLib[[#This Row],[Exact]]),tbl_SeqLib[[#This Row],[Min for col]:[Avg for col]],"",1)</f>
        <v/>
      </c>
      <c r="R15" s="44" t="str" cm="1">
        <f t="array" ref="R15">_xlfn.XLOOKUP(0,ABS(tbl_SeqLib[[#This Row],[Max for col]:[Avg for col]]-tbl_SeqLib[[#This Row],[Exact]]),tbl_SeqLib[[#This Row],[Max for col]:[Avg for col]],"",1)</f>
        <v/>
      </c>
      <c r="S15" s="44" t="str">
        <f>IF(tbl_SeqLib[[#This Row],[entry]]=2,tbl_SeqLib[[#This Row],[Max for col]],"")</f>
        <v/>
      </c>
      <c r="T15" s="44" t="str">
        <f>IF(tbl_SeqLib[[#This Row],[entry]]=2,tbl_SeqLib[[#This Row],[Avg for col]],"")</f>
        <v/>
      </c>
      <c r="U15" s="44" t="str">
        <f>IF(tbl_SeqLib[[#This Row],[entry]]=2,AVERAGE(tbl_SeqLib[Exact]),"")</f>
        <v/>
      </c>
      <c r="V15" s="44" t="str">
        <f>IF(tbl_SeqLib[[#This Row],[entry]]=2,MAX(tbl_SeqLib[Exact]),"")</f>
        <v/>
      </c>
      <c r="W15" s="44" t="str" cm="1">
        <f t="array" ref="W15">_xlfn.XLOOKUP(0,ABS(tbl_SeqLib[[#This Row],[Avg per plate]:[Max per plate]]-tbl_SeqLib[[#This Row],[Exact]]),tbl_SeqLib[[#This Row],[Avg per plate]:[Max per plate]],,1)</f>
        <v/>
      </c>
      <c r="X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5" s="88" t="str">
        <f>IF(tbl_SeqLib[[#This Row],[entry]]=1,ROUNDUP(AVERAGE(tbl_SeqLib[Exact]),1),"")</f>
        <v/>
      </c>
      <c r="Z15" s="88" t="str">
        <f>IF(tbl_SeqLib[[#This Row],[entry]]=1,ROUNDUP(AVERAGEIFS(tbl_SeqLib[Exact],tbl_SeqLib[Column],tbl_SeqLib[[#This Row],[Column]]),1),"")</f>
        <v/>
      </c>
      <c r="AA15" s="44" t="str">
        <f>IF(missing_qc_resolution=reference!$E$34,tbl_SeqLib[[#This Row],[Avg per col (missing)]],tbl_SeqLib[[#This Row],[Avg per plate (missing)]])</f>
        <v/>
      </c>
      <c r="AB15" s="44" t="str">
        <f>IF(tbl_SeqLib[[#This Row],[entry]]=0,"",IF(tbl_SeqLib[[#This Row],[entry]]=1,tbl_SeqLib[[#This Row],[Not quantified]],IF(tbl_SeqLib[[#This Row],[entry]]=2,tbl_SeqLib[[#This Row],[Quantified]])))</f>
        <v/>
      </c>
      <c r="AC15" s="48"/>
      <c r="AD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5" s="62" t="str">
        <f>IF(ISBLANK(tbl_SeqLib[[#This Row],[sWGA Identifier]]),"",CONCATENATE(exp_id,"_",tbl_SeqLib[[#This Row],[Well]]))</f>
        <v/>
      </c>
    </row>
    <row r="16" spans="1:31" ht="15.75" customHeight="1" x14ac:dyDescent="0.25">
      <c r="A16" s="61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112</v>
      </c>
      <c r="L16" s="88">
        <f>IF(OR(ISBLANK(tbl_SeqLib[[#This Row],[Sample ID]]),ISBLANK(endrepair_targetmass)),0,IF(LEN(tbl_SeqLib[[#This Row],[PCR '[DNA'] (ng / µl)]])=0,1,2))</f>
        <v>0</v>
      </c>
      <c r="M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6" s="44" t="str">
        <f>IF(tbl_SeqLib[[#This Row],[entry]]=2,ROUNDUP(_xlfn.MINIFS(tbl_SeqLib[Exact],tbl_SeqLib[Column],tbl_SeqLib[[#This Row],[Column]]),1),"")</f>
        <v/>
      </c>
      <c r="O16" s="44" t="str">
        <f>IF(tbl_SeqLib[[#This Row],[entry]]=2,ROUNDDOWN(_xlfn.MAXIFS(tbl_SeqLib[Exact],tbl_SeqLib[Column],tbl_SeqLib[[#This Row],[Column]]),1),"")</f>
        <v/>
      </c>
      <c r="P16" s="44" t="str">
        <f>IF(tbl_SeqLib[[#This Row],[entry]]=2,ROUNDUP(AVERAGEIFS(tbl_SeqLib[Exact],tbl_SeqLib[Column],tbl_SeqLib[[#This Row],[Column]]),1),"")</f>
        <v/>
      </c>
      <c r="Q16" s="44" t="str" cm="1">
        <f t="array" ref="Q16">_xlfn.XLOOKUP(0,ABS(tbl_SeqLib[[#This Row],[Min for col]:[Avg for col]]-tbl_SeqLib[[#This Row],[Exact]]),tbl_SeqLib[[#This Row],[Min for col]:[Avg for col]],"",1)</f>
        <v/>
      </c>
      <c r="R16" s="44" t="str" cm="1">
        <f t="array" ref="R16">_xlfn.XLOOKUP(0,ABS(tbl_SeqLib[[#This Row],[Max for col]:[Avg for col]]-tbl_SeqLib[[#This Row],[Exact]]),tbl_SeqLib[[#This Row],[Max for col]:[Avg for col]],"",1)</f>
        <v/>
      </c>
      <c r="S16" s="44" t="str">
        <f>IF(tbl_SeqLib[[#This Row],[entry]]=2,tbl_SeqLib[[#This Row],[Max for col]],"")</f>
        <v/>
      </c>
      <c r="T16" s="44" t="str">
        <f>IF(tbl_SeqLib[[#This Row],[entry]]=2,tbl_SeqLib[[#This Row],[Avg for col]],"")</f>
        <v/>
      </c>
      <c r="U16" s="44" t="str">
        <f>IF(tbl_SeqLib[[#This Row],[entry]]=2,AVERAGE(tbl_SeqLib[Exact]),"")</f>
        <v/>
      </c>
      <c r="V16" s="44" t="str">
        <f>IF(tbl_SeqLib[[#This Row],[entry]]=2,MAX(tbl_SeqLib[Exact]),"")</f>
        <v/>
      </c>
      <c r="W16" s="44" t="str" cm="1">
        <f t="array" ref="W16">_xlfn.XLOOKUP(0,ABS(tbl_SeqLib[[#This Row],[Avg per plate]:[Max per plate]]-tbl_SeqLib[[#This Row],[Exact]]),tbl_SeqLib[[#This Row],[Avg per plate]:[Max per plate]],,1)</f>
        <v/>
      </c>
      <c r="X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6" s="88" t="str">
        <f>IF(tbl_SeqLib[[#This Row],[entry]]=1,ROUNDUP(AVERAGE(tbl_SeqLib[Exact]),1),"")</f>
        <v/>
      </c>
      <c r="Z16" s="88" t="str">
        <f>IF(tbl_SeqLib[[#This Row],[entry]]=1,ROUNDUP(AVERAGEIFS(tbl_SeqLib[Exact],tbl_SeqLib[Column],tbl_SeqLib[[#This Row],[Column]]),1),"")</f>
        <v/>
      </c>
      <c r="AA16" s="44" t="str">
        <f>IF(missing_qc_resolution=reference!$E$34,tbl_SeqLib[[#This Row],[Avg per col (missing)]],tbl_SeqLib[[#This Row],[Avg per plate (missing)]])</f>
        <v/>
      </c>
      <c r="AB16" s="44" t="str">
        <f>IF(tbl_SeqLib[[#This Row],[entry]]=0,"",IF(tbl_SeqLib[[#This Row],[entry]]=1,tbl_SeqLib[[#This Row],[Not quantified]],IF(tbl_SeqLib[[#This Row],[entry]]=2,tbl_SeqLib[[#This Row],[Quantified]])))</f>
        <v/>
      </c>
      <c r="AC16" s="48"/>
      <c r="AD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6" s="62" t="str">
        <f>IF(ISBLANK(tbl_SeqLib[[#This Row],[sWGA Identifier]]),"",CONCATENATE(exp_id,"_",tbl_SeqLib[[#This Row],[Well]]))</f>
        <v/>
      </c>
    </row>
    <row r="17" spans="1:31" ht="15.75" customHeight="1" x14ac:dyDescent="0.25">
      <c r="A17" s="61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114</v>
      </c>
      <c r="L17" s="88">
        <f>IF(OR(ISBLANK(tbl_SeqLib[[#This Row],[Sample ID]]),ISBLANK(endrepair_targetmass)),0,IF(LEN(tbl_SeqLib[[#This Row],[PCR '[DNA'] (ng / µl)]])=0,1,2))</f>
        <v>0</v>
      </c>
      <c r="M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7" s="44" t="str">
        <f>IF(tbl_SeqLib[[#This Row],[entry]]=2,ROUNDUP(_xlfn.MINIFS(tbl_SeqLib[Exact],tbl_SeqLib[Column],tbl_SeqLib[[#This Row],[Column]]),1),"")</f>
        <v/>
      </c>
      <c r="O17" s="44" t="str">
        <f>IF(tbl_SeqLib[[#This Row],[entry]]=2,ROUNDDOWN(_xlfn.MAXIFS(tbl_SeqLib[Exact],tbl_SeqLib[Column],tbl_SeqLib[[#This Row],[Column]]),1),"")</f>
        <v/>
      </c>
      <c r="P17" s="44" t="str">
        <f>IF(tbl_SeqLib[[#This Row],[entry]]=2,ROUNDUP(AVERAGEIFS(tbl_SeqLib[Exact],tbl_SeqLib[Column],tbl_SeqLib[[#This Row],[Column]]),1),"")</f>
        <v/>
      </c>
      <c r="Q17" s="44" t="str" cm="1">
        <f t="array" ref="Q17">_xlfn.XLOOKUP(0,ABS(tbl_SeqLib[[#This Row],[Min for col]:[Avg for col]]-tbl_SeqLib[[#This Row],[Exact]]),tbl_SeqLib[[#This Row],[Min for col]:[Avg for col]],"",1)</f>
        <v/>
      </c>
      <c r="R17" s="44" t="str" cm="1">
        <f t="array" ref="R17">_xlfn.XLOOKUP(0,ABS(tbl_SeqLib[[#This Row],[Max for col]:[Avg for col]]-tbl_SeqLib[[#This Row],[Exact]]),tbl_SeqLib[[#This Row],[Max for col]:[Avg for col]],"",1)</f>
        <v/>
      </c>
      <c r="S17" s="44" t="str">
        <f>IF(tbl_SeqLib[[#This Row],[entry]]=2,tbl_SeqLib[[#This Row],[Max for col]],"")</f>
        <v/>
      </c>
      <c r="T17" s="44" t="str">
        <f>IF(tbl_SeqLib[[#This Row],[entry]]=2,tbl_SeqLib[[#This Row],[Avg for col]],"")</f>
        <v/>
      </c>
      <c r="U17" s="44" t="str">
        <f>IF(tbl_SeqLib[[#This Row],[entry]]=2,AVERAGE(tbl_SeqLib[Exact]),"")</f>
        <v/>
      </c>
      <c r="V17" s="44" t="str">
        <f>IF(tbl_SeqLib[[#This Row],[entry]]=2,MAX(tbl_SeqLib[Exact]),"")</f>
        <v/>
      </c>
      <c r="W17" s="44" t="str" cm="1">
        <f t="array" ref="W17">_xlfn.XLOOKUP(0,ABS(tbl_SeqLib[[#This Row],[Avg per plate]:[Max per plate]]-tbl_SeqLib[[#This Row],[Exact]]),tbl_SeqLib[[#This Row],[Avg per plate]:[Max per plate]],,1)</f>
        <v/>
      </c>
      <c r="X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7" s="88" t="str">
        <f>IF(tbl_SeqLib[[#This Row],[entry]]=1,ROUNDUP(AVERAGE(tbl_SeqLib[Exact]),1),"")</f>
        <v/>
      </c>
      <c r="Z17" s="88" t="str">
        <f>IF(tbl_SeqLib[[#This Row],[entry]]=1,ROUNDUP(AVERAGEIFS(tbl_SeqLib[Exact],tbl_SeqLib[Column],tbl_SeqLib[[#This Row],[Column]]),1),"")</f>
        <v/>
      </c>
      <c r="AA17" s="44" t="str">
        <f>IF(missing_qc_resolution=reference!$E$34,tbl_SeqLib[[#This Row],[Avg per col (missing)]],tbl_SeqLib[[#This Row],[Avg per plate (missing)]])</f>
        <v/>
      </c>
      <c r="AB17" s="44" t="str">
        <f>IF(tbl_SeqLib[[#This Row],[entry]]=0,"",IF(tbl_SeqLib[[#This Row],[entry]]=1,tbl_SeqLib[[#This Row],[Not quantified]],IF(tbl_SeqLib[[#This Row],[entry]]=2,tbl_SeqLib[[#This Row],[Quantified]])))</f>
        <v/>
      </c>
      <c r="AC17" s="48"/>
      <c r="AD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7" s="62" t="str">
        <f>IF(ISBLANK(tbl_SeqLib[[#This Row],[sWGA Identifier]]),"",CONCATENATE(exp_id,"_",tbl_SeqLib[[#This Row],[Well]]))</f>
        <v/>
      </c>
    </row>
    <row r="18" spans="1:31" ht="15.75" customHeight="1" thickBot="1" x14ac:dyDescent="0.3">
      <c r="A18" s="63">
        <v>16</v>
      </c>
      <c r="B18" s="64" t="str">
        <f>RIGHT(tbl_SeqLib[[#This Row],[Well]],LEN(tbl_SeqLib[[#This Row],[Well]])-1)</f>
        <v>2</v>
      </c>
      <c r="C18" s="64" t="s">
        <v>115</v>
      </c>
      <c r="D18" s="65"/>
      <c r="E18" s="66"/>
      <c r="F18" s="67"/>
      <c r="G18" s="65"/>
      <c r="H18" s="67"/>
      <c r="I18" s="67"/>
      <c r="J1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9" t="s">
        <v>116</v>
      </c>
      <c r="L18" s="89">
        <f>IF(OR(ISBLANK(tbl_SeqLib[[#This Row],[Sample ID]]),ISBLANK(endrepair_targetmass)),0,IF(LEN(tbl_SeqLib[[#This Row],[PCR '[DNA'] (ng / µl)]])=0,1,2))</f>
        <v>0</v>
      </c>
      <c r="M1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8" s="70" t="str">
        <f>IF(tbl_SeqLib[[#This Row],[entry]]=2,ROUNDUP(_xlfn.MINIFS(tbl_SeqLib[Exact],tbl_SeqLib[Column],tbl_SeqLib[[#This Row],[Column]]),1),"")</f>
        <v/>
      </c>
      <c r="O18" s="70" t="str">
        <f>IF(tbl_SeqLib[[#This Row],[entry]]=2,ROUNDDOWN(_xlfn.MAXIFS(tbl_SeqLib[Exact],tbl_SeqLib[Column],tbl_SeqLib[[#This Row],[Column]]),1),"")</f>
        <v/>
      </c>
      <c r="P18" s="70" t="str">
        <f>IF(tbl_SeqLib[[#This Row],[entry]]=2,ROUNDUP(AVERAGEIFS(tbl_SeqLib[Exact],tbl_SeqLib[Column],tbl_SeqLib[[#This Row],[Column]]),1),"")</f>
        <v/>
      </c>
      <c r="Q18" s="70" t="str" cm="1">
        <f t="array" ref="Q18">_xlfn.XLOOKUP(0,ABS(tbl_SeqLib[[#This Row],[Min for col]:[Avg for col]]-tbl_SeqLib[[#This Row],[Exact]]),tbl_SeqLib[[#This Row],[Min for col]:[Avg for col]],"",1)</f>
        <v/>
      </c>
      <c r="R18" s="70" t="str" cm="1">
        <f t="array" ref="R18">_xlfn.XLOOKUP(0,ABS(tbl_SeqLib[[#This Row],[Max for col]:[Avg for col]]-tbl_SeqLib[[#This Row],[Exact]]),tbl_SeqLib[[#This Row],[Max for col]:[Avg for col]],"",1)</f>
        <v/>
      </c>
      <c r="S18" s="70" t="str">
        <f>IF(tbl_SeqLib[[#This Row],[entry]]=2,tbl_SeqLib[[#This Row],[Max for col]],"")</f>
        <v/>
      </c>
      <c r="T18" s="70" t="str">
        <f>IF(tbl_SeqLib[[#This Row],[entry]]=2,tbl_SeqLib[[#This Row],[Avg for col]],"")</f>
        <v/>
      </c>
      <c r="U18" s="70" t="str">
        <f>IF(tbl_SeqLib[[#This Row],[entry]]=2,AVERAGE(tbl_SeqLib[Exact]),"")</f>
        <v/>
      </c>
      <c r="V18" s="70" t="str">
        <f>IF(tbl_SeqLib[[#This Row],[entry]]=2,MAX(tbl_SeqLib[Exact]),"")</f>
        <v/>
      </c>
      <c r="W18" s="70" t="str" cm="1">
        <f t="array" ref="W18">_xlfn.XLOOKUP(0,ABS(tbl_SeqLib[[#This Row],[Avg per plate]:[Max per plate]]-tbl_SeqLib[[#This Row],[Exact]]),tbl_SeqLib[[#This Row],[Avg per plate]:[Max per plate]],,1)</f>
        <v/>
      </c>
      <c r="X1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8" s="89" t="str">
        <f>IF(tbl_SeqLib[[#This Row],[entry]]=1,ROUNDUP(AVERAGE(tbl_SeqLib[Exact]),1),"")</f>
        <v/>
      </c>
      <c r="Z18" s="89" t="str">
        <f>IF(tbl_SeqLib[[#This Row],[entry]]=1,ROUNDUP(AVERAGEIFS(tbl_SeqLib[Exact],tbl_SeqLib[Column],tbl_SeqLib[[#This Row],[Column]]),1),"")</f>
        <v/>
      </c>
      <c r="AA18" s="70" t="str">
        <f>IF(missing_qc_resolution=reference!$E$34,tbl_SeqLib[[#This Row],[Avg per col (missing)]],tbl_SeqLib[[#This Row],[Avg per plate (missing)]])</f>
        <v/>
      </c>
      <c r="AB18" s="70" t="str">
        <f>IF(tbl_SeqLib[[#This Row],[entry]]=0,"",IF(tbl_SeqLib[[#This Row],[entry]]=1,tbl_SeqLib[[#This Row],[Not quantified]],IF(tbl_SeqLib[[#This Row],[entry]]=2,tbl_SeqLib[[#This Row],[Quantified]])))</f>
        <v/>
      </c>
      <c r="AC18" s="71"/>
      <c r="AD1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8" s="72" t="str">
        <f>IF(ISBLANK(tbl_SeqLib[[#This Row],[sWGA Identifier]]),"",CONCATENATE(exp_id,"_",tbl_SeqLib[[#This Row],[Well]]))</f>
        <v/>
      </c>
    </row>
    <row r="19" spans="1:31" ht="15.75" customHeight="1" x14ac:dyDescent="0.25">
      <c r="A19" s="51">
        <v>17</v>
      </c>
      <c r="B19" s="52" t="str">
        <f>RIGHT(tbl_SeqLib[[#This Row],[Well]],LEN(tbl_SeqLib[[#This Row],[Well]])-1)</f>
        <v>3</v>
      </c>
      <c r="C19" s="52" t="s">
        <v>117</v>
      </c>
      <c r="D19" s="53"/>
      <c r="E19" s="57"/>
      <c r="F19" s="53"/>
      <c r="G19" s="53"/>
      <c r="H19" s="53"/>
      <c r="I19" s="53"/>
      <c r="J1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7" t="s">
        <v>118</v>
      </c>
      <c r="L19" s="87">
        <f>IF(OR(ISBLANK(tbl_SeqLib[[#This Row],[Sample ID]]),ISBLANK(endrepair_targetmass)),0,IF(LEN(tbl_SeqLib[[#This Row],[PCR '[DNA'] (ng / µl)]])=0,1,2))</f>
        <v>0</v>
      </c>
      <c r="M19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9" s="58" t="str">
        <f>IF(tbl_SeqLib[[#This Row],[entry]]=2,ROUNDUP(_xlfn.MINIFS(tbl_SeqLib[Exact],tbl_SeqLib[Column],tbl_SeqLib[[#This Row],[Column]]),1),"")</f>
        <v/>
      </c>
      <c r="O19" s="58" t="str">
        <f>IF(tbl_SeqLib[[#This Row],[entry]]=2,ROUNDDOWN(_xlfn.MAXIFS(tbl_SeqLib[Exact],tbl_SeqLib[Column],tbl_SeqLib[[#This Row],[Column]]),1),"")</f>
        <v/>
      </c>
      <c r="P19" s="58" t="str">
        <f>IF(tbl_SeqLib[[#This Row],[entry]]=2,ROUNDUP(AVERAGEIFS(tbl_SeqLib[Exact],tbl_SeqLib[Column],tbl_SeqLib[[#This Row],[Column]]),1),"")</f>
        <v/>
      </c>
      <c r="Q19" s="58" t="str" cm="1">
        <f t="array" ref="Q19">_xlfn.XLOOKUP(0,ABS(tbl_SeqLib[[#This Row],[Min for col]:[Avg for col]]-tbl_SeqLib[[#This Row],[Exact]]),tbl_SeqLib[[#This Row],[Min for col]:[Avg for col]],"",1)</f>
        <v/>
      </c>
      <c r="R19" s="58" t="str" cm="1">
        <f t="array" ref="R19">_xlfn.XLOOKUP(0,ABS(tbl_SeqLib[[#This Row],[Max for col]:[Avg for col]]-tbl_SeqLib[[#This Row],[Exact]]),tbl_SeqLib[[#This Row],[Max for col]:[Avg for col]],"",1)</f>
        <v/>
      </c>
      <c r="S19" s="58" t="str">
        <f>IF(tbl_SeqLib[[#This Row],[entry]]=2,tbl_SeqLib[[#This Row],[Max for col]],"")</f>
        <v/>
      </c>
      <c r="T19" s="58" t="str">
        <f>IF(tbl_SeqLib[[#This Row],[entry]]=2,tbl_SeqLib[[#This Row],[Avg for col]],"")</f>
        <v/>
      </c>
      <c r="U19" s="58" t="str">
        <f>IF(tbl_SeqLib[[#This Row],[entry]]=2,AVERAGE(tbl_SeqLib[Exact]),"")</f>
        <v/>
      </c>
      <c r="V19" s="58" t="str">
        <f>IF(tbl_SeqLib[[#This Row],[entry]]=2,MAX(tbl_SeqLib[Exact]),"")</f>
        <v/>
      </c>
      <c r="W19" s="58" t="str" cm="1">
        <f t="array" ref="W19">_xlfn.XLOOKUP(0,ABS(tbl_SeqLib[[#This Row],[Avg per plate]:[Max per plate]]-tbl_SeqLib[[#This Row],[Exact]]),tbl_SeqLib[[#This Row],[Avg per plate]:[Max per plate]],,1)</f>
        <v/>
      </c>
      <c r="X19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9" s="87" t="str">
        <f>IF(tbl_SeqLib[[#This Row],[entry]]=1,ROUNDUP(AVERAGE(tbl_SeqLib[Exact]),1),"")</f>
        <v/>
      </c>
      <c r="Z19" s="87" t="str">
        <f>IF(tbl_SeqLib[[#This Row],[entry]]=1,ROUNDUP(AVERAGEIFS(tbl_SeqLib[Exact],tbl_SeqLib[Column],tbl_SeqLib[[#This Row],[Column]]),1),"")</f>
        <v/>
      </c>
      <c r="AA19" s="58" t="str">
        <f>IF(missing_qc_resolution=reference!$E$34,tbl_SeqLib[[#This Row],[Avg per col (missing)]],tbl_SeqLib[[#This Row],[Avg per plate (missing)]])</f>
        <v/>
      </c>
      <c r="AB19" s="58" t="str">
        <f>IF(tbl_SeqLib[[#This Row],[entry]]=0,"",IF(tbl_SeqLib[[#This Row],[entry]]=1,tbl_SeqLib[[#This Row],[Not quantified]],IF(tbl_SeqLib[[#This Row],[entry]]=2,tbl_SeqLib[[#This Row],[Quantified]])))</f>
        <v/>
      </c>
      <c r="AC19" s="59"/>
      <c r="AD19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9" s="60" t="str">
        <f>IF(ISBLANK(tbl_SeqLib[[#This Row],[sWGA Identifier]]),"",CONCATENATE(exp_id,"_",tbl_SeqLib[[#This Row],[Well]]))</f>
        <v/>
      </c>
    </row>
    <row r="20" spans="1:31" ht="15.75" customHeight="1" x14ac:dyDescent="0.25">
      <c r="A20" s="61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120</v>
      </c>
      <c r="L20" s="88">
        <f>IF(OR(ISBLANK(tbl_SeqLib[[#This Row],[Sample ID]]),ISBLANK(endrepair_targetmass)),0,IF(LEN(tbl_SeqLib[[#This Row],[PCR '[DNA'] (ng / µl)]])=0,1,2))</f>
        <v>0</v>
      </c>
      <c r="M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0" s="44" t="str">
        <f>IF(tbl_SeqLib[[#This Row],[entry]]=2,ROUNDUP(_xlfn.MINIFS(tbl_SeqLib[Exact],tbl_SeqLib[Column],tbl_SeqLib[[#This Row],[Column]]),1),"")</f>
        <v/>
      </c>
      <c r="O20" s="44" t="str">
        <f>IF(tbl_SeqLib[[#This Row],[entry]]=2,ROUNDDOWN(_xlfn.MAXIFS(tbl_SeqLib[Exact],tbl_SeqLib[Column],tbl_SeqLib[[#This Row],[Column]]),1),"")</f>
        <v/>
      </c>
      <c r="P20" s="44" t="str">
        <f>IF(tbl_SeqLib[[#This Row],[entry]]=2,ROUNDUP(AVERAGEIFS(tbl_SeqLib[Exact],tbl_SeqLib[Column],tbl_SeqLib[[#This Row],[Column]]),1),"")</f>
        <v/>
      </c>
      <c r="Q20" s="44" t="str" cm="1">
        <f t="array" ref="Q20">_xlfn.XLOOKUP(0,ABS(tbl_SeqLib[[#This Row],[Min for col]:[Avg for col]]-tbl_SeqLib[[#This Row],[Exact]]),tbl_SeqLib[[#This Row],[Min for col]:[Avg for col]],"",1)</f>
        <v/>
      </c>
      <c r="R20" s="44" t="str" cm="1">
        <f t="array" ref="R20">_xlfn.XLOOKUP(0,ABS(tbl_SeqLib[[#This Row],[Max for col]:[Avg for col]]-tbl_SeqLib[[#This Row],[Exact]]),tbl_SeqLib[[#This Row],[Max for col]:[Avg for col]],"",1)</f>
        <v/>
      </c>
      <c r="S20" s="44" t="str">
        <f>IF(tbl_SeqLib[[#This Row],[entry]]=2,tbl_SeqLib[[#This Row],[Max for col]],"")</f>
        <v/>
      </c>
      <c r="T20" s="44" t="str">
        <f>IF(tbl_SeqLib[[#This Row],[entry]]=2,tbl_SeqLib[[#This Row],[Avg for col]],"")</f>
        <v/>
      </c>
      <c r="U20" s="44" t="str">
        <f>IF(tbl_SeqLib[[#This Row],[entry]]=2,AVERAGE(tbl_SeqLib[Exact]),"")</f>
        <v/>
      </c>
      <c r="V20" s="44" t="str">
        <f>IF(tbl_SeqLib[[#This Row],[entry]]=2,MAX(tbl_SeqLib[Exact]),"")</f>
        <v/>
      </c>
      <c r="W20" s="44" t="str" cm="1">
        <f t="array" ref="W20">_xlfn.XLOOKUP(0,ABS(tbl_SeqLib[[#This Row],[Avg per plate]:[Max per plate]]-tbl_SeqLib[[#This Row],[Exact]]),tbl_SeqLib[[#This Row],[Avg per plate]:[Max per plate]],,1)</f>
        <v/>
      </c>
      <c r="X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0" s="88" t="str">
        <f>IF(tbl_SeqLib[[#This Row],[entry]]=1,ROUNDUP(AVERAGE(tbl_SeqLib[Exact]),1),"")</f>
        <v/>
      </c>
      <c r="Z20" s="88" t="str">
        <f>IF(tbl_SeqLib[[#This Row],[entry]]=1,ROUNDUP(AVERAGEIFS(tbl_SeqLib[Exact],tbl_SeqLib[Column],tbl_SeqLib[[#This Row],[Column]]),1),"")</f>
        <v/>
      </c>
      <c r="AA20" s="44" t="str">
        <f>IF(missing_qc_resolution=reference!$E$34,tbl_SeqLib[[#This Row],[Avg per col (missing)]],tbl_SeqLib[[#This Row],[Avg per plate (missing)]])</f>
        <v/>
      </c>
      <c r="AB20" s="44" t="str">
        <f>IF(tbl_SeqLib[[#This Row],[entry]]=0,"",IF(tbl_SeqLib[[#This Row],[entry]]=1,tbl_SeqLib[[#This Row],[Not quantified]],IF(tbl_SeqLib[[#This Row],[entry]]=2,tbl_SeqLib[[#This Row],[Quantified]])))</f>
        <v/>
      </c>
      <c r="AC20" s="48"/>
      <c r="AD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0" s="62" t="str">
        <f>IF(ISBLANK(tbl_SeqLib[[#This Row],[sWGA Identifier]]),"",CONCATENATE(exp_id,"_",tbl_SeqLib[[#This Row],[Well]]))</f>
        <v/>
      </c>
    </row>
    <row r="21" spans="1:31" ht="15.75" customHeight="1" x14ac:dyDescent="0.25">
      <c r="A21" s="61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122</v>
      </c>
      <c r="L21" s="88">
        <f>IF(OR(ISBLANK(tbl_SeqLib[[#This Row],[Sample ID]]),ISBLANK(endrepair_targetmass)),0,IF(LEN(tbl_SeqLib[[#This Row],[PCR '[DNA'] (ng / µl)]])=0,1,2))</f>
        <v>0</v>
      </c>
      <c r="M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1" s="44" t="str">
        <f>IF(tbl_SeqLib[[#This Row],[entry]]=2,ROUNDUP(_xlfn.MINIFS(tbl_SeqLib[Exact],tbl_SeqLib[Column],tbl_SeqLib[[#This Row],[Column]]),1),"")</f>
        <v/>
      </c>
      <c r="O21" s="44" t="str">
        <f>IF(tbl_SeqLib[[#This Row],[entry]]=2,ROUNDDOWN(_xlfn.MAXIFS(tbl_SeqLib[Exact],tbl_SeqLib[Column],tbl_SeqLib[[#This Row],[Column]]),1),"")</f>
        <v/>
      </c>
      <c r="P21" s="44" t="str">
        <f>IF(tbl_SeqLib[[#This Row],[entry]]=2,ROUNDUP(AVERAGEIFS(tbl_SeqLib[Exact],tbl_SeqLib[Column],tbl_SeqLib[[#This Row],[Column]]),1),"")</f>
        <v/>
      </c>
      <c r="Q21" s="44" t="str" cm="1">
        <f t="array" ref="Q21">_xlfn.XLOOKUP(0,ABS(tbl_SeqLib[[#This Row],[Min for col]:[Avg for col]]-tbl_SeqLib[[#This Row],[Exact]]),tbl_SeqLib[[#This Row],[Min for col]:[Avg for col]],"",1)</f>
        <v/>
      </c>
      <c r="R21" s="44" t="str" cm="1">
        <f t="array" ref="R21">_xlfn.XLOOKUP(0,ABS(tbl_SeqLib[[#This Row],[Max for col]:[Avg for col]]-tbl_SeqLib[[#This Row],[Exact]]),tbl_SeqLib[[#This Row],[Max for col]:[Avg for col]],"",1)</f>
        <v/>
      </c>
      <c r="S21" s="44" t="str">
        <f>IF(tbl_SeqLib[[#This Row],[entry]]=2,tbl_SeqLib[[#This Row],[Max for col]],"")</f>
        <v/>
      </c>
      <c r="T21" s="44" t="str">
        <f>IF(tbl_SeqLib[[#This Row],[entry]]=2,tbl_SeqLib[[#This Row],[Avg for col]],"")</f>
        <v/>
      </c>
      <c r="U21" s="44" t="str">
        <f>IF(tbl_SeqLib[[#This Row],[entry]]=2,AVERAGE(tbl_SeqLib[Exact]),"")</f>
        <v/>
      </c>
      <c r="V21" s="44" t="str">
        <f>IF(tbl_SeqLib[[#This Row],[entry]]=2,MAX(tbl_SeqLib[Exact]),"")</f>
        <v/>
      </c>
      <c r="W21" s="44" t="str" cm="1">
        <f t="array" ref="W21">_xlfn.XLOOKUP(0,ABS(tbl_SeqLib[[#This Row],[Avg per plate]:[Max per plate]]-tbl_SeqLib[[#This Row],[Exact]]),tbl_SeqLib[[#This Row],[Avg per plate]:[Max per plate]],,1)</f>
        <v/>
      </c>
      <c r="X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1" s="88" t="str">
        <f>IF(tbl_SeqLib[[#This Row],[entry]]=1,ROUNDUP(AVERAGE(tbl_SeqLib[Exact]),1),"")</f>
        <v/>
      </c>
      <c r="Z21" s="88" t="str">
        <f>IF(tbl_SeqLib[[#This Row],[entry]]=1,ROUNDUP(AVERAGEIFS(tbl_SeqLib[Exact],tbl_SeqLib[Column],tbl_SeqLib[[#This Row],[Column]]),1),"")</f>
        <v/>
      </c>
      <c r="AA21" s="44" t="str">
        <f>IF(missing_qc_resolution=reference!$E$34,tbl_SeqLib[[#This Row],[Avg per col (missing)]],tbl_SeqLib[[#This Row],[Avg per plate (missing)]])</f>
        <v/>
      </c>
      <c r="AB21" s="44" t="str">
        <f>IF(tbl_SeqLib[[#This Row],[entry]]=0,"",IF(tbl_SeqLib[[#This Row],[entry]]=1,tbl_SeqLib[[#This Row],[Not quantified]],IF(tbl_SeqLib[[#This Row],[entry]]=2,tbl_SeqLib[[#This Row],[Quantified]])))</f>
        <v/>
      </c>
      <c r="AC21" s="48"/>
      <c r="AD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1" s="62" t="str">
        <f>IF(ISBLANK(tbl_SeqLib[[#This Row],[sWGA Identifier]]),"",CONCATENATE(exp_id,"_",tbl_SeqLib[[#This Row],[Well]]))</f>
        <v/>
      </c>
    </row>
    <row r="22" spans="1:31" ht="15.75" customHeight="1" x14ac:dyDescent="0.25">
      <c r="A22" s="61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124</v>
      </c>
      <c r="L22" s="88">
        <f>IF(OR(ISBLANK(tbl_SeqLib[[#This Row],[Sample ID]]),ISBLANK(endrepair_targetmass)),0,IF(LEN(tbl_SeqLib[[#This Row],[PCR '[DNA'] (ng / µl)]])=0,1,2))</f>
        <v>0</v>
      </c>
      <c r="M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2" s="44" t="str">
        <f>IF(tbl_SeqLib[[#This Row],[entry]]=2,ROUNDUP(_xlfn.MINIFS(tbl_SeqLib[Exact],tbl_SeqLib[Column],tbl_SeqLib[[#This Row],[Column]]),1),"")</f>
        <v/>
      </c>
      <c r="O22" s="44" t="str">
        <f>IF(tbl_SeqLib[[#This Row],[entry]]=2,ROUNDDOWN(_xlfn.MAXIFS(tbl_SeqLib[Exact],tbl_SeqLib[Column],tbl_SeqLib[[#This Row],[Column]]),1),"")</f>
        <v/>
      </c>
      <c r="P22" s="44" t="str">
        <f>IF(tbl_SeqLib[[#This Row],[entry]]=2,ROUNDUP(AVERAGEIFS(tbl_SeqLib[Exact],tbl_SeqLib[Column],tbl_SeqLib[[#This Row],[Column]]),1),"")</f>
        <v/>
      </c>
      <c r="Q22" s="44" t="str" cm="1">
        <f t="array" ref="Q22">_xlfn.XLOOKUP(0,ABS(tbl_SeqLib[[#This Row],[Min for col]:[Avg for col]]-tbl_SeqLib[[#This Row],[Exact]]),tbl_SeqLib[[#This Row],[Min for col]:[Avg for col]],"",1)</f>
        <v/>
      </c>
      <c r="R22" s="44" t="str" cm="1">
        <f t="array" ref="R22">_xlfn.XLOOKUP(0,ABS(tbl_SeqLib[[#This Row],[Max for col]:[Avg for col]]-tbl_SeqLib[[#This Row],[Exact]]),tbl_SeqLib[[#This Row],[Max for col]:[Avg for col]],"",1)</f>
        <v/>
      </c>
      <c r="S22" s="44" t="str">
        <f>IF(tbl_SeqLib[[#This Row],[entry]]=2,tbl_SeqLib[[#This Row],[Max for col]],"")</f>
        <v/>
      </c>
      <c r="T22" s="44" t="str">
        <f>IF(tbl_SeqLib[[#This Row],[entry]]=2,tbl_SeqLib[[#This Row],[Avg for col]],"")</f>
        <v/>
      </c>
      <c r="U22" s="44" t="str">
        <f>IF(tbl_SeqLib[[#This Row],[entry]]=2,AVERAGE(tbl_SeqLib[Exact]),"")</f>
        <v/>
      </c>
      <c r="V22" s="44" t="str">
        <f>IF(tbl_SeqLib[[#This Row],[entry]]=2,MAX(tbl_SeqLib[Exact]),"")</f>
        <v/>
      </c>
      <c r="W22" s="44" t="str" cm="1">
        <f t="array" ref="W22">_xlfn.XLOOKUP(0,ABS(tbl_SeqLib[[#This Row],[Avg per plate]:[Max per plate]]-tbl_SeqLib[[#This Row],[Exact]]),tbl_SeqLib[[#This Row],[Avg per plate]:[Max per plate]],,1)</f>
        <v/>
      </c>
      <c r="X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2" s="88" t="str">
        <f>IF(tbl_SeqLib[[#This Row],[entry]]=1,ROUNDUP(AVERAGE(tbl_SeqLib[Exact]),1),"")</f>
        <v/>
      </c>
      <c r="Z22" s="88" t="str">
        <f>IF(tbl_SeqLib[[#This Row],[entry]]=1,ROUNDUP(AVERAGEIFS(tbl_SeqLib[Exact],tbl_SeqLib[Column],tbl_SeqLib[[#This Row],[Column]]),1),"")</f>
        <v/>
      </c>
      <c r="AA22" s="44" t="str">
        <f>IF(missing_qc_resolution=reference!$E$34,tbl_SeqLib[[#This Row],[Avg per col (missing)]],tbl_SeqLib[[#This Row],[Avg per plate (missing)]])</f>
        <v/>
      </c>
      <c r="AB22" s="44" t="str">
        <f>IF(tbl_SeqLib[[#This Row],[entry]]=0,"",IF(tbl_SeqLib[[#This Row],[entry]]=1,tbl_SeqLib[[#This Row],[Not quantified]],IF(tbl_SeqLib[[#This Row],[entry]]=2,tbl_SeqLib[[#This Row],[Quantified]])))</f>
        <v/>
      </c>
      <c r="AC22" s="48"/>
      <c r="AD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2" s="62" t="str">
        <f>IF(ISBLANK(tbl_SeqLib[[#This Row],[sWGA Identifier]]),"",CONCATENATE(exp_id,"_",tbl_SeqLib[[#This Row],[Well]]))</f>
        <v/>
      </c>
    </row>
    <row r="23" spans="1:31" ht="15.75" customHeight="1" x14ac:dyDescent="0.25">
      <c r="A23" s="61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126</v>
      </c>
      <c r="L23" s="88">
        <f>IF(OR(ISBLANK(tbl_SeqLib[[#This Row],[Sample ID]]),ISBLANK(endrepair_targetmass)),0,IF(LEN(tbl_SeqLib[[#This Row],[PCR '[DNA'] (ng / µl)]])=0,1,2))</f>
        <v>0</v>
      </c>
      <c r="M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3" s="44" t="str">
        <f>IF(tbl_SeqLib[[#This Row],[entry]]=2,ROUNDUP(_xlfn.MINIFS(tbl_SeqLib[Exact],tbl_SeqLib[Column],tbl_SeqLib[[#This Row],[Column]]),1),"")</f>
        <v/>
      </c>
      <c r="O23" s="44" t="str">
        <f>IF(tbl_SeqLib[[#This Row],[entry]]=2,ROUNDDOWN(_xlfn.MAXIFS(tbl_SeqLib[Exact],tbl_SeqLib[Column],tbl_SeqLib[[#This Row],[Column]]),1),"")</f>
        <v/>
      </c>
      <c r="P23" s="44" t="str">
        <f>IF(tbl_SeqLib[[#This Row],[entry]]=2,ROUNDUP(AVERAGEIFS(tbl_SeqLib[Exact],tbl_SeqLib[Column],tbl_SeqLib[[#This Row],[Column]]),1),"")</f>
        <v/>
      </c>
      <c r="Q23" s="44" t="str" cm="1">
        <f t="array" ref="Q23">_xlfn.XLOOKUP(0,ABS(tbl_SeqLib[[#This Row],[Min for col]:[Avg for col]]-tbl_SeqLib[[#This Row],[Exact]]),tbl_SeqLib[[#This Row],[Min for col]:[Avg for col]],"",1)</f>
        <v/>
      </c>
      <c r="R23" s="44" t="str" cm="1">
        <f t="array" ref="R23">_xlfn.XLOOKUP(0,ABS(tbl_SeqLib[[#This Row],[Max for col]:[Avg for col]]-tbl_SeqLib[[#This Row],[Exact]]),tbl_SeqLib[[#This Row],[Max for col]:[Avg for col]],"",1)</f>
        <v/>
      </c>
      <c r="S23" s="44" t="str">
        <f>IF(tbl_SeqLib[[#This Row],[entry]]=2,tbl_SeqLib[[#This Row],[Max for col]],"")</f>
        <v/>
      </c>
      <c r="T23" s="44" t="str">
        <f>IF(tbl_SeqLib[[#This Row],[entry]]=2,tbl_SeqLib[[#This Row],[Avg for col]],"")</f>
        <v/>
      </c>
      <c r="U23" s="44" t="str">
        <f>IF(tbl_SeqLib[[#This Row],[entry]]=2,AVERAGE(tbl_SeqLib[Exact]),"")</f>
        <v/>
      </c>
      <c r="V23" s="44" t="str">
        <f>IF(tbl_SeqLib[[#This Row],[entry]]=2,MAX(tbl_SeqLib[Exact]),"")</f>
        <v/>
      </c>
      <c r="W23" s="44" t="str" cm="1">
        <f t="array" ref="W23">_xlfn.XLOOKUP(0,ABS(tbl_SeqLib[[#This Row],[Avg per plate]:[Max per plate]]-tbl_SeqLib[[#This Row],[Exact]]),tbl_SeqLib[[#This Row],[Avg per plate]:[Max per plate]],,1)</f>
        <v/>
      </c>
      <c r="X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3" s="88" t="str">
        <f>IF(tbl_SeqLib[[#This Row],[entry]]=1,ROUNDUP(AVERAGE(tbl_SeqLib[Exact]),1),"")</f>
        <v/>
      </c>
      <c r="Z23" s="88" t="str">
        <f>IF(tbl_SeqLib[[#This Row],[entry]]=1,ROUNDUP(AVERAGEIFS(tbl_SeqLib[Exact],tbl_SeqLib[Column],tbl_SeqLib[[#This Row],[Column]]),1),"")</f>
        <v/>
      </c>
      <c r="AA23" s="44" t="str">
        <f>IF(missing_qc_resolution=reference!$E$34,tbl_SeqLib[[#This Row],[Avg per col (missing)]],tbl_SeqLib[[#This Row],[Avg per plate (missing)]])</f>
        <v/>
      </c>
      <c r="AB23" s="44" t="str">
        <f>IF(tbl_SeqLib[[#This Row],[entry]]=0,"",IF(tbl_SeqLib[[#This Row],[entry]]=1,tbl_SeqLib[[#This Row],[Not quantified]],IF(tbl_SeqLib[[#This Row],[entry]]=2,tbl_SeqLib[[#This Row],[Quantified]])))</f>
        <v/>
      </c>
      <c r="AC23" s="48"/>
      <c r="AD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3" s="62" t="str">
        <f>IF(ISBLANK(tbl_SeqLib[[#This Row],[sWGA Identifier]]),"",CONCATENATE(exp_id,"_",tbl_SeqLib[[#This Row],[Well]]))</f>
        <v/>
      </c>
    </row>
    <row r="24" spans="1:31" ht="15.75" customHeight="1" x14ac:dyDescent="0.25">
      <c r="A24" s="61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128</v>
      </c>
      <c r="L24" s="88">
        <f>IF(OR(ISBLANK(tbl_SeqLib[[#This Row],[Sample ID]]),ISBLANK(endrepair_targetmass)),0,IF(LEN(tbl_SeqLib[[#This Row],[PCR '[DNA'] (ng / µl)]])=0,1,2))</f>
        <v>0</v>
      </c>
      <c r="M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4" s="44" t="str">
        <f>IF(tbl_SeqLib[[#This Row],[entry]]=2,ROUNDUP(_xlfn.MINIFS(tbl_SeqLib[Exact],tbl_SeqLib[Column],tbl_SeqLib[[#This Row],[Column]]),1),"")</f>
        <v/>
      </c>
      <c r="O24" s="44" t="str">
        <f>IF(tbl_SeqLib[[#This Row],[entry]]=2,ROUNDDOWN(_xlfn.MAXIFS(tbl_SeqLib[Exact],tbl_SeqLib[Column],tbl_SeqLib[[#This Row],[Column]]),1),"")</f>
        <v/>
      </c>
      <c r="P24" s="44" t="str">
        <f>IF(tbl_SeqLib[[#This Row],[entry]]=2,ROUNDUP(AVERAGEIFS(tbl_SeqLib[Exact],tbl_SeqLib[Column],tbl_SeqLib[[#This Row],[Column]]),1),"")</f>
        <v/>
      </c>
      <c r="Q24" s="44" t="str" cm="1">
        <f t="array" ref="Q24">_xlfn.XLOOKUP(0,ABS(tbl_SeqLib[[#This Row],[Min for col]:[Avg for col]]-tbl_SeqLib[[#This Row],[Exact]]),tbl_SeqLib[[#This Row],[Min for col]:[Avg for col]],"",1)</f>
        <v/>
      </c>
      <c r="R24" s="44" t="str" cm="1">
        <f t="array" ref="R24">_xlfn.XLOOKUP(0,ABS(tbl_SeqLib[[#This Row],[Max for col]:[Avg for col]]-tbl_SeqLib[[#This Row],[Exact]]),tbl_SeqLib[[#This Row],[Max for col]:[Avg for col]],"",1)</f>
        <v/>
      </c>
      <c r="S24" s="44" t="str">
        <f>IF(tbl_SeqLib[[#This Row],[entry]]=2,tbl_SeqLib[[#This Row],[Max for col]],"")</f>
        <v/>
      </c>
      <c r="T24" s="44" t="str">
        <f>IF(tbl_SeqLib[[#This Row],[entry]]=2,tbl_SeqLib[[#This Row],[Avg for col]],"")</f>
        <v/>
      </c>
      <c r="U24" s="44" t="str">
        <f>IF(tbl_SeqLib[[#This Row],[entry]]=2,AVERAGE(tbl_SeqLib[Exact]),"")</f>
        <v/>
      </c>
      <c r="V24" s="44" t="str">
        <f>IF(tbl_SeqLib[[#This Row],[entry]]=2,MAX(tbl_SeqLib[Exact]),"")</f>
        <v/>
      </c>
      <c r="W24" s="44" t="str" cm="1">
        <f t="array" ref="W24">_xlfn.XLOOKUP(0,ABS(tbl_SeqLib[[#This Row],[Avg per plate]:[Max per plate]]-tbl_SeqLib[[#This Row],[Exact]]),tbl_SeqLib[[#This Row],[Avg per plate]:[Max per plate]],,1)</f>
        <v/>
      </c>
      <c r="X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4" s="88" t="str">
        <f>IF(tbl_SeqLib[[#This Row],[entry]]=1,ROUNDUP(AVERAGE(tbl_SeqLib[Exact]),1),"")</f>
        <v/>
      </c>
      <c r="Z24" s="88" t="str">
        <f>IF(tbl_SeqLib[[#This Row],[entry]]=1,ROUNDUP(AVERAGEIFS(tbl_SeqLib[Exact],tbl_SeqLib[Column],tbl_SeqLib[[#This Row],[Column]]),1),"")</f>
        <v/>
      </c>
      <c r="AA24" s="44" t="str">
        <f>IF(missing_qc_resolution=reference!$E$34,tbl_SeqLib[[#This Row],[Avg per col (missing)]],tbl_SeqLib[[#This Row],[Avg per plate (missing)]])</f>
        <v/>
      </c>
      <c r="AB24" s="44" t="str">
        <f>IF(tbl_SeqLib[[#This Row],[entry]]=0,"",IF(tbl_SeqLib[[#This Row],[entry]]=1,tbl_SeqLib[[#This Row],[Not quantified]],IF(tbl_SeqLib[[#This Row],[entry]]=2,tbl_SeqLib[[#This Row],[Quantified]])))</f>
        <v/>
      </c>
      <c r="AC24" s="48"/>
      <c r="AD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4" s="62" t="str">
        <f>IF(ISBLANK(tbl_SeqLib[[#This Row],[sWGA Identifier]]),"",CONCATENATE(exp_id,"_",tbl_SeqLib[[#This Row],[Well]]))</f>
        <v/>
      </c>
    </row>
    <row r="25" spans="1:31" ht="15.75" customHeight="1" x14ac:dyDescent="0.25">
      <c r="A25" s="61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130</v>
      </c>
      <c r="L25" s="88">
        <f>IF(OR(ISBLANK(tbl_SeqLib[[#This Row],[Sample ID]]),ISBLANK(endrepair_targetmass)),0,IF(LEN(tbl_SeqLib[[#This Row],[PCR '[DNA'] (ng / µl)]])=0,1,2))</f>
        <v>0</v>
      </c>
      <c r="M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5" s="44" t="str">
        <f>IF(tbl_SeqLib[[#This Row],[entry]]=2,ROUNDUP(_xlfn.MINIFS(tbl_SeqLib[Exact],tbl_SeqLib[Column],tbl_SeqLib[[#This Row],[Column]]),1),"")</f>
        <v/>
      </c>
      <c r="O25" s="44" t="str">
        <f>IF(tbl_SeqLib[[#This Row],[entry]]=2,ROUNDDOWN(_xlfn.MAXIFS(tbl_SeqLib[Exact],tbl_SeqLib[Column],tbl_SeqLib[[#This Row],[Column]]),1),"")</f>
        <v/>
      </c>
      <c r="P25" s="44" t="str">
        <f>IF(tbl_SeqLib[[#This Row],[entry]]=2,ROUNDUP(AVERAGEIFS(tbl_SeqLib[Exact],tbl_SeqLib[Column],tbl_SeqLib[[#This Row],[Column]]),1),"")</f>
        <v/>
      </c>
      <c r="Q25" s="44" t="str" cm="1">
        <f t="array" ref="Q25">_xlfn.XLOOKUP(0,ABS(tbl_SeqLib[[#This Row],[Min for col]:[Avg for col]]-tbl_SeqLib[[#This Row],[Exact]]),tbl_SeqLib[[#This Row],[Min for col]:[Avg for col]],"",1)</f>
        <v/>
      </c>
      <c r="R25" s="44" t="str" cm="1">
        <f t="array" ref="R25">_xlfn.XLOOKUP(0,ABS(tbl_SeqLib[[#This Row],[Max for col]:[Avg for col]]-tbl_SeqLib[[#This Row],[Exact]]),tbl_SeqLib[[#This Row],[Max for col]:[Avg for col]],"",1)</f>
        <v/>
      </c>
      <c r="S25" s="44" t="str">
        <f>IF(tbl_SeqLib[[#This Row],[entry]]=2,tbl_SeqLib[[#This Row],[Max for col]],"")</f>
        <v/>
      </c>
      <c r="T25" s="44" t="str">
        <f>IF(tbl_SeqLib[[#This Row],[entry]]=2,tbl_SeqLib[[#This Row],[Avg for col]],"")</f>
        <v/>
      </c>
      <c r="U25" s="44" t="str">
        <f>IF(tbl_SeqLib[[#This Row],[entry]]=2,AVERAGE(tbl_SeqLib[Exact]),"")</f>
        <v/>
      </c>
      <c r="V25" s="44" t="str">
        <f>IF(tbl_SeqLib[[#This Row],[entry]]=2,MAX(tbl_SeqLib[Exact]),"")</f>
        <v/>
      </c>
      <c r="W25" s="44" t="str" cm="1">
        <f t="array" ref="W25">_xlfn.XLOOKUP(0,ABS(tbl_SeqLib[[#This Row],[Avg per plate]:[Max per plate]]-tbl_SeqLib[[#This Row],[Exact]]),tbl_SeqLib[[#This Row],[Avg per plate]:[Max per plate]],,1)</f>
        <v/>
      </c>
      <c r="X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5" s="88" t="str">
        <f>IF(tbl_SeqLib[[#This Row],[entry]]=1,ROUNDUP(AVERAGE(tbl_SeqLib[Exact]),1),"")</f>
        <v/>
      </c>
      <c r="Z25" s="88" t="str">
        <f>IF(tbl_SeqLib[[#This Row],[entry]]=1,ROUNDUP(AVERAGEIFS(tbl_SeqLib[Exact],tbl_SeqLib[Column],tbl_SeqLib[[#This Row],[Column]]),1),"")</f>
        <v/>
      </c>
      <c r="AA25" s="44" t="str">
        <f>IF(missing_qc_resolution=reference!$E$34,tbl_SeqLib[[#This Row],[Avg per col (missing)]],tbl_SeqLib[[#This Row],[Avg per plate (missing)]])</f>
        <v/>
      </c>
      <c r="AB25" s="44" t="str">
        <f>IF(tbl_SeqLib[[#This Row],[entry]]=0,"",IF(tbl_SeqLib[[#This Row],[entry]]=1,tbl_SeqLib[[#This Row],[Not quantified]],IF(tbl_SeqLib[[#This Row],[entry]]=2,tbl_SeqLib[[#This Row],[Quantified]])))</f>
        <v/>
      </c>
      <c r="AC25" s="48"/>
      <c r="AD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5" s="62" t="str">
        <f>IF(ISBLANK(tbl_SeqLib[[#This Row],[sWGA Identifier]]),"",CONCATENATE(exp_id,"_",tbl_SeqLib[[#This Row],[Well]]))</f>
        <v/>
      </c>
    </row>
    <row r="26" spans="1:31" ht="15.75" customHeight="1" thickBot="1" x14ac:dyDescent="0.3">
      <c r="A26" s="63">
        <v>24</v>
      </c>
      <c r="B26" s="64" t="str">
        <f>RIGHT(tbl_SeqLib[[#This Row],[Well]],LEN(tbl_SeqLib[[#This Row],[Well]])-1)</f>
        <v>3</v>
      </c>
      <c r="C26" s="73" t="s">
        <v>131</v>
      </c>
      <c r="D26" s="65"/>
      <c r="E26" s="66"/>
      <c r="F26" s="67"/>
      <c r="G26" s="65"/>
      <c r="H26" s="67"/>
      <c r="I26" s="67"/>
      <c r="J2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9" t="s">
        <v>132</v>
      </c>
      <c r="L26" s="89">
        <f>IF(OR(ISBLANK(tbl_SeqLib[[#This Row],[Sample ID]]),ISBLANK(endrepair_targetmass)),0,IF(LEN(tbl_SeqLib[[#This Row],[PCR '[DNA'] (ng / µl)]])=0,1,2))</f>
        <v>0</v>
      </c>
      <c r="M26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6" s="70" t="str">
        <f>IF(tbl_SeqLib[[#This Row],[entry]]=2,ROUNDUP(_xlfn.MINIFS(tbl_SeqLib[Exact],tbl_SeqLib[Column],tbl_SeqLib[[#This Row],[Column]]),1),"")</f>
        <v/>
      </c>
      <c r="O26" s="70" t="str">
        <f>IF(tbl_SeqLib[[#This Row],[entry]]=2,ROUNDDOWN(_xlfn.MAXIFS(tbl_SeqLib[Exact],tbl_SeqLib[Column],tbl_SeqLib[[#This Row],[Column]]),1),"")</f>
        <v/>
      </c>
      <c r="P26" s="70" t="str">
        <f>IF(tbl_SeqLib[[#This Row],[entry]]=2,ROUNDUP(AVERAGEIFS(tbl_SeqLib[Exact],tbl_SeqLib[Column],tbl_SeqLib[[#This Row],[Column]]),1),"")</f>
        <v/>
      </c>
      <c r="Q26" s="70" t="str" cm="1">
        <f t="array" ref="Q26">_xlfn.XLOOKUP(0,ABS(tbl_SeqLib[[#This Row],[Min for col]:[Avg for col]]-tbl_SeqLib[[#This Row],[Exact]]),tbl_SeqLib[[#This Row],[Min for col]:[Avg for col]],"",1)</f>
        <v/>
      </c>
      <c r="R26" s="70" t="str" cm="1">
        <f t="array" ref="R26">_xlfn.XLOOKUP(0,ABS(tbl_SeqLib[[#This Row],[Max for col]:[Avg for col]]-tbl_SeqLib[[#This Row],[Exact]]),tbl_SeqLib[[#This Row],[Max for col]:[Avg for col]],"",1)</f>
        <v/>
      </c>
      <c r="S26" s="70" t="str">
        <f>IF(tbl_SeqLib[[#This Row],[entry]]=2,tbl_SeqLib[[#This Row],[Max for col]],"")</f>
        <v/>
      </c>
      <c r="T26" s="70" t="str">
        <f>IF(tbl_SeqLib[[#This Row],[entry]]=2,tbl_SeqLib[[#This Row],[Avg for col]],"")</f>
        <v/>
      </c>
      <c r="U26" s="70" t="str">
        <f>IF(tbl_SeqLib[[#This Row],[entry]]=2,AVERAGE(tbl_SeqLib[Exact]),"")</f>
        <v/>
      </c>
      <c r="V26" s="70" t="str">
        <f>IF(tbl_SeqLib[[#This Row],[entry]]=2,MAX(tbl_SeqLib[Exact]),"")</f>
        <v/>
      </c>
      <c r="W26" s="70" t="str" cm="1">
        <f t="array" ref="W26">_xlfn.XLOOKUP(0,ABS(tbl_SeqLib[[#This Row],[Avg per plate]:[Max per plate]]-tbl_SeqLib[[#This Row],[Exact]]),tbl_SeqLib[[#This Row],[Avg per plate]:[Max per plate]],,1)</f>
        <v/>
      </c>
      <c r="X26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6" s="89" t="str">
        <f>IF(tbl_SeqLib[[#This Row],[entry]]=1,ROUNDUP(AVERAGE(tbl_SeqLib[Exact]),1),"")</f>
        <v/>
      </c>
      <c r="Z26" s="89" t="str">
        <f>IF(tbl_SeqLib[[#This Row],[entry]]=1,ROUNDUP(AVERAGEIFS(tbl_SeqLib[Exact],tbl_SeqLib[Column],tbl_SeqLib[[#This Row],[Column]]),1),"")</f>
        <v/>
      </c>
      <c r="AA26" s="70" t="str">
        <f>IF(missing_qc_resolution=reference!$E$34,tbl_SeqLib[[#This Row],[Avg per col (missing)]],tbl_SeqLib[[#This Row],[Avg per plate (missing)]])</f>
        <v/>
      </c>
      <c r="AB26" s="70" t="str">
        <f>IF(tbl_SeqLib[[#This Row],[entry]]=0,"",IF(tbl_SeqLib[[#This Row],[entry]]=1,tbl_SeqLib[[#This Row],[Not quantified]],IF(tbl_SeqLib[[#This Row],[entry]]=2,tbl_SeqLib[[#This Row],[Quantified]])))</f>
        <v/>
      </c>
      <c r="AC26" s="71"/>
      <c r="AD26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6" s="72" t="str">
        <f>IF(ISBLANK(tbl_SeqLib[[#This Row],[sWGA Identifier]]),"",CONCATENATE(exp_id,"_",tbl_SeqLib[[#This Row],[Well]]))</f>
        <v/>
      </c>
    </row>
    <row r="27" spans="1:31" ht="15.75" customHeight="1" x14ac:dyDescent="0.25">
      <c r="A27" s="51">
        <v>25</v>
      </c>
      <c r="B27" s="52" t="str">
        <f>RIGHT(tbl_SeqLib[[#This Row],[Well]],LEN(tbl_SeqLib[[#This Row],[Well]])-1)</f>
        <v>4</v>
      </c>
      <c r="C27" s="52" t="s">
        <v>133</v>
      </c>
      <c r="D27" s="53"/>
      <c r="E27" s="57"/>
      <c r="F27" s="53"/>
      <c r="G27" s="53"/>
      <c r="H27" s="53"/>
      <c r="I27" s="53"/>
      <c r="J2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7" t="s">
        <v>134</v>
      </c>
      <c r="L27" s="87">
        <f>IF(OR(ISBLANK(tbl_SeqLib[[#This Row],[Sample ID]]),ISBLANK(endrepair_targetmass)),0,IF(LEN(tbl_SeqLib[[#This Row],[PCR '[DNA'] (ng / µl)]])=0,1,2))</f>
        <v>0</v>
      </c>
      <c r="M27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7" s="58" t="str">
        <f>IF(tbl_SeqLib[[#This Row],[entry]]=2,ROUNDUP(_xlfn.MINIFS(tbl_SeqLib[Exact],tbl_SeqLib[Column],tbl_SeqLib[[#This Row],[Column]]),1),"")</f>
        <v/>
      </c>
      <c r="O27" s="58" t="str">
        <f>IF(tbl_SeqLib[[#This Row],[entry]]=2,ROUNDDOWN(_xlfn.MAXIFS(tbl_SeqLib[Exact],tbl_SeqLib[Column],tbl_SeqLib[[#This Row],[Column]]),1),"")</f>
        <v/>
      </c>
      <c r="P27" s="58" t="str">
        <f>IF(tbl_SeqLib[[#This Row],[entry]]=2,ROUNDUP(AVERAGEIFS(tbl_SeqLib[Exact],tbl_SeqLib[Column],tbl_SeqLib[[#This Row],[Column]]),1),"")</f>
        <v/>
      </c>
      <c r="Q27" s="58" t="str" cm="1">
        <f t="array" ref="Q27">_xlfn.XLOOKUP(0,ABS(tbl_SeqLib[[#This Row],[Min for col]:[Avg for col]]-tbl_SeqLib[[#This Row],[Exact]]),tbl_SeqLib[[#This Row],[Min for col]:[Avg for col]],"",1)</f>
        <v/>
      </c>
      <c r="R27" s="58" t="str" cm="1">
        <f t="array" ref="R27">_xlfn.XLOOKUP(0,ABS(tbl_SeqLib[[#This Row],[Max for col]:[Avg for col]]-tbl_SeqLib[[#This Row],[Exact]]),tbl_SeqLib[[#This Row],[Max for col]:[Avg for col]],"",1)</f>
        <v/>
      </c>
      <c r="S27" s="58" t="str">
        <f>IF(tbl_SeqLib[[#This Row],[entry]]=2,tbl_SeqLib[[#This Row],[Max for col]],"")</f>
        <v/>
      </c>
      <c r="T27" s="58" t="str">
        <f>IF(tbl_SeqLib[[#This Row],[entry]]=2,tbl_SeqLib[[#This Row],[Avg for col]],"")</f>
        <v/>
      </c>
      <c r="U27" s="58" t="str">
        <f>IF(tbl_SeqLib[[#This Row],[entry]]=2,AVERAGE(tbl_SeqLib[Exact]),"")</f>
        <v/>
      </c>
      <c r="V27" s="58" t="str">
        <f>IF(tbl_SeqLib[[#This Row],[entry]]=2,MAX(tbl_SeqLib[Exact]),"")</f>
        <v/>
      </c>
      <c r="W27" s="58" t="str" cm="1">
        <f t="array" ref="W27">_xlfn.XLOOKUP(0,ABS(tbl_SeqLib[[#This Row],[Avg per plate]:[Max per plate]]-tbl_SeqLib[[#This Row],[Exact]]),tbl_SeqLib[[#This Row],[Avg per plate]:[Max per plate]],,1)</f>
        <v/>
      </c>
      <c r="X27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7" s="87" t="str">
        <f>IF(tbl_SeqLib[[#This Row],[entry]]=1,ROUNDUP(AVERAGE(tbl_SeqLib[Exact]),1),"")</f>
        <v/>
      </c>
      <c r="Z27" s="87" t="str">
        <f>IF(tbl_SeqLib[[#This Row],[entry]]=1,ROUNDUP(AVERAGEIFS(tbl_SeqLib[Exact],tbl_SeqLib[Column],tbl_SeqLib[[#This Row],[Column]]),1),"")</f>
        <v/>
      </c>
      <c r="AA27" s="58" t="str">
        <f>IF(missing_qc_resolution=reference!$E$34,tbl_SeqLib[[#This Row],[Avg per col (missing)]],tbl_SeqLib[[#This Row],[Avg per plate (missing)]])</f>
        <v/>
      </c>
      <c r="AB27" s="58" t="str">
        <f>IF(tbl_SeqLib[[#This Row],[entry]]=0,"",IF(tbl_SeqLib[[#This Row],[entry]]=1,tbl_SeqLib[[#This Row],[Not quantified]],IF(tbl_SeqLib[[#This Row],[entry]]=2,tbl_SeqLib[[#This Row],[Quantified]])))</f>
        <v/>
      </c>
      <c r="AC27" s="59"/>
      <c r="AD27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7" s="60" t="str">
        <f>IF(ISBLANK(tbl_SeqLib[[#This Row],[sWGA Identifier]]),"",CONCATENATE(exp_id,"_",tbl_SeqLib[[#This Row],[Well]]))</f>
        <v/>
      </c>
    </row>
    <row r="28" spans="1:31" ht="15.75" customHeight="1" x14ac:dyDescent="0.25">
      <c r="A28" s="61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136</v>
      </c>
      <c r="L28" s="88">
        <f>IF(OR(ISBLANK(tbl_SeqLib[[#This Row],[Sample ID]]),ISBLANK(endrepair_targetmass)),0,IF(LEN(tbl_SeqLib[[#This Row],[PCR '[DNA'] (ng / µl)]])=0,1,2))</f>
        <v>0</v>
      </c>
      <c r="M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8" s="44" t="str">
        <f>IF(tbl_SeqLib[[#This Row],[entry]]=2,ROUNDUP(_xlfn.MINIFS(tbl_SeqLib[Exact],tbl_SeqLib[Column],tbl_SeqLib[[#This Row],[Column]]),1),"")</f>
        <v/>
      </c>
      <c r="O28" s="44" t="str">
        <f>IF(tbl_SeqLib[[#This Row],[entry]]=2,ROUNDDOWN(_xlfn.MAXIFS(tbl_SeqLib[Exact],tbl_SeqLib[Column],tbl_SeqLib[[#This Row],[Column]]),1),"")</f>
        <v/>
      </c>
      <c r="P28" s="44" t="str">
        <f>IF(tbl_SeqLib[[#This Row],[entry]]=2,ROUNDUP(AVERAGEIFS(tbl_SeqLib[Exact],tbl_SeqLib[Column],tbl_SeqLib[[#This Row],[Column]]),1),"")</f>
        <v/>
      </c>
      <c r="Q28" s="44" t="str" cm="1">
        <f t="array" ref="Q28">_xlfn.XLOOKUP(0,ABS(tbl_SeqLib[[#This Row],[Min for col]:[Avg for col]]-tbl_SeqLib[[#This Row],[Exact]]),tbl_SeqLib[[#This Row],[Min for col]:[Avg for col]],"",1)</f>
        <v/>
      </c>
      <c r="R28" s="44" t="str" cm="1">
        <f t="array" ref="R28">_xlfn.XLOOKUP(0,ABS(tbl_SeqLib[[#This Row],[Max for col]:[Avg for col]]-tbl_SeqLib[[#This Row],[Exact]]),tbl_SeqLib[[#This Row],[Max for col]:[Avg for col]],"",1)</f>
        <v/>
      </c>
      <c r="S28" s="44" t="str">
        <f>IF(tbl_SeqLib[[#This Row],[entry]]=2,tbl_SeqLib[[#This Row],[Max for col]],"")</f>
        <v/>
      </c>
      <c r="T28" s="44" t="str">
        <f>IF(tbl_SeqLib[[#This Row],[entry]]=2,tbl_SeqLib[[#This Row],[Avg for col]],"")</f>
        <v/>
      </c>
      <c r="U28" s="44" t="str">
        <f>IF(tbl_SeqLib[[#This Row],[entry]]=2,AVERAGE(tbl_SeqLib[Exact]),"")</f>
        <v/>
      </c>
      <c r="V28" s="44" t="str">
        <f>IF(tbl_SeqLib[[#This Row],[entry]]=2,MAX(tbl_SeqLib[Exact]),"")</f>
        <v/>
      </c>
      <c r="W28" s="44" t="str" cm="1">
        <f t="array" ref="W28">_xlfn.XLOOKUP(0,ABS(tbl_SeqLib[[#This Row],[Avg per plate]:[Max per plate]]-tbl_SeqLib[[#This Row],[Exact]]),tbl_SeqLib[[#This Row],[Avg per plate]:[Max per plate]],,1)</f>
        <v/>
      </c>
      <c r="X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8" s="88" t="str">
        <f>IF(tbl_SeqLib[[#This Row],[entry]]=1,ROUNDUP(AVERAGE(tbl_SeqLib[Exact]),1),"")</f>
        <v/>
      </c>
      <c r="Z28" s="88" t="str">
        <f>IF(tbl_SeqLib[[#This Row],[entry]]=1,ROUNDUP(AVERAGEIFS(tbl_SeqLib[Exact],tbl_SeqLib[Column],tbl_SeqLib[[#This Row],[Column]]),1),"")</f>
        <v/>
      </c>
      <c r="AA28" s="44" t="str">
        <f>IF(missing_qc_resolution=reference!$E$34,tbl_SeqLib[[#This Row],[Avg per col (missing)]],tbl_SeqLib[[#This Row],[Avg per plate (missing)]])</f>
        <v/>
      </c>
      <c r="AB28" s="44" t="str">
        <f>IF(tbl_SeqLib[[#This Row],[entry]]=0,"",IF(tbl_SeqLib[[#This Row],[entry]]=1,tbl_SeqLib[[#This Row],[Not quantified]],IF(tbl_SeqLib[[#This Row],[entry]]=2,tbl_SeqLib[[#This Row],[Quantified]])))</f>
        <v/>
      </c>
      <c r="AC28" s="48"/>
      <c r="AD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8" s="62" t="str">
        <f>IF(ISBLANK(tbl_SeqLib[[#This Row],[sWGA Identifier]]),"",CONCATENATE(exp_id,"_",tbl_SeqLib[[#This Row],[Well]]))</f>
        <v/>
      </c>
    </row>
    <row r="29" spans="1:31" ht="15.75" customHeight="1" x14ac:dyDescent="0.25">
      <c r="A29" s="61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138</v>
      </c>
      <c r="L29" s="88">
        <f>IF(OR(ISBLANK(tbl_SeqLib[[#This Row],[Sample ID]]),ISBLANK(endrepair_targetmass)),0,IF(LEN(tbl_SeqLib[[#This Row],[PCR '[DNA'] (ng / µl)]])=0,1,2))</f>
        <v>0</v>
      </c>
      <c r="M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9" s="44" t="str">
        <f>IF(tbl_SeqLib[[#This Row],[entry]]=2,ROUNDUP(_xlfn.MINIFS(tbl_SeqLib[Exact],tbl_SeqLib[Column],tbl_SeqLib[[#This Row],[Column]]),1),"")</f>
        <v/>
      </c>
      <c r="O29" s="44" t="str">
        <f>IF(tbl_SeqLib[[#This Row],[entry]]=2,ROUNDDOWN(_xlfn.MAXIFS(tbl_SeqLib[Exact],tbl_SeqLib[Column],tbl_SeqLib[[#This Row],[Column]]),1),"")</f>
        <v/>
      </c>
      <c r="P29" s="44" t="str">
        <f>IF(tbl_SeqLib[[#This Row],[entry]]=2,ROUNDUP(AVERAGEIFS(tbl_SeqLib[Exact],tbl_SeqLib[Column],tbl_SeqLib[[#This Row],[Column]]),1),"")</f>
        <v/>
      </c>
      <c r="Q29" s="44" t="str" cm="1">
        <f t="array" ref="Q29">_xlfn.XLOOKUP(0,ABS(tbl_SeqLib[[#This Row],[Min for col]:[Avg for col]]-tbl_SeqLib[[#This Row],[Exact]]),tbl_SeqLib[[#This Row],[Min for col]:[Avg for col]],"",1)</f>
        <v/>
      </c>
      <c r="R29" s="44" t="str" cm="1">
        <f t="array" ref="R29">_xlfn.XLOOKUP(0,ABS(tbl_SeqLib[[#This Row],[Max for col]:[Avg for col]]-tbl_SeqLib[[#This Row],[Exact]]),tbl_SeqLib[[#This Row],[Max for col]:[Avg for col]],"",1)</f>
        <v/>
      </c>
      <c r="S29" s="44" t="str">
        <f>IF(tbl_SeqLib[[#This Row],[entry]]=2,tbl_SeqLib[[#This Row],[Max for col]],"")</f>
        <v/>
      </c>
      <c r="T29" s="44" t="str">
        <f>IF(tbl_SeqLib[[#This Row],[entry]]=2,tbl_SeqLib[[#This Row],[Avg for col]],"")</f>
        <v/>
      </c>
      <c r="U29" s="44" t="str">
        <f>IF(tbl_SeqLib[[#This Row],[entry]]=2,AVERAGE(tbl_SeqLib[Exact]),"")</f>
        <v/>
      </c>
      <c r="V29" s="44" t="str">
        <f>IF(tbl_SeqLib[[#This Row],[entry]]=2,MAX(tbl_SeqLib[Exact]),"")</f>
        <v/>
      </c>
      <c r="W29" s="44" t="str" cm="1">
        <f t="array" ref="W29">_xlfn.XLOOKUP(0,ABS(tbl_SeqLib[[#This Row],[Avg per plate]:[Max per plate]]-tbl_SeqLib[[#This Row],[Exact]]),tbl_SeqLib[[#This Row],[Avg per plate]:[Max per plate]],,1)</f>
        <v/>
      </c>
      <c r="X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9" s="88" t="str">
        <f>IF(tbl_SeqLib[[#This Row],[entry]]=1,ROUNDUP(AVERAGE(tbl_SeqLib[Exact]),1),"")</f>
        <v/>
      </c>
      <c r="Z29" s="88" t="str">
        <f>IF(tbl_SeqLib[[#This Row],[entry]]=1,ROUNDUP(AVERAGEIFS(tbl_SeqLib[Exact],tbl_SeqLib[Column],tbl_SeqLib[[#This Row],[Column]]),1),"")</f>
        <v/>
      </c>
      <c r="AA29" s="44" t="str">
        <f>IF(missing_qc_resolution=reference!$E$34,tbl_SeqLib[[#This Row],[Avg per col (missing)]],tbl_SeqLib[[#This Row],[Avg per plate (missing)]])</f>
        <v/>
      </c>
      <c r="AB29" s="44" t="str">
        <f>IF(tbl_SeqLib[[#This Row],[entry]]=0,"",IF(tbl_SeqLib[[#This Row],[entry]]=1,tbl_SeqLib[[#This Row],[Not quantified]],IF(tbl_SeqLib[[#This Row],[entry]]=2,tbl_SeqLib[[#This Row],[Quantified]])))</f>
        <v/>
      </c>
      <c r="AC29" s="48"/>
      <c r="AD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9" s="62" t="str">
        <f>IF(ISBLANK(tbl_SeqLib[[#This Row],[sWGA Identifier]]),"",CONCATENATE(exp_id,"_",tbl_SeqLib[[#This Row],[Well]]))</f>
        <v/>
      </c>
    </row>
    <row r="30" spans="1:31" ht="15.75" customHeight="1" x14ac:dyDescent="0.25">
      <c r="A30" s="61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140</v>
      </c>
      <c r="L30" s="88">
        <f>IF(OR(ISBLANK(tbl_SeqLib[[#This Row],[Sample ID]]),ISBLANK(endrepair_targetmass)),0,IF(LEN(tbl_SeqLib[[#This Row],[PCR '[DNA'] (ng / µl)]])=0,1,2))</f>
        <v>0</v>
      </c>
      <c r="M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0" s="44" t="str">
        <f>IF(tbl_SeqLib[[#This Row],[entry]]=2,ROUNDUP(_xlfn.MINIFS(tbl_SeqLib[Exact],tbl_SeqLib[Column],tbl_SeqLib[[#This Row],[Column]]),1),"")</f>
        <v/>
      </c>
      <c r="O30" s="44" t="str">
        <f>IF(tbl_SeqLib[[#This Row],[entry]]=2,ROUNDDOWN(_xlfn.MAXIFS(tbl_SeqLib[Exact],tbl_SeqLib[Column],tbl_SeqLib[[#This Row],[Column]]),1),"")</f>
        <v/>
      </c>
      <c r="P30" s="44" t="str">
        <f>IF(tbl_SeqLib[[#This Row],[entry]]=2,ROUNDUP(AVERAGEIFS(tbl_SeqLib[Exact],tbl_SeqLib[Column],tbl_SeqLib[[#This Row],[Column]]),1),"")</f>
        <v/>
      </c>
      <c r="Q30" s="44" t="str" cm="1">
        <f t="array" ref="Q30">_xlfn.XLOOKUP(0,ABS(tbl_SeqLib[[#This Row],[Min for col]:[Avg for col]]-tbl_SeqLib[[#This Row],[Exact]]),tbl_SeqLib[[#This Row],[Min for col]:[Avg for col]],"",1)</f>
        <v/>
      </c>
      <c r="R30" s="44" t="str" cm="1">
        <f t="array" ref="R30">_xlfn.XLOOKUP(0,ABS(tbl_SeqLib[[#This Row],[Max for col]:[Avg for col]]-tbl_SeqLib[[#This Row],[Exact]]),tbl_SeqLib[[#This Row],[Max for col]:[Avg for col]],"",1)</f>
        <v/>
      </c>
      <c r="S30" s="44" t="str">
        <f>IF(tbl_SeqLib[[#This Row],[entry]]=2,tbl_SeqLib[[#This Row],[Max for col]],"")</f>
        <v/>
      </c>
      <c r="T30" s="44" t="str">
        <f>IF(tbl_SeqLib[[#This Row],[entry]]=2,tbl_SeqLib[[#This Row],[Avg for col]],"")</f>
        <v/>
      </c>
      <c r="U30" s="44" t="str">
        <f>IF(tbl_SeqLib[[#This Row],[entry]]=2,AVERAGE(tbl_SeqLib[Exact]),"")</f>
        <v/>
      </c>
      <c r="V30" s="44" t="str">
        <f>IF(tbl_SeqLib[[#This Row],[entry]]=2,MAX(tbl_SeqLib[Exact]),"")</f>
        <v/>
      </c>
      <c r="W30" s="44" t="str" cm="1">
        <f t="array" ref="W30">_xlfn.XLOOKUP(0,ABS(tbl_SeqLib[[#This Row],[Avg per plate]:[Max per plate]]-tbl_SeqLib[[#This Row],[Exact]]),tbl_SeqLib[[#This Row],[Avg per plate]:[Max per plate]],,1)</f>
        <v/>
      </c>
      <c r="X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0" s="88" t="str">
        <f>IF(tbl_SeqLib[[#This Row],[entry]]=1,ROUNDUP(AVERAGE(tbl_SeqLib[Exact]),1),"")</f>
        <v/>
      </c>
      <c r="Z30" s="88" t="str">
        <f>IF(tbl_SeqLib[[#This Row],[entry]]=1,ROUNDUP(AVERAGEIFS(tbl_SeqLib[Exact],tbl_SeqLib[Column],tbl_SeqLib[[#This Row],[Column]]),1),"")</f>
        <v/>
      </c>
      <c r="AA30" s="44" t="str">
        <f>IF(missing_qc_resolution=reference!$E$34,tbl_SeqLib[[#This Row],[Avg per col (missing)]],tbl_SeqLib[[#This Row],[Avg per plate (missing)]])</f>
        <v/>
      </c>
      <c r="AB30" s="44" t="str">
        <f>IF(tbl_SeqLib[[#This Row],[entry]]=0,"",IF(tbl_SeqLib[[#This Row],[entry]]=1,tbl_SeqLib[[#This Row],[Not quantified]],IF(tbl_SeqLib[[#This Row],[entry]]=2,tbl_SeqLib[[#This Row],[Quantified]])))</f>
        <v/>
      </c>
      <c r="AC30" s="48"/>
      <c r="AD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0" s="62" t="str">
        <f>IF(ISBLANK(tbl_SeqLib[[#This Row],[sWGA Identifier]]),"",CONCATENATE(exp_id,"_",tbl_SeqLib[[#This Row],[Well]]))</f>
        <v/>
      </c>
    </row>
    <row r="31" spans="1:31" ht="15.75" customHeight="1" x14ac:dyDescent="0.25">
      <c r="A31" s="61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142</v>
      </c>
      <c r="L31" s="88">
        <f>IF(OR(ISBLANK(tbl_SeqLib[[#This Row],[Sample ID]]),ISBLANK(endrepair_targetmass)),0,IF(LEN(tbl_SeqLib[[#This Row],[PCR '[DNA'] (ng / µl)]])=0,1,2))</f>
        <v>0</v>
      </c>
      <c r="M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1" s="44" t="str">
        <f>IF(tbl_SeqLib[[#This Row],[entry]]=2,ROUNDUP(_xlfn.MINIFS(tbl_SeqLib[Exact],tbl_SeqLib[Column],tbl_SeqLib[[#This Row],[Column]]),1),"")</f>
        <v/>
      </c>
      <c r="O31" s="44" t="str">
        <f>IF(tbl_SeqLib[[#This Row],[entry]]=2,ROUNDDOWN(_xlfn.MAXIFS(tbl_SeqLib[Exact],tbl_SeqLib[Column],tbl_SeqLib[[#This Row],[Column]]),1),"")</f>
        <v/>
      </c>
      <c r="P31" s="44" t="str">
        <f>IF(tbl_SeqLib[[#This Row],[entry]]=2,ROUNDUP(AVERAGEIFS(tbl_SeqLib[Exact],tbl_SeqLib[Column],tbl_SeqLib[[#This Row],[Column]]),1),"")</f>
        <v/>
      </c>
      <c r="Q31" s="44" t="str" cm="1">
        <f t="array" ref="Q31">_xlfn.XLOOKUP(0,ABS(tbl_SeqLib[[#This Row],[Min for col]:[Avg for col]]-tbl_SeqLib[[#This Row],[Exact]]),tbl_SeqLib[[#This Row],[Min for col]:[Avg for col]],"",1)</f>
        <v/>
      </c>
      <c r="R31" s="44" t="str" cm="1">
        <f t="array" ref="R31">_xlfn.XLOOKUP(0,ABS(tbl_SeqLib[[#This Row],[Max for col]:[Avg for col]]-tbl_SeqLib[[#This Row],[Exact]]),tbl_SeqLib[[#This Row],[Max for col]:[Avg for col]],"",1)</f>
        <v/>
      </c>
      <c r="S31" s="44" t="str">
        <f>IF(tbl_SeqLib[[#This Row],[entry]]=2,tbl_SeqLib[[#This Row],[Max for col]],"")</f>
        <v/>
      </c>
      <c r="T31" s="44" t="str">
        <f>IF(tbl_SeqLib[[#This Row],[entry]]=2,tbl_SeqLib[[#This Row],[Avg for col]],"")</f>
        <v/>
      </c>
      <c r="U31" s="44" t="str">
        <f>IF(tbl_SeqLib[[#This Row],[entry]]=2,AVERAGE(tbl_SeqLib[Exact]),"")</f>
        <v/>
      </c>
      <c r="V31" s="44" t="str">
        <f>IF(tbl_SeqLib[[#This Row],[entry]]=2,MAX(tbl_SeqLib[Exact]),"")</f>
        <v/>
      </c>
      <c r="W31" s="44" t="str" cm="1">
        <f t="array" ref="W31">_xlfn.XLOOKUP(0,ABS(tbl_SeqLib[[#This Row],[Avg per plate]:[Max per plate]]-tbl_SeqLib[[#This Row],[Exact]]),tbl_SeqLib[[#This Row],[Avg per plate]:[Max per plate]],,1)</f>
        <v/>
      </c>
      <c r="X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1" s="88" t="str">
        <f>IF(tbl_SeqLib[[#This Row],[entry]]=1,ROUNDUP(AVERAGE(tbl_SeqLib[Exact]),1),"")</f>
        <v/>
      </c>
      <c r="Z31" s="88" t="str">
        <f>IF(tbl_SeqLib[[#This Row],[entry]]=1,ROUNDUP(AVERAGEIFS(tbl_SeqLib[Exact],tbl_SeqLib[Column],tbl_SeqLib[[#This Row],[Column]]),1),"")</f>
        <v/>
      </c>
      <c r="AA31" s="44" t="str">
        <f>IF(missing_qc_resolution=reference!$E$34,tbl_SeqLib[[#This Row],[Avg per col (missing)]],tbl_SeqLib[[#This Row],[Avg per plate (missing)]])</f>
        <v/>
      </c>
      <c r="AB31" s="44" t="str">
        <f>IF(tbl_SeqLib[[#This Row],[entry]]=0,"",IF(tbl_SeqLib[[#This Row],[entry]]=1,tbl_SeqLib[[#This Row],[Not quantified]],IF(tbl_SeqLib[[#This Row],[entry]]=2,tbl_SeqLib[[#This Row],[Quantified]])))</f>
        <v/>
      </c>
      <c r="AC31" s="48"/>
      <c r="AD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1" s="62" t="str">
        <f>IF(ISBLANK(tbl_SeqLib[[#This Row],[sWGA Identifier]]),"",CONCATENATE(exp_id,"_",tbl_SeqLib[[#This Row],[Well]]))</f>
        <v/>
      </c>
    </row>
    <row r="32" spans="1:31" ht="15.75" customHeight="1" x14ac:dyDescent="0.25">
      <c r="A32" s="61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144</v>
      </c>
      <c r="L32" s="88">
        <f>IF(OR(ISBLANK(tbl_SeqLib[[#This Row],[Sample ID]]),ISBLANK(endrepair_targetmass)),0,IF(LEN(tbl_SeqLib[[#This Row],[PCR '[DNA'] (ng / µl)]])=0,1,2))</f>
        <v>0</v>
      </c>
      <c r="M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2" s="44" t="str">
        <f>IF(tbl_SeqLib[[#This Row],[entry]]=2,ROUNDUP(_xlfn.MINIFS(tbl_SeqLib[Exact],tbl_SeqLib[Column],tbl_SeqLib[[#This Row],[Column]]),1),"")</f>
        <v/>
      </c>
      <c r="O32" s="44" t="str">
        <f>IF(tbl_SeqLib[[#This Row],[entry]]=2,ROUNDDOWN(_xlfn.MAXIFS(tbl_SeqLib[Exact],tbl_SeqLib[Column],tbl_SeqLib[[#This Row],[Column]]),1),"")</f>
        <v/>
      </c>
      <c r="P32" s="44" t="str">
        <f>IF(tbl_SeqLib[[#This Row],[entry]]=2,ROUNDUP(AVERAGEIFS(tbl_SeqLib[Exact],tbl_SeqLib[Column],tbl_SeqLib[[#This Row],[Column]]),1),"")</f>
        <v/>
      </c>
      <c r="Q32" s="44" t="str" cm="1">
        <f t="array" ref="Q32">_xlfn.XLOOKUP(0,ABS(tbl_SeqLib[[#This Row],[Min for col]:[Avg for col]]-tbl_SeqLib[[#This Row],[Exact]]),tbl_SeqLib[[#This Row],[Min for col]:[Avg for col]],"",1)</f>
        <v/>
      </c>
      <c r="R32" s="44" t="str" cm="1">
        <f t="array" ref="R32">_xlfn.XLOOKUP(0,ABS(tbl_SeqLib[[#This Row],[Max for col]:[Avg for col]]-tbl_SeqLib[[#This Row],[Exact]]),tbl_SeqLib[[#This Row],[Max for col]:[Avg for col]],"",1)</f>
        <v/>
      </c>
      <c r="S32" s="44" t="str">
        <f>IF(tbl_SeqLib[[#This Row],[entry]]=2,tbl_SeqLib[[#This Row],[Max for col]],"")</f>
        <v/>
      </c>
      <c r="T32" s="44" t="str">
        <f>IF(tbl_SeqLib[[#This Row],[entry]]=2,tbl_SeqLib[[#This Row],[Avg for col]],"")</f>
        <v/>
      </c>
      <c r="U32" s="44" t="str">
        <f>IF(tbl_SeqLib[[#This Row],[entry]]=2,AVERAGE(tbl_SeqLib[Exact]),"")</f>
        <v/>
      </c>
      <c r="V32" s="44" t="str">
        <f>IF(tbl_SeqLib[[#This Row],[entry]]=2,MAX(tbl_SeqLib[Exact]),"")</f>
        <v/>
      </c>
      <c r="W32" s="44" t="str" cm="1">
        <f t="array" ref="W32">_xlfn.XLOOKUP(0,ABS(tbl_SeqLib[[#This Row],[Avg per plate]:[Max per plate]]-tbl_SeqLib[[#This Row],[Exact]]),tbl_SeqLib[[#This Row],[Avg per plate]:[Max per plate]],,1)</f>
        <v/>
      </c>
      <c r="X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2" s="88" t="str">
        <f>IF(tbl_SeqLib[[#This Row],[entry]]=1,ROUNDUP(AVERAGE(tbl_SeqLib[Exact]),1),"")</f>
        <v/>
      </c>
      <c r="Z32" s="88" t="str">
        <f>IF(tbl_SeqLib[[#This Row],[entry]]=1,ROUNDUP(AVERAGEIFS(tbl_SeqLib[Exact],tbl_SeqLib[Column],tbl_SeqLib[[#This Row],[Column]]),1),"")</f>
        <v/>
      </c>
      <c r="AA32" s="44" t="str">
        <f>IF(missing_qc_resolution=reference!$E$34,tbl_SeqLib[[#This Row],[Avg per col (missing)]],tbl_SeqLib[[#This Row],[Avg per plate (missing)]])</f>
        <v/>
      </c>
      <c r="AB32" s="44" t="str">
        <f>IF(tbl_SeqLib[[#This Row],[entry]]=0,"",IF(tbl_SeqLib[[#This Row],[entry]]=1,tbl_SeqLib[[#This Row],[Not quantified]],IF(tbl_SeqLib[[#This Row],[entry]]=2,tbl_SeqLib[[#This Row],[Quantified]])))</f>
        <v/>
      </c>
      <c r="AC32" s="48"/>
      <c r="AD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2" s="62" t="str">
        <f>IF(ISBLANK(tbl_SeqLib[[#This Row],[sWGA Identifier]]),"",CONCATENATE(exp_id,"_",tbl_SeqLib[[#This Row],[Well]]))</f>
        <v/>
      </c>
    </row>
    <row r="33" spans="1:31" ht="15.75" customHeight="1" x14ac:dyDescent="0.25">
      <c r="A33" s="61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146</v>
      </c>
      <c r="L33" s="88">
        <f>IF(OR(ISBLANK(tbl_SeqLib[[#This Row],[Sample ID]]),ISBLANK(endrepair_targetmass)),0,IF(LEN(tbl_SeqLib[[#This Row],[PCR '[DNA'] (ng / µl)]])=0,1,2))</f>
        <v>0</v>
      </c>
      <c r="M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3" s="44" t="str">
        <f>IF(tbl_SeqLib[[#This Row],[entry]]=2,ROUNDUP(_xlfn.MINIFS(tbl_SeqLib[Exact],tbl_SeqLib[Column],tbl_SeqLib[[#This Row],[Column]]),1),"")</f>
        <v/>
      </c>
      <c r="O33" s="44" t="str">
        <f>IF(tbl_SeqLib[[#This Row],[entry]]=2,ROUNDDOWN(_xlfn.MAXIFS(tbl_SeqLib[Exact],tbl_SeqLib[Column],tbl_SeqLib[[#This Row],[Column]]),1),"")</f>
        <v/>
      </c>
      <c r="P33" s="44" t="str">
        <f>IF(tbl_SeqLib[[#This Row],[entry]]=2,ROUNDUP(AVERAGEIFS(tbl_SeqLib[Exact],tbl_SeqLib[Column],tbl_SeqLib[[#This Row],[Column]]),1),"")</f>
        <v/>
      </c>
      <c r="Q33" s="44" t="str" cm="1">
        <f t="array" ref="Q33">_xlfn.XLOOKUP(0,ABS(tbl_SeqLib[[#This Row],[Min for col]:[Avg for col]]-tbl_SeqLib[[#This Row],[Exact]]),tbl_SeqLib[[#This Row],[Min for col]:[Avg for col]],"",1)</f>
        <v/>
      </c>
      <c r="R33" s="44" t="str" cm="1">
        <f t="array" ref="R33">_xlfn.XLOOKUP(0,ABS(tbl_SeqLib[[#This Row],[Max for col]:[Avg for col]]-tbl_SeqLib[[#This Row],[Exact]]),tbl_SeqLib[[#This Row],[Max for col]:[Avg for col]],"",1)</f>
        <v/>
      </c>
      <c r="S33" s="44" t="str">
        <f>IF(tbl_SeqLib[[#This Row],[entry]]=2,tbl_SeqLib[[#This Row],[Max for col]],"")</f>
        <v/>
      </c>
      <c r="T33" s="44" t="str">
        <f>IF(tbl_SeqLib[[#This Row],[entry]]=2,tbl_SeqLib[[#This Row],[Avg for col]],"")</f>
        <v/>
      </c>
      <c r="U33" s="44" t="str">
        <f>IF(tbl_SeqLib[[#This Row],[entry]]=2,AVERAGE(tbl_SeqLib[Exact]),"")</f>
        <v/>
      </c>
      <c r="V33" s="44" t="str">
        <f>IF(tbl_SeqLib[[#This Row],[entry]]=2,MAX(tbl_SeqLib[Exact]),"")</f>
        <v/>
      </c>
      <c r="W33" s="44" t="str" cm="1">
        <f t="array" ref="W33">_xlfn.XLOOKUP(0,ABS(tbl_SeqLib[[#This Row],[Avg per plate]:[Max per plate]]-tbl_SeqLib[[#This Row],[Exact]]),tbl_SeqLib[[#This Row],[Avg per plate]:[Max per plate]],,1)</f>
        <v/>
      </c>
      <c r="X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3" s="88" t="str">
        <f>IF(tbl_SeqLib[[#This Row],[entry]]=1,ROUNDUP(AVERAGE(tbl_SeqLib[Exact]),1),"")</f>
        <v/>
      </c>
      <c r="Z33" s="88" t="str">
        <f>IF(tbl_SeqLib[[#This Row],[entry]]=1,ROUNDUP(AVERAGEIFS(tbl_SeqLib[Exact],tbl_SeqLib[Column],tbl_SeqLib[[#This Row],[Column]]),1),"")</f>
        <v/>
      </c>
      <c r="AA33" s="44" t="str">
        <f>IF(missing_qc_resolution=reference!$E$34,tbl_SeqLib[[#This Row],[Avg per col (missing)]],tbl_SeqLib[[#This Row],[Avg per plate (missing)]])</f>
        <v/>
      </c>
      <c r="AB33" s="44" t="str">
        <f>IF(tbl_SeqLib[[#This Row],[entry]]=0,"",IF(tbl_SeqLib[[#This Row],[entry]]=1,tbl_SeqLib[[#This Row],[Not quantified]],IF(tbl_SeqLib[[#This Row],[entry]]=2,tbl_SeqLib[[#This Row],[Quantified]])))</f>
        <v/>
      </c>
      <c r="AC33" s="48"/>
      <c r="AD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3" s="62" t="str">
        <f>IF(ISBLANK(tbl_SeqLib[[#This Row],[sWGA Identifier]]),"",CONCATENATE(exp_id,"_",tbl_SeqLib[[#This Row],[Well]]))</f>
        <v/>
      </c>
    </row>
    <row r="34" spans="1:31" ht="15.75" customHeight="1" thickBot="1" x14ac:dyDescent="0.3">
      <c r="A34" s="63">
        <v>32</v>
      </c>
      <c r="B34" s="64" t="str">
        <f>RIGHT(tbl_SeqLib[[#This Row],[Well]],LEN(tbl_SeqLib[[#This Row],[Well]])-1)</f>
        <v>4</v>
      </c>
      <c r="C34" s="73" t="s">
        <v>147</v>
      </c>
      <c r="D34" s="65"/>
      <c r="E34" s="66"/>
      <c r="F34" s="67"/>
      <c r="G34" s="65"/>
      <c r="H34" s="67"/>
      <c r="I34" s="67"/>
      <c r="J3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9" t="s">
        <v>148</v>
      </c>
      <c r="L34" s="89">
        <f>IF(OR(ISBLANK(tbl_SeqLib[[#This Row],[Sample ID]]),ISBLANK(endrepair_targetmass)),0,IF(LEN(tbl_SeqLib[[#This Row],[PCR '[DNA'] (ng / µl)]])=0,1,2))</f>
        <v>0</v>
      </c>
      <c r="M34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4" s="70" t="str">
        <f>IF(tbl_SeqLib[[#This Row],[entry]]=2,ROUNDUP(_xlfn.MINIFS(tbl_SeqLib[Exact],tbl_SeqLib[Column],tbl_SeqLib[[#This Row],[Column]]),1),"")</f>
        <v/>
      </c>
      <c r="O34" s="70" t="str">
        <f>IF(tbl_SeqLib[[#This Row],[entry]]=2,ROUNDDOWN(_xlfn.MAXIFS(tbl_SeqLib[Exact],tbl_SeqLib[Column],tbl_SeqLib[[#This Row],[Column]]),1),"")</f>
        <v/>
      </c>
      <c r="P34" s="70" t="str">
        <f>IF(tbl_SeqLib[[#This Row],[entry]]=2,ROUNDUP(AVERAGEIFS(tbl_SeqLib[Exact],tbl_SeqLib[Column],tbl_SeqLib[[#This Row],[Column]]),1),"")</f>
        <v/>
      </c>
      <c r="Q34" s="70" t="str" cm="1">
        <f t="array" ref="Q34">_xlfn.XLOOKUP(0,ABS(tbl_SeqLib[[#This Row],[Min for col]:[Avg for col]]-tbl_SeqLib[[#This Row],[Exact]]),tbl_SeqLib[[#This Row],[Min for col]:[Avg for col]],"",1)</f>
        <v/>
      </c>
      <c r="R34" s="70" t="str" cm="1">
        <f t="array" ref="R34">_xlfn.XLOOKUP(0,ABS(tbl_SeqLib[[#This Row],[Max for col]:[Avg for col]]-tbl_SeqLib[[#This Row],[Exact]]),tbl_SeqLib[[#This Row],[Max for col]:[Avg for col]],"",1)</f>
        <v/>
      </c>
      <c r="S34" s="70" t="str">
        <f>IF(tbl_SeqLib[[#This Row],[entry]]=2,tbl_SeqLib[[#This Row],[Max for col]],"")</f>
        <v/>
      </c>
      <c r="T34" s="70" t="str">
        <f>IF(tbl_SeqLib[[#This Row],[entry]]=2,tbl_SeqLib[[#This Row],[Avg for col]],"")</f>
        <v/>
      </c>
      <c r="U34" s="70" t="str">
        <f>IF(tbl_SeqLib[[#This Row],[entry]]=2,AVERAGE(tbl_SeqLib[Exact]),"")</f>
        <v/>
      </c>
      <c r="V34" s="70" t="str">
        <f>IF(tbl_SeqLib[[#This Row],[entry]]=2,MAX(tbl_SeqLib[Exact]),"")</f>
        <v/>
      </c>
      <c r="W34" s="70" t="str" cm="1">
        <f t="array" ref="W34">_xlfn.XLOOKUP(0,ABS(tbl_SeqLib[[#This Row],[Avg per plate]:[Max per plate]]-tbl_SeqLib[[#This Row],[Exact]]),tbl_SeqLib[[#This Row],[Avg per plate]:[Max per plate]],,1)</f>
        <v/>
      </c>
      <c r="X34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4" s="89" t="str">
        <f>IF(tbl_SeqLib[[#This Row],[entry]]=1,ROUNDUP(AVERAGE(tbl_SeqLib[Exact]),1),"")</f>
        <v/>
      </c>
      <c r="Z34" s="89" t="str">
        <f>IF(tbl_SeqLib[[#This Row],[entry]]=1,ROUNDUP(AVERAGEIFS(tbl_SeqLib[Exact],tbl_SeqLib[Column],tbl_SeqLib[[#This Row],[Column]]),1),"")</f>
        <v/>
      </c>
      <c r="AA34" s="70" t="str">
        <f>IF(missing_qc_resolution=reference!$E$34,tbl_SeqLib[[#This Row],[Avg per col (missing)]],tbl_SeqLib[[#This Row],[Avg per plate (missing)]])</f>
        <v/>
      </c>
      <c r="AB34" s="70" t="str">
        <f>IF(tbl_SeqLib[[#This Row],[entry]]=0,"",IF(tbl_SeqLib[[#This Row],[entry]]=1,tbl_SeqLib[[#This Row],[Not quantified]],IF(tbl_SeqLib[[#This Row],[entry]]=2,tbl_SeqLib[[#This Row],[Quantified]])))</f>
        <v/>
      </c>
      <c r="AC34" s="71"/>
      <c r="AD34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4" s="72" t="str">
        <f>IF(ISBLANK(tbl_SeqLib[[#This Row],[sWGA Identifier]]),"",CONCATENATE(exp_id,"_",tbl_SeqLib[[#This Row],[Well]]))</f>
        <v/>
      </c>
    </row>
    <row r="35" spans="1:31" ht="15.75" customHeight="1" x14ac:dyDescent="0.25">
      <c r="A35" s="51">
        <v>33</v>
      </c>
      <c r="B35" s="52" t="str">
        <f>RIGHT(tbl_SeqLib[[#This Row],[Well]],LEN(tbl_SeqLib[[#This Row],[Well]])-1)</f>
        <v>5</v>
      </c>
      <c r="C35" s="52" t="s">
        <v>149</v>
      </c>
      <c r="D35" s="53"/>
      <c r="E35" s="57"/>
      <c r="F35" s="53"/>
      <c r="G35" s="53"/>
      <c r="H35" s="53"/>
      <c r="I35" s="53"/>
      <c r="J3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7" t="s">
        <v>150</v>
      </c>
      <c r="L35" s="87">
        <f>IF(OR(ISBLANK(tbl_SeqLib[[#This Row],[Sample ID]]),ISBLANK(endrepair_targetmass)),0,IF(LEN(tbl_SeqLib[[#This Row],[PCR '[DNA'] (ng / µl)]])=0,1,2))</f>
        <v>0</v>
      </c>
      <c r="M35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5" s="58" t="str">
        <f>IF(tbl_SeqLib[[#This Row],[entry]]=2,ROUNDUP(_xlfn.MINIFS(tbl_SeqLib[Exact],tbl_SeqLib[Column],tbl_SeqLib[[#This Row],[Column]]),1),"")</f>
        <v/>
      </c>
      <c r="O35" s="58" t="str">
        <f>IF(tbl_SeqLib[[#This Row],[entry]]=2,ROUNDDOWN(_xlfn.MAXIFS(tbl_SeqLib[Exact],tbl_SeqLib[Column],tbl_SeqLib[[#This Row],[Column]]),1),"")</f>
        <v/>
      </c>
      <c r="P35" s="58" t="str">
        <f>IF(tbl_SeqLib[[#This Row],[entry]]=2,ROUNDUP(AVERAGEIFS(tbl_SeqLib[Exact],tbl_SeqLib[Column],tbl_SeqLib[[#This Row],[Column]]),1),"")</f>
        <v/>
      </c>
      <c r="Q35" s="58" t="str" cm="1">
        <f t="array" ref="Q35">_xlfn.XLOOKUP(0,ABS(tbl_SeqLib[[#This Row],[Min for col]:[Avg for col]]-tbl_SeqLib[[#This Row],[Exact]]),tbl_SeqLib[[#This Row],[Min for col]:[Avg for col]],"",1)</f>
        <v/>
      </c>
      <c r="R35" s="58" t="str" cm="1">
        <f t="array" ref="R35">_xlfn.XLOOKUP(0,ABS(tbl_SeqLib[[#This Row],[Max for col]:[Avg for col]]-tbl_SeqLib[[#This Row],[Exact]]),tbl_SeqLib[[#This Row],[Max for col]:[Avg for col]],"",1)</f>
        <v/>
      </c>
      <c r="S35" s="58" t="str">
        <f>IF(tbl_SeqLib[[#This Row],[entry]]=2,tbl_SeqLib[[#This Row],[Max for col]],"")</f>
        <v/>
      </c>
      <c r="T35" s="58" t="str">
        <f>IF(tbl_SeqLib[[#This Row],[entry]]=2,tbl_SeqLib[[#This Row],[Avg for col]],"")</f>
        <v/>
      </c>
      <c r="U35" s="58" t="str">
        <f>IF(tbl_SeqLib[[#This Row],[entry]]=2,AVERAGE(tbl_SeqLib[Exact]),"")</f>
        <v/>
      </c>
      <c r="V35" s="58" t="str">
        <f>IF(tbl_SeqLib[[#This Row],[entry]]=2,MAX(tbl_SeqLib[Exact]),"")</f>
        <v/>
      </c>
      <c r="W35" s="58" t="str" cm="1">
        <f t="array" ref="W35">_xlfn.XLOOKUP(0,ABS(tbl_SeqLib[[#This Row],[Avg per plate]:[Max per plate]]-tbl_SeqLib[[#This Row],[Exact]]),tbl_SeqLib[[#This Row],[Avg per plate]:[Max per plate]],,1)</f>
        <v/>
      </c>
      <c r="X35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5" s="87" t="str">
        <f>IF(tbl_SeqLib[[#This Row],[entry]]=1,ROUNDUP(AVERAGE(tbl_SeqLib[Exact]),1),"")</f>
        <v/>
      </c>
      <c r="Z35" s="87" t="str">
        <f>IF(tbl_SeqLib[[#This Row],[entry]]=1,ROUNDUP(AVERAGEIFS(tbl_SeqLib[Exact],tbl_SeqLib[Column],tbl_SeqLib[[#This Row],[Column]]),1),"")</f>
        <v/>
      </c>
      <c r="AA35" s="58" t="str">
        <f>IF(missing_qc_resolution=reference!$E$34,tbl_SeqLib[[#This Row],[Avg per col (missing)]],tbl_SeqLib[[#This Row],[Avg per plate (missing)]])</f>
        <v/>
      </c>
      <c r="AB35" s="58" t="str">
        <f>IF(tbl_SeqLib[[#This Row],[entry]]=0,"",IF(tbl_SeqLib[[#This Row],[entry]]=1,tbl_SeqLib[[#This Row],[Not quantified]],IF(tbl_SeqLib[[#This Row],[entry]]=2,tbl_SeqLib[[#This Row],[Quantified]])))</f>
        <v/>
      </c>
      <c r="AC35" s="59"/>
      <c r="AD35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5" s="60" t="str">
        <f>IF(ISBLANK(tbl_SeqLib[[#This Row],[sWGA Identifier]]),"",CONCATENATE(exp_id,"_",tbl_SeqLib[[#This Row],[Well]]))</f>
        <v/>
      </c>
    </row>
    <row r="36" spans="1:31" ht="15.75" customHeight="1" x14ac:dyDescent="0.25">
      <c r="A36" s="61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152</v>
      </c>
      <c r="L36" s="88">
        <f>IF(OR(ISBLANK(tbl_SeqLib[[#This Row],[Sample ID]]),ISBLANK(endrepair_targetmass)),0,IF(LEN(tbl_SeqLib[[#This Row],[PCR '[DNA'] (ng / µl)]])=0,1,2))</f>
        <v>0</v>
      </c>
      <c r="M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6" s="44" t="str">
        <f>IF(tbl_SeqLib[[#This Row],[entry]]=2,ROUNDUP(_xlfn.MINIFS(tbl_SeqLib[Exact],tbl_SeqLib[Column],tbl_SeqLib[[#This Row],[Column]]),1),"")</f>
        <v/>
      </c>
      <c r="O36" s="44" t="str">
        <f>IF(tbl_SeqLib[[#This Row],[entry]]=2,ROUNDDOWN(_xlfn.MAXIFS(tbl_SeqLib[Exact],tbl_SeqLib[Column],tbl_SeqLib[[#This Row],[Column]]),1),"")</f>
        <v/>
      </c>
      <c r="P36" s="44" t="str">
        <f>IF(tbl_SeqLib[[#This Row],[entry]]=2,ROUNDUP(AVERAGEIFS(tbl_SeqLib[Exact],tbl_SeqLib[Column],tbl_SeqLib[[#This Row],[Column]]),1),"")</f>
        <v/>
      </c>
      <c r="Q36" s="44" t="str" cm="1">
        <f t="array" ref="Q36">_xlfn.XLOOKUP(0,ABS(tbl_SeqLib[[#This Row],[Min for col]:[Avg for col]]-tbl_SeqLib[[#This Row],[Exact]]),tbl_SeqLib[[#This Row],[Min for col]:[Avg for col]],"",1)</f>
        <v/>
      </c>
      <c r="R36" s="44" t="str" cm="1">
        <f t="array" ref="R36">_xlfn.XLOOKUP(0,ABS(tbl_SeqLib[[#This Row],[Max for col]:[Avg for col]]-tbl_SeqLib[[#This Row],[Exact]]),tbl_SeqLib[[#This Row],[Max for col]:[Avg for col]],"",1)</f>
        <v/>
      </c>
      <c r="S36" s="44" t="str">
        <f>IF(tbl_SeqLib[[#This Row],[entry]]=2,tbl_SeqLib[[#This Row],[Max for col]],"")</f>
        <v/>
      </c>
      <c r="T36" s="44" t="str">
        <f>IF(tbl_SeqLib[[#This Row],[entry]]=2,tbl_SeqLib[[#This Row],[Avg for col]],"")</f>
        <v/>
      </c>
      <c r="U36" s="44" t="str">
        <f>IF(tbl_SeqLib[[#This Row],[entry]]=2,AVERAGE(tbl_SeqLib[Exact]),"")</f>
        <v/>
      </c>
      <c r="V36" s="44" t="str">
        <f>IF(tbl_SeqLib[[#This Row],[entry]]=2,MAX(tbl_SeqLib[Exact]),"")</f>
        <v/>
      </c>
      <c r="W36" s="44" t="str" cm="1">
        <f t="array" ref="W36">_xlfn.XLOOKUP(0,ABS(tbl_SeqLib[[#This Row],[Avg per plate]:[Max per plate]]-tbl_SeqLib[[#This Row],[Exact]]),tbl_SeqLib[[#This Row],[Avg per plate]:[Max per plate]],,1)</f>
        <v/>
      </c>
      <c r="X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6" s="88" t="str">
        <f>IF(tbl_SeqLib[[#This Row],[entry]]=1,ROUNDUP(AVERAGE(tbl_SeqLib[Exact]),1),"")</f>
        <v/>
      </c>
      <c r="Z36" s="88" t="str">
        <f>IF(tbl_SeqLib[[#This Row],[entry]]=1,ROUNDUP(AVERAGEIFS(tbl_SeqLib[Exact],tbl_SeqLib[Column],tbl_SeqLib[[#This Row],[Column]]),1),"")</f>
        <v/>
      </c>
      <c r="AA36" s="44" t="str">
        <f>IF(missing_qc_resolution=reference!$E$34,tbl_SeqLib[[#This Row],[Avg per col (missing)]],tbl_SeqLib[[#This Row],[Avg per plate (missing)]])</f>
        <v/>
      </c>
      <c r="AB36" s="44" t="str">
        <f>IF(tbl_SeqLib[[#This Row],[entry]]=0,"",IF(tbl_SeqLib[[#This Row],[entry]]=1,tbl_SeqLib[[#This Row],[Not quantified]],IF(tbl_SeqLib[[#This Row],[entry]]=2,tbl_SeqLib[[#This Row],[Quantified]])))</f>
        <v/>
      </c>
      <c r="AC36" s="48"/>
      <c r="AD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6" s="62" t="str">
        <f>IF(ISBLANK(tbl_SeqLib[[#This Row],[sWGA Identifier]]),"",CONCATENATE(exp_id,"_",tbl_SeqLib[[#This Row],[Well]]))</f>
        <v/>
      </c>
    </row>
    <row r="37" spans="1:31" ht="15.75" customHeight="1" x14ac:dyDescent="0.25">
      <c r="A37" s="61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154</v>
      </c>
      <c r="L37" s="88">
        <f>IF(OR(ISBLANK(tbl_SeqLib[[#This Row],[Sample ID]]),ISBLANK(endrepair_targetmass)),0,IF(LEN(tbl_SeqLib[[#This Row],[PCR '[DNA'] (ng / µl)]])=0,1,2))</f>
        <v>0</v>
      </c>
      <c r="M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7" s="44" t="str">
        <f>IF(tbl_SeqLib[[#This Row],[entry]]=2,ROUNDUP(_xlfn.MINIFS(tbl_SeqLib[Exact],tbl_SeqLib[Column],tbl_SeqLib[[#This Row],[Column]]),1),"")</f>
        <v/>
      </c>
      <c r="O37" s="44" t="str">
        <f>IF(tbl_SeqLib[[#This Row],[entry]]=2,ROUNDDOWN(_xlfn.MAXIFS(tbl_SeqLib[Exact],tbl_SeqLib[Column],tbl_SeqLib[[#This Row],[Column]]),1),"")</f>
        <v/>
      </c>
      <c r="P37" s="44" t="str">
        <f>IF(tbl_SeqLib[[#This Row],[entry]]=2,ROUNDUP(AVERAGEIFS(tbl_SeqLib[Exact],tbl_SeqLib[Column],tbl_SeqLib[[#This Row],[Column]]),1),"")</f>
        <v/>
      </c>
      <c r="Q37" s="44" t="str" cm="1">
        <f t="array" ref="Q37">_xlfn.XLOOKUP(0,ABS(tbl_SeqLib[[#This Row],[Min for col]:[Avg for col]]-tbl_SeqLib[[#This Row],[Exact]]),tbl_SeqLib[[#This Row],[Min for col]:[Avg for col]],"",1)</f>
        <v/>
      </c>
      <c r="R37" s="44" t="str" cm="1">
        <f t="array" ref="R37">_xlfn.XLOOKUP(0,ABS(tbl_SeqLib[[#This Row],[Max for col]:[Avg for col]]-tbl_SeqLib[[#This Row],[Exact]]),tbl_SeqLib[[#This Row],[Max for col]:[Avg for col]],"",1)</f>
        <v/>
      </c>
      <c r="S37" s="44" t="str">
        <f>IF(tbl_SeqLib[[#This Row],[entry]]=2,tbl_SeqLib[[#This Row],[Max for col]],"")</f>
        <v/>
      </c>
      <c r="T37" s="44" t="str">
        <f>IF(tbl_SeqLib[[#This Row],[entry]]=2,tbl_SeqLib[[#This Row],[Avg for col]],"")</f>
        <v/>
      </c>
      <c r="U37" s="44" t="str">
        <f>IF(tbl_SeqLib[[#This Row],[entry]]=2,AVERAGE(tbl_SeqLib[Exact]),"")</f>
        <v/>
      </c>
      <c r="V37" s="44" t="str">
        <f>IF(tbl_SeqLib[[#This Row],[entry]]=2,MAX(tbl_SeqLib[Exact]),"")</f>
        <v/>
      </c>
      <c r="W37" s="44" t="str" cm="1">
        <f t="array" ref="W37">_xlfn.XLOOKUP(0,ABS(tbl_SeqLib[[#This Row],[Avg per plate]:[Max per plate]]-tbl_SeqLib[[#This Row],[Exact]]),tbl_SeqLib[[#This Row],[Avg per plate]:[Max per plate]],,1)</f>
        <v/>
      </c>
      <c r="X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7" s="88" t="str">
        <f>IF(tbl_SeqLib[[#This Row],[entry]]=1,ROUNDUP(AVERAGE(tbl_SeqLib[Exact]),1),"")</f>
        <v/>
      </c>
      <c r="Z37" s="88" t="str">
        <f>IF(tbl_SeqLib[[#This Row],[entry]]=1,ROUNDUP(AVERAGEIFS(tbl_SeqLib[Exact],tbl_SeqLib[Column],tbl_SeqLib[[#This Row],[Column]]),1),"")</f>
        <v/>
      </c>
      <c r="AA37" s="44" t="str">
        <f>IF(missing_qc_resolution=reference!$E$34,tbl_SeqLib[[#This Row],[Avg per col (missing)]],tbl_SeqLib[[#This Row],[Avg per plate (missing)]])</f>
        <v/>
      </c>
      <c r="AB37" s="44" t="str">
        <f>IF(tbl_SeqLib[[#This Row],[entry]]=0,"",IF(tbl_SeqLib[[#This Row],[entry]]=1,tbl_SeqLib[[#This Row],[Not quantified]],IF(tbl_SeqLib[[#This Row],[entry]]=2,tbl_SeqLib[[#This Row],[Quantified]])))</f>
        <v/>
      </c>
      <c r="AC37" s="48"/>
      <c r="AD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7" s="62" t="str">
        <f>IF(ISBLANK(tbl_SeqLib[[#This Row],[sWGA Identifier]]),"",CONCATENATE(exp_id,"_",tbl_SeqLib[[#This Row],[Well]]))</f>
        <v/>
      </c>
    </row>
    <row r="38" spans="1:31" ht="15.75" customHeight="1" x14ac:dyDescent="0.25">
      <c r="A38" s="61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156</v>
      </c>
      <c r="L38" s="88">
        <f>IF(OR(ISBLANK(tbl_SeqLib[[#This Row],[Sample ID]]),ISBLANK(endrepair_targetmass)),0,IF(LEN(tbl_SeqLib[[#This Row],[PCR '[DNA'] (ng / µl)]])=0,1,2))</f>
        <v>0</v>
      </c>
      <c r="M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8" s="44" t="str">
        <f>IF(tbl_SeqLib[[#This Row],[entry]]=2,ROUNDUP(_xlfn.MINIFS(tbl_SeqLib[Exact],tbl_SeqLib[Column],tbl_SeqLib[[#This Row],[Column]]),1),"")</f>
        <v/>
      </c>
      <c r="O38" s="44" t="str">
        <f>IF(tbl_SeqLib[[#This Row],[entry]]=2,ROUNDDOWN(_xlfn.MAXIFS(tbl_SeqLib[Exact],tbl_SeqLib[Column],tbl_SeqLib[[#This Row],[Column]]),1),"")</f>
        <v/>
      </c>
      <c r="P38" s="44" t="str">
        <f>IF(tbl_SeqLib[[#This Row],[entry]]=2,ROUNDUP(AVERAGEIFS(tbl_SeqLib[Exact],tbl_SeqLib[Column],tbl_SeqLib[[#This Row],[Column]]),1),"")</f>
        <v/>
      </c>
      <c r="Q38" s="44" t="str" cm="1">
        <f t="array" ref="Q38">_xlfn.XLOOKUP(0,ABS(tbl_SeqLib[[#This Row],[Min for col]:[Avg for col]]-tbl_SeqLib[[#This Row],[Exact]]),tbl_SeqLib[[#This Row],[Min for col]:[Avg for col]],"",1)</f>
        <v/>
      </c>
      <c r="R38" s="44" t="str" cm="1">
        <f t="array" ref="R38">_xlfn.XLOOKUP(0,ABS(tbl_SeqLib[[#This Row],[Max for col]:[Avg for col]]-tbl_SeqLib[[#This Row],[Exact]]),tbl_SeqLib[[#This Row],[Max for col]:[Avg for col]],"",1)</f>
        <v/>
      </c>
      <c r="S38" s="44" t="str">
        <f>IF(tbl_SeqLib[[#This Row],[entry]]=2,tbl_SeqLib[[#This Row],[Max for col]],"")</f>
        <v/>
      </c>
      <c r="T38" s="44" t="str">
        <f>IF(tbl_SeqLib[[#This Row],[entry]]=2,tbl_SeqLib[[#This Row],[Avg for col]],"")</f>
        <v/>
      </c>
      <c r="U38" s="44" t="str">
        <f>IF(tbl_SeqLib[[#This Row],[entry]]=2,AVERAGE(tbl_SeqLib[Exact]),"")</f>
        <v/>
      </c>
      <c r="V38" s="44" t="str">
        <f>IF(tbl_SeqLib[[#This Row],[entry]]=2,MAX(tbl_SeqLib[Exact]),"")</f>
        <v/>
      </c>
      <c r="W38" s="44" t="str" cm="1">
        <f t="array" ref="W38">_xlfn.XLOOKUP(0,ABS(tbl_SeqLib[[#This Row],[Avg per plate]:[Max per plate]]-tbl_SeqLib[[#This Row],[Exact]]),tbl_SeqLib[[#This Row],[Avg per plate]:[Max per plate]],,1)</f>
        <v/>
      </c>
      <c r="X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8" s="88" t="str">
        <f>IF(tbl_SeqLib[[#This Row],[entry]]=1,ROUNDUP(AVERAGE(tbl_SeqLib[Exact]),1),"")</f>
        <v/>
      </c>
      <c r="Z38" s="88" t="str">
        <f>IF(tbl_SeqLib[[#This Row],[entry]]=1,ROUNDUP(AVERAGEIFS(tbl_SeqLib[Exact],tbl_SeqLib[Column],tbl_SeqLib[[#This Row],[Column]]),1),"")</f>
        <v/>
      </c>
      <c r="AA38" s="44" t="str">
        <f>IF(missing_qc_resolution=reference!$E$34,tbl_SeqLib[[#This Row],[Avg per col (missing)]],tbl_SeqLib[[#This Row],[Avg per plate (missing)]])</f>
        <v/>
      </c>
      <c r="AB38" s="44" t="str">
        <f>IF(tbl_SeqLib[[#This Row],[entry]]=0,"",IF(tbl_SeqLib[[#This Row],[entry]]=1,tbl_SeqLib[[#This Row],[Not quantified]],IF(tbl_SeqLib[[#This Row],[entry]]=2,tbl_SeqLib[[#This Row],[Quantified]])))</f>
        <v/>
      </c>
      <c r="AC38" s="48"/>
      <c r="AD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8" s="62" t="str">
        <f>IF(ISBLANK(tbl_SeqLib[[#This Row],[sWGA Identifier]]),"",CONCATENATE(exp_id,"_",tbl_SeqLib[[#This Row],[Well]]))</f>
        <v/>
      </c>
    </row>
    <row r="39" spans="1:31" ht="15.75" customHeight="1" x14ac:dyDescent="0.25">
      <c r="A39" s="61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158</v>
      </c>
      <c r="L39" s="88">
        <f>IF(OR(ISBLANK(tbl_SeqLib[[#This Row],[Sample ID]]),ISBLANK(endrepair_targetmass)),0,IF(LEN(tbl_SeqLib[[#This Row],[PCR '[DNA'] (ng / µl)]])=0,1,2))</f>
        <v>0</v>
      </c>
      <c r="M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9" s="44" t="str">
        <f>IF(tbl_SeqLib[[#This Row],[entry]]=2,ROUNDUP(_xlfn.MINIFS(tbl_SeqLib[Exact],tbl_SeqLib[Column],tbl_SeqLib[[#This Row],[Column]]),1),"")</f>
        <v/>
      </c>
      <c r="O39" s="44" t="str">
        <f>IF(tbl_SeqLib[[#This Row],[entry]]=2,ROUNDDOWN(_xlfn.MAXIFS(tbl_SeqLib[Exact],tbl_SeqLib[Column],tbl_SeqLib[[#This Row],[Column]]),1),"")</f>
        <v/>
      </c>
      <c r="P39" s="44" t="str">
        <f>IF(tbl_SeqLib[[#This Row],[entry]]=2,ROUNDUP(AVERAGEIFS(tbl_SeqLib[Exact],tbl_SeqLib[Column],tbl_SeqLib[[#This Row],[Column]]),1),"")</f>
        <v/>
      </c>
      <c r="Q39" s="44" t="str" cm="1">
        <f t="array" ref="Q39">_xlfn.XLOOKUP(0,ABS(tbl_SeqLib[[#This Row],[Min for col]:[Avg for col]]-tbl_SeqLib[[#This Row],[Exact]]),tbl_SeqLib[[#This Row],[Min for col]:[Avg for col]],"",1)</f>
        <v/>
      </c>
      <c r="R39" s="44" t="str" cm="1">
        <f t="array" ref="R39">_xlfn.XLOOKUP(0,ABS(tbl_SeqLib[[#This Row],[Max for col]:[Avg for col]]-tbl_SeqLib[[#This Row],[Exact]]),tbl_SeqLib[[#This Row],[Max for col]:[Avg for col]],"",1)</f>
        <v/>
      </c>
      <c r="S39" s="44" t="str">
        <f>IF(tbl_SeqLib[[#This Row],[entry]]=2,tbl_SeqLib[[#This Row],[Max for col]],"")</f>
        <v/>
      </c>
      <c r="T39" s="44" t="str">
        <f>IF(tbl_SeqLib[[#This Row],[entry]]=2,tbl_SeqLib[[#This Row],[Avg for col]],"")</f>
        <v/>
      </c>
      <c r="U39" s="44" t="str">
        <f>IF(tbl_SeqLib[[#This Row],[entry]]=2,AVERAGE(tbl_SeqLib[Exact]),"")</f>
        <v/>
      </c>
      <c r="V39" s="44" t="str">
        <f>IF(tbl_SeqLib[[#This Row],[entry]]=2,MAX(tbl_SeqLib[Exact]),"")</f>
        <v/>
      </c>
      <c r="W39" s="44" t="str" cm="1">
        <f t="array" ref="W39">_xlfn.XLOOKUP(0,ABS(tbl_SeqLib[[#This Row],[Avg per plate]:[Max per plate]]-tbl_SeqLib[[#This Row],[Exact]]),tbl_SeqLib[[#This Row],[Avg per plate]:[Max per plate]],,1)</f>
        <v/>
      </c>
      <c r="X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9" s="88" t="str">
        <f>IF(tbl_SeqLib[[#This Row],[entry]]=1,ROUNDUP(AVERAGE(tbl_SeqLib[Exact]),1),"")</f>
        <v/>
      </c>
      <c r="Z39" s="88" t="str">
        <f>IF(tbl_SeqLib[[#This Row],[entry]]=1,ROUNDUP(AVERAGEIFS(tbl_SeqLib[Exact],tbl_SeqLib[Column],tbl_SeqLib[[#This Row],[Column]]),1),"")</f>
        <v/>
      </c>
      <c r="AA39" s="44" t="str">
        <f>IF(missing_qc_resolution=reference!$E$34,tbl_SeqLib[[#This Row],[Avg per col (missing)]],tbl_SeqLib[[#This Row],[Avg per plate (missing)]])</f>
        <v/>
      </c>
      <c r="AB39" s="44" t="str">
        <f>IF(tbl_SeqLib[[#This Row],[entry]]=0,"",IF(tbl_SeqLib[[#This Row],[entry]]=1,tbl_SeqLib[[#This Row],[Not quantified]],IF(tbl_SeqLib[[#This Row],[entry]]=2,tbl_SeqLib[[#This Row],[Quantified]])))</f>
        <v/>
      </c>
      <c r="AC39" s="48"/>
      <c r="AD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9" s="62" t="str">
        <f>IF(ISBLANK(tbl_SeqLib[[#This Row],[sWGA Identifier]]),"",CONCATENATE(exp_id,"_",tbl_SeqLib[[#This Row],[Well]]))</f>
        <v/>
      </c>
    </row>
    <row r="40" spans="1:31" ht="15.75" customHeight="1" x14ac:dyDescent="0.25">
      <c r="A40" s="61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160</v>
      </c>
      <c r="L40" s="88">
        <f>IF(OR(ISBLANK(tbl_SeqLib[[#This Row],[Sample ID]]),ISBLANK(endrepair_targetmass)),0,IF(LEN(tbl_SeqLib[[#This Row],[PCR '[DNA'] (ng / µl)]])=0,1,2))</f>
        <v>0</v>
      </c>
      <c r="M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0" s="44" t="str">
        <f>IF(tbl_SeqLib[[#This Row],[entry]]=2,ROUNDUP(_xlfn.MINIFS(tbl_SeqLib[Exact],tbl_SeqLib[Column],tbl_SeqLib[[#This Row],[Column]]),1),"")</f>
        <v/>
      </c>
      <c r="O40" s="44" t="str">
        <f>IF(tbl_SeqLib[[#This Row],[entry]]=2,ROUNDDOWN(_xlfn.MAXIFS(tbl_SeqLib[Exact],tbl_SeqLib[Column],tbl_SeqLib[[#This Row],[Column]]),1),"")</f>
        <v/>
      </c>
      <c r="P40" s="44" t="str">
        <f>IF(tbl_SeqLib[[#This Row],[entry]]=2,ROUNDUP(AVERAGEIFS(tbl_SeqLib[Exact],tbl_SeqLib[Column],tbl_SeqLib[[#This Row],[Column]]),1),"")</f>
        <v/>
      </c>
      <c r="Q40" s="44" t="str" cm="1">
        <f t="array" ref="Q40">_xlfn.XLOOKUP(0,ABS(tbl_SeqLib[[#This Row],[Min for col]:[Avg for col]]-tbl_SeqLib[[#This Row],[Exact]]),tbl_SeqLib[[#This Row],[Min for col]:[Avg for col]],"",1)</f>
        <v/>
      </c>
      <c r="R40" s="44" t="str" cm="1">
        <f t="array" ref="R40">_xlfn.XLOOKUP(0,ABS(tbl_SeqLib[[#This Row],[Max for col]:[Avg for col]]-tbl_SeqLib[[#This Row],[Exact]]),tbl_SeqLib[[#This Row],[Max for col]:[Avg for col]],"",1)</f>
        <v/>
      </c>
      <c r="S40" s="44" t="str">
        <f>IF(tbl_SeqLib[[#This Row],[entry]]=2,tbl_SeqLib[[#This Row],[Max for col]],"")</f>
        <v/>
      </c>
      <c r="T40" s="44" t="str">
        <f>IF(tbl_SeqLib[[#This Row],[entry]]=2,tbl_SeqLib[[#This Row],[Avg for col]],"")</f>
        <v/>
      </c>
      <c r="U40" s="44" t="str">
        <f>IF(tbl_SeqLib[[#This Row],[entry]]=2,AVERAGE(tbl_SeqLib[Exact]),"")</f>
        <v/>
      </c>
      <c r="V40" s="44" t="str">
        <f>IF(tbl_SeqLib[[#This Row],[entry]]=2,MAX(tbl_SeqLib[Exact]),"")</f>
        <v/>
      </c>
      <c r="W40" s="44" t="str" cm="1">
        <f t="array" ref="W40">_xlfn.XLOOKUP(0,ABS(tbl_SeqLib[[#This Row],[Avg per plate]:[Max per plate]]-tbl_SeqLib[[#This Row],[Exact]]),tbl_SeqLib[[#This Row],[Avg per plate]:[Max per plate]],,1)</f>
        <v/>
      </c>
      <c r="X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0" s="88" t="str">
        <f>IF(tbl_SeqLib[[#This Row],[entry]]=1,ROUNDUP(AVERAGE(tbl_SeqLib[Exact]),1),"")</f>
        <v/>
      </c>
      <c r="Z40" s="88" t="str">
        <f>IF(tbl_SeqLib[[#This Row],[entry]]=1,ROUNDUP(AVERAGEIFS(tbl_SeqLib[Exact],tbl_SeqLib[Column],tbl_SeqLib[[#This Row],[Column]]),1),"")</f>
        <v/>
      </c>
      <c r="AA40" s="44" t="str">
        <f>IF(missing_qc_resolution=reference!$E$34,tbl_SeqLib[[#This Row],[Avg per col (missing)]],tbl_SeqLib[[#This Row],[Avg per plate (missing)]])</f>
        <v/>
      </c>
      <c r="AB40" s="44" t="str">
        <f>IF(tbl_SeqLib[[#This Row],[entry]]=0,"",IF(tbl_SeqLib[[#This Row],[entry]]=1,tbl_SeqLib[[#This Row],[Not quantified]],IF(tbl_SeqLib[[#This Row],[entry]]=2,tbl_SeqLib[[#This Row],[Quantified]])))</f>
        <v/>
      </c>
      <c r="AC40" s="48"/>
      <c r="AD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0" s="62" t="str">
        <f>IF(ISBLANK(tbl_SeqLib[[#This Row],[sWGA Identifier]]),"",CONCATENATE(exp_id,"_",tbl_SeqLib[[#This Row],[Well]]))</f>
        <v/>
      </c>
    </row>
    <row r="41" spans="1:31" ht="15.75" customHeight="1" x14ac:dyDescent="0.25">
      <c r="A41" s="61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162</v>
      </c>
      <c r="L41" s="88">
        <f>IF(OR(ISBLANK(tbl_SeqLib[[#This Row],[Sample ID]]),ISBLANK(endrepair_targetmass)),0,IF(LEN(tbl_SeqLib[[#This Row],[PCR '[DNA'] (ng / µl)]])=0,1,2))</f>
        <v>0</v>
      </c>
      <c r="M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1" s="44" t="str">
        <f>IF(tbl_SeqLib[[#This Row],[entry]]=2,ROUNDUP(_xlfn.MINIFS(tbl_SeqLib[Exact],tbl_SeqLib[Column],tbl_SeqLib[[#This Row],[Column]]),1),"")</f>
        <v/>
      </c>
      <c r="O41" s="44" t="str">
        <f>IF(tbl_SeqLib[[#This Row],[entry]]=2,ROUNDDOWN(_xlfn.MAXIFS(tbl_SeqLib[Exact],tbl_SeqLib[Column],tbl_SeqLib[[#This Row],[Column]]),1),"")</f>
        <v/>
      </c>
      <c r="P41" s="44" t="str">
        <f>IF(tbl_SeqLib[[#This Row],[entry]]=2,ROUNDUP(AVERAGEIFS(tbl_SeqLib[Exact],tbl_SeqLib[Column],tbl_SeqLib[[#This Row],[Column]]),1),"")</f>
        <v/>
      </c>
      <c r="Q41" s="44" t="str" cm="1">
        <f t="array" ref="Q41">_xlfn.XLOOKUP(0,ABS(tbl_SeqLib[[#This Row],[Min for col]:[Avg for col]]-tbl_SeqLib[[#This Row],[Exact]]),tbl_SeqLib[[#This Row],[Min for col]:[Avg for col]],"",1)</f>
        <v/>
      </c>
      <c r="R41" s="44" t="str" cm="1">
        <f t="array" ref="R41">_xlfn.XLOOKUP(0,ABS(tbl_SeqLib[[#This Row],[Max for col]:[Avg for col]]-tbl_SeqLib[[#This Row],[Exact]]),tbl_SeqLib[[#This Row],[Max for col]:[Avg for col]],"",1)</f>
        <v/>
      </c>
      <c r="S41" s="44" t="str">
        <f>IF(tbl_SeqLib[[#This Row],[entry]]=2,tbl_SeqLib[[#This Row],[Max for col]],"")</f>
        <v/>
      </c>
      <c r="T41" s="44" t="str">
        <f>IF(tbl_SeqLib[[#This Row],[entry]]=2,tbl_SeqLib[[#This Row],[Avg for col]],"")</f>
        <v/>
      </c>
      <c r="U41" s="44" t="str">
        <f>IF(tbl_SeqLib[[#This Row],[entry]]=2,AVERAGE(tbl_SeqLib[Exact]),"")</f>
        <v/>
      </c>
      <c r="V41" s="44" t="str">
        <f>IF(tbl_SeqLib[[#This Row],[entry]]=2,MAX(tbl_SeqLib[Exact]),"")</f>
        <v/>
      </c>
      <c r="W41" s="44" t="str" cm="1">
        <f t="array" ref="W41">_xlfn.XLOOKUP(0,ABS(tbl_SeqLib[[#This Row],[Avg per plate]:[Max per plate]]-tbl_SeqLib[[#This Row],[Exact]]),tbl_SeqLib[[#This Row],[Avg per plate]:[Max per plate]],,1)</f>
        <v/>
      </c>
      <c r="X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1" s="88" t="str">
        <f>IF(tbl_SeqLib[[#This Row],[entry]]=1,ROUNDUP(AVERAGE(tbl_SeqLib[Exact]),1),"")</f>
        <v/>
      </c>
      <c r="Z41" s="88" t="str">
        <f>IF(tbl_SeqLib[[#This Row],[entry]]=1,ROUNDUP(AVERAGEIFS(tbl_SeqLib[Exact],tbl_SeqLib[Column],tbl_SeqLib[[#This Row],[Column]]),1),"")</f>
        <v/>
      </c>
      <c r="AA41" s="44" t="str">
        <f>IF(missing_qc_resolution=reference!$E$34,tbl_SeqLib[[#This Row],[Avg per col (missing)]],tbl_SeqLib[[#This Row],[Avg per plate (missing)]])</f>
        <v/>
      </c>
      <c r="AB41" s="44" t="str">
        <f>IF(tbl_SeqLib[[#This Row],[entry]]=0,"",IF(tbl_SeqLib[[#This Row],[entry]]=1,tbl_SeqLib[[#This Row],[Not quantified]],IF(tbl_SeqLib[[#This Row],[entry]]=2,tbl_SeqLib[[#This Row],[Quantified]])))</f>
        <v/>
      </c>
      <c r="AC41" s="48"/>
      <c r="AD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1" s="62" t="str">
        <f>IF(ISBLANK(tbl_SeqLib[[#This Row],[sWGA Identifier]]),"",CONCATENATE(exp_id,"_",tbl_SeqLib[[#This Row],[Well]]))</f>
        <v/>
      </c>
    </row>
    <row r="42" spans="1:31" ht="15.75" customHeight="1" thickBot="1" x14ac:dyDescent="0.3">
      <c r="A42" s="63">
        <v>40</v>
      </c>
      <c r="B42" s="64" t="str">
        <f>RIGHT(tbl_SeqLib[[#This Row],[Well]],LEN(tbl_SeqLib[[#This Row],[Well]])-1)</f>
        <v>5</v>
      </c>
      <c r="C42" s="73" t="s">
        <v>163</v>
      </c>
      <c r="D42" s="65"/>
      <c r="E42" s="66"/>
      <c r="F42" s="67"/>
      <c r="G42" s="65"/>
      <c r="H42" s="67"/>
      <c r="I42" s="67"/>
      <c r="J4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9" t="s">
        <v>164</v>
      </c>
      <c r="L42" s="89">
        <f>IF(OR(ISBLANK(tbl_SeqLib[[#This Row],[Sample ID]]),ISBLANK(endrepair_targetmass)),0,IF(LEN(tbl_SeqLib[[#This Row],[PCR '[DNA'] (ng / µl)]])=0,1,2))</f>
        <v>0</v>
      </c>
      <c r="M42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2" s="70" t="str">
        <f>IF(tbl_SeqLib[[#This Row],[entry]]=2,ROUNDUP(_xlfn.MINIFS(tbl_SeqLib[Exact],tbl_SeqLib[Column],tbl_SeqLib[[#This Row],[Column]]),1),"")</f>
        <v/>
      </c>
      <c r="O42" s="70" t="str">
        <f>IF(tbl_SeqLib[[#This Row],[entry]]=2,ROUNDDOWN(_xlfn.MAXIFS(tbl_SeqLib[Exact],tbl_SeqLib[Column],tbl_SeqLib[[#This Row],[Column]]),1),"")</f>
        <v/>
      </c>
      <c r="P42" s="70" t="str">
        <f>IF(tbl_SeqLib[[#This Row],[entry]]=2,ROUNDUP(AVERAGEIFS(tbl_SeqLib[Exact],tbl_SeqLib[Column],tbl_SeqLib[[#This Row],[Column]]),1),"")</f>
        <v/>
      </c>
      <c r="Q42" s="70" t="str" cm="1">
        <f t="array" ref="Q42">_xlfn.XLOOKUP(0,ABS(tbl_SeqLib[[#This Row],[Min for col]:[Avg for col]]-tbl_SeqLib[[#This Row],[Exact]]),tbl_SeqLib[[#This Row],[Min for col]:[Avg for col]],"",1)</f>
        <v/>
      </c>
      <c r="R42" s="70" t="str" cm="1">
        <f t="array" ref="R42">_xlfn.XLOOKUP(0,ABS(tbl_SeqLib[[#This Row],[Max for col]:[Avg for col]]-tbl_SeqLib[[#This Row],[Exact]]),tbl_SeqLib[[#This Row],[Max for col]:[Avg for col]],"",1)</f>
        <v/>
      </c>
      <c r="S42" s="70" t="str">
        <f>IF(tbl_SeqLib[[#This Row],[entry]]=2,tbl_SeqLib[[#This Row],[Max for col]],"")</f>
        <v/>
      </c>
      <c r="T42" s="70" t="str">
        <f>IF(tbl_SeqLib[[#This Row],[entry]]=2,tbl_SeqLib[[#This Row],[Avg for col]],"")</f>
        <v/>
      </c>
      <c r="U42" s="70" t="str">
        <f>IF(tbl_SeqLib[[#This Row],[entry]]=2,AVERAGE(tbl_SeqLib[Exact]),"")</f>
        <v/>
      </c>
      <c r="V42" s="70" t="str">
        <f>IF(tbl_SeqLib[[#This Row],[entry]]=2,MAX(tbl_SeqLib[Exact]),"")</f>
        <v/>
      </c>
      <c r="W42" s="70" t="str" cm="1">
        <f t="array" ref="W42">_xlfn.XLOOKUP(0,ABS(tbl_SeqLib[[#This Row],[Avg per plate]:[Max per plate]]-tbl_SeqLib[[#This Row],[Exact]]),tbl_SeqLib[[#This Row],[Avg per plate]:[Max per plate]],,1)</f>
        <v/>
      </c>
      <c r="X42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2" s="89" t="str">
        <f>IF(tbl_SeqLib[[#This Row],[entry]]=1,ROUNDUP(AVERAGE(tbl_SeqLib[Exact]),1),"")</f>
        <v/>
      </c>
      <c r="Z42" s="89" t="str">
        <f>IF(tbl_SeqLib[[#This Row],[entry]]=1,ROUNDUP(AVERAGEIFS(tbl_SeqLib[Exact],tbl_SeqLib[Column],tbl_SeqLib[[#This Row],[Column]]),1),"")</f>
        <v/>
      </c>
      <c r="AA42" s="70" t="str">
        <f>IF(missing_qc_resolution=reference!$E$34,tbl_SeqLib[[#This Row],[Avg per col (missing)]],tbl_SeqLib[[#This Row],[Avg per plate (missing)]])</f>
        <v/>
      </c>
      <c r="AB42" s="70" t="str">
        <f>IF(tbl_SeqLib[[#This Row],[entry]]=0,"",IF(tbl_SeqLib[[#This Row],[entry]]=1,tbl_SeqLib[[#This Row],[Not quantified]],IF(tbl_SeqLib[[#This Row],[entry]]=2,tbl_SeqLib[[#This Row],[Quantified]])))</f>
        <v/>
      </c>
      <c r="AC42" s="71"/>
      <c r="AD42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2" s="72" t="str">
        <f>IF(ISBLANK(tbl_SeqLib[[#This Row],[sWGA Identifier]]),"",CONCATENATE(exp_id,"_",tbl_SeqLib[[#This Row],[Well]]))</f>
        <v/>
      </c>
    </row>
    <row r="43" spans="1:31" ht="15.75" customHeight="1" x14ac:dyDescent="0.25">
      <c r="A43" s="51">
        <v>41</v>
      </c>
      <c r="B43" s="52" t="str">
        <f>RIGHT(tbl_SeqLib[[#This Row],[Well]],LEN(tbl_SeqLib[[#This Row],[Well]])-1)</f>
        <v>6</v>
      </c>
      <c r="C43" s="52" t="s">
        <v>165</v>
      </c>
      <c r="D43" s="53"/>
      <c r="E43" s="57"/>
      <c r="F43" s="53"/>
      <c r="G43" s="53"/>
      <c r="H43" s="53"/>
      <c r="I43" s="53"/>
      <c r="J4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7" t="s">
        <v>166</v>
      </c>
      <c r="L43" s="87">
        <f>IF(OR(ISBLANK(tbl_SeqLib[[#This Row],[Sample ID]]),ISBLANK(endrepair_targetmass)),0,IF(LEN(tbl_SeqLib[[#This Row],[PCR '[DNA'] (ng / µl)]])=0,1,2))</f>
        <v>0</v>
      </c>
      <c r="M4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3" s="58" t="str">
        <f>IF(tbl_SeqLib[[#This Row],[entry]]=2,ROUNDUP(_xlfn.MINIFS(tbl_SeqLib[Exact],tbl_SeqLib[Column],tbl_SeqLib[[#This Row],[Column]]),1),"")</f>
        <v/>
      </c>
      <c r="O43" s="58" t="str">
        <f>IF(tbl_SeqLib[[#This Row],[entry]]=2,ROUNDDOWN(_xlfn.MAXIFS(tbl_SeqLib[Exact],tbl_SeqLib[Column],tbl_SeqLib[[#This Row],[Column]]),1),"")</f>
        <v/>
      </c>
      <c r="P43" s="58" t="str">
        <f>IF(tbl_SeqLib[[#This Row],[entry]]=2,ROUNDUP(AVERAGEIFS(tbl_SeqLib[Exact],tbl_SeqLib[Column],tbl_SeqLib[[#This Row],[Column]]),1),"")</f>
        <v/>
      </c>
      <c r="Q43" s="58" t="str" cm="1">
        <f t="array" ref="Q43">_xlfn.XLOOKUP(0,ABS(tbl_SeqLib[[#This Row],[Min for col]:[Avg for col]]-tbl_SeqLib[[#This Row],[Exact]]),tbl_SeqLib[[#This Row],[Min for col]:[Avg for col]],"",1)</f>
        <v/>
      </c>
      <c r="R43" s="58" t="str" cm="1">
        <f t="array" ref="R43">_xlfn.XLOOKUP(0,ABS(tbl_SeqLib[[#This Row],[Max for col]:[Avg for col]]-tbl_SeqLib[[#This Row],[Exact]]),tbl_SeqLib[[#This Row],[Max for col]:[Avg for col]],"",1)</f>
        <v/>
      </c>
      <c r="S43" s="58" t="str">
        <f>IF(tbl_SeqLib[[#This Row],[entry]]=2,tbl_SeqLib[[#This Row],[Max for col]],"")</f>
        <v/>
      </c>
      <c r="T43" s="58" t="str">
        <f>IF(tbl_SeqLib[[#This Row],[entry]]=2,tbl_SeqLib[[#This Row],[Avg for col]],"")</f>
        <v/>
      </c>
      <c r="U43" s="58" t="str">
        <f>IF(tbl_SeqLib[[#This Row],[entry]]=2,AVERAGE(tbl_SeqLib[Exact]),"")</f>
        <v/>
      </c>
      <c r="V43" s="58" t="str">
        <f>IF(tbl_SeqLib[[#This Row],[entry]]=2,MAX(tbl_SeqLib[Exact]),"")</f>
        <v/>
      </c>
      <c r="W43" s="58" t="str" cm="1">
        <f t="array" ref="W43">_xlfn.XLOOKUP(0,ABS(tbl_SeqLib[[#This Row],[Avg per plate]:[Max per plate]]-tbl_SeqLib[[#This Row],[Exact]]),tbl_SeqLib[[#This Row],[Avg per plate]:[Max per plate]],,1)</f>
        <v/>
      </c>
      <c r="X4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3" s="87" t="str">
        <f>IF(tbl_SeqLib[[#This Row],[entry]]=1,ROUNDUP(AVERAGE(tbl_SeqLib[Exact]),1),"")</f>
        <v/>
      </c>
      <c r="Z43" s="87" t="str">
        <f>IF(tbl_SeqLib[[#This Row],[entry]]=1,ROUNDUP(AVERAGEIFS(tbl_SeqLib[Exact],tbl_SeqLib[Column],tbl_SeqLib[[#This Row],[Column]]),1),"")</f>
        <v/>
      </c>
      <c r="AA43" s="58" t="str">
        <f>IF(missing_qc_resolution=reference!$E$34,tbl_SeqLib[[#This Row],[Avg per col (missing)]],tbl_SeqLib[[#This Row],[Avg per plate (missing)]])</f>
        <v/>
      </c>
      <c r="AB43" s="58" t="str">
        <f>IF(tbl_SeqLib[[#This Row],[entry]]=0,"",IF(tbl_SeqLib[[#This Row],[entry]]=1,tbl_SeqLib[[#This Row],[Not quantified]],IF(tbl_SeqLib[[#This Row],[entry]]=2,tbl_SeqLib[[#This Row],[Quantified]])))</f>
        <v/>
      </c>
      <c r="AC43" s="59"/>
      <c r="AD4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3" s="60" t="str">
        <f>IF(ISBLANK(tbl_SeqLib[[#This Row],[sWGA Identifier]]),"",CONCATENATE(exp_id,"_",tbl_SeqLib[[#This Row],[Well]]))</f>
        <v/>
      </c>
    </row>
    <row r="44" spans="1:31" ht="15.75" customHeight="1" x14ac:dyDescent="0.25">
      <c r="A44" s="61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168</v>
      </c>
      <c r="L44" s="88">
        <f>IF(OR(ISBLANK(tbl_SeqLib[[#This Row],[Sample ID]]),ISBLANK(endrepair_targetmass)),0,IF(LEN(tbl_SeqLib[[#This Row],[PCR '[DNA'] (ng / µl)]])=0,1,2))</f>
        <v>0</v>
      </c>
      <c r="M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4" s="44" t="str">
        <f>IF(tbl_SeqLib[[#This Row],[entry]]=2,ROUNDUP(_xlfn.MINIFS(tbl_SeqLib[Exact],tbl_SeqLib[Column],tbl_SeqLib[[#This Row],[Column]]),1),"")</f>
        <v/>
      </c>
      <c r="O44" s="44" t="str">
        <f>IF(tbl_SeqLib[[#This Row],[entry]]=2,ROUNDDOWN(_xlfn.MAXIFS(tbl_SeqLib[Exact],tbl_SeqLib[Column],tbl_SeqLib[[#This Row],[Column]]),1),"")</f>
        <v/>
      </c>
      <c r="P44" s="44" t="str">
        <f>IF(tbl_SeqLib[[#This Row],[entry]]=2,ROUNDUP(AVERAGEIFS(tbl_SeqLib[Exact],tbl_SeqLib[Column],tbl_SeqLib[[#This Row],[Column]]),1),"")</f>
        <v/>
      </c>
      <c r="Q44" s="44" t="str" cm="1">
        <f t="array" ref="Q44">_xlfn.XLOOKUP(0,ABS(tbl_SeqLib[[#This Row],[Min for col]:[Avg for col]]-tbl_SeqLib[[#This Row],[Exact]]),tbl_SeqLib[[#This Row],[Min for col]:[Avg for col]],"",1)</f>
        <v/>
      </c>
      <c r="R44" s="44" t="str" cm="1">
        <f t="array" ref="R44">_xlfn.XLOOKUP(0,ABS(tbl_SeqLib[[#This Row],[Max for col]:[Avg for col]]-tbl_SeqLib[[#This Row],[Exact]]),tbl_SeqLib[[#This Row],[Max for col]:[Avg for col]],"",1)</f>
        <v/>
      </c>
      <c r="S44" s="44" t="str">
        <f>IF(tbl_SeqLib[[#This Row],[entry]]=2,tbl_SeqLib[[#This Row],[Max for col]],"")</f>
        <v/>
      </c>
      <c r="T44" s="44" t="str">
        <f>IF(tbl_SeqLib[[#This Row],[entry]]=2,tbl_SeqLib[[#This Row],[Avg for col]],"")</f>
        <v/>
      </c>
      <c r="U44" s="44" t="str">
        <f>IF(tbl_SeqLib[[#This Row],[entry]]=2,AVERAGE(tbl_SeqLib[Exact]),"")</f>
        <v/>
      </c>
      <c r="V44" s="44" t="str">
        <f>IF(tbl_SeqLib[[#This Row],[entry]]=2,MAX(tbl_SeqLib[Exact]),"")</f>
        <v/>
      </c>
      <c r="W44" s="44" t="str" cm="1">
        <f t="array" ref="W44">_xlfn.XLOOKUP(0,ABS(tbl_SeqLib[[#This Row],[Avg per plate]:[Max per plate]]-tbl_SeqLib[[#This Row],[Exact]]),tbl_SeqLib[[#This Row],[Avg per plate]:[Max per plate]],,1)</f>
        <v/>
      </c>
      <c r="X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4" s="88" t="str">
        <f>IF(tbl_SeqLib[[#This Row],[entry]]=1,ROUNDUP(AVERAGE(tbl_SeqLib[Exact]),1),"")</f>
        <v/>
      </c>
      <c r="Z44" s="88" t="str">
        <f>IF(tbl_SeqLib[[#This Row],[entry]]=1,ROUNDUP(AVERAGEIFS(tbl_SeqLib[Exact],tbl_SeqLib[Column],tbl_SeqLib[[#This Row],[Column]]),1),"")</f>
        <v/>
      </c>
      <c r="AA44" s="44" t="str">
        <f>IF(missing_qc_resolution=reference!$E$34,tbl_SeqLib[[#This Row],[Avg per col (missing)]],tbl_SeqLib[[#This Row],[Avg per plate (missing)]])</f>
        <v/>
      </c>
      <c r="AB44" s="44" t="str">
        <f>IF(tbl_SeqLib[[#This Row],[entry]]=0,"",IF(tbl_SeqLib[[#This Row],[entry]]=1,tbl_SeqLib[[#This Row],[Not quantified]],IF(tbl_SeqLib[[#This Row],[entry]]=2,tbl_SeqLib[[#This Row],[Quantified]])))</f>
        <v/>
      </c>
      <c r="AC44" s="48"/>
      <c r="AD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4" s="62" t="str">
        <f>IF(ISBLANK(tbl_SeqLib[[#This Row],[sWGA Identifier]]),"",CONCATENATE(exp_id,"_",tbl_SeqLib[[#This Row],[Well]]))</f>
        <v/>
      </c>
    </row>
    <row r="45" spans="1:31" ht="15.75" customHeight="1" x14ac:dyDescent="0.25">
      <c r="A45" s="61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170</v>
      </c>
      <c r="L45" s="88">
        <f>IF(OR(ISBLANK(tbl_SeqLib[[#This Row],[Sample ID]]),ISBLANK(endrepair_targetmass)),0,IF(LEN(tbl_SeqLib[[#This Row],[PCR '[DNA'] (ng / µl)]])=0,1,2))</f>
        <v>0</v>
      </c>
      <c r="M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5" s="44" t="str">
        <f>IF(tbl_SeqLib[[#This Row],[entry]]=2,ROUNDUP(_xlfn.MINIFS(tbl_SeqLib[Exact],tbl_SeqLib[Column],tbl_SeqLib[[#This Row],[Column]]),1),"")</f>
        <v/>
      </c>
      <c r="O45" s="44" t="str">
        <f>IF(tbl_SeqLib[[#This Row],[entry]]=2,ROUNDDOWN(_xlfn.MAXIFS(tbl_SeqLib[Exact],tbl_SeqLib[Column],tbl_SeqLib[[#This Row],[Column]]),1),"")</f>
        <v/>
      </c>
      <c r="P45" s="44" t="str">
        <f>IF(tbl_SeqLib[[#This Row],[entry]]=2,ROUNDUP(AVERAGEIFS(tbl_SeqLib[Exact],tbl_SeqLib[Column],tbl_SeqLib[[#This Row],[Column]]),1),"")</f>
        <v/>
      </c>
      <c r="Q45" s="44" t="str" cm="1">
        <f t="array" ref="Q45">_xlfn.XLOOKUP(0,ABS(tbl_SeqLib[[#This Row],[Min for col]:[Avg for col]]-tbl_SeqLib[[#This Row],[Exact]]),tbl_SeqLib[[#This Row],[Min for col]:[Avg for col]],"",1)</f>
        <v/>
      </c>
      <c r="R45" s="44" t="str" cm="1">
        <f t="array" ref="R45">_xlfn.XLOOKUP(0,ABS(tbl_SeqLib[[#This Row],[Max for col]:[Avg for col]]-tbl_SeqLib[[#This Row],[Exact]]),tbl_SeqLib[[#This Row],[Max for col]:[Avg for col]],"",1)</f>
        <v/>
      </c>
      <c r="S45" s="44" t="str">
        <f>IF(tbl_SeqLib[[#This Row],[entry]]=2,tbl_SeqLib[[#This Row],[Max for col]],"")</f>
        <v/>
      </c>
      <c r="T45" s="44" t="str">
        <f>IF(tbl_SeqLib[[#This Row],[entry]]=2,tbl_SeqLib[[#This Row],[Avg for col]],"")</f>
        <v/>
      </c>
      <c r="U45" s="44" t="str">
        <f>IF(tbl_SeqLib[[#This Row],[entry]]=2,AVERAGE(tbl_SeqLib[Exact]),"")</f>
        <v/>
      </c>
      <c r="V45" s="44" t="str">
        <f>IF(tbl_SeqLib[[#This Row],[entry]]=2,MAX(tbl_SeqLib[Exact]),"")</f>
        <v/>
      </c>
      <c r="W45" s="44" t="str" cm="1">
        <f t="array" ref="W45">_xlfn.XLOOKUP(0,ABS(tbl_SeqLib[[#This Row],[Avg per plate]:[Max per plate]]-tbl_SeqLib[[#This Row],[Exact]]),tbl_SeqLib[[#This Row],[Avg per plate]:[Max per plate]],,1)</f>
        <v/>
      </c>
      <c r="X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5" s="88" t="str">
        <f>IF(tbl_SeqLib[[#This Row],[entry]]=1,ROUNDUP(AVERAGE(tbl_SeqLib[Exact]),1),"")</f>
        <v/>
      </c>
      <c r="Z45" s="88" t="str">
        <f>IF(tbl_SeqLib[[#This Row],[entry]]=1,ROUNDUP(AVERAGEIFS(tbl_SeqLib[Exact],tbl_SeqLib[Column],tbl_SeqLib[[#This Row],[Column]]),1),"")</f>
        <v/>
      </c>
      <c r="AA45" s="44" t="str">
        <f>IF(missing_qc_resolution=reference!$E$34,tbl_SeqLib[[#This Row],[Avg per col (missing)]],tbl_SeqLib[[#This Row],[Avg per plate (missing)]])</f>
        <v/>
      </c>
      <c r="AB45" s="44" t="str">
        <f>IF(tbl_SeqLib[[#This Row],[entry]]=0,"",IF(tbl_SeqLib[[#This Row],[entry]]=1,tbl_SeqLib[[#This Row],[Not quantified]],IF(tbl_SeqLib[[#This Row],[entry]]=2,tbl_SeqLib[[#This Row],[Quantified]])))</f>
        <v/>
      </c>
      <c r="AC45" s="48"/>
      <c r="AD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5" s="62" t="str">
        <f>IF(ISBLANK(tbl_SeqLib[[#This Row],[sWGA Identifier]]),"",CONCATENATE(exp_id,"_",tbl_SeqLib[[#This Row],[Well]]))</f>
        <v/>
      </c>
    </row>
    <row r="46" spans="1:31" ht="15.75" customHeight="1" x14ac:dyDescent="0.25">
      <c r="A46" s="61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172</v>
      </c>
      <c r="L46" s="88">
        <f>IF(OR(ISBLANK(tbl_SeqLib[[#This Row],[Sample ID]]),ISBLANK(endrepair_targetmass)),0,IF(LEN(tbl_SeqLib[[#This Row],[PCR '[DNA'] (ng / µl)]])=0,1,2))</f>
        <v>0</v>
      </c>
      <c r="M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6" s="44" t="str">
        <f>IF(tbl_SeqLib[[#This Row],[entry]]=2,ROUNDUP(_xlfn.MINIFS(tbl_SeqLib[Exact],tbl_SeqLib[Column],tbl_SeqLib[[#This Row],[Column]]),1),"")</f>
        <v/>
      </c>
      <c r="O46" s="44" t="str">
        <f>IF(tbl_SeqLib[[#This Row],[entry]]=2,ROUNDDOWN(_xlfn.MAXIFS(tbl_SeqLib[Exact],tbl_SeqLib[Column],tbl_SeqLib[[#This Row],[Column]]),1),"")</f>
        <v/>
      </c>
      <c r="P46" s="44" t="str">
        <f>IF(tbl_SeqLib[[#This Row],[entry]]=2,ROUNDUP(AVERAGEIFS(tbl_SeqLib[Exact],tbl_SeqLib[Column],tbl_SeqLib[[#This Row],[Column]]),1),"")</f>
        <v/>
      </c>
      <c r="Q46" s="44" t="str" cm="1">
        <f t="array" ref="Q46">_xlfn.XLOOKUP(0,ABS(tbl_SeqLib[[#This Row],[Min for col]:[Avg for col]]-tbl_SeqLib[[#This Row],[Exact]]),tbl_SeqLib[[#This Row],[Min for col]:[Avg for col]],"",1)</f>
        <v/>
      </c>
      <c r="R46" s="44" t="str" cm="1">
        <f t="array" ref="R46">_xlfn.XLOOKUP(0,ABS(tbl_SeqLib[[#This Row],[Max for col]:[Avg for col]]-tbl_SeqLib[[#This Row],[Exact]]),tbl_SeqLib[[#This Row],[Max for col]:[Avg for col]],"",1)</f>
        <v/>
      </c>
      <c r="S46" s="44" t="str">
        <f>IF(tbl_SeqLib[[#This Row],[entry]]=2,tbl_SeqLib[[#This Row],[Max for col]],"")</f>
        <v/>
      </c>
      <c r="T46" s="44" t="str">
        <f>IF(tbl_SeqLib[[#This Row],[entry]]=2,tbl_SeqLib[[#This Row],[Avg for col]],"")</f>
        <v/>
      </c>
      <c r="U46" s="44" t="str">
        <f>IF(tbl_SeqLib[[#This Row],[entry]]=2,AVERAGE(tbl_SeqLib[Exact]),"")</f>
        <v/>
      </c>
      <c r="V46" s="44" t="str">
        <f>IF(tbl_SeqLib[[#This Row],[entry]]=2,MAX(tbl_SeqLib[Exact]),"")</f>
        <v/>
      </c>
      <c r="W46" s="44" t="str" cm="1">
        <f t="array" ref="W46">_xlfn.XLOOKUP(0,ABS(tbl_SeqLib[[#This Row],[Avg per plate]:[Max per plate]]-tbl_SeqLib[[#This Row],[Exact]]),tbl_SeqLib[[#This Row],[Avg per plate]:[Max per plate]],,1)</f>
        <v/>
      </c>
      <c r="X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6" s="88" t="str">
        <f>IF(tbl_SeqLib[[#This Row],[entry]]=1,ROUNDUP(AVERAGE(tbl_SeqLib[Exact]),1),"")</f>
        <v/>
      </c>
      <c r="Z46" s="88" t="str">
        <f>IF(tbl_SeqLib[[#This Row],[entry]]=1,ROUNDUP(AVERAGEIFS(tbl_SeqLib[Exact],tbl_SeqLib[Column],tbl_SeqLib[[#This Row],[Column]]),1),"")</f>
        <v/>
      </c>
      <c r="AA46" s="44" t="str">
        <f>IF(missing_qc_resolution=reference!$E$34,tbl_SeqLib[[#This Row],[Avg per col (missing)]],tbl_SeqLib[[#This Row],[Avg per plate (missing)]])</f>
        <v/>
      </c>
      <c r="AB46" s="44" t="str">
        <f>IF(tbl_SeqLib[[#This Row],[entry]]=0,"",IF(tbl_SeqLib[[#This Row],[entry]]=1,tbl_SeqLib[[#This Row],[Not quantified]],IF(tbl_SeqLib[[#This Row],[entry]]=2,tbl_SeqLib[[#This Row],[Quantified]])))</f>
        <v/>
      </c>
      <c r="AC46" s="48"/>
      <c r="AD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6" s="62" t="str">
        <f>IF(ISBLANK(tbl_SeqLib[[#This Row],[sWGA Identifier]]),"",CONCATENATE(exp_id,"_",tbl_SeqLib[[#This Row],[Well]]))</f>
        <v/>
      </c>
    </row>
    <row r="47" spans="1:31" ht="15.75" customHeight="1" x14ac:dyDescent="0.25">
      <c r="A47" s="61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174</v>
      </c>
      <c r="L47" s="88">
        <f>IF(OR(ISBLANK(tbl_SeqLib[[#This Row],[Sample ID]]),ISBLANK(endrepair_targetmass)),0,IF(LEN(tbl_SeqLib[[#This Row],[PCR '[DNA'] (ng / µl)]])=0,1,2))</f>
        <v>0</v>
      </c>
      <c r="M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7" s="44" t="str">
        <f>IF(tbl_SeqLib[[#This Row],[entry]]=2,ROUNDUP(_xlfn.MINIFS(tbl_SeqLib[Exact],tbl_SeqLib[Column],tbl_SeqLib[[#This Row],[Column]]),1),"")</f>
        <v/>
      </c>
      <c r="O47" s="44" t="str">
        <f>IF(tbl_SeqLib[[#This Row],[entry]]=2,ROUNDDOWN(_xlfn.MAXIFS(tbl_SeqLib[Exact],tbl_SeqLib[Column],tbl_SeqLib[[#This Row],[Column]]),1),"")</f>
        <v/>
      </c>
      <c r="P47" s="44" t="str">
        <f>IF(tbl_SeqLib[[#This Row],[entry]]=2,ROUNDUP(AVERAGEIFS(tbl_SeqLib[Exact],tbl_SeqLib[Column],tbl_SeqLib[[#This Row],[Column]]),1),"")</f>
        <v/>
      </c>
      <c r="Q47" s="44" t="str" cm="1">
        <f t="array" ref="Q47">_xlfn.XLOOKUP(0,ABS(tbl_SeqLib[[#This Row],[Min for col]:[Avg for col]]-tbl_SeqLib[[#This Row],[Exact]]),tbl_SeqLib[[#This Row],[Min for col]:[Avg for col]],"",1)</f>
        <v/>
      </c>
      <c r="R47" s="44" t="str" cm="1">
        <f t="array" ref="R47">_xlfn.XLOOKUP(0,ABS(tbl_SeqLib[[#This Row],[Max for col]:[Avg for col]]-tbl_SeqLib[[#This Row],[Exact]]),tbl_SeqLib[[#This Row],[Max for col]:[Avg for col]],"",1)</f>
        <v/>
      </c>
      <c r="S47" s="44" t="str">
        <f>IF(tbl_SeqLib[[#This Row],[entry]]=2,tbl_SeqLib[[#This Row],[Max for col]],"")</f>
        <v/>
      </c>
      <c r="T47" s="44" t="str">
        <f>IF(tbl_SeqLib[[#This Row],[entry]]=2,tbl_SeqLib[[#This Row],[Avg for col]],"")</f>
        <v/>
      </c>
      <c r="U47" s="44" t="str">
        <f>IF(tbl_SeqLib[[#This Row],[entry]]=2,AVERAGE(tbl_SeqLib[Exact]),"")</f>
        <v/>
      </c>
      <c r="V47" s="44" t="str">
        <f>IF(tbl_SeqLib[[#This Row],[entry]]=2,MAX(tbl_SeqLib[Exact]),"")</f>
        <v/>
      </c>
      <c r="W47" s="44" t="str" cm="1">
        <f t="array" ref="W47">_xlfn.XLOOKUP(0,ABS(tbl_SeqLib[[#This Row],[Avg per plate]:[Max per plate]]-tbl_SeqLib[[#This Row],[Exact]]),tbl_SeqLib[[#This Row],[Avg per plate]:[Max per plate]],,1)</f>
        <v/>
      </c>
      <c r="X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7" s="88" t="str">
        <f>IF(tbl_SeqLib[[#This Row],[entry]]=1,ROUNDUP(AVERAGE(tbl_SeqLib[Exact]),1),"")</f>
        <v/>
      </c>
      <c r="Z47" s="88" t="str">
        <f>IF(tbl_SeqLib[[#This Row],[entry]]=1,ROUNDUP(AVERAGEIFS(tbl_SeqLib[Exact],tbl_SeqLib[Column],tbl_SeqLib[[#This Row],[Column]]),1),"")</f>
        <v/>
      </c>
      <c r="AA47" s="44" t="str">
        <f>IF(missing_qc_resolution=reference!$E$34,tbl_SeqLib[[#This Row],[Avg per col (missing)]],tbl_SeqLib[[#This Row],[Avg per plate (missing)]])</f>
        <v/>
      </c>
      <c r="AB47" s="44" t="str">
        <f>IF(tbl_SeqLib[[#This Row],[entry]]=0,"",IF(tbl_SeqLib[[#This Row],[entry]]=1,tbl_SeqLib[[#This Row],[Not quantified]],IF(tbl_SeqLib[[#This Row],[entry]]=2,tbl_SeqLib[[#This Row],[Quantified]])))</f>
        <v/>
      </c>
      <c r="AC47" s="48"/>
      <c r="AD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7" s="62" t="str">
        <f>IF(ISBLANK(tbl_SeqLib[[#This Row],[sWGA Identifier]]),"",CONCATENATE(exp_id,"_",tbl_SeqLib[[#This Row],[Well]]))</f>
        <v/>
      </c>
    </row>
    <row r="48" spans="1:31" ht="15.75" customHeight="1" x14ac:dyDescent="0.25">
      <c r="A48" s="61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176</v>
      </c>
      <c r="L48" s="88">
        <f>IF(OR(ISBLANK(tbl_SeqLib[[#This Row],[Sample ID]]),ISBLANK(endrepair_targetmass)),0,IF(LEN(tbl_SeqLib[[#This Row],[PCR '[DNA'] (ng / µl)]])=0,1,2))</f>
        <v>0</v>
      </c>
      <c r="M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8" s="44" t="str">
        <f>IF(tbl_SeqLib[[#This Row],[entry]]=2,ROUNDUP(_xlfn.MINIFS(tbl_SeqLib[Exact],tbl_SeqLib[Column],tbl_SeqLib[[#This Row],[Column]]),1),"")</f>
        <v/>
      </c>
      <c r="O48" s="44" t="str">
        <f>IF(tbl_SeqLib[[#This Row],[entry]]=2,ROUNDDOWN(_xlfn.MAXIFS(tbl_SeqLib[Exact],tbl_SeqLib[Column],tbl_SeqLib[[#This Row],[Column]]),1),"")</f>
        <v/>
      </c>
      <c r="P48" s="44" t="str">
        <f>IF(tbl_SeqLib[[#This Row],[entry]]=2,ROUNDUP(AVERAGEIFS(tbl_SeqLib[Exact],tbl_SeqLib[Column],tbl_SeqLib[[#This Row],[Column]]),1),"")</f>
        <v/>
      </c>
      <c r="Q48" s="44" t="str" cm="1">
        <f t="array" ref="Q48">_xlfn.XLOOKUP(0,ABS(tbl_SeqLib[[#This Row],[Min for col]:[Avg for col]]-tbl_SeqLib[[#This Row],[Exact]]),tbl_SeqLib[[#This Row],[Min for col]:[Avg for col]],"",1)</f>
        <v/>
      </c>
      <c r="R48" s="44" t="str" cm="1">
        <f t="array" ref="R48">_xlfn.XLOOKUP(0,ABS(tbl_SeqLib[[#This Row],[Max for col]:[Avg for col]]-tbl_SeqLib[[#This Row],[Exact]]),tbl_SeqLib[[#This Row],[Max for col]:[Avg for col]],"",1)</f>
        <v/>
      </c>
      <c r="S48" s="44" t="str">
        <f>IF(tbl_SeqLib[[#This Row],[entry]]=2,tbl_SeqLib[[#This Row],[Max for col]],"")</f>
        <v/>
      </c>
      <c r="T48" s="44" t="str">
        <f>IF(tbl_SeqLib[[#This Row],[entry]]=2,tbl_SeqLib[[#This Row],[Avg for col]],"")</f>
        <v/>
      </c>
      <c r="U48" s="44" t="str">
        <f>IF(tbl_SeqLib[[#This Row],[entry]]=2,AVERAGE(tbl_SeqLib[Exact]),"")</f>
        <v/>
      </c>
      <c r="V48" s="44" t="str">
        <f>IF(tbl_SeqLib[[#This Row],[entry]]=2,MAX(tbl_SeqLib[Exact]),"")</f>
        <v/>
      </c>
      <c r="W48" s="44" t="str" cm="1">
        <f t="array" ref="W48">_xlfn.XLOOKUP(0,ABS(tbl_SeqLib[[#This Row],[Avg per plate]:[Max per plate]]-tbl_SeqLib[[#This Row],[Exact]]),tbl_SeqLib[[#This Row],[Avg per plate]:[Max per plate]],,1)</f>
        <v/>
      </c>
      <c r="X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8" s="88" t="str">
        <f>IF(tbl_SeqLib[[#This Row],[entry]]=1,ROUNDUP(AVERAGE(tbl_SeqLib[Exact]),1),"")</f>
        <v/>
      </c>
      <c r="Z48" s="88" t="str">
        <f>IF(tbl_SeqLib[[#This Row],[entry]]=1,ROUNDUP(AVERAGEIFS(tbl_SeqLib[Exact],tbl_SeqLib[Column],tbl_SeqLib[[#This Row],[Column]]),1),"")</f>
        <v/>
      </c>
      <c r="AA48" s="44" t="str">
        <f>IF(missing_qc_resolution=reference!$E$34,tbl_SeqLib[[#This Row],[Avg per col (missing)]],tbl_SeqLib[[#This Row],[Avg per plate (missing)]])</f>
        <v/>
      </c>
      <c r="AB48" s="44" t="str">
        <f>IF(tbl_SeqLib[[#This Row],[entry]]=0,"",IF(tbl_SeqLib[[#This Row],[entry]]=1,tbl_SeqLib[[#This Row],[Not quantified]],IF(tbl_SeqLib[[#This Row],[entry]]=2,tbl_SeqLib[[#This Row],[Quantified]])))</f>
        <v/>
      </c>
      <c r="AC48" s="48"/>
      <c r="AD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8" s="62" t="str">
        <f>IF(ISBLANK(tbl_SeqLib[[#This Row],[sWGA Identifier]]),"",CONCATENATE(exp_id,"_",tbl_SeqLib[[#This Row],[Well]]))</f>
        <v/>
      </c>
    </row>
    <row r="49" spans="1:31" ht="15.75" customHeight="1" x14ac:dyDescent="0.25">
      <c r="A49" s="61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178</v>
      </c>
      <c r="L49" s="88">
        <f>IF(OR(ISBLANK(tbl_SeqLib[[#This Row],[Sample ID]]),ISBLANK(endrepair_targetmass)),0,IF(LEN(tbl_SeqLib[[#This Row],[PCR '[DNA'] (ng / µl)]])=0,1,2))</f>
        <v>0</v>
      </c>
      <c r="M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9" s="44" t="str">
        <f>IF(tbl_SeqLib[[#This Row],[entry]]=2,ROUNDUP(_xlfn.MINIFS(tbl_SeqLib[Exact],tbl_SeqLib[Column],tbl_SeqLib[[#This Row],[Column]]),1),"")</f>
        <v/>
      </c>
      <c r="O49" s="44" t="str">
        <f>IF(tbl_SeqLib[[#This Row],[entry]]=2,ROUNDDOWN(_xlfn.MAXIFS(tbl_SeqLib[Exact],tbl_SeqLib[Column],tbl_SeqLib[[#This Row],[Column]]),1),"")</f>
        <v/>
      </c>
      <c r="P49" s="44" t="str">
        <f>IF(tbl_SeqLib[[#This Row],[entry]]=2,ROUNDUP(AVERAGEIFS(tbl_SeqLib[Exact],tbl_SeqLib[Column],tbl_SeqLib[[#This Row],[Column]]),1),"")</f>
        <v/>
      </c>
      <c r="Q49" s="44" t="str" cm="1">
        <f t="array" ref="Q49">_xlfn.XLOOKUP(0,ABS(tbl_SeqLib[[#This Row],[Min for col]:[Avg for col]]-tbl_SeqLib[[#This Row],[Exact]]),tbl_SeqLib[[#This Row],[Min for col]:[Avg for col]],"",1)</f>
        <v/>
      </c>
      <c r="R49" s="44" t="str" cm="1">
        <f t="array" ref="R49">_xlfn.XLOOKUP(0,ABS(tbl_SeqLib[[#This Row],[Max for col]:[Avg for col]]-tbl_SeqLib[[#This Row],[Exact]]),tbl_SeqLib[[#This Row],[Max for col]:[Avg for col]],"",1)</f>
        <v/>
      </c>
      <c r="S49" s="44" t="str">
        <f>IF(tbl_SeqLib[[#This Row],[entry]]=2,tbl_SeqLib[[#This Row],[Max for col]],"")</f>
        <v/>
      </c>
      <c r="T49" s="44" t="str">
        <f>IF(tbl_SeqLib[[#This Row],[entry]]=2,tbl_SeqLib[[#This Row],[Avg for col]],"")</f>
        <v/>
      </c>
      <c r="U49" s="44" t="str">
        <f>IF(tbl_SeqLib[[#This Row],[entry]]=2,AVERAGE(tbl_SeqLib[Exact]),"")</f>
        <v/>
      </c>
      <c r="V49" s="44" t="str">
        <f>IF(tbl_SeqLib[[#This Row],[entry]]=2,MAX(tbl_SeqLib[Exact]),"")</f>
        <v/>
      </c>
      <c r="W49" s="44" t="str" cm="1">
        <f t="array" ref="W49">_xlfn.XLOOKUP(0,ABS(tbl_SeqLib[[#This Row],[Avg per plate]:[Max per plate]]-tbl_SeqLib[[#This Row],[Exact]]),tbl_SeqLib[[#This Row],[Avg per plate]:[Max per plate]],,1)</f>
        <v/>
      </c>
      <c r="X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9" s="88" t="str">
        <f>IF(tbl_SeqLib[[#This Row],[entry]]=1,ROUNDUP(AVERAGE(tbl_SeqLib[Exact]),1),"")</f>
        <v/>
      </c>
      <c r="Z49" s="88" t="str">
        <f>IF(tbl_SeqLib[[#This Row],[entry]]=1,ROUNDUP(AVERAGEIFS(tbl_SeqLib[Exact],tbl_SeqLib[Column],tbl_SeqLib[[#This Row],[Column]]),1),"")</f>
        <v/>
      </c>
      <c r="AA49" s="44" t="str">
        <f>IF(missing_qc_resolution=reference!$E$34,tbl_SeqLib[[#This Row],[Avg per col (missing)]],tbl_SeqLib[[#This Row],[Avg per plate (missing)]])</f>
        <v/>
      </c>
      <c r="AB49" s="44" t="str">
        <f>IF(tbl_SeqLib[[#This Row],[entry]]=0,"",IF(tbl_SeqLib[[#This Row],[entry]]=1,tbl_SeqLib[[#This Row],[Not quantified]],IF(tbl_SeqLib[[#This Row],[entry]]=2,tbl_SeqLib[[#This Row],[Quantified]])))</f>
        <v/>
      </c>
      <c r="AC49" s="48"/>
      <c r="AD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9" s="62" t="str">
        <f>IF(ISBLANK(tbl_SeqLib[[#This Row],[sWGA Identifier]]),"",CONCATENATE(exp_id,"_",tbl_SeqLib[[#This Row],[Well]]))</f>
        <v/>
      </c>
    </row>
    <row r="50" spans="1:31" ht="15.75" customHeight="1" thickBot="1" x14ac:dyDescent="0.3">
      <c r="A50" s="63">
        <v>48</v>
      </c>
      <c r="B50" s="64" t="str">
        <f>RIGHT(tbl_SeqLib[[#This Row],[Well]],LEN(tbl_SeqLib[[#This Row],[Well]])-1)</f>
        <v>6</v>
      </c>
      <c r="C50" s="73" t="s">
        <v>179</v>
      </c>
      <c r="D50" s="65"/>
      <c r="E50" s="66"/>
      <c r="F50" s="67"/>
      <c r="G50" s="65"/>
      <c r="H50" s="67"/>
      <c r="I50" s="67"/>
      <c r="J5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9" t="s">
        <v>180</v>
      </c>
      <c r="L50" s="89">
        <f>IF(OR(ISBLANK(tbl_SeqLib[[#This Row],[Sample ID]]),ISBLANK(endrepair_targetmass)),0,IF(LEN(tbl_SeqLib[[#This Row],[PCR '[DNA'] (ng / µl)]])=0,1,2))</f>
        <v>0</v>
      </c>
      <c r="M5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0" s="70" t="str">
        <f>IF(tbl_SeqLib[[#This Row],[entry]]=2,ROUNDUP(_xlfn.MINIFS(tbl_SeqLib[Exact],tbl_SeqLib[Column],tbl_SeqLib[[#This Row],[Column]]),1),"")</f>
        <v/>
      </c>
      <c r="O50" s="70" t="str">
        <f>IF(tbl_SeqLib[[#This Row],[entry]]=2,ROUNDDOWN(_xlfn.MAXIFS(tbl_SeqLib[Exact],tbl_SeqLib[Column],tbl_SeqLib[[#This Row],[Column]]),1),"")</f>
        <v/>
      </c>
      <c r="P50" s="70" t="str">
        <f>IF(tbl_SeqLib[[#This Row],[entry]]=2,ROUNDUP(AVERAGEIFS(tbl_SeqLib[Exact],tbl_SeqLib[Column],tbl_SeqLib[[#This Row],[Column]]),1),"")</f>
        <v/>
      </c>
      <c r="Q50" s="70" t="str" cm="1">
        <f t="array" ref="Q50">_xlfn.XLOOKUP(0,ABS(tbl_SeqLib[[#This Row],[Min for col]:[Avg for col]]-tbl_SeqLib[[#This Row],[Exact]]),tbl_SeqLib[[#This Row],[Min for col]:[Avg for col]],"",1)</f>
        <v/>
      </c>
      <c r="R50" s="70" t="str" cm="1">
        <f t="array" ref="R50">_xlfn.XLOOKUP(0,ABS(tbl_SeqLib[[#This Row],[Max for col]:[Avg for col]]-tbl_SeqLib[[#This Row],[Exact]]),tbl_SeqLib[[#This Row],[Max for col]:[Avg for col]],"",1)</f>
        <v/>
      </c>
      <c r="S50" s="70" t="str">
        <f>IF(tbl_SeqLib[[#This Row],[entry]]=2,tbl_SeqLib[[#This Row],[Max for col]],"")</f>
        <v/>
      </c>
      <c r="T50" s="70" t="str">
        <f>IF(tbl_SeqLib[[#This Row],[entry]]=2,tbl_SeqLib[[#This Row],[Avg for col]],"")</f>
        <v/>
      </c>
      <c r="U50" s="70" t="str">
        <f>IF(tbl_SeqLib[[#This Row],[entry]]=2,AVERAGE(tbl_SeqLib[Exact]),"")</f>
        <v/>
      </c>
      <c r="V50" s="70" t="str">
        <f>IF(tbl_SeqLib[[#This Row],[entry]]=2,MAX(tbl_SeqLib[Exact]),"")</f>
        <v/>
      </c>
      <c r="W50" s="70" t="str" cm="1">
        <f t="array" ref="W50">_xlfn.XLOOKUP(0,ABS(tbl_SeqLib[[#This Row],[Avg per plate]:[Max per plate]]-tbl_SeqLib[[#This Row],[Exact]]),tbl_SeqLib[[#This Row],[Avg per plate]:[Max per plate]],,1)</f>
        <v/>
      </c>
      <c r="X5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0" s="89" t="str">
        <f>IF(tbl_SeqLib[[#This Row],[entry]]=1,ROUNDUP(AVERAGE(tbl_SeqLib[Exact]),1),"")</f>
        <v/>
      </c>
      <c r="Z50" s="89" t="str">
        <f>IF(tbl_SeqLib[[#This Row],[entry]]=1,ROUNDUP(AVERAGEIFS(tbl_SeqLib[Exact],tbl_SeqLib[Column],tbl_SeqLib[[#This Row],[Column]]),1),"")</f>
        <v/>
      </c>
      <c r="AA50" s="70" t="str">
        <f>IF(missing_qc_resolution=reference!$E$34,tbl_SeqLib[[#This Row],[Avg per col (missing)]],tbl_SeqLib[[#This Row],[Avg per plate (missing)]])</f>
        <v/>
      </c>
      <c r="AB50" s="70" t="str">
        <f>IF(tbl_SeqLib[[#This Row],[entry]]=0,"",IF(tbl_SeqLib[[#This Row],[entry]]=1,tbl_SeqLib[[#This Row],[Not quantified]],IF(tbl_SeqLib[[#This Row],[entry]]=2,tbl_SeqLib[[#This Row],[Quantified]])))</f>
        <v/>
      </c>
      <c r="AC50" s="71"/>
      <c r="AD5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0" s="72" t="str">
        <f>IF(ISBLANK(tbl_SeqLib[[#This Row],[sWGA Identifier]]),"",CONCATENATE(exp_id,"_",tbl_SeqLib[[#This Row],[Well]]))</f>
        <v/>
      </c>
    </row>
    <row r="51" spans="1:31" ht="15.75" customHeight="1" x14ac:dyDescent="0.25">
      <c r="A51" s="51">
        <v>49</v>
      </c>
      <c r="B51" s="52" t="str">
        <f>RIGHT(tbl_SeqLib[[#This Row],[Well]],LEN(tbl_SeqLib[[#This Row],[Well]])-1)</f>
        <v>7</v>
      </c>
      <c r="C51" s="52" t="s">
        <v>181</v>
      </c>
      <c r="D51" s="53"/>
      <c r="E51" s="57"/>
      <c r="F51" s="53"/>
      <c r="G51" s="53"/>
      <c r="H51" s="53"/>
      <c r="I51" s="53"/>
      <c r="J5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7" t="s">
        <v>182</v>
      </c>
      <c r="L51" s="87">
        <f>IF(OR(ISBLANK(tbl_SeqLib[[#This Row],[Sample ID]]),ISBLANK(endrepair_targetmass)),0,IF(LEN(tbl_SeqLib[[#This Row],[PCR '[DNA'] (ng / µl)]])=0,1,2))</f>
        <v>0</v>
      </c>
      <c r="M5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1" s="58" t="str">
        <f>IF(tbl_SeqLib[[#This Row],[entry]]=2,ROUNDUP(_xlfn.MINIFS(tbl_SeqLib[Exact],tbl_SeqLib[Column],tbl_SeqLib[[#This Row],[Column]]),1),"")</f>
        <v/>
      </c>
      <c r="O51" s="58" t="str">
        <f>IF(tbl_SeqLib[[#This Row],[entry]]=2,ROUNDDOWN(_xlfn.MAXIFS(tbl_SeqLib[Exact],tbl_SeqLib[Column],tbl_SeqLib[[#This Row],[Column]]),1),"")</f>
        <v/>
      </c>
      <c r="P51" s="58" t="str">
        <f>IF(tbl_SeqLib[[#This Row],[entry]]=2,ROUNDUP(AVERAGEIFS(tbl_SeqLib[Exact],tbl_SeqLib[Column],tbl_SeqLib[[#This Row],[Column]]),1),"")</f>
        <v/>
      </c>
      <c r="Q51" s="58" t="str" cm="1">
        <f t="array" ref="Q51">_xlfn.XLOOKUP(0,ABS(tbl_SeqLib[[#This Row],[Min for col]:[Avg for col]]-tbl_SeqLib[[#This Row],[Exact]]),tbl_SeqLib[[#This Row],[Min for col]:[Avg for col]],"",1)</f>
        <v/>
      </c>
      <c r="R51" s="58" t="str" cm="1">
        <f t="array" ref="R51">_xlfn.XLOOKUP(0,ABS(tbl_SeqLib[[#This Row],[Max for col]:[Avg for col]]-tbl_SeqLib[[#This Row],[Exact]]),tbl_SeqLib[[#This Row],[Max for col]:[Avg for col]],"",1)</f>
        <v/>
      </c>
      <c r="S51" s="58" t="str">
        <f>IF(tbl_SeqLib[[#This Row],[entry]]=2,tbl_SeqLib[[#This Row],[Max for col]],"")</f>
        <v/>
      </c>
      <c r="T51" s="58" t="str">
        <f>IF(tbl_SeqLib[[#This Row],[entry]]=2,tbl_SeqLib[[#This Row],[Avg for col]],"")</f>
        <v/>
      </c>
      <c r="U51" s="58" t="str">
        <f>IF(tbl_SeqLib[[#This Row],[entry]]=2,AVERAGE(tbl_SeqLib[Exact]),"")</f>
        <v/>
      </c>
      <c r="V51" s="58" t="str">
        <f>IF(tbl_SeqLib[[#This Row],[entry]]=2,MAX(tbl_SeqLib[Exact]),"")</f>
        <v/>
      </c>
      <c r="W51" s="58" t="str" cm="1">
        <f t="array" ref="W51">_xlfn.XLOOKUP(0,ABS(tbl_SeqLib[[#This Row],[Avg per plate]:[Max per plate]]-tbl_SeqLib[[#This Row],[Exact]]),tbl_SeqLib[[#This Row],[Avg per plate]:[Max per plate]],,1)</f>
        <v/>
      </c>
      <c r="X5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1" s="87" t="str">
        <f>IF(tbl_SeqLib[[#This Row],[entry]]=1,ROUNDUP(AVERAGE(tbl_SeqLib[Exact]),1),"")</f>
        <v/>
      </c>
      <c r="Z51" s="87" t="str">
        <f>IF(tbl_SeqLib[[#This Row],[entry]]=1,ROUNDUP(AVERAGEIFS(tbl_SeqLib[Exact],tbl_SeqLib[Column],tbl_SeqLib[[#This Row],[Column]]),1),"")</f>
        <v/>
      </c>
      <c r="AA51" s="58" t="str">
        <f>IF(missing_qc_resolution=reference!$E$34,tbl_SeqLib[[#This Row],[Avg per col (missing)]],tbl_SeqLib[[#This Row],[Avg per plate (missing)]])</f>
        <v/>
      </c>
      <c r="AB51" s="58" t="str">
        <f>IF(tbl_SeqLib[[#This Row],[entry]]=0,"",IF(tbl_SeqLib[[#This Row],[entry]]=1,tbl_SeqLib[[#This Row],[Not quantified]],IF(tbl_SeqLib[[#This Row],[entry]]=2,tbl_SeqLib[[#This Row],[Quantified]])))</f>
        <v/>
      </c>
      <c r="AC51" s="59"/>
      <c r="AD5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1" s="60" t="str">
        <f>IF(ISBLANK(tbl_SeqLib[[#This Row],[sWGA Identifier]]),"",CONCATENATE(exp_id,"_",tbl_SeqLib[[#This Row],[Well]]))</f>
        <v/>
      </c>
    </row>
    <row r="52" spans="1:31" ht="15.75" customHeight="1" x14ac:dyDescent="0.25">
      <c r="A52" s="61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184</v>
      </c>
      <c r="L52" s="88">
        <f>IF(OR(ISBLANK(tbl_SeqLib[[#This Row],[Sample ID]]),ISBLANK(endrepair_targetmass)),0,IF(LEN(tbl_SeqLib[[#This Row],[PCR '[DNA'] (ng / µl)]])=0,1,2))</f>
        <v>0</v>
      </c>
      <c r="M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2" s="44" t="str">
        <f>IF(tbl_SeqLib[[#This Row],[entry]]=2,ROUNDUP(_xlfn.MINIFS(tbl_SeqLib[Exact],tbl_SeqLib[Column],tbl_SeqLib[[#This Row],[Column]]),1),"")</f>
        <v/>
      </c>
      <c r="O52" s="44" t="str">
        <f>IF(tbl_SeqLib[[#This Row],[entry]]=2,ROUNDDOWN(_xlfn.MAXIFS(tbl_SeqLib[Exact],tbl_SeqLib[Column],tbl_SeqLib[[#This Row],[Column]]),1),"")</f>
        <v/>
      </c>
      <c r="P52" s="44" t="str">
        <f>IF(tbl_SeqLib[[#This Row],[entry]]=2,ROUNDUP(AVERAGEIFS(tbl_SeqLib[Exact],tbl_SeqLib[Column],tbl_SeqLib[[#This Row],[Column]]),1),"")</f>
        <v/>
      </c>
      <c r="Q52" s="44" t="str" cm="1">
        <f t="array" ref="Q52">_xlfn.XLOOKUP(0,ABS(tbl_SeqLib[[#This Row],[Min for col]:[Avg for col]]-tbl_SeqLib[[#This Row],[Exact]]),tbl_SeqLib[[#This Row],[Min for col]:[Avg for col]],"",1)</f>
        <v/>
      </c>
      <c r="R52" s="44" t="str" cm="1">
        <f t="array" ref="R52">_xlfn.XLOOKUP(0,ABS(tbl_SeqLib[[#This Row],[Max for col]:[Avg for col]]-tbl_SeqLib[[#This Row],[Exact]]),tbl_SeqLib[[#This Row],[Max for col]:[Avg for col]],"",1)</f>
        <v/>
      </c>
      <c r="S52" s="44" t="str">
        <f>IF(tbl_SeqLib[[#This Row],[entry]]=2,tbl_SeqLib[[#This Row],[Max for col]],"")</f>
        <v/>
      </c>
      <c r="T52" s="44" t="str">
        <f>IF(tbl_SeqLib[[#This Row],[entry]]=2,tbl_SeqLib[[#This Row],[Avg for col]],"")</f>
        <v/>
      </c>
      <c r="U52" s="44" t="str">
        <f>IF(tbl_SeqLib[[#This Row],[entry]]=2,AVERAGE(tbl_SeqLib[Exact]),"")</f>
        <v/>
      </c>
      <c r="V52" s="44" t="str">
        <f>IF(tbl_SeqLib[[#This Row],[entry]]=2,MAX(tbl_SeqLib[Exact]),"")</f>
        <v/>
      </c>
      <c r="W52" s="44" t="str" cm="1">
        <f t="array" ref="W52">_xlfn.XLOOKUP(0,ABS(tbl_SeqLib[[#This Row],[Avg per plate]:[Max per plate]]-tbl_SeqLib[[#This Row],[Exact]]),tbl_SeqLib[[#This Row],[Avg per plate]:[Max per plate]],,1)</f>
        <v/>
      </c>
      <c r="X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2" s="88" t="str">
        <f>IF(tbl_SeqLib[[#This Row],[entry]]=1,ROUNDUP(AVERAGE(tbl_SeqLib[Exact]),1),"")</f>
        <v/>
      </c>
      <c r="Z52" s="88" t="str">
        <f>IF(tbl_SeqLib[[#This Row],[entry]]=1,ROUNDUP(AVERAGEIFS(tbl_SeqLib[Exact],tbl_SeqLib[Column],tbl_SeqLib[[#This Row],[Column]]),1),"")</f>
        <v/>
      </c>
      <c r="AA52" s="44" t="str">
        <f>IF(missing_qc_resolution=reference!$E$34,tbl_SeqLib[[#This Row],[Avg per col (missing)]],tbl_SeqLib[[#This Row],[Avg per plate (missing)]])</f>
        <v/>
      </c>
      <c r="AB52" s="44" t="str">
        <f>IF(tbl_SeqLib[[#This Row],[entry]]=0,"",IF(tbl_SeqLib[[#This Row],[entry]]=1,tbl_SeqLib[[#This Row],[Not quantified]],IF(tbl_SeqLib[[#This Row],[entry]]=2,tbl_SeqLib[[#This Row],[Quantified]])))</f>
        <v/>
      </c>
      <c r="AC52" s="48"/>
      <c r="AD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2" s="62" t="str">
        <f>IF(ISBLANK(tbl_SeqLib[[#This Row],[sWGA Identifier]]),"",CONCATENATE(exp_id,"_",tbl_SeqLib[[#This Row],[Well]]))</f>
        <v/>
      </c>
    </row>
    <row r="53" spans="1:31" ht="15.75" customHeight="1" x14ac:dyDescent="0.25">
      <c r="A53" s="61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186</v>
      </c>
      <c r="L53" s="88">
        <f>IF(OR(ISBLANK(tbl_SeqLib[[#This Row],[Sample ID]]),ISBLANK(endrepair_targetmass)),0,IF(LEN(tbl_SeqLib[[#This Row],[PCR '[DNA'] (ng / µl)]])=0,1,2))</f>
        <v>0</v>
      </c>
      <c r="M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3" s="44" t="str">
        <f>IF(tbl_SeqLib[[#This Row],[entry]]=2,ROUNDUP(_xlfn.MINIFS(tbl_SeqLib[Exact],tbl_SeqLib[Column],tbl_SeqLib[[#This Row],[Column]]),1),"")</f>
        <v/>
      </c>
      <c r="O53" s="44" t="str">
        <f>IF(tbl_SeqLib[[#This Row],[entry]]=2,ROUNDDOWN(_xlfn.MAXIFS(tbl_SeqLib[Exact],tbl_SeqLib[Column],tbl_SeqLib[[#This Row],[Column]]),1),"")</f>
        <v/>
      </c>
      <c r="P53" s="44" t="str">
        <f>IF(tbl_SeqLib[[#This Row],[entry]]=2,ROUNDUP(AVERAGEIFS(tbl_SeqLib[Exact],tbl_SeqLib[Column],tbl_SeqLib[[#This Row],[Column]]),1),"")</f>
        <v/>
      </c>
      <c r="Q53" s="44" t="str" cm="1">
        <f t="array" ref="Q53">_xlfn.XLOOKUP(0,ABS(tbl_SeqLib[[#This Row],[Min for col]:[Avg for col]]-tbl_SeqLib[[#This Row],[Exact]]),tbl_SeqLib[[#This Row],[Min for col]:[Avg for col]],"",1)</f>
        <v/>
      </c>
      <c r="R53" s="44" t="str" cm="1">
        <f t="array" ref="R53">_xlfn.XLOOKUP(0,ABS(tbl_SeqLib[[#This Row],[Max for col]:[Avg for col]]-tbl_SeqLib[[#This Row],[Exact]]),tbl_SeqLib[[#This Row],[Max for col]:[Avg for col]],"",1)</f>
        <v/>
      </c>
      <c r="S53" s="44" t="str">
        <f>IF(tbl_SeqLib[[#This Row],[entry]]=2,tbl_SeqLib[[#This Row],[Max for col]],"")</f>
        <v/>
      </c>
      <c r="T53" s="44" t="str">
        <f>IF(tbl_SeqLib[[#This Row],[entry]]=2,tbl_SeqLib[[#This Row],[Avg for col]],"")</f>
        <v/>
      </c>
      <c r="U53" s="44" t="str">
        <f>IF(tbl_SeqLib[[#This Row],[entry]]=2,AVERAGE(tbl_SeqLib[Exact]),"")</f>
        <v/>
      </c>
      <c r="V53" s="44" t="str">
        <f>IF(tbl_SeqLib[[#This Row],[entry]]=2,MAX(tbl_SeqLib[Exact]),"")</f>
        <v/>
      </c>
      <c r="W53" s="44" t="str" cm="1">
        <f t="array" ref="W53">_xlfn.XLOOKUP(0,ABS(tbl_SeqLib[[#This Row],[Avg per plate]:[Max per plate]]-tbl_SeqLib[[#This Row],[Exact]]),tbl_SeqLib[[#This Row],[Avg per plate]:[Max per plate]],,1)</f>
        <v/>
      </c>
      <c r="X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3" s="88" t="str">
        <f>IF(tbl_SeqLib[[#This Row],[entry]]=1,ROUNDUP(AVERAGE(tbl_SeqLib[Exact]),1),"")</f>
        <v/>
      </c>
      <c r="Z53" s="88" t="str">
        <f>IF(tbl_SeqLib[[#This Row],[entry]]=1,ROUNDUP(AVERAGEIFS(tbl_SeqLib[Exact],tbl_SeqLib[Column],tbl_SeqLib[[#This Row],[Column]]),1),"")</f>
        <v/>
      </c>
      <c r="AA53" s="44" t="str">
        <f>IF(missing_qc_resolution=reference!$E$34,tbl_SeqLib[[#This Row],[Avg per col (missing)]],tbl_SeqLib[[#This Row],[Avg per plate (missing)]])</f>
        <v/>
      </c>
      <c r="AB53" s="44" t="str">
        <f>IF(tbl_SeqLib[[#This Row],[entry]]=0,"",IF(tbl_SeqLib[[#This Row],[entry]]=1,tbl_SeqLib[[#This Row],[Not quantified]],IF(tbl_SeqLib[[#This Row],[entry]]=2,tbl_SeqLib[[#This Row],[Quantified]])))</f>
        <v/>
      </c>
      <c r="AC53" s="48"/>
      <c r="AD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3" s="62" t="str">
        <f>IF(ISBLANK(tbl_SeqLib[[#This Row],[sWGA Identifier]]),"",CONCATENATE(exp_id,"_",tbl_SeqLib[[#This Row],[Well]]))</f>
        <v/>
      </c>
    </row>
    <row r="54" spans="1:31" ht="15.75" customHeight="1" x14ac:dyDescent="0.25">
      <c r="A54" s="61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188</v>
      </c>
      <c r="L54" s="88">
        <f>IF(OR(ISBLANK(tbl_SeqLib[[#This Row],[Sample ID]]),ISBLANK(endrepair_targetmass)),0,IF(LEN(tbl_SeqLib[[#This Row],[PCR '[DNA'] (ng / µl)]])=0,1,2))</f>
        <v>0</v>
      </c>
      <c r="M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4" s="44" t="str">
        <f>IF(tbl_SeqLib[[#This Row],[entry]]=2,ROUNDUP(_xlfn.MINIFS(tbl_SeqLib[Exact],tbl_SeqLib[Column],tbl_SeqLib[[#This Row],[Column]]),1),"")</f>
        <v/>
      </c>
      <c r="O54" s="44" t="str">
        <f>IF(tbl_SeqLib[[#This Row],[entry]]=2,ROUNDDOWN(_xlfn.MAXIFS(tbl_SeqLib[Exact],tbl_SeqLib[Column],tbl_SeqLib[[#This Row],[Column]]),1),"")</f>
        <v/>
      </c>
      <c r="P54" s="44" t="str">
        <f>IF(tbl_SeqLib[[#This Row],[entry]]=2,ROUNDUP(AVERAGEIFS(tbl_SeqLib[Exact],tbl_SeqLib[Column],tbl_SeqLib[[#This Row],[Column]]),1),"")</f>
        <v/>
      </c>
      <c r="Q54" s="44" t="str" cm="1">
        <f t="array" ref="Q54">_xlfn.XLOOKUP(0,ABS(tbl_SeqLib[[#This Row],[Min for col]:[Avg for col]]-tbl_SeqLib[[#This Row],[Exact]]),tbl_SeqLib[[#This Row],[Min for col]:[Avg for col]],"",1)</f>
        <v/>
      </c>
      <c r="R54" s="44" t="str" cm="1">
        <f t="array" ref="R54">_xlfn.XLOOKUP(0,ABS(tbl_SeqLib[[#This Row],[Max for col]:[Avg for col]]-tbl_SeqLib[[#This Row],[Exact]]),tbl_SeqLib[[#This Row],[Max for col]:[Avg for col]],"",1)</f>
        <v/>
      </c>
      <c r="S54" s="44" t="str">
        <f>IF(tbl_SeqLib[[#This Row],[entry]]=2,tbl_SeqLib[[#This Row],[Max for col]],"")</f>
        <v/>
      </c>
      <c r="T54" s="44" t="str">
        <f>IF(tbl_SeqLib[[#This Row],[entry]]=2,tbl_SeqLib[[#This Row],[Avg for col]],"")</f>
        <v/>
      </c>
      <c r="U54" s="44" t="str">
        <f>IF(tbl_SeqLib[[#This Row],[entry]]=2,AVERAGE(tbl_SeqLib[Exact]),"")</f>
        <v/>
      </c>
      <c r="V54" s="44" t="str">
        <f>IF(tbl_SeqLib[[#This Row],[entry]]=2,MAX(tbl_SeqLib[Exact]),"")</f>
        <v/>
      </c>
      <c r="W54" s="44" t="str" cm="1">
        <f t="array" ref="W54">_xlfn.XLOOKUP(0,ABS(tbl_SeqLib[[#This Row],[Avg per plate]:[Max per plate]]-tbl_SeqLib[[#This Row],[Exact]]),tbl_SeqLib[[#This Row],[Avg per plate]:[Max per plate]],,1)</f>
        <v/>
      </c>
      <c r="X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4" s="88" t="str">
        <f>IF(tbl_SeqLib[[#This Row],[entry]]=1,ROUNDUP(AVERAGE(tbl_SeqLib[Exact]),1),"")</f>
        <v/>
      </c>
      <c r="Z54" s="88" t="str">
        <f>IF(tbl_SeqLib[[#This Row],[entry]]=1,ROUNDUP(AVERAGEIFS(tbl_SeqLib[Exact],tbl_SeqLib[Column],tbl_SeqLib[[#This Row],[Column]]),1),"")</f>
        <v/>
      </c>
      <c r="AA54" s="44" t="str">
        <f>IF(missing_qc_resolution=reference!$E$34,tbl_SeqLib[[#This Row],[Avg per col (missing)]],tbl_SeqLib[[#This Row],[Avg per plate (missing)]])</f>
        <v/>
      </c>
      <c r="AB54" s="44" t="str">
        <f>IF(tbl_SeqLib[[#This Row],[entry]]=0,"",IF(tbl_SeqLib[[#This Row],[entry]]=1,tbl_SeqLib[[#This Row],[Not quantified]],IF(tbl_SeqLib[[#This Row],[entry]]=2,tbl_SeqLib[[#This Row],[Quantified]])))</f>
        <v/>
      </c>
      <c r="AC54" s="48"/>
      <c r="AD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4" s="62" t="str">
        <f>IF(ISBLANK(tbl_SeqLib[[#This Row],[sWGA Identifier]]),"",CONCATENATE(exp_id,"_",tbl_SeqLib[[#This Row],[Well]]))</f>
        <v/>
      </c>
    </row>
    <row r="55" spans="1:31" ht="15.75" customHeight="1" x14ac:dyDescent="0.25">
      <c r="A55" s="61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190</v>
      </c>
      <c r="L55" s="88">
        <f>IF(OR(ISBLANK(tbl_SeqLib[[#This Row],[Sample ID]]),ISBLANK(endrepair_targetmass)),0,IF(LEN(tbl_SeqLib[[#This Row],[PCR '[DNA'] (ng / µl)]])=0,1,2))</f>
        <v>0</v>
      </c>
      <c r="M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5" s="44" t="str">
        <f>IF(tbl_SeqLib[[#This Row],[entry]]=2,ROUNDUP(_xlfn.MINIFS(tbl_SeqLib[Exact],tbl_SeqLib[Column],tbl_SeqLib[[#This Row],[Column]]),1),"")</f>
        <v/>
      </c>
      <c r="O55" s="44" t="str">
        <f>IF(tbl_SeqLib[[#This Row],[entry]]=2,ROUNDDOWN(_xlfn.MAXIFS(tbl_SeqLib[Exact],tbl_SeqLib[Column],tbl_SeqLib[[#This Row],[Column]]),1),"")</f>
        <v/>
      </c>
      <c r="P55" s="44" t="str">
        <f>IF(tbl_SeqLib[[#This Row],[entry]]=2,ROUNDUP(AVERAGEIFS(tbl_SeqLib[Exact],tbl_SeqLib[Column],tbl_SeqLib[[#This Row],[Column]]),1),"")</f>
        <v/>
      </c>
      <c r="Q55" s="44" t="str" cm="1">
        <f t="array" ref="Q55">_xlfn.XLOOKUP(0,ABS(tbl_SeqLib[[#This Row],[Min for col]:[Avg for col]]-tbl_SeqLib[[#This Row],[Exact]]),tbl_SeqLib[[#This Row],[Min for col]:[Avg for col]],"",1)</f>
        <v/>
      </c>
      <c r="R55" s="44" t="str" cm="1">
        <f t="array" ref="R55">_xlfn.XLOOKUP(0,ABS(tbl_SeqLib[[#This Row],[Max for col]:[Avg for col]]-tbl_SeqLib[[#This Row],[Exact]]),tbl_SeqLib[[#This Row],[Max for col]:[Avg for col]],"",1)</f>
        <v/>
      </c>
      <c r="S55" s="44" t="str">
        <f>IF(tbl_SeqLib[[#This Row],[entry]]=2,tbl_SeqLib[[#This Row],[Max for col]],"")</f>
        <v/>
      </c>
      <c r="T55" s="44" t="str">
        <f>IF(tbl_SeqLib[[#This Row],[entry]]=2,tbl_SeqLib[[#This Row],[Avg for col]],"")</f>
        <v/>
      </c>
      <c r="U55" s="44" t="str">
        <f>IF(tbl_SeqLib[[#This Row],[entry]]=2,AVERAGE(tbl_SeqLib[Exact]),"")</f>
        <v/>
      </c>
      <c r="V55" s="44" t="str">
        <f>IF(tbl_SeqLib[[#This Row],[entry]]=2,MAX(tbl_SeqLib[Exact]),"")</f>
        <v/>
      </c>
      <c r="W55" s="44" t="str" cm="1">
        <f t="array" ref="W55">_xlfn.XLOOKUP(0,ABS(tbl_SeqLib[[#This Row],[Avg per plate]:[Max per plate]]-tbl_SeqLib[[#This Row],[Exact]]),tbl_SeqLib[[#This Row],[Avg per plate]:[Max per plate]],,1)</f>
        <v/>
      </c>
      <c r="X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5" s="88" t="str">
        <f>IF(tbl_SeqLib[[#This Row],[entry]]=1,ROUNDUP(AVERAGE(tbl_SeqLib[Exact]),1),"")</f>
        <v/>
      </c>
      <c r="Z55" s="88" t="str">
        <f>IF(tbl_SeqLib[[#This Row],[entry]]=1,ROUNDUP(AVERAGEIFS(tbl_SeqLib[Exact],tbl_SeqLib[Column],tbl_SeqLib[[#This Row],[Column]]),1),"")</f>
        <v/>
      </c>
      <c r="AA55" s="44" t="str">
        <f>IF(missing_qc_resolution=reference!$E$34,tbl_SeqLib[[#This Row],[Avg per col (missing)]],tbl_SeqLib[[#This Row],[Avg per plate (missing)]])</f>
        <v/>
      </c>
      <c r="AB55" s="44" t="str">
        <f>IF(tbl_SeqLib[[#This Row],[entry]]=0,"",IF(tbl_SeqLib[[#This Row],[entry]]=1,tbl_SeqLib[[#This Row],[Not quantified]],IF(tbl_SeqLib[[#This Row],[entry]]=2,tbl_SeqLib[[#This Row],[Quantified]])))</f>
        <v/>
      </c>
      <c r="AC55" s="48"/>
      <c r="AD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5" s="62" t="str">
        <f>IF(ISBLANK(tbl_SeqLib[[#This Row],[sWGA Identifier]]),"",CONCATENATE(exp_id,"_",tbl_SeqLib[[#This Row],[Well]]))</f>
        <v/>
      </c>
    </row>
    <row r="56" spans="1:31" ht="15.75" customHeight="1" x14ac:dyDescent="0.25">
      <c r="A56" s="61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192</v>
      </c>
      <c r="L56" s="88">
        <f>IF(OR(ISBLANK(tbl_SeqLib[[#This Row],[Sample ID]]),ISBLANK(endrepair_targetmass)),0,IF(LEN(tbl_SeqLib[[#This Row],[PCR '[DNA'] (ng / µl)]])=0,1,2))</f>
        <v>0</v>
      </c>
      <c r="M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6" s="44" t="str">
        <f>IF(tbl_SeqLib[[#This Row],[entry]]=2,ROUNDUP(_xlfn.MINIFS(tbl_SeqLib[Exact],tbl_SeqLib[Column],tbl_SeqLib[[#This Row],[Column]]),1),"")</f>
        <v/>
      </c>
      <c r="O56" s="44" t="str">
        <f>IF(tbl_SeqLib[[#This Row],[entry]]=2,ROUNDDOWN(_xlfn.MAXIFS(tbl_SeqLib[Exact],tbl_SeqLib[Column],tbl_SeqLib[[#This Row],[Column]]),1),"")</f>
        <v/>
      </c>
      <c r="P56" s="44" t="str">
        <f>IF(tbl_SeqLib[[#This Row],[entry]]=2,ROUNDUP(AVERAGEIFS(tbl_SeqLib[Exact],tbl_SeqLib[Column],tbl_SeqLib[[#This Row],[Column]]),1),"")</f>
        <v/>
      </c>
      <c r="Q56" s="44" t="str" cm="1">
        <f t="array" ref="Q56">_xlfn.XLOOKUP(0,ABS(tbl_SeqLib[[#This Row],[Min for col]:[Avg for col]]-tbl_SeqLib[[#This Row],[Exact]]),tbl_SeqLib[[#This Row],[Min for col]:[Avg for col]],"",1)</f>
        <v/>
      </c>
      <c r="R56" s="44" t="str" cm="1">
        <f t="array" ref="R56">_xlfn.XLOOKUP(0,ABS(tbl_SeqLib[[#This Row],[Max for col]:[Avg for col]]-tbl_SeqLib[[#This Row],[Exact]]),tbl_SeqLib[[#This Row],[Max for col]:[Avg for col]],"",1)</f>
        <v/>
      </c>
      <c r="S56" s="44" t="str">
        <f>IF(tbl_SeqLib[[#This Row],[entry]]=2,tbl_SeqLib[[#This Row],[Max for col]],"")</f>
        <v/>
      </c>
      <c r="T56" s="44" t="str">
        <f>IF(tbl_SeqLib[[#This Row],[entry]]=2,tbl_SeqLib[[#This Row],[Avg for col]],"")</f>
        <v/>
      </c>
      <c r="U56" s="44" t="str">
        <f>IF(tbl_SeqLib[[#This Row],[entry]]=2,AVERAGE(tbl_SeqLib[Exact]),"")</f>
        <v/>
      </c>
      <c r="V56" s="44" t="str">
        <f>IF(tbl_SeqLib[[#This Row],[entry]]=2,MAX(tbl_SeqLib[Exact]),"")</f>
        <v/>
      </c>
      <c r="W56" s="44" t="str" cm="1">
        <f t="array" ref="W56">_xlfn.XLOOKUP(0,ABS(tbl_SeqLib[[#This Row],[Avg per plate]:[Max per plate]]-tbl_SeqLib[[#This Row],[Exact]]),tbl_SeqLib[[#This Row],[Avg per plate]:[Max per plate]],,1)</f>
        <v/>
      </c>
      <c r="X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6" s="88" t="str">
        <f>IF(tbl_SeqLib[[#This Row],[entry]]=1,ROUNDUP(AVERAGE(tbl_SeqLib[Exact]),1),"")</f>
        <v/>
      </c>
      <c r="Z56" s="88" t="str">
        <f>IF(tbl_SeqLib[[#This Row],[entry]]=1,ROUNDUP(AVERAGEIFS(tbl_SeqLib[Exact],tbl_SeqLib[Column],tbl_SeqLib[[#This Row],[Column]]),1),"")</f>
        <v/>
      </c>
      <c r="AA56" s="44" t="str">
        <f>IF(missing_qc_resolution=reference!$E$34,tbl_SeqLib[[#This Row],[Avg per col (missing)]],tbl_SeqLib[[#This Row],[Avg per plate (missing)]])</f>
        <v/>
      </c>
      <c r="AB56" s="44" t="str">
        <f>IF(tbl_SeqLib[[#This Row],[entry]]=0,"",IF(tbl_SeqLib[[#This Row],[entry]]=1,tbl_SeqLib[[#This Row],[Not quantified]],IF(tbl_SeqLib[[#This Row],[entry]]=2,tbl_SeqLib[[#This Row],[Quantified]])))</f>
        <v/>
      </c>
      <c r="AC56" s="48"/>
      <c r="AD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6" s="62" t="str">
        <f>IF(ISBLANK(tbl_SeqLib[[#This Row],[sWGA Identifier]]),"",CONCATENATE(exp_id,"_",tbl_SeqLib[[#This Row],[Well]]))</f>
        <v/>
      </c>
    </row>
    <row r="57" spans="1:31" ht="15.75" customHeight="1" x14ac:dyDescent="0.25">
      <c r="A57" s="61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194</v>
      </c>
      <c r="L57" s="88">
        <f>IF(OR(ISBLANK(tbl_SeqLib[[#This Row],[Sample ID]]),ISBLANK(endrepair_targetmass)),0,IF(LEN(tbl_SeqLib[[#This Row],[PCR '[DNA'] (ng / µl)]])=0,1,2))</f>
        <v>0</v>
      </c>
      <c r="M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7" s="44" t="str">
        <f>IF(tbl_SeqLib[[#This Row],[entry]]=2,ROUNDUP(_xlfn.MINIFS(tbl_SeqLib[Exact],tbl_SeqLib[Column],tbl_SeqLib[[#This Row],[Column]]),1),"")</f>
        <v/>
      </c>
      <c r="O57" s="44" t="str">
        <f>IF(tbl_SeqLib[[#This Row],[entry]]=2,ROUNDDOWN(_xlfn.MAXIFS(tbl_SeqLib[Exact],tbl_SeqLib[Column],tbl_SeqLib[[#This Row],[Column]]),1),"")</f>
        <v/>
      </c>
      <c r="P57" s="44" t="str">
        <f>IF(tbl_SeqLib[[#This Row],[entry]]=2,ROUNDUP(AVERAGEIFS(tbl_SeqLib[Exact],tbl_SeqLib[Column],tbl_SeqLib[[#This Row],[Column]]),1),"")</f>
        <v/>
      </c>
      <c r="Q57" s="44" t="str" cm="1">
        <f t="array" ref="Q57">_xlfn.XLOOKUP(0,ABS(tbl_SeqLib[[#This Row],[Min for col]:[Avg for col]]-tbl_SeqLib[[#This Row],[Exact]]),tbl_SeqLib[[#This Row],[Min for col]:[Avg for col]],"",1)</f>
        <v/>
      </c>
      <c r="R57" s="44" t="str" cm="1">
        <f t="array" ref="R57">_xlfn.XLOOKUP(0,ABS(tbl_SeqLib[[#This Row],[Max for col]:[Avg for col]]-tbl_SeqLib[[#This Row],[Exact]]),tbl_SeqLib[[#This Row],[Max for col]:[Avg for col]],"",1)</f>
        <v/>
      </c>
      <c r="S57" s="44" t="str">
        <f>IF(tbl_SeqLib[[#This Row],[entry]]=2,tbl_SeqLib[[#This Row],[Max for col]],"")</f>
        <v/>
      </c>
      <c r="T57" s="44" t="str">
        <f>IF(tbl_SeqLib[[#This Row],[entry]]=2,tbl_SeqLib[[#This Row],[Avg for col]],"")</f>
        <v/>
      </c>
      <c r="U57" s="44" t="str">
        <f>IF(tbl_SeqLib[[#This Row],[entry]]=2,AVERAGE(tbl_SeqLib[Exact]),"")</f>
        <v/>
      </c>
      <c r="V57" s="44" t="str">
        <f>IF(tbl_SeqLib[[#This Row],[entry]]=2,MAX(tbl_SeqLib[Exact]),"")</f>
        <v/>
      </c>
      <c r="W57" s="44" t="str" cm="1">
        <f t="array" ref="W57">_xlfn.XLOOKUP(0,ABS(tbl_SeqLib[[#This Row],[Avg per plate]:[Max per plate]]-tbl_SeqLib[[#This Row],[Exact]]),tbl_SeqLib[[#This Row],[Avg per plate]:[Max per plate]],,1)</f>
        <v/>
      </c>
      <c r="X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7" s="88" t="str">
        <f>IF(tbl_SeqLib[[#This Row],[entry]]=1,ROUNDUP(AVERAGE(tbl_SeqLib[Exact]),1),"")</f>
        <v/>
      </c>
      <c r="Z57" s="88" t="str">
        <f>IF(tbl_SeqLib[[#This Row],[entry]]=1,ROUNDUP(AVERAGEIFS(tbl_SeqLib[Exact],tbl_SeqLib[Column],tbl_SeqLib[[#This Row],[Column]]),1),"")</f>
        <v/>
      </c>
      <c r="AA57" s="44" t="str">
        <f>IF(missing_qc_resolution=reference!$E$34,tbl_SeqLib[[#This Row],[Avg per col (missing)]],tbl_SeqLib[[#This Row],[Avg per plate (missing)]])</f>
        <v/>
      </c>
      <c r="AB57" s="44" t="str">
        <f>IF(tbl_SeqLib[[#This Row],[entry]]=0,"",IF(tbl_SeqLib[[#This Row],[entry]]=1,tbl_SeqLib[[#This Row],[Not quantified]],IF(tbl_SeqLib[[#This Row],[entry]]=2,tbl_SeqLib[[#This Row],[Quantified]])))</f>
        <v/>
      </c>
      <c r="AC57" s="48"/>
      <c r="AD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7" s="62" t="str">
        <f>IF(ISBLANK(tbl_SeqLib[[#This Row],[sWGA Identifier]]),"",CONCATENATE(exp_id,"_",tbl_SeqLib[[#This Row],[Well]]))</f>
        <v/>
      </c>
    </row>
    <row r="58" spans="1:31" ht="15.75" customHeight="1" thickBot="1" x14ac:dyDescent="0.3">
      <c r="A58" s="63">
        <v>56</v>
      </c>
      <c r="B58" s="64" t="str">
        <f>RIGHT(tbl_SeqLib[[#This Row],[Well]],LEN(tbl_SeqLib[[#This Row],[Well]])-1)</f>
        <v>7</v>
      </c>
      <c r="C58" s="73" t="s">
        <v>195</v>
      </c>
      <c r="D58" s="65"/>
      <c r="E58" s="66"/>
      <c r="F58" s="67"/>
      <c r="G58" s="67"/>
      <c r="H58" s="67"/>
      <c r="I58" s="67"/>
      <c r="J5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9" t="s">
        <v>196</v>
      </c>
      <c r="L58" s="89">
        <f>IF(OR(ISBLANK(tbl_SeqLib[[#This Row],[Sample ID]]),ISBLANK(endrepair_targetmass)),0,IF(LEN(tbl_SeqLib[[#This Row],[PCR '[DNA'] (ng / µl)]])=0,1,2))</f>
        <v>0</v>
      </c>
      <c r="M5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8" s="70" t="str">
        <f>IF(tbl_SeqLib[[#This Row],[entry]]=2,ROUNDUP(_xlfn.MINIFS(tbl_SeqLib[Exact],tbl_SeqLib[Column],tbl_SeqLib[[#This Row],[Column]]),1),"")</f>
        <v/>
      </c>
      <c r="O58" s="70" t="str">
        <f>IF(tbl_SeqLib[[#This Row],[entry]]=2,ROUNDDOWN(_xlfn.MAXIFS(tbl_SeqLib[Exact],tbl_SeqLib[Column],tbl_SeqLib[[#This Row],[Column]]),1),"")</f>
        <v/>
      </c>
      <c r="P58" s="70" t="str">
        <f>IF(tbl_SeqLib[[#This Row],[entry]]=2,ROUNDUP(AVERAGEIFS(tbl_SeqLib[Exact],tbl_SeqLib[Column],tbl_SeqLib[[#This Row],[Column]]),1),"")</f>
        <v/>
      </c>
      <c r="Q58" s="70" t="str" cm="1">
        <f t="array" ref="Q58">_xlfn.XLOOKUP(0,ABS(tbl_SeqLib[[#This Row],[Min for col]:[Avg for col]]-tbl_SeqLib[[#This Row],[Exact]]),tbl_SeqLib[[#This Row],[Min for col]:[Avg for col]],"",1)</f>
        <v/>
      </c>
      <c r="R58" s="70" t="str" cm="1">
        <f t="array" ref="R58">_xlfn.XLOOKUP(0,ABS(tbl_SeqLib[[#This Row],[Max for col]:[Avg for col]]-tbl_SeqLib[[#This Row],[Exact]]),tbl_SeqLib[[#This Row],[Max for col]:[Avg for col]],"",1)</f>
        <v/>
      </c>
      <c r="S58" s="70" t="str">
        <f>IF(tbl_SeqLib[[#This Row],[entry]]=2,tbl_SeqLib[[#This Row],[Max for col]],"")</f>
        <v/>
      </c>
      <c r="T58" s="70" t="str">
        <f>IF(tbl_SeqLib[[#This Row],[entry]]=2,tbl_SeqLib[[#This Row],[Avg for col]],"")</f>
        <v/>
      </c>
      <c r="U58" s="70" t="str">
        <f>IF(tbl_SeqLib[[#This Row],[entry]]=2,AVERAGE(tbl_SeqLib[Exact]),"")</f>
        <v/>
      </c>
      <c r="V58" s="70" t="str">
        <f>IF(tbl_SeqLib[[#This Row],[entry]]=2,MAX(tbl_SeqLib[Exact]),"")</f>
        <v/>
      </c>
      <c r="W58" s="70" t="str" cm="1">
        <f t="array" ref="W58">_xlfn.XLOOKUP(0,ABS(tbl_SeqLib[[#This Row],[Avg per plate]:[Max per plate]]-tbl_SeqLib[[#This Row],[Exact]]),tbl_SeqLib[[#This Row],[Avg per plate]:[Max per plate]],,1)</f>
        <v/>
      </c>
      <c r="X5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8" s="89" t="str">
        <f>IF(tbl_SeqLib[[#This Row],[entry]]=1,ROUNDUP(AVERAGE(tbl_SeqLib[Exact]),1),"")</f>
        <v/>
      </c>
      <c r="Z58" s="89" t="str">
        <f>IF(tbl_SeqLib[[#This Row],[entry]]=1,ROUNDUP(AVERAGEIFS(tbl_SeqLib[Exact],tbl_SeqLib[Column],tbl_SeqLib[[#This Row],[Column]]),1),"")</f>
        <v/>
      </c>
      <c r="AA58" s="70" t="str">
        <f>IF(missing_qc_resolution=reference!$E$34,tbl_SeqLib[[#This Row],[Avg per col (missing)]],tbl_SeqLib[[#This Row],[Avg per plate (missing)]])</f>
        <v/>
      </c>
      <c r="AB58" s="70" t="str">
        <f>IF(tbl_SeqLib[[#This Row],[entry]]=0,"",IF(tbl_SeqLib[[#This Row],[entry]]=1,tbl_SeqLib[[#This Row],[Not quantified]],IF(tbl_SeqLib[[#This Row],[entry]]=2,tbl_SeqLib[[#This Row],[Quantified]])))</f>
        <v/>
      </c>
      <c r="AC58" s="71"/>
      <c r="AD5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8" s="72" t="str">
        <f>IF(ISBLANK(tbl_SeqLib[[#This Row],[sWGA Identifier]]),"",CONCATENATE(exp_id,"_",tbl_SeqLib[[#This Row],[Well]]))</f>
        <v/>
      </c>
    </row>
    <row r="59" spans="1:31" ht="15.75" customHeight="1" x14ac:dyDescent="0.25">
      <c r="A59" s="51">
        <v>57</v>
      </c>
      <c r="B59" s="52" t="str">
        <f>RIGHT(tbl_SeqLib[[#This Row],[Well]],LEN(tbl_SeqLib[[#This Row],[Well]])-1)</f>
        <v>8</v>
      </c>
      <c r="C59" s="52" t="s">
        <v>197</v>
      </c>
      <c r="D59" s="53"/>
      <c r="E59" s="57"/>
      <c r="F59" s="53"/>
      <c r="G59" s="53"/>
      <c r="H59" s="53"/>
      <c r="I59" s="53"/>
      <c r="J59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7" t="s">
        <v>198</v>
      </c>
      <c r="L59" s="87">
        <f>IF(OR(ISBLANK(tbl_SeqLib[[#This Row],[Sample ID]]),ISBLANK(endrepair_targetmass)),0,IF(LEN(tbl_SeqLib[[#This Row],[PCR '[DNA'] (ng / µl)]])=0,1,2))</f>
        <v>0</v>
      </c>
      <c r="M59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9" s="58" t="str">
        <f>IF(tbl_SeqLib[[#This Row],[entry]]=2,ROUNDUP(_xlfn.MINIFS(tbl_SeqLib[Exact],tbl_SeqLib[Column],tbl_SeqLib[[#This Row],[Column]]),1),"")</f>
        <v/>
      </c>
      <c r="O59" s="58" t="str">
        <f>IF(tbl_SeqLib[[#This Row],[entry]]=2,ROUNDDOWN(_xlfn.MAXIFS(tbl_SeqLib[Exact],tbl_SeqLib[Column],tbl_SeqLib[[#This Row],[Column]]),1),"")</f>
        <v/>
      </c>
      <c r="P59" s="58" t="str">
        <f>IF(tbl_SeqLib[[#This Row],[entry]]=2,ROUNDUP(AVERAGEIFS(tbl_SeqLib[Exact],tbl_SeqLib[Column],tbl_SeqLib[[#This Row],[Column]]),1),"")</f>
        <v/>
      </c>
      <c r="Q59" s="58" t="str" cm="1">
        <f t="array" ref="Q59">_xlfn.XLOOKUP(0,ABS(tbl_SeqLib[[#This Row],[Min for col]:[Avg for col]]-tbl_SeqLib[[#This Row],[Exact]]),tbl_SeqLib[[#This Row],[Min for col]:[Avg for col]],"",1)</f>
        <v/>
      </c>
      <c r="R59" s="58" t="str" cm="1">
        <f t="array" ref="R59">_xlfn.XLOOKUP(0,ABS(tbl_SeqLib[[#This Row],[Max for col]:[Avg for col]]-tbl_SeqLib[[#This Row],[Exact]]),tbl_SeqLib[[#This Row],[Max for col]:[Avg for col]],"",1)</f>
        <v/>
      </c>
      <c r="S59" s="58" t="str">
        <f>IF(tbl_SeqLib[[#This Row],[entry]]=2,tbl_SeqLib[[#This Row],[Max for col]],"")</f>
        <v/>
      </c>
      <c r="T59" s="58" t="str">
        <f>IF(tbl_SeqLib[[#This Row],[entry]]=2,tbl_SeqLib[[#This Row],[Avg for col]],"")</f>
        <v/>
      </c>
      <c r="U59" s="58" t="str">
        <f>IF(tbl_SeqLib[[#This Row],[entry]]=2,AVERAGE(tbl_SeqLib[Exact]),"")</f>
        <v/>
      </c>
      <c r="V59" s="58" t="str">
        <f>IF(tbl_SeqLib[[#This Row],[entry]]=2,MAX(tbl_SeqLib[Exact]),"")</f>
        <v/>
      </c>
      <c r="W59" s="58" t="str" cm="1">
        <f t="array" ref="W59">_xlfn.XLOOKUP(0,ABS(tbl_SeqLib[[#This Row],[Avg per plate]:[Max per plate]]-tbl_SeqLib[[#This Row],[Exact]]),tbl_SeqLib[[#This Row],[Avg per plate]:[Max per plate]],,1)</f>
        <v/>
      </c>
      <c r="X59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9" s="87" t="str">
        <f>IF(tbl_SeqLib[[#This Row],[entry]]=1,ROUNDUP(AVERAGE(tbl_SeqLib[Exact]),1),"")</f>
        <v/>
      </c>
      <c r="Z59" s="87" t="str">
        <f>IF(tbl_SeqLib[[#This Row],[entry]]=1,ROUNDUP(AVERAGEIFS(tbl_SeqLib[Exact],tbl_SeqLib[Column],tbl_SeqLib[[#This Row],[Column]]),1),"")</f>
        <v/>
      </c>
      <c r="AA59" s="58" t="str">
        <f>IF(missing_qc_resolution=reference!$E$34,tbl_SeqLib[[#This Row],[Avg per col (missing)]],tbl_SeqLib[[#This Row],[Avg per plate (missing)]])</f>
        <v/>
      </c>
      <c r="AB59" s="58" t="str">
        <f>IF(tbl_SeqLib[[#This Row],[entry]]=0,"",IF(tbl_SeqLib[[#This Row],[entry]]=1,tbl_SeqLib[[#This Row],[Not quantified]],IF(tbl_SeqLib[[#This Row],[entry]]=2,tbl_SeqLib[[#This Row],[Quantified]])))</f>
        <v/>
      </c>
      <c r="AC59" s="59"/>
      <c r="AD59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9" s="60" t="str">
        <f>IF(ISBLANK(tbl_SeqLib[[#This Row],[sWGA Identifier]]),"",CONCATENATE(exp_id,"_",tbl_SeqLib[[#This Row],[Well]]))</f>
        <v/>
      </c>
    </row>
    <row r="60" spans="1:31" ht="15.75" customHeight="1" x14ac:dyDescent="0.25">
      <c r="A60" s="61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200</v>
      </c>
      <c r="L60" s="88">
        <f>IF(OR(ISBLANK(tbl_SeqLib[[#This Row],[Sample ID]]),ISBLANK(endrepair_targetmass)),0,IF(LEN(tbl_SeqLib[[#This Row],[PCR '[DNA'] (ng / µl)]])=0,1,2))</f>
        <v>0</v>
      </c>
      <c r="M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0" s="44" t="str">
        <f>IF(tbl_SeqLib[[#This Row],[entry]]=2,ROUNDUP(_xlfn.MINIFS(tbl_SeqLib[Exact],tbl_SeqLib[Column],tbl_SeqLib[[#This Row],[Column]]),1),"")</f>
        <v/>
      </c>
      <c r="O60" s="44" t="str">
        <f>IF(tbl_SeqLib[[#This Row],[entry]]=2,ROUNDDOWN(_xlfn.MAXIFS(tbl_SeqLib[Exact],tbl_SeqLib[Column],tbl_SeqLib[[#This Row],[Column]]),1),"")</f>
        <v/>
      </c>
      <c r="P60" s="44" t="str">
        <f>IF(tbl_SeqLib[[#This Row],[entry]]=2,ROUNDUP(AVERAGEIFS(tbl_SeqLib[Exact],tbl_SeqLib[Column],tbl_SeqLib[[#This Row],[Column]]),1),"")</f>
        <v/>
      </c>
      <c r="Q60" s="44" t="str" cm="1">
        <f t="array" ref="Q60">_xlfn.XLOOKUP(0,ABS(tbl_SeqLib[[#This Row],[Min for col]:[Avg for col]]-tbl_SeqLib[[#This Row],[Exact]]),tbl_SeqLib[[#This Row],[Min for col]:[Avg for col]],"",1)</f>
        <v/>
      </c>
      <c r="R60" s="44" t="str" cm="1">
        <f t="array" ref="R60">_xlfn.XLOOKUP(0,ABS(tbl_SeqLib[[#This Row],[Max for col]:[Avg for col]]-tbl_SeqLib[[#This Row],[Exact]]),tbl_SeqLib[[#This Row],[Max for col]:[Avg for col]],"",1)</f>
        <v/>
      </c>
      <c r="S60" s="44" t="str">
        <f>IF(tbl_SeqLib[[#This Row],[entry]]=2,tbl_SeqLib[[#This Row],[Max for col]],"")</f>
        <v/>
      </c>
      <c r="T60" s="44" t="str">
        <f>IF(tbl_SeqLib[[#This Row],[entry]]=2,tbl_SeqLib[[#This Row],[Avg for col]],"")</f>
        <v/>
      </c>
      <c r="U60" s="44" t="str">
        <f>IF(tbl_SeqLib[[#This Row],[entry]]=2,AVERAGE(tbl_SeqLib[Exact]),"")</f>
        <v/>
      </c>
      <c r="V60" s="44" t="str">
        <f>IF(tbl_SeqLib[[#This Row],[entry]]=2,MAX(tbl_SeqLib[Exact]),"")</f>
        <v/>
      </c>
      <c r="W60" s="44" t="str" cm="1">
        <f t="array" ref="W60">_xlfn.XLOOKUP(0,ABS(tbl_SeqLib[[#This Row],[Avg per plate]:[Max per plate]]-tbl_SeqLib[[#This Row],[Exact]]),tbl_SeqLib[[#This Row],[Avg per plate]:[Max per plate]],,1)</f>
        <v/>
      </c>
      <c r="X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0" s="88" t="str">
        <f>IF(tbl_SeqLib[[#This Row],[entry]]=1,ROUNDUP(AVERAGE(tbl_SeqLib[Exact]),1),"")</f>
        <v/>
      </c>
      <c r="Z60" s="88" t="str">
        <f>IF(tbl_SeqLib[[#This Row],[entry]]=1,ROUNDUP(AVERAGEIFS(tbl_SeqLib[Exact],tbl_SeqLib[Column],tbl_SeqLib[[#This Row],[Column]]),1),"")</f>
        <v/>
      </c>
      <c r="AA60" s="44" t="str">
        <f>IF(missing_qc_resolution=reference!$E$34,tbl_SeqLib[[#This Row],[Avg per col (missing)]],tbl_SeqLib[[#This Row],[Avg per plate (missing)]])</f>
        <v/>
      </c>
      <c r="AB60" s="44" t="str">
        <f>IF(tbl_SeqLib[[#This Row],[entry]]=0,"",IF(tbl_SeqLib[[#This Row],[entry]]=1,tbl_SeqLib[[#This Row],[Not quantified]],IF(tbl_SeqLib[[#This Row],[entry]]=2,tbl_SeqLib[[#This Row],[Quantified]])))</f>
        <v/>
      </c>
      <c r="AC60" s="48"/>
      <c r="AD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0" s="62" t="str">
        <f>IF(ISBLANK(tbl_SeqLib[[#This Row],[sWGA Identifier]]),"",CONCATENATE(exp_id,"_",tbl_SeqLib[[#This Row],[Well]]))</f>
        <v/>
      </c>
    </row>
    <row r="61" spans="1:31" ht="15.75" customHeight="1" x14ac:dyDescent="0.25">
      <c r="A61" s="61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202</v>
      </c>
      <c r="L61" s="88">
        <f>IF(OR(ISBLANK(tbl_SeqLib[[#This Row],[Sample ID]]),ISBLANK(endrepair_targetmass)),0,IF(LEN(tbl_SeqLib[[#This Row],[PCR '[DNA'] (ng / µl)]])=0,1,2))</f>
        <v>0</v>
      </c>
      <c r="M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1" s="44" t="str">
        <f>IF(tbl_SeqLib[[#This Row],[entry]]=2,ROUNDUP(_xlfn.MINIFS(tbl_SeqLib[Exact],tbl_SeqLib[Column],tbl_SeqLib[[#This Row],[Column]]),1),"")</f>
        <v/>
      </c>
      <c r="O61" s="44" t="str">
        <f>IF(tbl_SeqLib[[#This Row],[entry]]=2,ROUNDDOWN(_xlfn.MAXIFS(tbl_SeqLib[Exact],tbl_SeqLib[Column],tbl_SeqLib[[#This Row],[Column]]),1),"")</f>
        <v/>
      </c>
      <c r="P61" s="44" t="str">
        <f>IF(tbl_SeqLib[[#This Row],[entry]]=2,ROUNDUP(AVERAGEIFS(tbl_SeqLib[Exact],tbl_SeqLib[Column],tbl_SeqLib[[#This Row],[Column]]),1),"")</f>
        <v/>
      </c>
      <c r="Q61" s="44" t="str" cm="1">
        <f t="array" ref="Q61">_xlfn.XLOOKUP(0,ABS(tbl_SeqLib[[#This Row],[Min for col]:[Avg for col]]-tbl_SeqLib[[#This Row],[Exact]]),tbl_SeqLib[[#This Row],[Min for col]:[Avg for col]],"",1)</f>
        <v/>
      </c>
      <c r="R61" s="44" t="str" cm="1">
        <f t="array" ref="R61">_xlfn.XLOOKUP(0,ABS(tbl_SeqLib[[#This Row],[Max for col]:[Avg for col]]-tbl_SeqLib[[#This Row],[Exact]]),tbl_SeqLib[[#This Row],[Max for col]:[Avg for col]],"",1)</f>
        <v/>
      </c>
      <c r="S61" s="44" t="str">
        <f>IF(tbl_SeqLib[[#This Row],[entry]]=2,tbl_SeqLib[[#This Row],[Max for col]],"")</f>
        <v/>
      </c>
      <c r="T61" s="44" t="str">
        <f>IF(tbl_SeqLib[[#This Row],[entry]]=2,tbl_SeqLib[[#This Row],[Avg for col]],"")</f>
        <v/>
      </c>
      <c r="U61" s="44" t="str">
        <f>IF(tbl_SeqLib[[#This Row],[entry]]=2,AVERAGE(tbl_SeqLib[Exact]),"")</f>
        <v/>
      </c>
      <c r="V61" s="44" t="str">
        <f>IF(tbl_SeqLib[[#This Row],[entry]]=2,MAX(tbl_SeqLib[Exact]),"")</f>
        <v/>
      </c>
      <c r="W61" s="44" t="str" cm="1">
        <f t="array" ref="W61">_xlfn.XLOOKUP(0,ABS(tbl_SeqLib[[#This Row],[Avg per plate]:[Max per plate]]-tbl_SeqLib[[#This Row],[Exact]]),tbl_SeqLib[[#This Row],[Avg per plate]:[Max per plate]],,1)</f>
        <v/>
      </c>
      <c r="X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1" s="88" t="str">
        <f>IF(tbl_SeqLib[[#This Row],[entry]]=1,ROUNDUP(AVERAGE(tbl_SeqLib[Exact]),1),"")</f>
        <v/>
      </c>
      <c r="Z61" s="88" t="str">
        <f>IF(tbl_SeqLib[[#This Row],[entry]]=1,ROUNDUP(AVERAGEIFS(tbl_SeqLib[Exact],tbl_SeqLib[Column],tbl_SeqLib[[#This Row],[Column]]),1),"")</f>
        <v/>
      </c>
      <c r="AA61" s="44" t="str">
        <f>IF(missing_qc_resolution=reference!$E$34,tbl_SeqLib[[#This Row],[Avg per col (missing)]],tbl_SeqLib[[#This Row],[Avg per plate (missing)]])</f>
        <v/>
      </c>
      <c r="AB61" s="44" t="str">
        <f>IF(tbl_SeqLib[[#This Row],[entry]]=0,"",IF(tbl_SeqLib[[#This Row],[entry]]=1,tbl_SeqLib[[#This Row],[Not quantified]],IF(tbl_SeqLib[[#This Row],[entry]]=2,tbl_SeqLib[[#This Row],[Quantified]])))</f>
        <v/>
      </c>
      <c r="AC61" s="48"/>
      <c r="AD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1" s="62" t="str">
        <f>IF(ISBLANK(tbl_SeqLib[[#This Row],[sWGA Identifier]]),"",CONCATENATE(exp_id,"_",tbl_SeqLib[[#This Row],[Well]]))</f>
        <v/>
      </c>
    </row>
    <row r="62" spans="1:31" ht="15.75" customHeight="1" x14ac:dyDescent="0.25">
      <c r="A62" s="61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204</v>
      </c>
      <c r="L62" s="88">
        <f>IF(OR(ISBLANK(tbl_SeqLib[[#This Row],[Sample ID]]),ISBLANK(endrepair_targetmass)),0,IF(LEN(tbl_SeqLib[[#This Row],[PCR '[DNA'] (ng / µl)]])=0,1,2))</f>
        <v>0</v>
      </c>
      <c r="M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2" s="44" t="str">
        <f>IF(tbl_SeqLib[[#This Row],[entry]]=2,ROUNDUP(_xlfn.MINIFS(tbl_SeqLib[Exact],tbl_SeqLib[Column],tbl_SeqLib[[#This Row],[Column]]),1),"")</f>
        <v/>
      </c>
      <c r="O62" s="44" t="str">
        <f>IF(tbl_SeqLib[[#This Row],[entry]]=2,ROUNDDOWN(_xlfn.MAXIFS(tbl_SeqLib[Exact],tbl_SeqLib[Column],tbl_SeqLib[[#This Row],[Column]]),1),"")</f>
        <v/>
      </c>
      <c r="P62" s="44" t="str">
        <f>IF(tbl_SeqLib[[#This Row],[entry]]=2,ROUNDUP(AVERAGEIFS(tbl_SeqLib[Exact],tbl_SeqLib[Column],tbl_SeqLib[[#This Row],[Column]]),1),"")</f>
        <v/>
      </c>
      <c r="Q62" s="44" t="str" cm="1">
        <f t="array" ref="Q62">_xlfn.XLOOKUP(0,ABS(tbl_SeqLib[[#This Row],[Min for col]:[Avg for col]]-tbl_SeqLib[[#This Row],[Exact]]),tbl_SeqLib[[#This Row],[Min for col]:[Avg for col]],"",1)</f>
        <v/>
      </c>
      <c r="R62" s="44" t="str" cm="1">
        <f t="array" ref="R62">_xlfn.XLOOKUP(0,ABS(tbl_SeqLib[[#This Row],[Max for col]:[Avg for col]]-tbl_SeqLib[[#This Row],[Exact]]),tbl_SeqLib[[#This Row],[Max for col]:[Avg for col]],"",1)</f>
        <v/>
      </c>
      <c r="S62" s="44" t="str">
        <f>IF(tbl_SeqLib[[#This Row],[entry]]=2,tbl_SeqLib[[#This Row],[Max for col]],"")</f>
        <v/>
      </c>
      <c r="T62" s="44" t="str">
        <f>IF(tbl_SeqLib[[#This Row],[entry]]=2,tbl_SeqLib[[#This Row],[Avg for col]],"")</f>
        <v/>
      </c>
      <c r="U62" s="44" t="str">
        <f>IF(tbl_SeqLib[[#This Row],[entry]]=2,AVERAGE(tbl_SeqLib[Exact]),"")</f>
        <v/>
      </c>
      <c r="V62" s="44" t="str">
        <f>IF(tbl_SeqLib[[#This Row],[entry]]=2,MAX(tbl_SeqLib[Exact]),"")</f>
        <v/>
      </c>
      <c r="W62" s="44" t="str" cm="1">
        <f t="array" ref="W62">_xlfn.XLOOKUP(0,ABS(tbl_SeqLib[[#This Row],[Avg per plate]:[Max per plate]]-tbl_SeqLib[[#This Row],[Exact]]),tbl_SeqLib[[#This Row],[Avg per plate]:[Max per plate]],,1)</f>
        <v/>
      </c>
      <c r="X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2" s="88" t="str">
        <f>IF(tbl_SeqLib[[#This Row],[entry]]=1,ROUNDUP(AVERAGE(tbl_SeqLib[Exact]),1),"")</f>
        <v/>
      </c>
      <c r="Z62" s="88" t="str">
        <f>IF(tbl_SeqLib[[#This Row],[entry]]=1,ROUNDUP(AVERAGEIFS(tbl_SeqLib[Exact],tbl_SeqLib[Column],tbl_SeqLib[[#This Row],[Column]]),1),"")</f>
        <v/>
      </c>
      <c r="AA62" s="44" t="str">
        <f>IF(missing_qc_resolution=reference!$E$34,tbl_SeqLib[[#This Row],[Avg per col (missing)]],tbl_SeqLib[[#This Row],[Avg per plate (missing)]])</f>
        <v/>
      </c>
      <c r="AB62" s="44" t="str">
        <f>IF(tbl_SeqLib[[#This Row],[entry]]=0,"",IF(tbl_SeqLib[[#This Row],[entry]]=1,tbl_SeqLib[[#This Row],[Not quantified]],IF(tbl_SeqLib[[#This Row],[entry]]=2,tbl_SeqLib[[#This Row],[Quantified]])))</f>
        <v/>
      </c>
      <c r="AC62" s="48"/>
      <c r="AD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2" s="62" t="str">
        <f>IF(ISBLANK(tbl_SeqLib[[#This Row],[sWGA Identifier]]),"",CONCATENATE(exp_id,"_",tbl_SeqLib[[#This Row],[Well]]))</f>
        <v/>
      </c>
    </row>
    <row r="63" spans="1:31" ht="15.75" customHeight="1" x14ac:dyDescent="0.25">
      <c r="A63" s="61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206</v>
      </c>
      <c r="L63" s="88">
        <f>IF(OR(ISBLANK(tbl_SeqLib[[#This Row],[Sample ID]]),ISBLANK(endrepair_targetmass)),0,IF(LEN(tbl_SeqLib[[#This Row],[PCR '[DNA'] (ng / µl)]])=0,1,2))</f>
        <v>0</v>
      </c>
      <c r="M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3" s="44" t="str">
        <f>IF(tbl_SeqLib[[#This Row],[entry]]=2,ROUNDUP(_xlfn.MINIFS(tbl_SeqLib[Exact],tbl_SeqLib[Column],tbl_SeqLib[[#This Row],[Column]]),1),"")</f>
        <v/>
      </c>
      <c r="O63" s="44" t="str">
        <f>IF(tbl_SeqLib[[#This Row],[entry]]=2,ROUNDDOWN(_xlfn.MAXIFS(tbl_SeqLib[Exact],tbl_SeqLib[Column],tbl_SeqLib[[#This Row],[Column]]),1),"")</f>
        <v/>
      </c>
      <c r="P63" s="44" t="str">
        <f>IF(tbl_SeqLib[[#This Row],[entry]]=2,ROUNDUP(AVERAGEIFS(tbl_SeqLib[Exact],tbl_SeqLib[Column],tbl_SeqLib[[#This Row],[Column]]),1),"")</f>
        <v/>
      </c>
      <c r="Q63" s="44" t="str" cm="1">
        <f t="array" ref="Q63">_xlfn.XLOOKUP(0,ABS(tbl_SeqLib[[#This Row],[Min for col]:[Avg for col]]-tbl_SeqLib[[#This Row],[Exact]]),tbl_SeqLib[[#This Row],[Min for col]:[Avg for col]],"",1)</f>
        <v/>
      </c>
      <c r="R63" s="44" t="str" cm="1">
        <f t="array" ref="R63">_xlfn.XLOOKUP(0,ABS(tbl_SeqLib[[#This Row],[Max for col]:[Avg for col]]-tbl_SeqLib[[#This Row],[Exact]]),tbl_SeqLib[[#This Row],[Max for col]:[Avg for col]],"",1)</f>
        <v/>
      </c>
      <c r="S63" s="44" t="str">
        <f>IF(tbl_SeqLib[[#This Row],[entry]]=2,tbl_SeqLib[[#This Row],[Max for col]],"")</f>
        <v/>
      </c>
      <c r="T63" s="44" t="str">
        <f>IF(tbl_SeqLib[[#This Row],[entry]]=2,tbl_SeqLib[[#This Row],[Avg for col]],"")</f>
        <v/>
      </c>
      <c r="U63" s="44" t="str">
        <f>IF(tbl_SeqLib[[#This Row],[entry]]=2,AVERAGE(tbl_SeqLib[Exact]),"")</f>
        <v/>
      </c>
      <c r="V63" s="44" t="str">
        <f>IF(tbl_SeqLib[[#This Row],[entry]]=2,MAX(tbl_SeqLib[Exact]),"")</f>
        <v/>
      </c>
      <c r="W63" s="44" t="str" cm="1">
        <f t="array" ref="W63">_xlfn.XLOOKUP(0,ABS(tbl_SeqLib[[#This Row],[Avg per plate]:[Max per plate]]-tbl_SeqLib[[#This Row],[Exact]]),tbl_SeqLib[[#This Row],[Avg per plate]:[Max per plate]],,1)</f>
        <v/>
      </c>
      <c r="X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3" s="88" t="str">
        <f>IF(tbl_SeqLib[[#This Row],[entry]]=1,ROUNDUP(AVERAGE(tbl_SeqLib[Exact]),1),"")</f>
        <v/>
      </c>
      <c r="Z63" s="88" t="str">
        <f>IF(tbl_SeqLib[[#This Row],[entry]]=1,ROUNDUP(AVERAGEIFS(tbl_SeqLib[Exact],tbl_SeqLib[Column],tbl_SeqLib[[#This Row],[Column]]),1),"")</f>
        <v/>
      </c>
      <c r="AA63" s="44" t="str">
        <f>IF(missing_qc_resolution=reference!$E$34,tbl_SeqLib[[#This Row],[Avg per col (missing)]],tbl_SeqLib[[#This Row],[Avg per plate (missing)]])</f>
        <v/>
      </c>
      <c r="AB63" s="44" t="str">
        <f>IF(tbl_SeqLib[[#This Row],[entry]]=0,"",IF(tbl_SeqLib[[#This Row],[entry]]=1,tbl_SeqLib[[#This Row],[Not quantified]],IF(tbl_SeqLib[[#This Row],[entry]]=2,tbl_SeqLib[[#This Row],[Quantified]])))</f>
        <v/>
      </c>
      <c r="AC63" s="48"/>
      <c r="AD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3" s="62" t="str">
        <f>IF(ISBLANK(tbl_SeqLib[[#This Row],[sWGA Identifier]]),"",CONCATENATE(exp_id,"_",tbl_SeqLib[[#This Row],[Well]]))</f>
        <v/>
      </c>
    </row>
    <row r="64" spans="1:31" ht="15.75" customHeight="1" x14ac:dyDescent="0.25">
      <c r="A64" s="61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208</v>
      </c>
      <c r="L64" s="88">
        <f>IF(OR(ISBLANK(tbl_SeqLib[[#This Row],[Sample ID]]),ISBLANK(endrepair_targetmass)),0,IF(LEN(tbl_SeqLib[[#This Row],[PCR '[DNA'] (ng / µl)]])=0,1,2))</f>
        <v>0</v>
      </c>
      <c r="M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4" s="44" t="str">
        <f>IF(tbl_SeqLib[[#This Row],[entry]]=2,ROUNDUP(_xlfn.MINIFS(tbl_SeqLib[Exact],tbl_SeqLib[Column],tbl_SeqLib[[#This Row],[Column]]),1),"")</f>
        <v/>
      </c>
      <c r="O64" s="44" t="str">
        <f>IF(tbl_SeqLib[[#This Row],[entry]]=2,ROUNDDOWN(_xlfn.MAXIFS(tbl_SeqLib[Exact],tbl_SeqLib[Column],tbl_SeqLib[[#This Row],[Column]]),1),"")</f>
        <v/>
      </c>
      <c r="P64" s="44" t="str">
        <f>IF(tbl_SeqLib[[#This Row],[entry]]=2,ROUNDUP(AVERAGEIFS(tbl_SeqLib[Exact],tbl_SeqLib[Column],tbl_SeqLib[[#This Row],[Column]]),1),"")</f>
        <v/>
      </c>
      <c r="Q64" s="44" t="str" cm="1">
        <f t="array" ref="Q64">_xlfn.XLOOKUP(0,ABS(tbl_SeqLib[[#This Row],[Min for col]:[Avg for col]]-tbl_SeqLib[[#This Row],[Exact]]),tbl_SeqLib[[#This Row],[Min for col]:[Avg for col]],"",1)</f>
        <v/>
      </c>
      <c r="R64" s="44" t="str" cm="1">
        <f t="array" ref="R64">_xlfn.XLOOKUP(0,ABS(tbl_SeqLib[[#This Row],[Max for col]:[Avg for col]]-tbl_SeqLib[[#This Row],[Exact]]),tbl_SeqLib[[#This Row],[Max for col]:[Avg for col]],"",1)</f>
        <v/>
      </c>
      <c r="S64" s="44" t="str">
        <f>IF(tbl_SeqLib[[#This Row],[entry]]=2,tbl_SeqLib[[#This Row],[Max for col]],"")</f>
        <v/>
      </c>
      <c r="T64" s="44" t="str">
        <f>IF(tbl_SeqLib[[#This Row],[entry]]=2,tbl_SeqLib[[#This Row],[Avg for col]],"")</f>
        <v/>
      </c>
      <c r="U64" s="44" t="str">
        <f>IF(tbl_SeqLib[[#This Row],[entry]]=2,AVERAGE(tbl_SeqLib[Exact]),"")</f>
        <v/>
      </c>
      <c r="V64" s="44" t="str">
        <f>IF(tbl_SeqLib[[#This Row],[entry]]=2,MAX(tbl_SeqLib[Exact]),"")</f>
        <v/>
      </c>
      <c r="W64" s="44" t="str" cm="1">
        <f t="array" ref="W64">_xlfn.XLOOKUP(0,ABS(tbl_SeqLib[[#This Row],[Avg per plate]:[Max per plate]]-tbl_SeqLib[[#This Row],[Exact]]),tbl_SeqLib[[#This Row],[Avg per plate]:[Max per plate]],,1)</f>
        <v/>
      </c>
      <c r="X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4" s="88" t="str">
        <f>IF(tbl_SeqLib[[#This Row],[entry]]=1,ROUNDUP(AVERAGE(tbl_SeqLib[Exact]),1),"")</f>
        <v/>
      </c>
      <c r="Z64" s="88" t="str">
        <f>IF(tbl_SeqLib[[#This Row],[entry]]=1,ROUNDUP(AVERAGEIFS(tbl_SeqLib[Exact],tbl_SeqLib[Column],tbl_SeqLib[[#This Row],[Column]]),1),"")</f>
        <v/>
      </c>
      <c r="AA64" s="44" t="str">
        <f>IF(missing_qc_resolution=reference!$E$34,tbl_SeqLib[[#This Row],[Avg per col (missing)]],tbl_SeqLib[[#This Row],[Avg per plate (missing)]])</f>
        <v/>
      </c>
      <c r="AB64" s="44" t="str">
        <f>IF(tbl_SeqLib[[#This Row],[entry]]=0,"",IF(tbl_SeqLib[[#This Row],[entry]]=1,tbl_SeqLib[[#This Row],[Not quantified]],IF(tbl_SeqLib[[#This Row],[entry]]=2,tbl_SeqLib[[#This Row],[Quantified]])))</f>
        <v/>
      </c>
      <c r="AC64" s="48"/>
      <c r="AD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4" s="62" t="str">
        <f>IF(ISBLANK(tbl_SeqLib[[#This Row],[sWGA Identifier]]),"",CONCATENATE(exp_id,"_",tbl_SeqLib[[#This Row],[Well]]))</f>
        <v/>
      </c>
    </row>
    <row r="65" spans="1:31" ht="15.75" customHeight="1" x14ac:dyDescent="0.25">
      <c r="A65" s="61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210</v>
      </c>
      <c r="L65" s="88">
        <f>IF(OR(ISBLANK(tbl_SeqLib[[#This Row],[Sample ID]]),ISBLANK(endrepair_targetmass)),0,IF(LEN(tbl_SeqLib[[#This Row],[PCR '[DNA'] (ng / µl)]])=0,1,2))</f>
        <v>0</v>
      </c>
      <c r="M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5" s="44" t="str">
        <f>IF(tbl_SeqLib[[#This Row],[entry]]=2,ROUNDUP(_xlfn.MINIFS(tbl_SeqLib[Exact],tbl_SeqLib[Column],tbl_SeqLib[[#This Row],[Column]]),1),"")</f>
        <v/>
      </c>
      <c r="O65" s="44" t="str">
        <f>IF(tbl_SeqLib[[#This Row],[entry]]=2,ROUNDDOWN(_xlfn.MAXIFS(tbl_SeqLib[Exact],tbl_SeqLib[Column],tbl_SeqLib[[#This Row],[Column]]),1),"")</f>
        <v/>
      </c>
      <c r="P65" s="44" t="str">
        <f>IF(tbl_SeqLib[[#This Row],[entry]]=2,ROUNDUP(AVERAGEIFS(tbl_SeqLib[Exact],tbl_SeqLib[Column],tbl_SeqLib[[#This Row],[Column]]),1),"")</f>
        <v/>
      </c>
      <c r="Q65" s="44" t="str" cm="1">
        <f t="array" ref="Q65">_xlfn.XLOOKUP(0,ABS(tbl_SeqLib[[#This Row],[Min for col]:[Avg for col]]-tbl_SeqLib[[#This Row],[Exact]]),tbl_SeqLib[[#This Row],[Min for col]:[Avg for col]],"",1)</f>
        <v/>
      </c>
      <c r="R65" s="44" t="str" cm="1">
        <f t="array" ref="R65">_xlfn.XLOOKUP(0,ABS(tbl_SeqLib[[#This Row],[Max for col]:[Avg for col]]-tbl_SeqLib[[#This Row],[Exact]]),tbl_SeqLib[[#This Row],[Max for col]:[Avg for col]],"",1)</f>
        <v/>
      </c>
      <c r="S65" s="44" t="str">
        <f>IF(tbl_SeqLib[[#This Row],[entry]]=2,tbl_SeqLib[[#This Row],[Max for col]],"")</f>
        <v/>
      </c>
      <c r="T65" s="44" t="str">
        <f>IF(tbl_SeqLib[[#This Row],[entry]]=2,tbl_SeqLib[[#This Row],[Avg for col]],"")</f>
        <v/>
      </c>
      <c r="U65" s="44" t="str">
        <f>IF(tbl_SeqLib[[#This Row],[entry]]=2,AVERAGE(tbl_SeqLib[Exact]),"")</f>
        <v/>
      </c>
      <c r="V65" s="44" t="str">
        <f>IF(tbl_SeqLib[[#This Row],[entry]]=2,MAX(tbl_SeqLib[Exact]),"")</f>
        <v/>
      </c>
      <c r="W65" s="44" t="str" cm="1">
        <f t="array" ref="W65">_xlfn.XLOOKUP(0,ABS(tbl_SeqLib[[#This Row],[Avg per plate]:[Max per plate]]-tbl_SeqLib[[#This Row],[Exact]]),tbl_SeqLib[[#This Row],[Avg per plate]:[Max per plate]],,1)</f>
        <v/>
      </c>
      <c r="X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5" s="88" t="str">
        <f>IF(tbl_SeqLib[[#This Row],[entry]]=1,ROUNDUP(AVERAGE(tbl_SeqLib[Exact]),1),"")</f>
        <v/>
      </c>
      <c r="Z65" s="88" t="str">
        <f>IF(tbl_SeqLib[[#This Row],[entry]]=1,ROUNDUP(AVERAGEIFS(tbl_SeqLib[Exact],tbl_SeqLib[Column],tbl_SeqLib[[#This Row],[Column]]),1),"")</f>
        <v/>
      </c>
      <c r="AA65" s="44" t="str">
        <f>IF(missing_qc_resolution=reference!$E$34,tbl_SeqLib[[#This Row],[Avg per col (missing)]],tbl_SeqLib[[#This Row],[Avg per plate (missing)]])</f>
        <v/>
      </c>
      <c r="AB65" s="44" t="str">
        <f>IF(tbl_SeqLib[[#This Row],[entry]]=0,"",IF(tbl_SeqLib[[#This Row],[entry]]=1,tbl_SeqLib[[#This Row],[Not quantified]],IF(tbl_SeqLib[[#This Row],[entry]]=2,tbl_SeqLib[[#This Row],[Quantified]])))</f>
        <v/>
      </c>
      <c r="AC65" s="48"/>
      <c r="AD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5" s="62" t="str">
        <f>IF(ISBLANK(tbl_SeqLib[[#This Row],[sWGA Identifier]]),"",CONCATENATE(exp_id,"_",tbl_SeqLib[[#This Row],[Well]]))</f>
        <v/>
      </c>
    </row>
    <row r="66" spans="1:31" ht="15.75" customHeight="1" thickBot="1" x14ac:dyDescent="0.3">
      <c r="A66" s="63">
        <v>64</v>
      </c>
      <c r="B66" s="64" t="str">
        <f>RIGHT(tbl_SeqLib[[#This Row],[Well]],LEN(tbl_SeqLib[[#This Row],[Well]])-1)</f>
        <v>8</v>
      </c>
      <c r="C66" s="73" t="s">
        <v>211</v>
      </c>
      <c r="D66" s="65"/>
      <c r="E66" s="66"/>
      <c r="F66" s="67"/>
      <c r="G66" s="67"/>
      <c r="H66" s="67"/>
      <c r="I66" s="67"/>
      <c r="J66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9" t="s">
        <v>212</v>
      </c>
      <c r="L66" s="89">
        <f>IF(OR(ISBLANK(tbl_SeqLib[[#This Row],[Sample ID]]),ISBLANK(endrepair_targetmass)),0,IF(LEN(tbl_SeqLib[[#This Row],[PCR '[DNA'] (ng / µl)]])=0,1,2))</f>
        <v>0</v>
      </c>
      <c r="M66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6" s="70" t="str">
        <f>IF(tbl_SeqLib[[#This Row],[entry]]=2,ROUNDUP(_xlfn.MINIFS(tbl_SeqLib[Exact],tbl_SeqLib[Column],tbl_SeqLib[[#This Row],[Column]]),1),"")</f>
        <v/>
      </c>
      <c r="O66" s="70" t="str">
        <f>IF(tbl_SeqLib[[#This Row],[entry]]=2,ROUNDDOWN(_xlfn.MAXIFS(tbl_SeqLib[Exact],tbl_SeqLib[Column],tbl_SeqLib[[#This Row],[Column]]),1),"")</f>
        <v/>
      </c>
      <c r="P66" s="70" t="str">
        <f>IF(tbl_SeqLib[[#This Row],[entry]]=2,ROUNDUP(AVERAGEIFS(tbl_SeqLib[Exact],tbl_SeqLib[Column],tbl_SeqLib[[#This Row],[Column]]),1),"")</f>
        <v/>
      </c>
      <c r="Q66" s="70" t="str" cm="1">
        <f t="array" ref="Q66">_xlfn.XLOOKUP(0,ABS(tbl_SeqLib[[#This Row],[Min for col]:[Avg for col]]-tbl_SeqLib[[#This Row],[Exact]]),tbl_SeqLib[[#This Row],[Min for col]:[Avg for col]],"",1)</f>
        <v/>
      </c>
      <c r="R66" s="70" t="str" cm="1">
        <f t="array" ref="R66">_xlfn.XLOOKUP(0,ABS(tbl_SeqLib[[#This Row],[Max for col]:[Avg for col]]-tbl_SeqLib[[#This Row],[Exact]]),tbl_SeqLib[[#This Row],[Max for col]:[Avg for col]],"",1)</f>
        <v/>
      </c>
      <c r="S66" s="70" t="str">
        <f>IF(tbl_SeqLib[[#This Row],[entry]]=2,tbl_SeqLib[[#This Row],[Max for col]],"")</f>
        <v/>
      </c>
      <c r="T66" s="70" t="str">
        <f>IF(tbl_SeqLib[[#This Row],[entry]]=2,tbl_SeqLib[[#This Row],[Avg for col]],"")</f>
        <v/>
      </c>
      <c r="U66" s="70" t="str">
        <f>IF(tbl_SeqLib[[#This Row],[entry]]=2,AVERAGE(tbl_SeqLib[Exact]),"")</f>
        <v/>
      </c>
      <c r="V66" s="70" t="str">
        <f>IF(tbl_SeqLib[[#This Row],[entry]]=2,MAX(tbl_SeqLib[Exact]),"")</f>
        <v/>
      </c>
      <c r="W66" s="70" t="str" cm="1">
        <f t="array" ref="W66">_xlfn.XLOOKUP(0,ABS(tbl_SeqLib[[#This Row],[Avg per plate]:[Max per plate]]-tbl_SeqLib[[#This Row],[Exact]]),tbl_SeqLib[[#This Row],[Avg per plate]:[Max per plate]],,1)</f>
        <v/>
      </c>
      <c r="X66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6" s="89" t="str">
        <f>IF(tbl_SeqLib[[#This Row],[entry]]=1,ROUNDUP(AVERAGE(tbl_SeqLib[Exact]),1),"")</f>
        <v/>
      </c>
      <c r="Z66" s="89" t="str">
        <f>IF(tbl_SeqLib[[#This Row],[entry]]=1,ROUNDUP(AVERAGEIFS(tbl_SeqLib[Exact],tbl_SeqLib[Column],tbl_SeqLib[[#This Row],[Column]]),1),"")</f>
        <v/>
      </c>
      <c r="AA66" s="70" t="str">
        <f>IF(missing_qc_resolution=reference!$E$34,tbl_SeqLib[[#This Row],[Avg per col (missing)]],tbl_SeqLib[[#This Row],[Avg per plate (missing)]])</f>
        <v/>
      </c>
      <c r="AB66" s="70" t="str">
        <f>IF(tbl_SeqLib[[#This Row],[entry]]=0,"",IF(tbl_SeqLib[[#This Row],[entry]]=1,tbl_SeqLib[[#This Row],[Not quantified]],IF(tbl_SeqLib[[#This Row],[entry]]=2,tbl_SeqLib[[#This Row],[Quantified]])))</f>
        <v/>
      </c>
      <c r="AC66" s="71"/>
      <c r="AD66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6" s="72" t="str">
        <f>IF(ISBLANK(tbl_SeqLib[[#This Row],[sWGA Identifier]]),"",CONCATENATE(exp_id,"_",tbl_SeqLib[[#This Row],[Well]]))</f>
        <v/>
      </c>
    </row>
    <row r="67" spans="1:31" ht="15.75" customHeight="1" x14ac:dyDescent="0.25">
      <c r="A67" s="51">
        <v>65</v>
      </c>
      <c r="B67" s="52" t="str">
        <f>RIGHT(tbl_SeqLib[[#This Row],[Well]],LEN(tbl_SeqLib[[#This Row],[Well]])-1)</f>
        <v>9</v>
      </c>
      <c r="C67" s="52" t="s">
        <v>213</v>
      </c>
      <c r="D67" s="53"/>
      <c r="E67" s="57"/>
      <c r="F67" s="53"/>
      <c r="G67" s="53"/>
      <c r="H67" s="53"/>
      <c r="I67" s="53"/>
      <c r="J67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7" t="s">
        <v>214</v>
      </c>
      <c r="L67" s="87">
        <f>IF(OR(ISBLANK(tbl_SeqLib[[#This Row],[Sample ID]]),ISBLANK(endrepair_targetmass)),0,IF(LEN(tbl_SeqLib[[#This Row],[PCR '[DNA'] (ng / µl)]])=0,1,2))</f>
        <v>0</v>
      </c>
      <c r="M67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7" s="58" t="str">
        <f>IF(tbl_SeqLib[[#This Row],[entry]]=2,ROUNDUP(_xlfn.MINIFS(tbl_SeqLib[Exact],tbl_SeqLib[Column],tbl_SeqLib[[#This Row],[Column]]),1),"")</f>
        <v/>
      </c>
      <c r="O67" s="58" t="str">
        <f>IF(tbl_SeqLib[[#This Row],[entry]]=2,ROUNDDOWN(_xlfn.MAXIFS(tbl_SeqLib[Exact],tbl_SeqLib[Column],tbl_SeqLib[[#This Row],[Column]]),1),"")</f>
        <v/>
      </c>
      <c r="P67" s="58" t="str">
        <f>IF(tbl_SeqLib[[#This Row],[entry]]=2,ROUNDUP(AVERAGEIFS(tbl_SeqLib[Exact],tbl_SeqLib[Column],tbl_SeqLib[[#This Row],[Column]]),1),"")</f>
        <v/>
      </c>
      <c r="Q67" s="58" t="str" cm="1">
        <f t="array" ref="Q67">_xlfn.XLOOKUP(0,ABS(tbl_SeqLib[[#This Row],[Min for col]:[Avg for col]]-tbl_SeqLib[[#This Row],[Exact]]),tbl_SeqLib[[#This Row],[Min for col]:[Avg for col]],"",1)</f>
        <v/>
      </c>
      <c r="R67" s="58" t="str" cm="1">
        <f t="array" ref="R67">_xlfn.XLOOKUP(0,ABS(tbl_SeqLib[[#This Row],[Max for col]:[Avg for col]]-tbl_SeqLib[[#This Row],[Exact]]),tbl_SeqLib[[#This Row],[Max for col]:[Avg for col]],"",1)</f>
        <v/>
      </c>
      <c r="S67" s="58" t="str">
        <f>IF(tbl_SeqLib[[#This Row],[entry]]=2,tbl_SeqLib[[#This Row],[Max for col]],"")</f>
        <v/>
      </c>
      <c r="T67" s="58" t="str">
        <f>IF(tbl_SeqLib[[#This Row],[entry]]=2,tbl_SeqLib[[#This Row],[Avg for col]],"")</f>
        <v/>
      </c>
      <c r="U67" s="58" t="str">
        <f>IF(tbl_SeqLib[[#This Row],[entry]]=2,AVERAGE(tbl_SeqLib[Exact]),"")</f>
        <v/>
      </c>
      <c r="V67" s="58" t="str">
        <f>IF(tbl_SeqLib[[#This Row],[entry]]=2,MAX(tbl_SeqLib[Exact]),"")</f>
        <v/>
      </c>
      <c r="W67" s="58" t="str" cm="1">
        <f t="array" ref="W67">_xlfn.XLOOKUP(0,ABS(tbl_SeqLib[[#This Row],[Avg per plate]:[Max per plate]]-tbl_SeqLib[[#This Row],[Exact]]),tbl_SeqLib[[#This Row],[Avg per plate]:[Max per plate]],,1)</f>
        <v/>
      </c>
      <c r="X67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7" s="87" t="str">
        <f>IF(tbl_SeqLib[[#This Row],[entry]]=1,ROUNDUP(AVERAGE(tbl_SeqLib[Exact]),1),"")</f>
        <v/>
      </c>
      <c r="Z67" s="87" t="str">
        <f>IF(tbl_SeqLib[[#This Row],[entry]]=1,ROUNDUP(AVERAGEIFS(tbl_SeqLib[Exact],tbl_SeqLib[Column],tbl_SeqLib[[#This Row],[Column]]),1),"")</f>
        <v/>
      </c>
      <c r="AA67" s="58" t="str">
        <f>IF(missing_qc_resolution=reference!$E$34,tbl_SeqLib[[#This Row],[Avg per col (missing)]],tbl_SeqLib[[#This Row],[Avg per plate (missing)]])</f>
        <v/>
      </c>
      <c r="AB67" s="58" t="str">
        <f>IF(tbl_SeqLib[[#This Row],[entry]]=0,"",IF(tbl_SeqLib[[#This Row],[entry]]=1,tbl_SeqLib[[#This Row],[Not quantified]],IF(tbl_SeqLib[[#This Row],[entry]]=2,tbl_SeqLib[[#This Row],[Quantified]])))</f>
        <v/>
      </c>
      <c r="AC67" s="59"/>
      <c r="AD67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7" s="60" t="str">
        <f>IF(ISBLANK(tbl_SeqLib[[#This Row],[sWGA Identifier]]),"",CONCATENATE(exp_id,"_",tbl_SeqLib[[#This Row],[Well]]))</f>
        <v/>
      </c>
    </row>
    <row r="68" spans="1:31" ht="15.75" customHeight="1" x14ac:dyDescent="0.25">
      <c r="A68" s="61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216</v>
      </c>
      <c r="L68" s="88">
        <f>IF(OR(ISBLANK(tbl_SeqLib[[#This Row],[Sample ID]]),ISBLANK(endrepair_targetmass)),0,IF(LEN(tbl_SeqLib[[#This Row],[PCR '[DNA'] (ng / µl)]])=0,1,2))</f>
        <v>0</v>
      </c>
      <c r="M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8" s="44" t="str">
        <f>IF(tbl_SeqLib[[#This Row],[entry]]=2,ROUNDUP(_xlfn.MINIFS(tbl_SeqLib[Exact],tbl_SeqLib[Column],tbl_SeqLib[[#This Row],[Column]]),1),"")</f>
        <v/>
      </c>
      <c r="O68" s="44" t="str">
        <f>IF(tbl_SeqLib[[#This Row],[entry]]=2,ROUNDDOWN(_xlfn.MAXIFS(tbl_SeqLib[Exact],tbl_SeqLib[Column],tbl_SeqLib[[#This Row],[Column]]),1),"")</f>
        <v/>
      </c>
      <c r="P68" s="44" t="str">
        <f>IF(tbl_SeqLib[[#This Row],[entry]]=2,ROUNDUP(AVERAGEIFS(tbl_SeqLib[Exact],tbl_SeqLib[Column],tbl_SeqLib[[#This Row],[Column]]),1),"")</f>
        <v/>
      </c>
      <c r="Q68" s="44" t="str" cm="1">
        <f t="array" ref="Q68">_xlfn.XLOOKUP(0,ABS(tbl_SeqLib[[#This Row],[Min for col]:[Avg for col]]-tbl_SeqLib[[#This Row],[Exact]]),tbl_SeqLib[[#This Row],[Min for col]:[Avg for col]],"",1)</f>
        <v/>
      </c>
      <c r="R68" s="44" t="str" cm="1">
        <f t="array" ref="R68">_xlfn.XLOOKUP(0,ABS(tbl_SeqLib[[#This Row],[Max for col]:[Avg for col]]-tbl_SeqLib[[#This Row],[Exact]]),tbl_SeqLib[[#This Row],[Max for col]:[Avg for col]],"",1)</f>
        <v/>
      </c>
      <c r="S68" s="44" t="str">
        <f>IF(tbl_SeqLib[[#This Row],[entry]]=2,tbl_SeqLib[[#This Row],[Max for col]],"")</f>
        <v/>
      </c>
      <c r="T68" s="44" t="str">
        <f>IF(tbl_SeqLib[[#This Row],[entry]]=2,tbl_SeqLib[[#This Row],[Avg for col]],"")</f>
        <v/>
      </c>
      <c r="U68" s="44" t="str">
        <f>IF(tbl_SeqLib[[#This Row],[entry]]=2,AVERAGE(tbl_SeqLib[Exact]),"")</f>
        <v/>
      </c>
      <c r="V68" s="44" t="str">
        <f>IF(tbl_SeqLib[[#This Row],[entry]]=2,MAX(tbl_SeqLib[Exact]),"")</f>
        <v/>
      </c>
      <c r="W68" s="44" t="str" cm="1">
        <f t="array" ref="W68">_xlfn.XLOOKUP(0,ABS(tbl_SeqLib[[#This Row],[Avg per plate]:[Max per plate]]-tbl_SeqLib[[#This Row],[Exact]]),tbl_SeqLib[[#This Row],[Avg per plate]:[Max per plate]],,1)</f>
        <v/>
      </c>
      <c r="X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8" s="88" t="str">
        <f>IF(tbl_SeqLib[[#This Row],[entry]]=1,ROUNDUP(AVERAGE(tbl_SeqLib[Exact]),1),"")</f>
        <v/>
      </c>
      <c r="Z68" s="88" t="str">
        <f>IF(tbl_SeqLib[[#This Row],[entry]]=1,ROUNDUP(AVERAGEIFS(tbl_SeqLib[Exact],tbl_SeqLib[Column],tbl_SeqLib[[#This Row],[Column]]),1),"")</f>
        <v/>
      </c>
      <c r="AA68" s="44" t="str">
        <f>IF(missing_qc_resolution=reference!$E$34,tbl_SeqLib[[#This Row],[Avg per col (missing)]],tbl_SeqLib[[#This Row],[Avg per plate (missing)]])</f>
        <v/>
      </c>
      <c r="AB68" s="44" t="str">
        <f>IF(tbl_SeqLib[[#This Row],[entry]]=0,"",IF(tbl_SeqLib[[#This Row],[entry]]=1,tbl_SeqLib[[#This Row],[Not quantified]],IF(tbl_SeqLib[[#This Row],[entry]]=2,tbl_SeqLib[[#This Row],[Quantified]])))</f>
        <v/>
      </c>
      <c r="AC68" s="48"/>
      <c r="AD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8" s="62" t="str">
        <f>IF(ISBLANK(tbl_SeqLib[[#This Row],[sWGA Identifier]]),"",CONCATENATE(exp_id,"_",tbl_SeqLib[[#This Row],[Well]]))</f>
        <v/>
      </c>
    </row>
    <row r="69" spans="1:31" ht="15.75" customHeight="1" x14ac:dyDescent="0.25">
      <c r="A69" s="61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218</v>
      </c>
      <c r="L69" s="88">
        <f>IF(OR(ISBLANK(tbl_SeqLib[[#This Row],[Sample ID]]),ISBLANK(endrepair_targetmass)),0,IF(LEN(tbl_SeqLib[[#This Row],[PCR '[DNA'] (ng / µl)]])=0,1,2))</f>
        <v>0</v>
      </c>
      <c r="M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9" s="44" t="str">
        <f>IF(tbl_SeqLib[[#This Row],[entry]]=2,ROUNDUP(_xlfn.MINIFS(tbl_SeqLib[Exact],tbl_SeqLib[Column],tbl_SeqLib[[#This Row],[Column]]),1),"")</f>
        <v/>
      </c>
      <c r="O69" s="44" t="str">
        <f>IF(tbl_SeqLib[[#This Row],[entry]]=2,ROUNDDOWN(_xlfn.MAXIFS(tbl_SeqLib[Exact],tbl_SeqLib[Column],tbl_SeqLib[[#This Row],[Column]]),1),"")</f>
        <v/>
      </c>
      <c r="P69" s="44" t="str">
        <f>IF(tbl_SeqLib[[#This Row],[entry]]=2,ROUNDUP(AVERAGEIFS(tbl_SeqLib[Exact],tbl_SeqLib[Column],tbl_SeqLib[[#This Row],[Column]]),1),"")</f>
        <v/>
      </c>
      <c r="Q69" s="44" t="str" cm="1">
        <f t="array" ref="Q69">_xlfn.XLOOKUP(0,ABS(tbl_SeqLib[[#This Row],[Min for col]:[Avg for col]]-tbl_SeqLib[[#This Row],[Exact]]),tbl_SeqLib[[#This Row],[Min for col]:[Avg for col]],"",1)</f>
        <v/>
      </c>
      <c r="R69" s="44" t="str" cm="1">
        <f t="array" ref="R69">_xlfn.XLOOKUP(0,ABS(tbl_SeqLib[[#This Row],[Max for col]:[Avg for col]]-tbl_SeqLib[[#This Row],[Exact]]),tbl_SeqLib[[#This Row],[Max for col]:[Avg for col]],"",1)</f>
        <v/>
      </c>
      <c r="S69" s="44" t="str">
        <f>IF(tbl_SeqLib[[#This Row],[entry]]=2,tbl_SeqLib[[#This Row],[Max for col]],"")</f>
        <v/>
      </c>
      <c r="T69" s="44" t="str">
        <f>IF(tbl_SeqLib[[#This Row],[entry]]=2,tbl_SeqLib[[#This Row],[Avg for col]],"")</f>
        <v/>
      </c>
      <c r="U69" s="44" t="str">
        <f>IF(tbl_SeqLib[[#This Row],[entry]]=2,AVERAGE(tbl_SeqLib[Exact]),"")</f>
        <v/>
      </c>
      <c r="V69" s="44" t="str">
        <f>IF(tbl_SeqLib[[#This Row],[entry]]=2,MAX(tbl_SeqLib[Exact]),"")</f>
        <v/>
      </c>
      <c r="W69" s="44" t="str" cm="1">
        <f t="array" ref="W69">_xlfn.XLOOKUP(0,ABS(tbl_SeqLib[[#This Row],[Avg per plate]:[Max per plate]]-tbl_SeqLib[[#This Row],[Exact]]),tbl_SeqLib[[#This Row],[Avg per plate]:[Max per plate]],,1)</f>
        <v/>
      </c>
      <c r="X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9" s="88" t="str">
        <f>IF(tbl_SeqLib[[#This Row],[entry]]=1,ROUNDUP(AVERAGE(tbl_SeqLib[Exact]),1),"")</f>
        <v/>
      </c>
      <c r="Z69" s="88" t="str">
        <f>IF(tbl_SeqLib[[#This Row],[entry]]=1,ROUNDUP(AVERAGEIFS(tbl_SeqLib[Exact],tbl_SeqLib[Column],tbl_SeqLib[[#This Row],[Column]]),1),"")</f>
        <v/>
      </c>
      <c r="AA69" s="44" t="str">
        <f>IF(missing_qc_resolution=reference!$E$34,tbl_SeqLib[[#This Row],[Avg per col (missing)]],tbl_SeqLib[[#This Row],[Avg per plate (missing)]])</f>
        <v/>
      </c>
      <c r="AB69" s="44" t="str">
        <f>IF(tbl_SeqLib[[#This Row],[entry]]=0,"",IF(tbl_SeqLib[[#This Row],[entry]]=1,tbl_SeqLib[[#This Row],[Not quantified]],IF(tbl_SeqLib[[#This Row],[entry]]=2,tbl_SeqLib[[#This Row],[Quantified]])))</f>
        <v/>
      </c>
      <c r="AC69" s="48"/>
      <c r="AD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9" s="62" t="str">
        <f>IF(ISBLANK(tbl_SeqLib[[#This Row],[sWGA Identifier]]),"",CONCATENATE(exp_id,"_",tbl_SeqLib[[#This Row],[Well]]))</f>
        <v/>
      </c>
    </row>
    <row r="70" spans="1:31" ht="15.75" customHeight="1" x14ac:dyDescent="0.25">
      <c r="A70" s="61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220</v>
      </c>
      <c r="L70" s="88">
        <f>IF(OR(ISBLANK(tbl_SeqLib[[#This Row],[Sample ID]]),ISBLANK(endrepair_targetmass)),0,IF(LEN(tbl_SeqLib[[#This Row],[PCR '[DNA'] (ng / µl)]])=0,1,2))</f>
        <v>0</v>
      </c>
      <c r="M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0" s="44" t="str">
        <f>IF(tbl_SeqLib[[#This Row],[entry]]=2,ROUNDUP(_xlfn.MINIFS(tbl_SeqLib[Exact],tbl_SeqLib[Column],tbl_SeqLib[[#This Row],[Column]]),1),"")</f>
        <v/>
      </c>
      <c r="O70" s="44" t="str">
        <f>IF(tbl_SeqLib[[#This Row],[entry]]=2,ROUNDDOWN(_xlfn.MAXIFS(tbl_SeqLib[Exact],tbl_SeqLib[Column],tbl_SeqLib[[#This Row],[Column]]),1),"")</f>
        <v/>
      </c>
      <c r="P70" s="44" t="str">
        <f>IF(tbl_SeqLib[[#This Row],[entry]]=2,ROUNDUP(AVERAGEIFS(tbl_SeqLib[Exact],tbl_SeqLib[Column],tbl_SeqLib[[#This Row],[Column]]),1),"")</f>
        <v/>
      </c>
      <c r="Q70" s="44" t="str" cm="1">
        <f t="array" ref="Q70">_xlfn.XLOOKUP(0,ABS(tbl_SeqLib[[#This Row],[Min for col]:[Avg for col]]-tbl_SeqLib[[#This Row],[Exact]]),tbl_SeqLib[[#This Row],[Min for col]:[Avg for col]],"",1)</f>
        <v/>
      </c>
      <c r="R70" s="44" t="str" cm="1">
        <f t="array" ref="R70">_xlfn.XLOOKUP(0,ABS(tbl_SeqLib[[#This Row],[Max for col]:[Avg for col]]-tbl_SeqLib[[#This Row],[Exact]]),tbl_SeqLib[[#This Row],[Max for col]:[Avg for col]],"",1)</f>
        <v/>
      </c>
      <c r="S70" s="44" t="str">
        <f>IF(tbl_SeqLib[[#This Row],[entry]]=2,tbl_SeqLib[[#This Row],[Max for col]],"")</f>
        <v/>
      </c>
      <c r="T70" s="44" t="str">
        <f>IF(tbl_SeqLib[[#This Row],[entry]]=2,tbl_SeqLib[[#This Row],[Avg for col]],"")</f>
        <v/>
      </c>
      <c r="U70" s="44" t="str">
        <f>IF(tbl_SeqLib[[#This Row],[entry]]=2,AVERAGE(tbl_SeqLib[Exact]),"")</f>
        <v/>
      </c>
      <c r="V70" s="44" t="str">
        <f>IF(tbl_SeqLib[[#This Row],[entry]]=2,MAX(tbl_SeqLib[Exact]),"")</f>
        <v/>
      </c>
      <c r="W70" s="44" t="str" cm="1">
        <f t="array" ref="W70">_xlfn.XLOOKUP(0,ABS(tbl_SeqLib[[#This Row],[Avg per plate]:[Max per plate]]-tbl_SeqLib[[#This Row],[Exact]]),tbl_SeqLib[[#This Row],[Avg per plate]:[Max per plate]],,1)</f>
        <v/>
      </c>
      <c r="X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0" s="88" t="str">
        <f>IF(tbl_SeqLib[[#This Row],[entry]]=1,ROUNDUP(AVERAGE(tbl_SeqLib[Exact]),1),"")</f>
        <v/>
      </c>
      <c r="Z70" s="88" t="str">
        <f>IF(tbl_SeqLib[[#This Row],[entry]]=1,ROUNDUP(AVERAGEIFS(tbl_SeqLib[Exact],tbl_SeqLib[Column],tbl_SeqLib[[#This Row],[Column]]),1),"")</f>
        <v/>
      </c>
      <c r="AA70" s="44" t="str">
        <f>IF(missing_qc_resolution=reference!$E$34,tbl_SeqLib[[#This Row],[Avg per col (missing)]],tbl_SeqLib[[#This Row],[Avg per plate (missing)]])</f>
        <v/>
      </c>
      <c r="AB70" s="44" t="str">
        <f>IF(tbl_SeqLib[[#This Row],[entry]]=0,"",IF(tbl_SeqLib[[#This Row],[entry]]=1,tbl_SeqLib[[#This Row],[Not quantified]],IF(tbl_SeqLib[[#This Row],[entry]]=2,tbl_SeqLib[[#This Row],[Quantified]])))</f>
        <v/>
      </c>
      <c r="AC70" s="48"/>
      <c r="AD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0" s="62" t="str">
        <f>IF(ISBLANK(tbl_SeqLib[[#This Row],[sWGA Identifier]]),"",CONCATENATE(exp_id,"_",tbl_SeqLib[[#This Row],[Well]]))</f>
        <v/>
      </c>
    </row>
    <row r="71" spans="1:31" ht="15.75" customHeight="1" x14ac:dyDescent="0.25">
      <c r="A71" s="61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222</v>
      </c>
      <c r="L71" s="88">
        <f>IF(OR(ISBLANK(tbl_SeqLib[[#This Row],[Sample ID]]),ISBLANK(endrepair_targetmass)),0,IF(LEN(tbl_SeqLib[[#This Row],[PCR '[DNA'] (ng / µl)]])=0,1,2))</f>
        <v>0</v>
      </c>
      <c r="M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1" s="44" t="str">
        <f>IF(tbl_SeqLib[[#This Row],[entry]]=2,ROUNDUP(_xlfn.MINIFS(tbl_SeqLib[Exact],tbl_SeqLib[Column],tbl_SeqLib[[#This Row],[Column]]),1),"")</f>
        <v/>
      </c>
      <c r="O71" s="44" t="str">
        <f>IF(tbl_SeqLib[[#This Row],[entry]]=2,ROUNDDOWN(_xlfn.MAXIFS(tbl_SeqLib[Exact],tbl_SeqLib[Column],tbl_SeqLib[[#This Row],[Column]]),1),"")</f>
        <v/>
      </c>
      <c r="P71" s="44" t="str">
        <f>IF(tbl_SeqLib[[#This Row],[entry]]=2,ROUNDUP(AVERAGEIFS(tbl_SeqLib[Exact],tbl_SeqLib[Column],tbl_SeqLib[[#This Row],[Column]]),1),"")</f>
        <v/>
      </c>
      <c r="Q71" s="44" t="str" cm="1">
        <f t="array" ref="Q71">_xlfn.XLOOKUP(0,ABS(tbl_SeqLib[[#This Row],[Min for col]:[Avg for col]]-tbl_SeqLib[[#This Row],[Exact]]),tbl_SeqLib[[#This Row],[Min for col]:[Avg for col]],"",1)</f>
        <v/>
      </c>
      <c r="R71" s="44" t="str" cm="1">
        <f t="array" ref="R71">_xlfn.XLOOKUP(0,ABS(tbl_SeqLib[[#This Row],[Max for col]:[Avg for col]]-tbl_SeqLib[[#This Row],[Exact]]),tbl_SeqLib[[#This Row],[Max for col]:[Avg for col]],"",1)</f>
        <v/>
      </c>
      <c r="S71" s="44" t="str">
        <f>IF(tbl_SeqLib[[#This Row],[entry]]=2,tbl_SeqLib[[#This Row],[Max for col]],"")</f>
        <v/>
      </c>
      <c r="T71" s="44" t="str">
        <f>IF(tbl_SeqLib[[#This Row],[entry]]=2,tbl_SeqLib[[#This Row],[Avg for col]],"")</f>
        <v/>
      </c>
      <c r="U71" s="44" t="str">
        <f>IF(tbl_SeqLib[[#This Row],[entry]]=2,AVERAGE(tbl_SeqLib[Exact]),"")</f>
        <v/>
      </c>
      <c r="V71" s="44" t="str">
        <f>IF(tbl_SeqLib[[#This Row],[entry]]=2,MAX(tbl_SeqLib[Exact]),"")</f>
        <v/>
      </c>
      <c r="W71" s="44" t="str" cm="1">
        <f t="array" ref="W71">_xlfn.XLOOKUP(0,ABS(tbl_SeqLib[[#This Row],[Avg per plate]:[Max per plate]]-tbl_SeqLib[[#This Row],[Exact]]),tbl_SeqLib[[#This Row],[Avg per plate]:[Max per plate]],,1)</f>
        <v/>
      </c>
      <c r="X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1" s="88" t="str">
        <f>IF(tbl_SeqLib[[#This Row],[entry]]=1,ROUNDUP(AVERAGE(tbl_SeqLib[Exact]),1),"")</f>
        <v/>
      </c>
      <c r="Z71" s="88" t="str">
        <f>IF(tbl_SeqLib[[#This Row],[entry]]=1,ROUNDUP(AVERAGEIFS(tbl_SeqLib[Exact],tbl_SeqLib[Column],tbl_SeqLib[[#This Row],[Column]]),1),"")</f>
        <v/>
      </c>
      <c r="AA71" s="44" t="str">
        <f>IF(missing_qc_resolution=reference!$E$34,tbl_SeqLib[[#This Row],[Avg per col (missing)]],tbl_SeqLib[[#This Row],[Avg per plate (missing)]])</f>
        <v/>
      </c>
      <c r="AB71" s="44" t="str">
        <f>IF(tbl_SeqLib[[#This Row],[entry]]=0,"",IF(tbl_SeqLib[[#This Row],[entry]]=1,tbl_SeqLib[[#This Row],[Not quantified]],IF(tbl_SeqLib[[#This Row],[entry]]=2,tbl_SeqLib[[#This Row],[Quantified]])))</f>
        <v/>
      </c>
      <c r="AC71" s="48"/>
      <c r="AD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1" s="62" t="str">
        <f>IF(ISBLANK(tbl_SeqLib[[#This Row],[sWGA Identifier]]),"",CONCATENATE(exp_id,"_",tbl_SeqLib[[#This Row],[Well]]))</f>
        <v/>
      </c>
    </row>
    <row r="72" spans="1:31" ht="15.75" customHeight="1" x14ac:dyDescent="0.25">
      <c r="A72" s="61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224</v>
      </c>
      <c r="L72" s="88">
        <f>IF(OR(ISBLANK(tbl_SeqLib[[#This Row],[Sample ID]]),ISBLANK(endrepair_targetmass)),0,IF(LEN(tbl_SeqLib[[#This Row],[PCR '[DNA'] (ng / µl)]])=0,1,2))</f>
        <v>0</v>
      </c>
      <c r="M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2" s="44" t="str">
        <f>IF(tbl_SeqLib[[#This Row],[entry]]=2,ROUNDUP(_xlfn.MINIFS(tbl_SeqLib[Exact],tbl_SeqLib[Column],tbl_SeqLib[[#This Row],[Column]]),1),"")</f>
        <v/>
      </c>
      <c r="O72" s="44" t="str">
        <f>IF(tbl_SeqLib[[#This Row],[entry]]=2,ROUNDDOWN(_xlfn.MAXIFS(tbl_SeqLib[Exact],tbl_SeqLib[Column],tbl_SeqLib[[#This Row],[Column]]),1),"")</f>
        <v/>
      </c>
      <c r="P72" s="44" t="str">
        <f>IF(tbl_SeqLib[[#This Row],[entry]]=2,ROUNDUP(AVERAGEIFS(tbl_SeqLib[Exact],tbl_SeqLib[Column],tbl_SeqLib[[#This Row],[Column]]),1),"")</f>
        <v/>
      </c>
      <c r="Q72" s="44" t="str" cm="1">
        <f t="array" ref="Q72">_xlfn.XLOOKUP(0,ABS(tbl_SeqLib[[#This Row],[Min for col]:[Avg for col]]-tbl_SeqLib[[#This Row],[Exact]]),tbl_SeqLib[[#This Row],[Min for col]:[Avg for col]],"",1)</f>
        <v/>
      </c>
      <c r="R72" s="44" t="str" cm="1">
        <f t="array" ref="R72">_xlfn.XLOOKUP(0,ABS(tbl_SeqLib[[#This Row],[Max for col]:[Avg for col]]-tbl_SeqLib[[#This Row],[Exact]]),tbl_SeqLib[[#This Row],[Max for col]:[Avg for col]],"",1)</f>
        <v/>
      </c>
      <c r="S72" s="44" t="str">
        <f>IF(tbl_SeqLib[[#This Row],[entry]]=2,tbl_SeqLib[[#This Row],[Max for col]],"")</f>
        <v/>
      </c>
      <c r="T72" s="44" t="str">
        <f>IF(tbl_SeqLib[[#This Row],[entry]]=2,tbl_SeqLib[[#This Row],[Avg for col]],"")</f>
        <v/>
      </c>
      <c r="U72" s="44" t="str">
        <f>IF(tbl_SeqLib[[#This Row],[entry]]=2,AVERAGE(tbl_SeqLib[Exact]),"")</f>
        <v/>
      </c>
      <c r="V72" s="44" t="str">
        <f>IF(tbl_SeqLib[[#This Row],[entry]]=2,MAX(tbl_SeqLib[Exact]),"")</f>
        <v/>
      </c>
      <c r="W72" s="44" t="str" cm="1">
        <f t="array" ref="W72">_xlfn.XLOOKUP(0,ABS(tbl_SeqLib[[#This Row],[Avg per plate]:[Max per plate]]-tbl_SeqLib[[#This Row],[Exact]]),tbl_SeqLib[[#This Row],[Avg per plate]:[Max per plate]],,1)</f>
        <v/>
      </c>
      <c r="X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2" s="88" t="str">
        <f>IF(tbl_SeqLib[[#This Row],[entry]]=1,ROUNDUP(AVERAGE(tbl_SeqLib[Exact]),1),"")</f>
        <v/>
      </c>
      <c r="Z72" s="88" t="str">
        <f>IF(tbl_SeqLib[[#This Row],[entry]]=1,ROUNDUP(AVERAGEIFS(tbl_SeqLib[Exact],tbl_SeqLib[Column],tbl_SeqLib[[#This Row],[Column]]),1),"")</f>
        <v/>
      </c>
      <c r="AA72" s="44" t="str">
        <f>IF(missing_qc_resolution=reference!$E$34,tbl_SeqLib[[#This Row],[Avg per col (missing)]],tbl_SeqLib[[#This Row],[Avg per plate (missing)]])</f>
        <v/>
      </c>
      <c r="AB72" s="44" t="str">
        <f>IF(tbl_SeqLib[[#This Row],[entry]]=0,"",IF(tbl_SeqLib[[#This Row],[entry]]=1,tbl_SeqLib[[#This Row],[Not quantified]],IF(tbl_SeqLib[[#This Row],[entry]]=2,tbl_SeqLib[[#This Row],[Quantified]])))</f>
        <v/>
      </c>
      <c r="AC72" s="48"/>
      <c r="AD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2" s="62" t="str">
        <f>IF(ISBLANK(tbl_SeqLib[[#This Row],[sWGA Identifier]]),"",CONCATENATE(exp_id,"_",tbl_SeqLib[[#This Row],[Well]]))</f>
        <v/>
      </c>
    </row>
    <row r="73" spans="1:31" ht="15.75" customHeight="1" x14ac:dyDescent="0.25">
      <c r="A73" s="61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226</v>
      </c>
      <c r="L73" s="88">
        <f>IF(OR(ISBLANK(tbl_SeqLib[[#This Row],[Sample ID]]),ISBLANK(endrepair_targetmass)),0,IF(LEN(tbl_SeqLib[[#This Row],[PCR '[DNA'] (ng / µl)]])=0,1,2))</f>
        <v>0</v>
      </c>
      <c r="M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3" s="44" t="str">
        <f>IF(tbl_SeqLib[[#This Row],[entry]]=2,ROUNDUP(_xlfn.MINIFS(tbl_SeqLib[Exact],tbl_SeqLib[Column],tbl_SeqLib[[#This Row],[Column]]),1),"")</f>
        <v/>
      </c>
      <c r="O73" s="44" t="str">
        <f>IF(tbl_SeqLib[[#This Row],[entry]]=2,ROUNDDOWN(_xlfn.MAXIFS(tbl_SeqLib[Exact],tbl_SeqLib[Column],tbl_SeqLib[[#This Row],[Column]]),1),"")</f>
        <v/>
      </c>
      <c r="P73" s="44" t="str">
        <f>IF(tbl_SeqLib[[#This Row],[entry]]=2,ROUNDUP(AVERAGEIFS(tbl_SeqLib[Exact],tbl_SeqLib[Column],tbl_SeqLib[[#This Row],[Column]]),1),"")</f>
        <v/>
      </c>
      <c r="Q73" s="44" t="str" cm="1">
        <f t="array" ref="Q73">_xlfn.XLOOKUP(0,ABS(tbl_SeqLib[[#This Row],[Min for col]:[Avg for col]]-tbl_SeqLib[[#This Row],[Exact]]),tbl_SeqLib[[#This Row],[Min for col]:[Avg for col]],"",1)</f>
        <v/>
      </c>
      <c r="R73" s="44" t="str" cm="1">
        <f t="array" ref="R73">_xlfn.XLOOKUP(0,ABS(tbl_SeqLib[[#This Row],[Max for col]:[Avg for col]]-tbl_SeqLib[[#This Row],[Exact]]),tbl_SeqLib[[#This Row],[Max for col]:[Avg for col]],"",1)</f>
        <v/>
      </c>
      <c r="S73" s="44" t="str">
        <f>IF(tbl_SeqLib[[#This Row],[entry]]=2,tbl_SeqLib[[#This Row],[Max for col]],"")</f>
        <v/>
      </c>
      <c r="T73" s="44" t="str">
        <f>IF(tbl_SeqLib[[#This Row],[entry]]=2,tbl_SeqLib[[#This Row],[Avg for col]],"")</f>
        <v/>
      </c>
      <c r="U73" s="44" t="str">
        <f>IF(tbl_SeqLib[[#This Row],[entry]]=2,AVERAGE(tbl_SeqLib[Exact]),"")</f>
        <v/>
      </c>
      <c r="V73" s="44" t="str">
        <f>IF(tbl_SeqLib[[#This Row],[entry]]=2,MAX(tbl_SeqLib[Exact]),"")</f>
        <v/>
      </c>
      <c r="W73" s="44" t="str" cm="1">
        <f t="array" ref="W73">_xlfn.XLOOKUP(0,ABS(tbl_SeqLib[[#This Row],[Avg per plate]:[Max per plate]]-tbl_SeqLib[[#This Row],[Exact]]),tbl_SeqLib[[#This Row],[Avg per plate]:[Max per plate]],,1)</f>
        <v/>
      </c>
      <c r="X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3" s="88" t="str">
        <f>IF(tbl_SeqLib[[#This Row],[entry]]=1,ROUNDUP(AVERAGE(tbl_SeqLib[Exact]),1),"")</f>
        <v/>
      </c>
      <c r="Z73" s="88" t="str">
        <f>IF(tbl_SeqLib[[#This Row],[entry]]=1,ROUNDUP(AVERAGEIFS(tbl_SeqLib[Exact],tbl_SeqLib[Column],tbl_SeqLib[[#This Row],[Column]]),1),"")</f>
        <v/>
      </c>
      <c r="AA73" s="44" t="str">
        <f>IF(missing_qc_resolution=reference!$E$34,tbl_SeqLib[[#This Row],[Avg per col (missing)]],tbl_SeqLib[[#This Row],[Avg per plate (missing)]])</f>
        <v/>
      </c>
      <c r="AB73" s="44" t="str">
        <f>IF(tbl_SeqLib[[#This Row],[entry]]=0,"",IF(tbl_SeqLib[[#This Row],[entry]]=1,tbl_SeqLib[[#This Row],[Not quantified]],IF(tbl_SeqLib[[#This Row],[entry]]=2,tbl_SeqLib[[#This Row],[Quantified]])))</f>
        <v/>
      </c>
      <c r="AC73" s="48"/>
      <c r="AD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3" s="62" t="str">
        <f>IF(ISBLANK(tbl_SeqLib[[#This Row],[sWGA Identifier]]),"",CONCATENATE(exp_id,"_",tbl_SeqLib[[#This Row],[Well]]))</f>
        <v/>
      </c>
    </row>
    <row r="74" spans="1:31" ht="15.75" customHeight="1" thickBot="1" x14ac:dyDescent="0.3">
      <c r="A74" s="63">
        <v>72</v>
      </c>
      <c r="B74" s="64" t="str">
        <f>RIGHT(tbl_SeqLib[[#This Row],[Well]],LEN(tbl_SeqLib[[#This Row],[Well]])-1)</f>
        <v>9</v>
      </c>
      <c r="C74" s="73" t="s">
        <v>227</v>
      </c>
      <c r="D74" s="65"/>
      <c r="E74" s="66"/>
      <c r="F74" s="67"/>
      <c r="G74" s="67"/>
      <c r="H74" s="67"/>
      <c r="I74" s="67"/>
      <c r="J74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9" t="s">
        <v>228</v>
      </c>
      <c r="L74" s="89">
        <f>IF(OR(ISBLANK(tbl_SeqLib[[#This Row],[Sample ID]]),ISBLANK(endrepair_targetmass)),0,IF(LEN(tbl_SeqLib[[#This Row],[PCR '[DNA'] (ng / µl)]])=0,1,2))</f>
        <v>0</v>
      </c>
      <c r="M74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4" s="70" t="str">
        <f>IF(tbl_SeqLib[[#This Row],[entry]]=2,ROUNDUP(_xlfn.MINIFS(tbl_SeqLib[Exact],tbl_SeqLib[Column],tbl_SeqLib[[#This Row],[Column]]),1),"")</f>
        <v/>
      </c>
      <c r="O74" s="70" t="str">
        <f>IF(tbl_SeqLib[[#This Row],[entry]]=2,ROUNDDOWN(_xlfn.MAXIFS(tbl_SeqLib[Exact],tbl_SeqLib[Column],tbl_SeqLib[[#This Row],[Column]]),1),"")</f>
        <v/>
      </c>
      <c r="P74" s="70" t="str">
        <f>IF(tbl_SeqLib[[#This Row],[entry]]=2,ROUNDUP(AVERAGEIFS(tbl_SeqLib[Exact],tbl_SeqLib[Column],tbl_SeqLib[[#This Row],[Column]]),1),"")</f>
        <v/>
      </c>
      <c r="Q74" s="70" t="str" cm="1">
        <f t="array" ref="Q74">_xlfn.XLOOKUP(0,ABS(tbl_SeqLib[[#This Row],[Min for col]:[Avg for col]]-tbl_SeqLib[[#This Row],[Exact]]),tbl_SeqLib[[#This Row],[Min for col]:[Avg for col]],"",1)</f>
        <v/>
      </c>
      <c r="R74" s="70" t="str" cm="1">
        <f t="array" ref="R74">_xlfn.XLOOKUP(0,ABS(tbl_SeqLib[[#This Row],[Max for col]:[Avg for col]]-tbl_SeqLib[[#This Row],[Exact]]),tbl_SeqLib[[#This Row],[Max for col]:[Avg for col]],"",1)</f>
        <v/>
      </c>
      <c r="S74" s="70" t="str">
        <f>IF(tbl_SeqLib[[#This Row],[entry]]=2,tbl_SeqLib[[#This Row],[Max for col]],"")</f>
        <v/>
      </c>
      <c r="T74" s="70" t="str">
        <f>IF(tbl_SeqLib[[#This Row],[entry]]=2,tbl_SeqLib[[#This Row],[Avg for col]],"")</f>
        <v/>
      </c>
      <c r="U74" s="70" t="str">
        <f>IF(tbl_SeqLib[[#This Row],[entry]]=2,AVERAGE(tbl_SeqLib[Exact]),"")</f>
        <v/>
      </c>
      <c r="V74" s="70" t="str">
        <f>IF(tbl_SeqLib[[#This Row],[entry]]=2,MAX(tbl_SeqLib[Exact]),"")</f>
        <v/>
      </c>
      <c r="W74" s="70" t="str" cm="1">
        <f t="array" ref="W74">_xlfn.XLOOKUP(0,ABS(tbl_SeqLib[[#This Row],[Avg per plate]:[Max per plate]]-tbl_SeqLib[[#This Row],[Exact]]),tbl_SeqLib[[#This Row],[Avg per plate]:[Max per plate]],,1)</f>
        <v/>
      </c>
      <c r="X74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4" s="89" t="str">
        <f>IF(tbl_SeqLib[[#This Row],[entry]]=1,ROUNDUP(AVERAGE(tbl_SeqLib[Exact]),1),"")</f>
        <v/>
      </c>
      <c r="Z74" s="89" t="str">
        <f>IF(tbl_SeqLib[[#This Row],[entry]]=1,ROUNDUP(AVERAGEIFS(tbl_SeqLib[Exact],tbl_SeqLib[Column],tbl_SeqLib[[#This Row],[Column]]),1),"")</f>
        <v/>
      </c>
      <c r="AA74" s="70" t="str">
        <f>IF(missing_qc_resolution=reference!$E$34,tbl_SeqLib[[#This Row],[Avg per col (missing)]],tbl_SeqLib[[#This Row],[Avg per plate (missing)]])</f>
        <v/>
      </c>
      <c r="AB74" s="70" t="str">
        <f>IF(tbl_SeqLib[[#This Row],[entry]]=0,"",IF(tbl_SeqLib[[#This Row],[entry]]=1,tbl_SeqLib[[#This Row],[Not quantified]],IF(tbl_SeqLib[[#This Row],[entry]]=2,tbl_SeqLib[[#This Row],[Quantified]])))</f>
        <v/>
      </c>
      <c r="AC74" s="71"/>
      <c r="AD74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4" s="72" t="str">
        <f>IF(ISBLANK(tbl_SeqLib[[#This Row],[sWGA Identifier]]),"",CONCATENATE(exp_id,"_",tbl_SeqLib[[#This Row],[Well]]))</f>
        <v/>
      </c>
    </row>
    <row r="75" spans="1:31" ht="15.75" customHeight="1" x14ac:dyDescent="0.25">
      <c r="A75" s="51">
        <v>73</v>
      </c>
      <c r="B75" s="52" t="str">
        <f>RIGHT(tbl_SeqLib[[#This Row],[Well]],LEN(tbl_SeqLib[[#This Row],[Well]])-1)</f>
        <v>10</v>
      </c>
      <c r="C75" s="52" t="s">
        <v>229</v>
      </c>
      <c r="D75" s="53"/>
      <c r="E75" s="57"/>
      <c r="F75" s="53"/>
      <c r="G75" s="53"/>
      <c r="H75" s="53"/>
      <c r="I75" s="53"/>
      <c r="J75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7" t="s">
        <v>230</v>
      </c>
      <c r="L75" s="87">
        <f>IF(OR(ISBLANK(tbl_SeqLib[[#This Row],[Sample ID]]),ISBLANK(endrepair_targetmass)),0,IF(LEN(tbl_SeqLib[[#This Row],[PCR '[DNA'] (ng / µl)]])=0,1,2))</f>
        <v>0</v>
      </c>
      <c r="M75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5" s="58" t="str">
        <f>IF(tbl_SeqLib[[#This Row],[entry]]=2,ROUNDUP(_xlfn.MINIFS(tbl_SeqLib[Exact],tbl_SeqLib[Column],tbl_SeqLib[[#This Row],[Column]]),1),"")</f>
        <v/>
      </c>
      <c r="O75" s="58" t="str">
        <f>IF(tbl_SeqLib[[#This Row],[entry]]=2,ROUNDDOWN(_xlfn.MAXIFS(tbl_SeqLib[Exact],tbl_SeqLib[Column],tbl_SeqLib[[#This Row],[Column]]),1),"")</f>
        <v/>
      </c>
      <c r="P75" s="58" t="str">
        <f>IF(tbl_SeqLib[[#This Row],[entry]]=2,ROUNDUP(AVERAGEIFS(tbl_SeqLib[Exact],tbl_SeqLib[Column],tbl_SeqLib[[#This Row],[Column]]),1),"")</f>
        <v/>
      </c>
      <c r="Q75" s="58" t="str" cm="1">
        <f t="array" ref="Q75">_xlfn.XLOOKUP(0,ABS(tbl_SeqLib[[#This Row],[Min for col]:[Avg for col]]-tbl_SeqLib[[#This Row],[Exact]]),tbl_SeqLib[[#This Row],[Min for col]:[Avg for col]],"",1)</f>
        <v/>
      </c>
      <c r="R75" s="58" t="str" cm="1">
        <f t="array" ref="R75">_xlfn.XLOOKUP(0,ABS(tbl_SeqLib[[#This Row],[Max for col]:[Avg for col]]-tbl_SeqLib[[#This Row],[Exact]]),tbl_SeqLib[[#This Row],[Max for col]:[Avg for col]],"",1)</f>
        <v/>
      </c>
      <c r="S75" s="58" t="str">
        <f>IF(tbl_SeqLib[[#This Row],[entry]]=2,tbl_SeqLib[[#This Row],[Max for col]],"")</f>
        <v/>
      </c>
      <c r="T75" s="58" t="str">
        <f>IF(tbl_SeqLib[[#This Row],[entry]]=2,tbl_SeqLib[[#This Row],[Avg for col]],"")</f>
        <v/>
      </c>
      <c r="U75" s="58" t="str">
        <f>IF(tbl_SeqLib[[#This Row],[entry]]=2,AVERAGE(tbl_SeqLib[Exact]),"")</f>
        <v/>
      </c>
      <c r="V75" s="58" t="str">
        <f>IF(tbl_SeqLib[[#This Row],[entry]]=2,MAX(tbl_SeqLib[Exact]),"")</f>
        <v/>
      </c>
      <c r="W75" s="58" t="str" cm="1">
        <f t="array" ref="W75">_xlfn.XLOOKUP(0,ABS(tbl_SeqLib[[#This Row],[Avg per plate]:[Max per plate]]-tbl_SeqLib[[#This Row],[Exact]]),tbl_SeqLib[[#This Row],[Avg per plate]:[Max per plate]],,1)</f>
        <v/>
      </c>
      <c r="X75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5" s="87" t="str">
        <f>IF(tbl_SeqLib[[#This Row],[entry]]=1,ROUNDUP(AVERAGE(tbl_SeqLib[Exact]),1),"")</f>
        <v/>
      </c>
      <c r="Z75" s="87" t="str">
        <f>IF(tbl_SeqLib[[#This Row],[entry]]=1,ROUNDUP(AVERAGEIFS(tbl_SeqLib[Exact],tbl_SeqLib[Column],tbl_SeqLib[[#This Row],[Column]]),1),"")</f>
        <v/>
      </c>
      <c r="AA75" s="58" t="str">
        <f>IF(missing_qc_resolution=reference!$E$34,tbl_SeqLib[[#This Row],[Avg per col (missing)]],tbl_SeqLib[[#This Row],[Avg per plate (missing)]])</f>
        <v/>
      </c>
      <c r="AB75" s="58" t="str">
        <f>IF(tbl_SeqLib[[#This Row],[entry]]=0,"",IF(tbl_SeqLib[[#This Row],[entry]]=1,tbl_SeqLib[[#This Row],[Not quantified]],IF(tbl_SeqLib[[#This Row],[entry]]=2,tbl_SeqLib[[#This Row],[Quantified]])))</f>
        <v/>
      </c>
      <c r="AC75" s="59"/>
      <c r="AD75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5" s="60" t="str">
        <f>IF(ISBLANK(tbl_SeqLib[[#This Row],[sWGA Identifier]]),"",CONCATENATE(exp_id,"_",tbl_SeqLib[[#This Row],[Well]]))</f>
        <v/>
      </c>
    </row>
    <row r="76" spans="1:31" ht="15.75" customHeight="1" x14ac:dyDescent="0.25">
      <c r="A76" s="61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232</v>
      </c>
      <c r="L76" s="88">
        <f>IF(OR(ISBLANK(tbl_SeqLib[[#This Row],[Sample ID]]),ISBLANK(endrepair_targetmass)),0,IF(LEN(tbl_SeqLib[[#This Row],[PCR '[DNA'] (ng / µl)]])=0,1,2))</f>
        <v>0</v>
      </c>
      <c r="M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6" s="44" t="str">
        <f>IF(tbl_SeqLib[[#This Row],[entry]]=2,ROUNDUP(_xlfn.MINIFS(tbl_SeqLib[Exact],tbl_SeqLib[Column],tbl_SeqLib[[#This Row],[Column]]),1),"")</f>
        <v/>
      </c>
      <c r="O76" s="44" t="str">
        <f>IF(tbl_SeqLib[[#This Row],[entry]]=2,ROUNDDOWN(_xlfn.MAXIFS(tbl_SeqLib[Exact],tbl_SeqLib[Column],tbl_SeqLib[[#This Row],[Column]]),1),"")</f>
        <v/>
      </c>
      <c r="P76" s="44" t="str">
        <f>IF(tbl_SeqLib[[#This Row],[entry]]=2,ROUNDUP(AVERAGEIFS(tbl_SeqLib[Exact],tbl_SeqLib[Column],tbl_SeqLib[[#This Row],[Column]]),1),"")</f>
        <v/>
      </c>
      <c r="Q76" s="44" t="str" cm="1">
        <f t="array" ref="Q76">_xlfn.XLOOKUP(0,ABS(tbl_SeqLib[[#This Row],[Min for col]:[Avg for col]]-tbl_SeqLib[[#This Row],[Exact]]),tbl_SeqLib[[#This Row],[Min for col]:[Avg for col]],"",1)</f>
        <v/>
      </c>
      <c r="R76" s="44" t="str" cm="1">
        <f t="array" ref="R76">_xlfn.XLOOKUP(0,ABS(tbl_SeqLib[[#This Row],[Max for col]:[Avg for col]]-tbl_SeqLib[[#This Row],[Exact]]),tbl_SeqLib[[#This Row],[Max for col]:[Avg for col]],"",1)</f>
        <v/>
      </c>
      <c r="S76" s="44" t="str">
        <f>IF(tbl_SeqLib[[#This Row],[entry]]=2,tbl_SeqLib[[#This Row],[Max for col]],"")</f>
        <v/>
      </c>
      <c r="T76" s="44" t="str">
        <f>IF(tbl_SeqLib[[#This Row],[entry]]=2,tbl_SeqLib[[#This Row],[Avg for col]],"")</f>
        <v/>
      </c>
      <c r="U76" s="44" t="str">
        <f>IF(tbl_SeqLib[[#This Row],[entry]]=2,AVERAGE(tbl_SeqLib[Exact]),"")</f>
        <v/>
      </c>
      <c r="V76" s="44" t="str">
        <f>IF(tbl_SeqLib[[#This Row],[entry]]=2,MAX(tbl_SeqLib[Exact]),"")</f>
        <v/>
      </c>
      <c r="W76" s="44" t="str" cm="1">
        <f t="array" ref="W76">_xlfn.XLOOKUP(0,ABS(tbl_SeqLib[[#This Row],[Avg per plate]:[Max per plate]]-tbl_SeqLib[[#This Row],[Exact]]),tbl_SeqLib[[#This Row],[Avg per plate]:[Max per plate]],,1)</f>
        <v/>
      </c>
      <c r="X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6" s="88" t="str">
        <f>IF(tbl_SeqLib[[#This Row],[entry]]=1,ROUNDUP(AVERAGE(tbl_SeqLib[Exact]),1),"")</f>
        <v/>
      </c>
      <c r="Z76" s="88" t="str">
        <f>IF(tbl_SeqLib[[#This Row],[entry]]=1,ROUNDUP(AVERAGEIFS(tbl_SeqLib[Exact],tbl_SeqLib[Column],tbl_SeqLib[[#This Row],[Column]]),1),"")</f>
        <v/>
      </c>
      <c r="AA76" s="44" t="str">
        <f>IF(missing_qc_resolution=reference!$E$34,tbl_SeqLib[[#This Row],[Avg per col (missing)]],tbl_SeqLib[[#This Row],[Avg per plate (missing)]])</f>
        <v/>
      </c>
      <c r="AB76" s="44" t="str">
        <f>IF(tbl_SeqLib[[#This Row],[entry]]=0,"",IF(tbl_SeqLib[[#This Row],[entry]]=1,tbl_SeqLib[[#This Row],[Not quantified]],IF(tbl_SeqLib[[#This Row],[entry]]=2,tbl_SeqLib[[#This Row],[Quantified]])))</f>
        <v/>
      </c>
      <c r="AC76" s="48"/>
      <c r="AD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6" s="62" t="str">
        <f>IF(ISBLANK(tbl_SeqLib[[#This Row],[sWGA Identifier]]),"",CONCATENATE(exp_id,"_",tbl_SeqLib[[#This Row],[Well]]))</f>
        <v/>
      </c>
    </row>
    <row r="77" spans="1:31" ht="15.75" customHeight="1" x14ac:dyDescent="0.25">
      <c r="A77" s="61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234</v>
      </c>
      <c r="L77" s="88">
        <f>IF(OR(ISBLANK(tbl_SeqLib[[#This Row],[Sample ID]]),ISBLANK(endrepair_targetmass)),0,IF(LEN(tbl_SeqLib[[#This Row],[PCR '[DNA'] (ng / µl)]])=0,1,2))</f>
        <v>0</v>
      </c>
      <c r="M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7" s="44" t="str">
        <f>IF(tbl_SeqLib[[#This Row],[entry]]=2,ROUNDUP(_xlfn.MINIFS(tbl_SeqLib[Exact],tbl_SeqLib[Column],tbl_SeqLib[[#This Row],[Column]]),1),"")</f>
        <v/>
      </c>
      <c r="O77" s="44" t="str">
        <f>IF(tbl_SeqLib[[#This Row],[entry]]=2,ROUNDDOWN(_xlfn.MAXIFS(tbl_SeqLib[Exact],tbl_SeqLib[Column],tbl_SeqLib[[#This Row],[Column]]),1),"")</f>
        <v/>
      </c>
      <c r="P77" s="44" t="str">
        <f>IF(tbl_SeqLib[[#This Row],[entry]]=2,ROUNDUP(AVERAGEIFS(tbl_SeqLib[Exact],tbl_SeqLib[Column],tbl_SeqLib[[#This Row],[Column]]),1),"")</f>
        <v/>
      </c>
      <c r="Q77" s="44" t="str" cm="1">
        <f t="array" ref="Q77">_xlfn.XLOOKUP(0,ABS(tbl_SeqLib[[#This Row],[Min for col]:[Avg for col]]-tbl_SeqLib[[#This Row],[Exact]]),tbl_SeqLib[[#This Row],[Min for col]:[Avg for col]],"",1)</f>
        <v/>
      </c>
      <c r="R77" s="44" t="str" cm="1">
        <f t="array" ref="R77">_xlfn.XLOOKUP(0,ABS(tbl_SeqLib[[#This Row],[Max for col]:[Avg for col]]-tbl_SeqLib[[#This Row],[Exact]]),tbl_SeqLib[[#This Row],[Max for col]:[Avg for col]],"",1)</f>
        <v/>
      </c>
      <c r="S77" s="44" t="str">
        <f>IF(tbl_SeqLib[[#This Row],[entry]]=2,tbl_SeqLib[[#This Row],[Max for col]],"")</f>
        <v/>
      </c>
      <c r="T77" s="44" t="str">
        <f>IF(tbl_SeqLib[[#This Row],[entry]]=2,tbl_SeqLib[[#This Row],[Avg for col]],"")</f>
        <v/>
      </c>
      <c r="U77" s="44" t="str">
        <f>IF(tbl_SeqLib[[#This Row],[entry]]=2,AVERAGE(tbl_SeqLib[Exact]),"")</f>
        <v/>
      </c>
      <c r="V77" s="44" t="str">
        <f>IF(tbl_SeqLib[[#This Row],[entry]]=2,MAX(tbl_SeqLib[Exact]),"")</f>
        <v/>
      </c>
      <c r="W77" s="44" t="str" cm="1">
        <f t="array" ref="W77">_xlfn.XLOOKUP(0,ABS(tbl_SeqLib[[#This Row],[Avg per plate]:[Max per plate]]-tbl_SeqLib[[#This Row],[Exact]]),tbl_SeqLib[[#This Row],[Avg per plate]:[Max per plate]],,1)</f>
        <v/>
      </c>
      <c r="X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7" s="88" t="str">
        <f>IF(tbl_SeqLib[[#This Row],[entry]]=1,ROUNDUP(AVERAGE(tbl_SeqLib[Exact]),1),"")</f>
        <v/>
      </c>
      <c r="Z77" s="88" t="str">
        <f>IF(tbl_SeqLib[[#This Row],[entry]]=1,ROUNDUP(AVERAGEIFS(tbl_SeqLib[Exact],tbl_SeqLib[Column],tbl_SeqLib[[#This Row],[Column]]),1),"")</f>
        <v/>
      </c>
      <c r="AA77" s="44" t="str">
        <f>IF(missing_qc_resolution=reference!$E$34,tbl_SeqLib[[#This Row],[Avg per col (missing)]],tbl_SeqLib[[#This Row],[Avg per plate (missing)]])</f>
        <v/>
      </c>
      <c r="AB77" s="44" t="str">
        <f>IF(tbl_SeqLib[[#This Row],[entry]]=0,"",IF(tbl_SeqLib[[#This Row],[entry]]=1,tbl_SeqLib[[#This Row],[Not quantified]],IF(tbl_SeqLib[[#This Row],[entry]]=2,tbl_SeqLib[[#This Row],[Quantified]])))</f>
        <v/>
      </c>
      <c r="AC77" s="48"/>
      <c r="AD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7" s="62" t="str">
        <f>IF(ISBLANK(tbl_SeqLib[[#This Row],[sWGA Identifier]]),"",CONCATENATE(exp_id,"_",tbl_SeqLib[[#This Row],[Well]]))</f>
        <v/>
      </c>
    </row>
    <row r="78" spans="1:31" ht="15.75" customHeight="1" x14ac:dyDescent="0.25">
      <c r="A78" s="61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236</v>
      </c>
      <c r="L78" s="88">
        <f>IF(OR(ISBLANK(tbl_SeqLib[[#This Row],[Sample ID]]),ISBLANK(endrepair_targetmass)),0,IF(LEN(tbl_SeqLib[[#This Row],[PCR '[DNA'] (ng / µl)]])=0,1,2))</f>
        <v>0</v>
      </c>
      <c r="M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8" s="44" t="str">
        <f>IF(tbl_SeqLib[[#This Row],[entry]]=2,ROUNDUP(_xlfn.MINIFS(tbl_SeqLib[Exact],tbl_SeqLib[Column],tbl_SeqLib[[#This Row],[Column]]),1),"")</f>
        <v/>
      </c>
      <c r="O78" s="44" t="str">
        <f>IF(tbl_SeqLib[[#This Row],[entry]]=2,ROUNDDOWN(_xlfn.MAXIFS(tbl_SeqLib[Exact],tbl_SeqLib[Column],tbl_SeqLib[[#This Row],[Column]]),1),"")</f>
        <v/>
      </c>
      <c r="P78" s="44" t="str">
        <f>IF(tbl_SeqLib[[#This Row],[entry]]=2,ROUNDUP(AVERAGEIFS(tbl_SeqLib[Exact],tbl_SeqLib[Column],tbl_SeqLib[[#This Row],[Column]]),1),"")</f>
        <v/>
      </c>
      <c r="Q78" s="44" t="str" cm="1">
        <f t="array" ref="Q78">_xlfn.XLOOKUP(0,ABS(tbl_SeqLib[[#This Row],[Min for col]:[Avg for col]]-tbl_SeqLib[[#This Row],[Exact]]),tbl_SeqLib[[#This Row],[Min for col]:[Avg for col]],"",1)</f>
        <v/>
      </c>
      <c r="R78" s="44" t="str" cm="1">
        <f t="array" ref="R78">_xlfn.XLOOKUP(0,ABS(tbl_SeqLib[[#This Row],[Max for col]:[Avg for col]]-tbl_SeqLib[[#This Row],[Exact]]),tbl_SeqLib[[#This Row],[Max for col]:[Avg for col]],"",1)</f>
        <v/>
      </c>
      <c r="S78" s="44" t="str">
        <f>IF(tbl_SeqLib[[#This Row],[entry]]=2,tbl_SeqLib[[#This Row],[Max for col]],"")</f>
        <v/>
      </c>
      <c r="T78" s="44" t="str">
        <f>IF(tbl_SeqLib[[#This Row],[entry]]=2,tbl_SeqLib[[#This Row],[Avg for col]],"")</f>
        <v/>
      </c>
      <c r="U78" s="44" t="str">
        <f>IF(tbl_SeqLib[[#This Row],[entry]]=2,AVERAGE(tbl_SeqLib[Exact]),"")</f>
        <v/>
      </c>
      <c r="V78" s="44" t="str">
        <f>IF(tbl_SeqLib[[#This Row],[entry]]=2,MAX(tbl_SeqLib[Exact]),"")</f>
        <v/>
      </c>
      <c r="W78" s="44" t="str" cm="1">
        <f t="array" ref="W78">_xlfn.XLOOKUP(0,ABS(tbl_SeqLib[[#This Row],[Avg per plate]:[Max per plate]]-tbl_SeqLib[[#This Row],[Exact]]),tbl_SeqLib[[#This Row],[Avg per plate]:[Max per plate]],,1)</f>
        <v/>
      </c>
      <c r="X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8" s="88" t="str">
        <f>IF(tbl_SeqLib[[#This Row],[entry]]=1,ROUNDUP(AVERAGE(tbl_SeqLib[Exact]),1),"")</f>
        <v/>
      </c>
      <c r="Z78" s="88" t="str">
        <f>IF(tbl_SeqLib[[#This Row],[entry]]=1,ROUNDUP(AVERAGEIFS(tbl_SeqLib[Exact],tbl_SeqLib[Column],tbl_SeqLib[[#This Row],[Column]]),1),"")</f>
        <v/>
      </c>
      <c r="AA78" s="44" t="str">
        <f>IF(missing_qc_resolution=reference!$E$34,tbl_SeqLib[[#This Row],[Avg per col (missing)]],tbl_SeqLib[[#This Row],[Avg per plate (missing)]])</f>
        <v/>
      </c>
      <c r="AB78" s="44" t="str">
        <f>IF(tbl_SeqLib[[#This Row],[entry]]=0,"",IF(tbl_SeqLib[[#This Row],[entry]]=1,tbl_SeqLib[[#This Row],[Not quantified]],IF(tbl_SeqLib[[#This Row],[entry]]=2,tbl_SeqLib[[#This Row],[Quantified]])))</f>
        <v/>
      </c>
      <c r="AC78" s="48"/>
      <c r="AD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8" s="62" t="str">
        <f>IF(ISBLANK(tbl_SeqLib[[#This Row],[sWGA Identifier]]),"",CONCATENATE(exp_id,"_",tbl_SeqLib[[#This Row],[Well]]))</f>
        <v/>
      </c>
    </row>
    <row r="79" spans="1:31" ht="15.75" customHeight="1" x14ac:dyDescent="0.25">
      <c r="A79" s="61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238</v>
      </c>
      <c r="L79" s="88">
        <f>IF(OR(ISBLANK(tbl_SeqLib[[#This Row],[Sample ID]]),ISBLANK(endrepair_targetmass)),0,IF(LEN(tbl_SeqLib[[#This Row],[PCR '[DNA'] (ng / µl)]])=0,1,2))</f>
        <v>0</v>
      </c>
      <c r="M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9" s="44" t="str">
        <f>IF(tbl_SeqLib[[#This Row],[entry]]=2,ROUNDUP(_xlfn.MINIFS(tbl_SeqLib[Exact],tbl_SeqLib[Column],tbl_SeqLib[[#This Row],[Column]]),1),"")</f>
        <v/>
      </c>
      <c r="O79" s="44" t="str">
        <f>IF(tbl_SeqLib[[#This Row],[entry]]=2,ROUNDDOWN(_xlfn.MAXIFS(tbl_SeqLib[Exact],tbl_SeqLib[Column],tbl_SeqLib[[#This Row],[Column]]),1),"")</f>
        <v/>
      </c>
      <c r="P79" s="44" t="str">
        <f>IF(tbl_SeqLib[[#This Row],[entry]]=2,ROUNDUP(AVERAGEIFS(tbl_SeqLib[Exact],tbl_SeqLib[Column],tbl_SeqLib[[#This Row],[Column]]),1),"")</f>
        <v/>
      </c>
      <c r="Q79" s="44" t="str" cm="1">
        <f t="array" ref="Q79">_xlfn.XLOOKUP(0,ABS(tbl_SeqLib[[#This Row],[Min for col]:[Avg for col]]-tbl_SeqLib[[#This Row],[Exact]]),tbl_SeqLib[[#This Row],[Min for col]:[Avg for col]],"",1)</f>
        <v/>
      </c>
      <c r="R79" s="44" t="str" cm="1">
        <f t="array" ref="R79">_xlfn.XLOOKUP(0,ABS(tbl_SeqLib[[#This Row],[Max for col]:[Avg for col]]-tbl_SeqLib[[#This Row],[Exact]]),tbl_SeqLib[[#This Row],[Max for col]:[Avg for col]],"",1)</f>
        <v/>
      </c>
      <c r="S79" s="44" t="str">
        <f>IF(tbl_SeqLib[[#This Row],[entry]]=2,tbl_SeqLib[[#This Row],[Max for col]],"")</f>
        <v/>
      </c>
      <c r="T79" s="44" t="str">
        <f>IF(tbl_SeqLib[[#This Row],[entry]]=2,tbl_SeqLib[[#This Row],[Avg for col]],"")</f>
        <v/>
      </c>
      <c r="U79" s="44" t="str">
        <f>IF(tbl_SeqLib[[#This Row],[entry]]=2,AVERAGE(tbl_SeqLib[Exact]),"")</f>
        <v/>
      </c>
      <c r="V79" s="44" t="str">
        <f>IF(tbl_SeqLib[[#This Row],[entry]]=2,MAX(tbl_SeqLib[Exact]),"")</f>
        <v/>
      </c>
      <c r="W79" s="44" t="str" cm="1">
        <f t="array" ref="W79">_xlfn.XLOOKUP(0,ABS(tbl_SeqLib[[#This Row],[Avg per plate]:[Max per plate]]-tbl_SeqLib[[#This Row],[Exact]]),tbl_SeqLib[[#This Row],[Avg per plate]:[Max per plate]],,1)</f>
        <v/>
      </c>
      <c r="X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9" s="88" t="str">
        <f>IF(tbl_SeqLib[[#This Row],[entry]]=1,ROUNDUP(AVERAGE(tbl_SeqLib[Exact]),1),"")</f>
        <v/>
      </c>
      <c r="Z79" s="88" t="str">
        <f>IF(tbl_SeqLib[[#This Row],[entry]]=1,ROUNDUP(AVERAGEIFS(tbl_SeqLib[Exact],tbl_SeqLib[Column],tbl_SeqLib[[#This Row],[Column]]),1),"")</f>
        <v/>
      </c>
      <c r="AA79" s="44" t="str">
        <f>IF(missing_qc_resolution=reference!$E$34,tbl_SeqLib[[#This Row],[Avg per col (missing)]],tbl_SeqLib[[#This Row],[Avg per plate (missing)]])</f>
        <v/>
      </c>
      <c r="AB79" s="44" t="str">
        <f>IF(tbl_SeqLib[[#This Row],[entry]]=0,"",IF(tbl_SeqLib[[#This Row],[entry]]=1,tbl_SeqLib[[#This Row],[Not quantified]],IF(tbl_SeqLib[[#This Row],[entry]]=2,tbl_SeqLib[[#This Row],[Quantified]])))</f>
        <v/>
      </c>
      <c r="AC79" s="48"/>
      <c r="AD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9" s="62" t="str">
        <f>IF(ISBLANK(tbl_SeqLib[[#This Row],[sWGA Identifier]]),"",CONCATENATE(exp_id,"_",tbl_SeqLib[[#This Row],[Well]]))</f>
        <v/>
      </c>
    </row>
    <row r="80" spans="1:31" ht="15.75" customHeight="1" x14ac:dyDescent="0.25">
      <c r="A80" s="61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240</v>
      </c>
      <c r="L80" s="88">
        <f>IF(OR(ISBLANK(tbl_SeqLib[[#This Row],[Sample ID]]),ISBLANK(endrepair_targetmass)),0,IF(LEN(tbl_SeqLib[[#This Row],[PCR '[DNA'] (ng / µl)]])=0,1,2))</f>
        <v>0</v>
      </c>
      <c r="M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0" s="44" t="str">
        <f>IF(tbl_SeqLib[[#This Row],[entry]]=2,ROUNDUP(_xlfn.MINIFS(tbl_SeqLib[Exact],tbl_SeqLib[Column],tbl_SeqLib[[#This Row],[Column]]),1),"")</f>
        <v/>
      </c>
      <c r="O80" s="44" t="str">
        <f>IF(tbl_SeqLib[[#This Row],[entry]]=2,ROUNDDOWN(_xlfn.MAXIFS(tbl_SeqLib[Exact],tbl_SeqLib[Column],tbl_SeqLib[[#This Row],[Column]]),1),"")</f>
        <v/>
      </c>
      <c r="P80" s="44" t="str">
        <f>IF(tbl_SeqLib[[#This Row],[entry]]=2,ROUNDUP(AVERAGEIFS(tbl_SeqLib[Exact],tbl_SeqLib[Column],tbl_SeqLib[[#This Row],[Column]]),1),"")</f>
        <v/>
      </c>
      <c r="Q80" s="44" t="str" cm="1">
        <f t="array" ref="Q80">_xlfn.XLOOKUP(0,ABS(tbl_SeqLib[[#This Row],[Min for col]:[Avg for col]]-tbl_SeqLib[[#This Row],[Exact]]),tbl_SeqLib[[#This Row],[Min for col]:[Avg for col]],"",1)</f>
        <v/>
      </c>
      <c r="R80" s="44" t="str" cm="1">
        <f t="array" ref="R80">_xlfn.XLOOKUP(0,ABS(tbl_SeqLib[[#This Row],[Max for col]:[Avg for col]]-tbl_SeqLib[[#This Row],[Exact]]),tbl_SeqLib[[#This Row],[Max for col]:[Avg for col]],"",1)</f>
        <v/>
      </c>
      <c r="S80" s="44" t="str">
        <f>IF(tbl_SeqLib[[#This Row],[entry]]=2,tbl_SeqLib[[#This Row],[Max for col]],"")</f>
        <v/>
      </c>
      <c r="T80" s="44" t="str">
        <f>IF(tbl_SeqLib[[#This Row],[entry]]=2,tbl_SeqLib[[#This Row],[Avg for col]],"")</f>
        <v/>
      </c>
      <c r="U80" s="44" t="str">
        <f>IF(tbl_SeqLib[[#This Row],[entry]]=2,AVERAGE(tbl_SeqLib[Exact]),"")</f>
        <v/>
      </c>
      <c r="V80" s="44" t="str">
        <f>IF(tbl_SeqLib[[#This Row],[entry]]=2,MAX(tbl_SeqLib[Exact]),"")</f>
        <v/>
      </c>
      <c r="W80" s="44" t="str" cm="1">
        <f t="array" ref="W80">_xlfn.XLOOKUP(0,ABS(tbl_SeqLib[[#This Row],[Avg per plate]:[Max per plate]]-tbl_SeqLib[[#This Row],[Exact]]),tbl_SeqLib[[#This Row],[Avg per plate]:[Max per plate]],,1)</f>
        <v/>
      </c>
      <c r="X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0" s="88" t="str">
        <f>IF(tbl_SeqLib[[#This Row],[entry]]=1,ROUNDUP(AVERAGE(tbl_SeqLib[Exact]),1),"")</f>
        <v/>
      </c>
      <c r="Z80" s="88" t="str">
        <f>IF(tbl_SeqLib[[#This Row],[entry]]=1,ROUNDUP(AVERAGEIFS(tbl_SeqLib[Exact],tbl_SeqLib[Column],tbl_SeqLib[[#This Row],[Column]]),1),"")</f>
        <v/>
      </c>
      <c r="AA80" s="44" t="str">
        <f>IF(missing_qc_resolution=reference!$E$34,tbl_SeqLib[[#This Row],[Avg per col (missing)]],tbl_SeqLib[[#This Row],[Avg per plate (missing)]])</f>
        <v/>
      </c>
      <c r="AB80" s="44" t="str">
        <f>IF(tbl_SeqLib[[#This Row],[entry]]=0,"",IF(tbl_SeqLib[[#This Row],[entry]]=1,tbl_SeqLib[[#This Row],[Not quantified]],IF(tbl_SeqLib[[#This Row],[entry]]=2,tbl_SeqLib[[#This Row],[Quantified]])))</f>
        <v/>
      </c>
      <c r="AC80" s="48"/>
      <c r="AD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0" s="62" t="str">
        <f>IF(ISBLANK(tbl_SeqLib[[#This Row],[sWGA Identifier]]),"",CONCATENATE(exp_id,"_",tbl_SeqLib[[#This Row],[Well]]))</f>
        <v/>
      </c>
    </row>
    <row r="81" spans="1:31" ht="15.75" customHeight="1" x14ac:dyDescent="0.25">
      <c r="A81" s="61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242</v>
      </c>
      <c r="L81" s="88">
        <f>IF(OR(ISBLANK(tbl_SeqLib[[#This Row],[Sample ID]]),ISBLANK(endrepair_targetmass)),0,IF(LEN(tbl_SeqLib[[#This Row],[PCR '[DNA'] (ng / µl)]])=0,1,2))</f>
        <v>0</v>
      </c>
      <c r="M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1" s="44" t="str">
        <f>IF(tbl_SeqLib[[#This Row],[entry]]=2,ROUNDUP(_xlfn.MINIFS(tbl_SeqLib[Exact],tbl_SeqLib[Column],tbl_SeqLib[[#This Row],[Column]]),1),"")</f>
        <v/>
      </c>
      <c r="O81" s="44" t="str">
        <f>IF(tbl_SeqLib[[#This Row],[entry]]=2,ROUNDDOWN(_xlfn.MAXIFS(tbl_SeqLib[Exact],tbl_SeqLib[Column],tbl_SeqLib[[#This Row],[Column]]),1),"")</f>
        <v/>
      </c>
      <c r="P81" s="44" t="str">
        <f>IF(tbl_SeqLib[[#This Row],[entry]]=2,ROUNDUP(AVERAGEIFS(tbl_SeqLib[Exact],tbl_SeqLib[Column],tbl_SeqLib[[#This Row],[Column]]),1),"")</f>
        <v/>
      </c>
      <c r="Q81" s="44" t="str" cm="1">
        <f t="array" ref="Q81">_xlfn.XLOOKUP(0,ABS(tbl_SeqLib[[#This Row],[Min for col]:[Avg for col]]-tbl_SeqLib[[#This Row],[Exact]]),tbl_SeqLib[[#This Row],[Min for col]:[Avg for col]],"",1)</f>
        <v/>
      </c>
      <c r="R81" s="44" t="str" cm="1">
        <f t="array" ref="R81">_xlfn.XLOOKUP(0,ABS(tbl_SeqLib[[#This Row],[Max for col]:[Avg for col]]-tbl_SeqLib[[#This Row],[Exact]]),tbl_SeqLib[[#This Row],[Max for col]:[Avg for col]],"",1)</f>
        <v/>
      </c>
      <c r="S81" s="44" t="str">
        <f>IF(tbl_SeqLib[[#This Row],[entry]]=2,tbl_SeqLib[[#This Row],[Max for col]],"")</f>
        <v/>
      </c>
      <c r="T81" s="44" t="str">
        <f>IF(tbl_SeqLib[[#This Row],[entry]]=2,tbl_SeqLib[[#This Row],[Avg for col]],"")</f>
        <v/>
      </c>
      <c r="U81" s="44" t="str">
        <f>IF(tbl_SeqLib[[#This Row],[entry]]=2,AVERAGE(tbl_SeqLib[Exact]),"")</f>
        <v/>
      </c>
      <c r="V81" s="44" t="str">
        <f>IF(tbl_SeqLib[[#This Row],[entry]]=2,MAX(tbl_SeqLib[Exact]),"")</f>
        <v/>
      </c>
      <c r="W81" s="44" t="str" cm="1">
        <f t="array" ref="W81">_xlfn.XLOOKUP(0,ABS(tbl_SeqLib[[#This Row],[Avg per plate]:[Max per plate]]-tbl_SeqLib[[#This Row],[Exact]]),tbl_SeqLib[[#This Row],[Avg per plate]:[Max per plate]],,1)</f>
        <v/>
      </c>
      <c r="X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1" s="88" t="str">
        <f>IF(tbl_SeqLib[[#This Row],[entry]]=1,ROUNDUP(AVERAGE(tbl_SeqLib[Exact]),1),"")</f>
        <v/>
      </c>
      <c r="Z81" s="88" t="str">
        <f>IF(tbl_SeqLib[[#This Row],[entry]]=1,ROUNDUP(AVERAGEIFS(tbl_SeqLib[Exact],tbl_SeqLib[Column],tbl_SeqLib[[#This Row],[Column]]),1),"")</f>
        <v/>
      </c>
      <c r="AA81" s="44" t="str">
        <f>IF(missing_qc_resolution=reference!$E$34,tbl_SeqLib[[#This Row],[Avg per col (missing)]],tbl_SeqLib[[#This Row],[Avg per plate (missing)]])</f>
        <v/>
      </c>
      <c r="AB81" s="44" t="str">
        <f>IF(tbl_SeqLib[[#This Row],[entry]]=0,"",IF(tbl_SeqLib[[#This Row],[entry]]=1,tbl_SeqLib[[#This Row],[Not quantified]],IF(tbl_SeqLib[[#This Row],[entry]]=2,tbl_SeqLib[[#This Row],[Quantified]])))</f>
        <v/>
      </c>
      <c r="AC81" s="48"/>
      <c r="AD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1" s="62" t="str">
        <f>IF(ISBLANK(tbl_SeqLib[[#This Row],[sWGA Identifier]]),"",CONCATENATE(exp_id,"_",tbl_SeqLib[[#This Row],[Well]]))</f>
        <v/>
      </c>
    </row>
    <row r="82" spans="1:31" ht="15.75" customHeight="1" thickBot="1" x14ac:dyDescent="0.3">
      <c r="A82" s="63">
        <v>80</v>
      </c>
      <c r="B82" s="64" t="str">
        <f>RIGHT(tbl_SeqLib[[#This Row],[Well]],LEN(tbl_SeqLib[[#This Row],[Well]])-1)</f>
        <v>10</v>
      </c>
      <c r="C82" s="73" t="s">
        <v>243</v>
      </c>
      <c r="D82" s="65"/>
      <c r="E82" s="66"/>
      <c r="F82" s="67"/>
      <c r="G82" s="67"/>
      <c r="H82" s="67"/>
      <c r="I82" s="67"/>
      <c r="J82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9" t="s">
        <v>244</v>
      </c>
      <c r="L82" s="89">
        <f>IF(OR(ISBLANK(tbl_SeqLib[[#This Row],[Sample ID]]),ISBLANK(endrepair_targetmass)),0,IF(LEN(tbl_SeqLib[[#This Row],[PCR '[DNA'] (ng / µl)]])=0,1,2))</f>
        <v>0</v>
      </c>
      <c r="M82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2" s="70" t="str">
        <f>IF(tbl_SeqLib[[#This Row],[entry]]=2,ROUNDUP(_xlfn.MINIFS(tbl_SeqLib[Exact],tbl_SeqLib[Column],tbl_SeqLib[[#This Row],[Column]]),1),"")</f>
        <v/>
      </c>
      <c r="O82" s="70" t="str">
        <f>IF(tbl_SeqLib[[#This Row],[entry]]=2,ROUNDDOWN(_xlfn.MAXIFS(tbl_SeqLib[Exact],tbl_SeqLib[Column],tbl_SeqLib[[#This Row],[Column]]),1),"")</f>
        <v/>
      </c>
      <c r="P82" s="70" t="str">
        <f>IF(tbl_SeqLib[[#This Row],[entry]]=2,ROUNDUP(AVERAGEIFS(tbl_SeqLib[Exact],tbl_SeqLib[Column],tbl_SeqLib[[#This Row],[Column]]),1),"")</f>
        <v/>
      </c>
      <c r="Q82" s="70" t="str" cm="1">
        <f t="array" ref="Q82">_xlfn.XLOOKUP(0,ABS(tbl_SeqLib[[#This Row],[Min for col]:[Avg for col]]-tbl_SeqLib[[#This Row],[Exact]]),tbl_SeqLib[[#This Row],[Min for col]:[Avg for col]],"",1)</f>
        <v/>
      </c>
      <c r="R82" s="70" t="str" cm="1">
        <f t="array" ref="R82">_xlfn.XLOOKUP(0,ABS(tbl_SeqLib[[#This Row],[Max for col]:[Avg for col]]-tbl_SeqLib[[#This Row],[Exact]]),tbl_SeqLib[[#This Row],[Max for col]:[Avg for col]],"",1)</f>
        <v/>
      </c>
      <c r="S82" s="70" t="str">
        <f>IF(tbl_SeqLib[[#This Row],[entry]]=2,tbl_SeqLib[[#This Row],[Max for col]],"")</f>
        <v/>
      </c>
      <c r="T82" s="70" t="str">
        <f>IF(tbl_SeqLib[[#This Row],[entry]]=2,tbl_SeqLib[[#This Row],[Avg for col]],"")</f>
        <v/>
      </c>
      <c r="U82" s="70" t="str">
        <f>IF(tbl_SeqLib[[#This Row],[entry]]=2,AVERAGE(tbl_SeqLib[Exact]),"")</f>
        <v/>
      </c>
      <c r="V82" s="70" t="str">
        <f>IF(tbl_SeqLib[[#This Row],[entry]]=2,MAX(tbl_SeqLib[Exact]),"")</f>
        <v/>
      </c>
      <c r="W82" s="70" t="str" cm="1">
        <f t="array" ref="W82">_xlfn.XLOOKUP(0,ABS(tbl_SeqLib[[#This Row],[Avg per plate]:[Max per plate]]-tbl_SeqLib[[#This Row],[Exact]]),tbl_SeqLib[[#This Row],[Avg per plate]:[Max per plate]],,1)</f>
        <v/>
      </c>
      <c r="X82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2" s="89" t="str">
        <f>IF(tbl_SeqLib[[#This Row],[entry]]=1,ROUNDUP(AVERAGE(tbl_SeqLib[Exact]),1),"")</f>
        <v/>
      </c>
      <c r="Z82" s="89" t="str">
        <f>IF(tbl_SeqLib[[#This Row],[entry]]=1,ROUNDUP(AVERAGEIFS(tbl_SeqLib[Exact],tbl_SeqLib[Column],tbl_SeqLib[[#This Row],[Column]]),1),"")</f>
        <v/>
      </c>
      <c r="AA82" s="70" t="str">
        <f>IF(missing_qc_resolution=reference!$E$34,tbl_SeqLib[[#This Row],[Avg per col (missing)]],tbl_SeqLib[[#This Row],[Avg per plate (missing)]])</f>
        <v/>
      </c>
      <c r="AB82" s="70" t="str">
        <f>IF(tbl_SeqLib[[#This Row],[entry]]=0,"",IF(tbl_SeqLib[[#This Row],[entry]]=1,tbl_SeqLib[[#This Row],[Not quantified]],IF(tbl_SeqLib[[#This Row],[entry]]=2,tbl_SeqLib[[#This Row],[Quantified]])))</f>
        <v/>
      </c>
      <c r="AC82" s="71"/>
      <c r="AD82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2" s="72" t="str">
        <f>IF(ISBLANK(tbl_SeqLib[[#This Row],[sWGA Identifier]]),"",CONCATENATE(exp_id,"_",tbl_SeqLib[[#This Row],[Well]]))</f>
        <v/>
      </c>
    </row>
    <row r="83" spans="1:31" ht="15.75" customHeight="1" x14ac:dyDescent="0.25">
      <c r="A83" s="51">
        <v>81</v>
      </c>
      <c r="B83" s="52" t="str">
        <f>RIGHT(tbl_SeqLib[[#This Row],[Well]],LEN(tbl_SeqLib[[#This Row],[Well]])-1)</f>
        <v>11</v>
      </c>
      <c r="C83" s="52" t="s">
        <v>245</v>
      </c>
      <c r="D83" s="53"/>
      <c r="E83" s="57"/>
      <c r="F83" s="53"/>
      <c r="G83" s="53"/>
      <c r="H83" s="53"/>
      <c r="I83" s="53"/>
      <c r="J83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7" t="s">
        <v>246</v>
      </c>
      <c r="L83" s="87">
        <f>IF(OR(ISBLANK(tbl_SeqLib[[#This Row],[Sample ID]]),ISBLANK(endrepair_targetmass)),0,IF(LEN(tbl_SeqLib[[#This Row],[PCR '[DNA'] (ng / µl)]])=0,1,2))</f>
        <v>0</v>
      </c>
      <c r="M83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3" s="58" t="str">
        <f>IF(tbl_SeqLib[[#This Row],[entry]]=2,ROUNDUP(_xlfn.MINIFS(tbl_SeqLib[Exact],tbl_SeqLib[Column],tbl_SeqLib[[#This Row],[Column]]),1),"")</f>
        <v/>
      </c>
      <c r="O83" s="58" t="str">
        <f>IF(tbl_SeqLib[[#This Row],[entry]]=2,ROUNDDOWN(_xlfn.MAXIFS(tbl_SeqLib[Exact],tbl_SeqLib[Column],tbl_SeqLib[[#This Row],[Column]]),1),"")</f>
        <v/>
      </c>
      <c r="P83" s="58" t="str">
        <f>IF(tbl_SeqLib[[#This Row],[entry]]=2,ROUNDUP(AVERAGEIFS(tbl_SeqLib[Exact],tbl_SeqLib[Column],tbl_SeqLib[[#This Row],[Column]]),1),"")</f>
        <v/>
      </c>
      <c r="Q83" s="58" t="str" cm="1">
        <f t="array" ref="Q83">_xlfn.XLOOKUP(0,ABS(tbl_SeqLib[[#This Row],[Min for col]:[Avg for col]]-tbl_SeqLib[[#This Row],[Exact]]),tbl_SeqLib[[#This Row],[Min for col]:[Avg for col]],"",1)</f>
        <v/>
      </c>
      <c r="R83" s="58" t="str" cm="1">
        <f t="array" ref="R83">_xlfn.XLOOKUP(0,ABS(tbl_SeqLib[[#This Row],[Max for col]:[Avg for col]]-tbl_SeqLib[[#This Row],[Exact]]),tbl_SeqLib[[#This Row],[Max for col]:[Avg for col]],"",1)</f>
        <v/>
      </c>
      <c r="S83" s="58" t="str">
        <f>IF(tbl_SeqLib[[#This Row],[entry]]=2,tbl_SeqLib[[#This Row],[Max for col]],"")</f>
        <v/>
      </c>
      <c r="T83" s="58" t="str">
        <f>IF(tbl_SeqLib[[#This Row],[entry]]=2,tbl_SeqLib[[#This Row],[Avg for col]],"")</f>
        <v/>
      </c>
      <c r="U83" s="58" t="str">
        <f>IF(tbl_SeqLib[[#This Row],[entry]]=2,AVERAGE(tbl_SeqLib[Exact]),"")</f>
        <v/>
      </c>
      <c r="V83" s="58" t="str">
        <f>IF(tbl_SeqLib[[#This Row],[entry]]=2,MAX(tbl_SeqLib[Exact]),"")</f>
        <v/>
      </c>
      <c r="W83" s="58" t="str" cm="1">
        <f t="array" ref="W83">_xlfn.XLOOKUP(0,ABS(tbl_SeqLib[[#This Row],[Avg per plate]:[Max per plate]]-tbl_SeqLib[[#This Row],[Exact]]),tbl_SeqLib[[#This Row],[Avg per plate]:[Max per plate]],,1)</f>
        <v/>
      </c>
      <c r="X83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3" s="87" t="str">
        <f>IF(tbl_SeqLib[[#This Row],[entry]]=1,ROUNDUP(AVERAGE(tbl_SeqLib[Exact]),1),"")</f>
        <v/>
      </c>
      <c r="Z83" s="87" t="str">
        <f>IF(tbl_SeqLib[[#This Row],[entry]]=1,ROUNDUP(AVERAGEIFS(tbl_SeqLib[Exact],tbl_SeqLib[Column],tbl_SeqLib[[#This Row],[Column]]),1),"")</f>
        <v/>
      </c>
      <c r="AA83" s="58" t="str">
        <f>IF(missing_qc_resolution=reference!$E$34,tbl_SeqLib[[#This Row],[Avg per col (missing)]],tbl_SeqLib[[#This Row],[Avg per plate (missing)]])</f>
        <v/>
      </c>
      <c r="AB83" s="58" t="str">
        <f>IF(tbl_SeqLib[[#This Row],[entry]]=0,"",IF(tbl_SeqLib[[#This Row],[entry]]=1,tbl_SeqLib[[#This Row],[Not quantified]],IF(tbl_SeqLib[[#This Row],[entry]]=2,tbl_SeqLib[[#This Row],[Quantified]])))</f>
        <v/>
      </c>
      <c r="AC83" s="59"/>
      <c r="AD83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3" s="60" t="str">
        <f>IF(ISBLANK(tbl_SeqLib[[#This Row],[sWGA Identifier]]),"",CONCATENATE(exp_id,"_",tbl_SeqLib[[#This Row],[Well]]))</f>
        <v/>
      </c>
    </row>
    <row r="84" spans="1:31" ht="15.75" customHeight="1" x14ac:dyDescent="0.25">
      <c r="A84" s="61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248</v>
      </c>
      <c r="L84" s="88">
        <f>IF(OR(ISBLANK(tbl_SeqLib[[#This Row],[Sample ID]]),ISBLANK(endrepair_targetmass)),0,IF(LEN(tbl_SeqLib[[#This Row],[PCR '[DNA'] (ng / µl)]])=0,1,2))</f>
        <v>0</v>
      </c>
      <c r="M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4" s="44" t="str">
        <f>IF(tbl_SeqLib[[#This Row],[entry]]=2,ROUNDUP(_xlfn.MINIFS(tbl_SeqLib[Exact],tbl_SeqLib[Column],tbl_SeqLib[[#This Row],[Column]]),1),"")</f>
        <v/>
      </c>
      <c r="O84" s="44" t="str">
        <f>IF(tbl_SeqLib[[#This Row],[entry]]=2,ROUNDDOWN(_xlfn.MAXIFS(tbl_SeqLib[Exact],tbl_SeqLib[Column],tbl_SeqLib[[#This Row],[Column]]),1),"")</f>
        <v/>
      </c>
      <c r="P84" s="44" t="str">
        <f>IF(tbl_SeqLib[[#This Row],[entry]]=2,ROUNDUP(AVERAGEIFS(tbl_SeqLib[Exact],tbl_SeqLib[Column],tbl_SeqLib[[#This Row],[Column]]),1),"")</f>
        <v/>
      </c>
      <c r="Q84" s="44" t="str" cm="1">
        <f t="array" ref="Q84">_xlfn.XLOOKUP(0,ABS(tbl_SeqLib[[#This Row],[Min for col]:[Avg for col]]-tbl_SeqLib[[#This Row],[Exact]]),tbl_SeqLib[[#This Row],[Min for col]:[Avg for col]],"",1)</f>
        <v/>
      </c>
      <c r="R84" s="44" t="str" cm="1">
        <f t="array" ref="R84">_xlfn.XLOOKUP(0,ABS(tbl_SeqLib[[#This Row],[Max for col]:[Avg for col]]-tbl_SeqLib[[#This Row],[Exact]]),tbl_SeqLib[[#This Row],[Max for col]:[Avg for col]],"",1)</f>
        <v/>
      </c>
      <c r="S84" s="44" t="str">
        <f>IF(tbl_SeqLib[[#This Row],[entry]]=2,tbl_SeqLib[[#This Row],[Max for col]],"")</f>
        <v/>
      </c>
      <c r="T84" s="44" t="str">
        <f>IF(tbl_SeqLib[[#This Row],[entry]]=2,tbl_SeqLib[[#This Row],[Avg for col]],"")</f>
        <v/>
      </c>
      <c r="U84" s="44" t="str">
        <f>IF(tbl_SeqLib[[#This Row],[entry]]=2,AVERAGE(tbl_SeqLib[Exact]),"")</f>
        <v/>
      </c>
      <c r="V84" s="44" t="str">
        <f>IF(tbl_SeqLib[[#This Row],[entry]]=2,MAX(tbl_SeqLib[Exact]),"")</f>
        <v/>
      </c>
      <c r="W84" s="44" t="str" cm="1">
        <f t="array" ref="W84">_xlfn.XLOOKUP(0,ABS(tbl_SeqLib[[#This Row],[Avg per plate]:[Max per plate]]-tbl_SeqLib[[#This Row],[Exact]]),tbl_SeqLib[[#This Row],[Avg per plate]:[Max per plate]],,1)</f>
        <v/>
      </c>
      <c r="X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4" s="88" t="str">
        <f>IF(tbl_SeqLib[[#This Row],[entry]]=1,ROUNDUP(AVERAGE(tbl_SeqLib[Exact]),1),"")</f>
        <v/>
      </c>
      <c r="Z84" s="88" t="str">
        <f>IF(tbl_SeqLib[[#This Row],[entry]]=1,ROUNDUP(AVERAGEIFS(tbl_SeqLib[Exact],tbl_SeqLib[Column],tbl_SeqLib[[#This Row],[Column]]),1),"")</f>
        <v/>
      </c>
      <c r="AA84" s="44" t="str">
        <f>IF(missing_qc_resolution=reference!$E$34,tbl_SeqLib[[#This Row],[Avg per col (missing)]],tbl_SeqLib[[#This Row],[Avg per plate (missing)]])</f>
        <v/>
      </c>
      <c r="AB84" s="44" t="str">
        <f>IF(tbl_SeqLib[[#This Row],[entry]]=0,"",IF(tbl_SeqLib[[#This Row],[entry]]=1,tbl_SeqLib[[#This Row],[Not quantified]],IF(tbl_SeqLib[[#This Row],[entry]]=2,tbl_SeqLib[[#This Row],[Quantified]])))</f>
        <v/>
      </c>
      <c r="AC84" s="48"/>
      <c r="AD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4" s="62" t="str">
        <f>IF(ISBLANK(tbl_SeqLib[[#This Row],[sWGA Identifier]]),"",CONCATENATE(exp_id,"_",tbl_SeqLib[[#This Row],[Well]]))</f>
        <v/>
      </c>
    </row>
    <row r="85" spans="1:31" ht="15.75" customHeight="1" x14ac:dyDescent="0.25">
      <c r="A85" s="61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250</v>
      </c>
      <c r="L85" s="88">
        <f>IF(OR(ISBLANK(tbl_SeqLib[[#This Row],[Sample ID]]),ISBLANK(endrepair_targetmass)),0,IF(LEN(tbl_SeqLib[[#This Row],[PCR '[DNA'] (ng / µl)]])=0,1,2))</f>
        <v>0</v>
      </c>
      <c r="M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5" s="44" t="str">
        <f>IF(tbl_SeqLib[[#This Row],[entry]]=2,ROUNDUP(_xlfn.MINIFS(tbl_SeqLib[Exact],tbl_SeqLib[Column],tbl_SeqLib[[#This Row],[Column]]),1),"")</f>
        <v/>
      </c>
      <c r="O85" s="44" t="str">
        <f>IF(tbl_SeqLib[[#This Row],[entry]]=2,ROUNDDOWN(_xlfn.MAXIFS(tbl_SeqLib[Exact],tbl_SeqLib[Column],tbl_SeqLib[[#This Row],[Column]]),1),"")</f>
        <v/>
      </c>
      <c r="P85" s="44" t="str">
        <f>IF(tbl_SeqLib[[#This Row],[entry]]=2,ROUNDUP(AVERAGEIFS(tbl_SeqLib[Exact],tbl_SeqLib[Column],tbl_SeqLib[[#This Row],[Column]]),1),"")</f>
        <v/>
      </c>
      <c r="Q85" s="44" t="str" cm="1">
        <f t="array" ref="Q85">_xlfn.XLOOKUP(0,ABS(tbl_SeqLib[[#This Row],[Min for col]:[Avg for col]]-tbl_SeqLib[[#This Row],[Exact]]),tbl_SeqLib[[#This Row],[Min for col]:[Avg for col]],"",1)</f>
        <v/>
      </c>
      <c r="R85" s="44" t="str" cm="1">
        <f t="array" ref="R85">_xlfn.XLOOKUP(0,ABS(tbl_SeqLib[[#This Row],[Max for col]:[Avg for col]]-tbl_SeqLib[[#This Row],[Exact]]),tbl_SeqLib[[#This Row],[Max for col]:[Avg for col]],"",1)</f>
        <v/>
      </c>
      <c r="S85" s="44" t="str">
        <f>IF(tbl_SeqLib[[#This Row],[entry]]=2,tbl_SeqLib[[#This Row],[Max for col]],"")</f>
        <v/>
      </c>
      <c r="T85" s="44" t="str">
        <f>IF(tbl_SeqLib[[#This Row],[entry]]=2,tbl_SeqLib[[#This Row],[Avg for col]],"")</f>
        <v/>
      </c>
      <c r="U85" s="44" t="str">
        <f>IF(tbl_SeqLib[[#This Row],[entry]]=2,AVERAGE(tbl_SeqLib[Exact]),"")</f>
        <v/>
      </c>
      <c r="V85" s="44" t="str">
        <f>IF(tbl_SeqLib[[#This Row],[entry]]=2,MAX(tbl_SeqLib[Exact]),"")</f>
        <v/>
      </c>
      <c r="W85" s="44" t="str" cm="1">
        <f t="array" ref="W85">_xlfn.XLOOKUP(0,ABS(tbl_SeqLib[[#This Row],[Avg per plate]:[Max per plate]]-tbl_SeqLib[[#This Row],[Exact]]),tbl_SeqLib[[#This Row],[Avg per plate]:[Max per plate]],,1)</f>
        <v/>
      </c>
      <c r="X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5" s="88" t="str">
        <f>IF(tbl_SeqLib[[#This Row],[entry]]=1,ROUNDUP(AVERAGE(tbl_SeqLib[Exact]),1),"")</f>
        <v/>
      </c>
      <c r="Z85" s="88" t="str">
        <f>IF(tbl_SeqLib[[#This Row],[entry]]=1,ROUNDUP(AVERAGEIFS(tbl_SeqLib[Exact],tbl_SeqLib[Column],tbl_SeqLib[[#This Row],[Column]]),1),"")</f>
        <v/>
      </c>
      <c r="AA85" s="44" t="str">
        <f>IF(missing_qc_resolution=reference!$E$34,tbl_SeqLib[[#This Row],[Avg per col (missing)]],tbl_SeqLib[[#This Row],[Avg per plate (missing)]])</f>
        <v/>
      </c>
      <c r="AB85" s="44" t="str">
        <f>IF(tbl_SeqLib[[#This Row],[entry]]=0,"",IF(tbl_SeqLib[[#This Row],[entry]]=1,tbl_SeqLib[[#This Row],[Not quantified]],IF(tbl_SeqLib[[#This Row],[entry]]=2,tbl_SeqLib[[#This Row],[Quantified]])))</f>
        <v/>
      </c>
      <c r="AC85" s="48"/>
      <c r="AD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5" s="62" t="str">
        <f>IF(ISBLANK(tbl_SeqLib[[#This Row],[sWGA Identifier]]),"",CONCATENATE(exp_id,"_",tbl_SeqLib[[#This Row],[Well]]))</f>
        <v/>
      </c>
    </row>
    <row r="86" spans="1:31" ht="15.75" customHeight="1" x14ac:dyDescent="0.25">
      <c r="A86" s="61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252</v>
      </c>
      <c r="L86" s="88">
        <f>IF(OR(ISBLANK(tbl_SeqLib[[#This Row],[Sample ID]]),ISBLANK(endrepair_targetmass)),0,IF(LEN(tbl_SeqLib[[#This Row],[PCR '[DNA'] (ng / µl)]])=0,1,2))</f>
        <v>0</v>
      </c>
      <c r="M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6" s="44" t="str">
        <f>IF(tbl_SeqLib[[#This Row],[entry]]=2,ROUNDUP(_xlfn.MINIFS(tbl_SeqLib[Exact],tbl_SeqLib[Column],tbl_SeqLib[[#This Row],[Column]]),1),"")</f>
        <v/>
      </c>
      <c r="O86" s="44" t="str">
        <f>IF(tbl_SeqLib[[#This Row],[entry]]=2,ROUNDDOWN(_xlfn.MAXIFS(tbl_SeqLib[Exact],tbl_SeqLib[Column],tbl_SeqLib[[#This Row],[Column]]),1),"")</f>
        <v/>
      </c>
      <c r="P86" s="44" t="str">
        <f>IF(tbl_SeqLib[[#This Row],[entry]]=2,ROUNDUP(AVERAGEIFS(tbl_SeqLib[Exact],tbl_SeqLib[Column],tbl_SeqLib[[#This Row],[Column]]),1),"")</f>
        <v/>
      </c>
      <c r="Q86" s="44" t="str" cm="1">
        <f t="array" ref="Q86">_xlfn.XLOOKUP(0,ABS(tbl_SeqLib[[#This Row],[Min for col]:[Avg for col]]-tbl_SeqLib[[#This Row],[Exact]]),tbl_SeqLib[[#This Row],[Min for col]:[Avg for col]],"",1)</f>
        <v/>
      </c>
      <c r="R86" s="44" t="str" cm="1">
        <f t="array" ref="R86">_xlfn.XLOOKUP(0,ABS(tbl_SeqLib[[#This Row],[Max for col]:[Avg for col]]-tbl_SeqLib[[#This Row],[Exact]]),tbl_SeqLib[[#This Row],[Max for col]:[Avg for col]],"",1)</f>
        <v/>
      </c>
      <c r="S86" s="44" t="str">
        <f>IF(tbl_SeqLib[[#This Row],[entry]]=2,tbl_SeqLib[[#This Row],[Max for col]],"")</f>
        <v/>
      </c>
      <c r="T86" s="44" t="str">
        <f>IF(tbl_SeqLib[[#This Row],[entry]]=2,tbl_SeqLib[[#This Row],[Avg for col]],"")</f>
        <v/>
      </c>
      <c r="U86" s="44" t="str">
        <f>IF(tbl_SeqLib[[#This Row],[entry]]=2,AVERAGE(tbl_SeqLib[Exact]),"")</f>
        <v/>
      </c>
      <c r="V86" s="44" t="str">
        <f>IF(tbl_SeqLib[[#This Row],[entry]]=2,MAX(tbl_SeqLib[Exact]),"")</f>
        <v/>
      </c>
      <c r="W86" s="44" t="str" cm="1">
        <f t="array" ref="W86">_xlfn.XLOOKUP(0,ABS(tbl_SeqLib[[#This Row],[Avg per plate]:[Max per plate]]-tbl_SeqLib[[#This Row],[Exact]]),tbl_SeqLib[[#This Row],[Avg per plate]:[Max per plate]],,1)</f>
        <v/>
      </c>
      <c r="X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6" s="88" t="str">
        <f>IF(tbl_SeqLib[[#This Row],[entry]]=1,ROUNDUP(AVERAGE(tbl_SeqLib[Exact]),1),"")</f>
        <v/>
      </c>
      <c r="Z86" s="88" t="str">
        <f>IF(tbl_SeqLib[[#This Row],[entry]]=1,ROUNDUP(AVERAGEIFS(tbl_SeqLib[Exact],tbl_SeqLib[Column],tbl_SeqLib[[#This Row],[Column]]),1),"")</f>
        <v/>
      </c>
      <c r="AA86" s="44" t="str">
        <f>IF(missing_qc_resolution=reference!$E$34,tbl_SeqLib[[#This Row],[Avg per col (missing)]],tbl_SeqLib[[#This Row],[Avg per plate (missing)]])</f>
        <v/>
      </c>
      <c r="AB86" s="44" t="str">
        <f>IF(tbl_SeqLib[[#This Row],[entry]]=0,"",IF(tbl_SeqLib[[#This Row],[entry]]=1,tbl_SeqLib[[#This Row],[Not quantified]],IF(tbl_SeqLib[[#This Row],[entry]]=2,tbl_SeqLib[[#This Row],[Quantified]])))</f>
        <v/>
      </c>
      <c r="AC86" s="48"/>
      <c r="AD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6" s="62" t="str">
        <f>IF(ISBLANK(tbl_SeqLib[[#This Row],[sWGA Identifier]]),"",CONCATENATE(exp_id,"_",tbl_SeqLib[[#This Row],[Well]]))</f>
        <v/>
      </c>
    </row>
    <row r="87" spans="1:31" ht="15.75" customHeight="1" x14ac:dyDescent="0.25">
      <c r="A87" s="61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254</v>
      </c>
      <c r="L87" s="88">
        <f>IF(OR(ISBLANK(tbl_SeqLib[[#This Row],[Sample ID]]),ISBLANK(endrepair_targetmass)),0,IF(LEN(tbl_SeqLib[[#This Row],[PCR '[DNA'] (ng / µl)]])=0,1,2))</f>
        <v>0</v>
      </c>
      <c r="M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7" s="44" t="str">
        <f>IF(tbl_SeqLib[[#This Row],[entry]]=2,ROUNDUP(_xlfn.MINIFS(tbl_SeqLib[Exact],tbl_SeqLib[Column],tbl_SeqLib[[#This Row],[Column]]),1),"")</f>
        <v/>
      </c>
      <c r="O87" s="44" t="str">
        <f>IF(tbl_SeqLib[[#This Row],[entry]]=2,ROUNDDOWN(_xlfn.MAXIFS(tbl_SeqLib[Exact],tbl_SeqLib[Column],tbl_SeqLib[[#This Row],[Column]]),1),"")</f>
        <v/>
      </c>
      <c r="P87" s="44" t="str">
        <f>IF(tbl_SeqLib[[#This Row],[entry]]=2,ROUNDUP(AVERAGEIFS(tbl_SeqLib[Exact],tbl_SeqLib[Column],tbl_SeqLib[[#This Row],[Column]]),1),"")</f>
        <v/>
      </c>
      <c r="Q87" s="44" t="str" cm="1">
        <f t="array" ref="Q87">_xlfn.XLOOKUP(0,ABS(tbl_SeqLib[[#This Row],[Min for col]:[Avg for col]]-tbl_SeqLib[[#This Row],[Exact]]),tbl_SeqLib[[#This Row],[Min for col]:[Avg for col]],"",1)</f>
        <v/>
      </c>
      <c r="R87" s="44" t="str" cm="1">
        <f t="array" ref="R87">_xlfn.XLOOKUP(0,ABS(tbl_SeqLib[[#This Row],[Max for col]:[Avg for col]]-tbl_SeqLib[[#This Row],[Exact]]),tbl_SeqLib[[#This Row],[Max for col]:[Avg for col]],"",1)</f>
        <v/>
      </c>
      <c r="S87" s="44" t="str">
        <f>IF(tbl_SeqLib[[#This Row],[entry]]=2,tbl_SeqLib[[#This Row],[Max for col]],"")</f>
        <v/>
      </c>
      <c r="T87" s="44" t="str">
        <f>IF(tbl_SeqLib[[#This Row],[entry]]=2,tbl_SeqLib[[#This Row],[Avg for col]],"")</f>
        <v/>
      </c>
      <c r="U87" s="44" t="str">
        <f>IF(tbl_SeqLib[[#This Row],[entry]]=2,AVERAGE(tbl_SeqLib[Exact]),"")</f>
        <v/>
      </c>
      <c r="V87" s="44" t="str">
        <f>IF(tbl_SeqLib[[#This Row],[entry]]=2,MAX(tbl_SeqLib[Exact]),"")</f>
        <v/>
      </c>
      <c r="W87" s="44" t="str" cm="1">
        <f t="array" ref="W87">_xlfn.XLOOKUP(0,ABS(tbl_SeqLib[[#This Row],[Avg per plate]:[Max per plate]]-tbl_SeqLib[[#This Row],[Exact]]),tbl_SeqLib[[#This Row],[Avg per plate]:[Max per plate]],,1)</f>
        <v/>
      </c>
      <c r="X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7" s="88" t="str">
        <f>IF(tbl_SeqLib[[#This Row],[entry]]=1,ROUNDUP(AVERAGE(tbl_SeqLib[Exact]),1),"")</f>
        <v/>
      </c>
      <c r="Z87" s="88" t="str">
        <f>IF(tbl_SeqLib[[#This Row],[entry]]=1,ROUNDUP(AVERAGEIFS(tbl_SeqLib[Exact],tbl_SeqLib[Column],tbl_SeqLib[[#This Row],[Column]]),1),"")</f>
        <v/>
      </c>
      <c r="AA87" s="44" t="str">
        <f>IF(missing_qc_resolution=reference!$E$34,tbl_SeqLib[[#This Row],[Avg per col (missing)]],tbl_SeqLib[[#This Row],[Avg per plate (missing)]])</f>
        <v/>
      </c>
      <c r="AB87" s="44" t="str">
        <f>IF(tbl_SeqLib[[#This Row],[entry]]=0,"",IF(tbl_SeqLib[[#This Row],[entry]]=1,tbl_SeqLib[[#This Row],[Not quantified]],IF(tbl_SeqLib[[#This Row],[entry]]=2,tbl_SeqLib[[#This Row],[Quantified]])))</f>
        <v/>
      </c>
      <c r="AC87" s="48"/>
      <c r="AD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7" s="62" t="str">
        <f>IF(ISBLANK(tbl_SeqLib[[#This Row],[sWGA Identifier]]),"",CONCATENATE(exp_id,"_",tbl_SeqLib[[#This Row],[Well]]))</f>
        <v/>
      </c>
    </row>
    <row r="88" spans="1:31" ht="15.75" customHeight="1" x14ac:dyDescent="0.25">
      <c r="A88" s="61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256</v>
      </c>
      <c r="L88" s="88">
        <f>IF(OR(ISBLANK(tbl_SeqLib[[#This Row],[Sample ID]]),ISBLANK(endrepair_targetmass)),0,IF(LEN(tbl_SeqLib[[#This Row],[PCR '[DNA'] (ng / µl)]])=0,1,2))</f>
        <v>0</v>
      </c>
      <c r="M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8" s="44" t="str">
        <f>IF(tbl_SeqLib[[#This Row],[entry]]=2,ROUNDUP(_xlfn.MINIFS(tbl_SeqLib[Exact],tbl_SeqLib[Column],tbl_SeqLib[[#This Row],[Column]]),1),"")</f>
        <v/>
      </c>
      <c r="O88" s="44" t="str">
        <f>IF(tbl_SeqLib[[#This Row],[entry]]=2,ROUNDDOWN(_xlfn.MAXIFS(tbl_SeqLib[Exact],tbl_SeqLib[Column],tbl_SeqLib[[#This Row],[Column]]),1),"")</f>
        <v/>
      </c>
      <c r="P88" s="44" t="str">
        <f>IF(tbl_SeqLib[[#This Row],[entry]]=2,ROUNDUP(AVERAGEIFS(tbl_SeqLib[Exact],tbl_SeqLib[Column],tbl_SeqLib[[#This Row],[Column]]),1),"")</f>
        <v/>
      </c>
      <c r="Q88" s="44" t="str" cm="1">
        <f t="array" ref="Q88">_xlfn.XLOOKUP(0,ABS(tbl_SeqLib[[#This Row],[Min for col]:[Avg for col]]-tbl_SeqLib[[#This Row],[Exact]]),tbl_SeqLib[[#This Row],[Min for col]:[Avg for col]],"",1)</f>
        <v/>
      </c>
      <c r="R88" s="44" t="str" cm="1">
        <f t="array" ref="R88">_xlfn.XLOOKUP(0,ABS(tbl_SeqLib[[#This Row],[Max for col]:[Avg for col]]-tbl_SeqLib[[#This Row],[Exact]]),tbl_SeqLib[[#This Row],[Max for col]:[Avg for col]],"",1)</f>
        <v/>
      </c>
      <c r="S88" s="44" t="str">
        <f>IF(tbl_SeqLib[[#This Row],[entry]]=2,tbl_SeqLib[[#This Row],[Max for col]],"")</f>
        <v/>
      </c>
      <c r="T88" s="44" t="str">
        <f>IF(tbl_SeqLib[[#This Row],[entry]]=2,tbl_SeqLib[[#This Row],[Avg for col]],"")</f>
        <v/>
      </c>
      <c r="U88" s="44" t="str">
        <f>IF(tbl_SeqLib[[#This Row],[entry]]=2,AVERAGE(tbl_SeqLib[Exact]),"")</f>
        <v/>
      </c>
      <c r="V88" s="44" t="str">
        <f>IF(tbl_SeqLib[[#This Row],[entry]]=2,MAX(tbl_SeqLib[Exact]),"")</f>
        <v/>
      </c>
      <c r="W88" s="44" t="str" cm="1">
        <f t="array" ref="W88">_xlfn.XLOOKUP(0,ABS(tbl_SeqLib[[#This Row],[Avg per plate]:[Max per plate]]-tbl_SeqLib[[#This Row],[Exact]]),tbl_SeqLib[[#This Row],[Avg per plate]:[Max per plate]],,1)</f>
        <v/>
      </c>
      <c r="X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8" s="88" t="str">
        <f>IF(tbl_SeqLib[[#This Row],[entry]]=1,ROUNDUP(AVERAGE(tbl_SeqLib[Exact]),1),"")</f>
        <v/>
      </c>
      <c r="Z88" s="88" t="str">
        <f>IF(tbl_SeqLib[[#This Row],[entry]]=1,ROUNDUP(AVERAGEIFS(tbl_SeqLib[Exact],tbl_SeqLib[Column],tbl_SeqLib[[#This Row],[Column]]),1),"")</f>
        <v/>
      </c>
      <c r="AA88" s="44" t="str">
        <f>IF(missing_qc_resolution=reference!$E$34,tbl_SeqLib[[#This Row],[Avg per col (missing)]],tbl_SeqLib[[#This Row],[Avg per plate (missing)]])</f>
        <v/>
      </c>
      <c r="AB88" s="44" t="str">
        <f>IF(tbl_SeqLib[[#This Row],[entry]]=0,"",IF(tbl_SeqLib[[#This Row],[entry]]=1,tbl_SeqLib[[#This Row],[Not quantified]],IF(tbl_SeqLib[[#This Row],[entry]]=2,tbl_SeqLib[[#This Row],[Quantified]])))</f>
        <v/>
      </c>
      <c r="AC88" s="48"/>
      <c r="AD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8" s="62" t="str">
        <f>IF(ISBLANK(tbl_SeqLib[[#This Row],[sWGA Identifier]]),"",CONCATENATE(exp_id,"_",tbl_SeqLib[[#This Row],[Well]]))</f>
        <v/>
      </c>
    </row>
    <row r="89" spans="1:31" ht="15.75" customHeight="1" x14ac:dyDescent="0.25">
      <c r="A89" s="61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258</v>
      </c>
      <c r="L89" s="88">
        <f>IF(OR(ISBLANK(tbl_SeqLib[[#This Row],[Sample ID]]),ISBLANK(endrepair_targetmass)),0,IF(LEN(tbl_SeqLib[[#This Row],[PCR '[DNA'] (ng / µl)]])=0,1,2))</f>
        <v>0</v>
      </c>
      <c r="M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9" s="44" t="str">
        <f>IF(tbl_SeqLib[[#This Row],[entry]]=2,ROUNDUP(_xlfn.MINIFS(tbl_SeqLib[Exact],tbl_SeqLib[Column],tbl_SeqLib[[#This Row],[Column]]),1),"")</f>
        <v/>
      </c>
      <c r="O89" s="44" t="str">
        <f>IF(tbl_SeqLib[[#This Row],[entry]]=2,ROUNDDOWN(_xlfn.MAXIFS(tbl_SeqLib[Exact],tbl_SeqLib[Column],tbl_SeqLib[[#This Row],[Column]]),1),"")</f>
        <v/>
      </c>
      <c r="P89" s="44" t="str">
        <f>IF(tbl_SeqLib[[#This Row],[entry]]=2,ROUNDUP(AVERAGEIFS(tbl_SeqLib[Exact],tbl_SeqLib[Column],tbl_SeqLib[[#This Row],[Column]]),1),"")</f>
        <v/>
      </c>
      <c r="Q89" s="44" t="str" cm="1">
        <f t="array" ref="Q89">_xlfn.XLOOKUP(0,ABS(tbl_SeqLib[[#This Row],[Min for col]:[Avg for col]]-tbl_SeqLib[[#This Row],[Exact]]),tbl_SeqLib[[#This Row],[Min for col]:[Avg for col]],"",1)</f>
        <v/>
      </c>
      <c r="R89" s="44" t="str" cm="1">
        <f t="array" ref="R89">_xlfn.XLOOKUP(0,ABS(tbl_SeqLib[[#This Row],[Max for col]:[Avg for col]]-tbl_SeqLib[[#This Row],[Exact]]),tbl_SeqLib[[#This Row],[Max for col]:[Avg for col]],"",1)</f>
        <v/>
      </c>
      <c r="S89" s="44" t="str">
        <f>IF(tbl_SeqLib[[#This Row],[entry]]=2,tbl_SeqLib[[#This Row],[Max for col]],"")</f>
        <v/>
      </c>
      <c r="T89" s="44" t="str">
        <f>IF(tbl_SeqLib[[#This Row],[entry]]=2,tbl_SeqLib[[#This Row],[Avg for col]],"")</f>
        <v/>
      </c>
      <c r="U89" s="44" t="str">
        <f>IF(tbl_SeqLib[[#This Row],[entry]]=2,AVERAGE(tbl_SeqLib[Exact]),"")</f>
        <v/>
      </c>
      <c r="V89" s="44" t="str">
        <f>IF(tbl_SeqLib[[#This Row],[entry]]=2,MAX(tbl_SeqLib[Exact]),"")</f>
        <v/>
      </c>
      <c r="W89" s="44" t="str" cm="1">
        <f t="array" ref="W89">_xlfn.XLOOKUP(0,ABS(tbl_SeqLib[[#This Row],[Avg per plate]:[Max per plate]]-tbl_SeqLib[[#This Row],[Exact]]),tbl_SeqLib[[#This Row],[Avg per plate]:[Max per plate]],,1)</f>
        <v/>
      </c>
      <c r="X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9" s="88" t="str">
        <f>IF(tbl_SeqLib[[#This Row],[entry]]=1,ROUNDUP(AVERAGE(tbl_SeqLib[Exact]),1),"")</f>
        <v/>
      </c>
      <c r="Z89" s="88" t="str">
        <f>IF(tbl_SeqLib[[#This Row],[entry]]=1,ROUNDUP(AVERAGEIFS(tbl_SeqLib[Exact],tbl_SeqLib[Column],tbl_SeqLib[[#This Row],[Column]]),1),"")</f>
        <v/>
      </c>
      <c r="AA89" s="44" t="str">
        <f>IF(missing_qc_resolution=reference!$E$34,tbl_SeqLib[[#This Row],[Avg per col (missing)]],tbl_SeqLib[[#This Row],[Avg per plate (missing)]])</f>
        <v/>
      </c>
      <c r="AB89" s="44" t="str">
        <f>IF(tbl_SeqLib[[#This Row],[entry]]=0,"",IF(tbl_SeqLib[[#This Row],[entry]]=1,tbl_SeqLib[[#This Row],[Not quantified]],IF(tbl_SeqLib[[#This Row],[entry]]=2,tbl_SeqLib[[#This Row],[Quantified]])))</f>
        <v/>
      </c>
      <c r="AC89" s="48"/>
      <c r="AD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9" s="62" t="str">
        <f>IF(ISBLANK(tbl_SeqLib[[#This Row],[sWGA Identifier]]),"",CONCATENATE(exp_id,"_",tbl_SeqLib[[#This Row],[Well]]))</f>
        <v/>
      </c>
    </row>
    <row r="90" spans="1:31" ht="15.75" customHeight="1" thickBot="1" x14ac:dyDescent="0.3">
      <c r="A90" s="63">
        <v>88</v>
      </c>
      <c r="B90" s="64" t="str">
        <f>RIGHT(tbl_SeqLib[[#This Row],[Well]],LEN(tbl_SeqLib[[#This Row],[Well]])-1)</f>
        <v>11</v>
      </c>
      <c r="C90" s="73" t="s">
        <v>259</v>
      </c>
      <c r="D90" s="65"/>
      <c r="E90" s="66"/>
      <c r="F90" s="67"/>
      <c r="G90" s="67"/>
      <c r="H90" s="67"/>
      <c r="I90" s="67"/>
      <c r="J90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9" t="s">
        <v>260</v>
      </c>
      <c r="L90" s="89">
        <f>IF(OR(ISBLANK(tbl_SeqLib[[#This Row],[Sample ID]]),ISBLANK(endrepair_targetmass)),0,IF(LEN(tbl_SeqLib[[#This Row],[PCR '[DNA'] (ng / µl)]])=0,1,2))</f>
        <v>0</v>
      </c>
      <c r="M90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0" s="70" t="str">
        <f>IF(tbl_SeqLib[[#This Row],[entry]]=2,ROUNDUP(_xlfn.MINIFS(tbl_SeqLib[Exact],tbl_SeqLib[Column],tbl_SeqLib[[#This Row],[Column]]),1),"")</f>
        <v/>
      </c>
      <c r="O90" s="70" t="str">
        <f>IF(tbl_SeqLib[[#This Row],[entry]]=2,ROUNDDOWN(_xlfn.MAXIFS(tbl_SeqLib[Exact],tbl_SeqLib[Column],tbl_SeqLib[[#This Row],[Column]]),1),"")</f>
        <v/>
      </c>
      <c r="P90" s="70" t="str">
        <f>IF(tbl_SeqLib[[#This Row],[entry]]=2,ROUNDUP(AVERAGEIFS(tbl_SeqLib[Exact],tbl_SeqLib[Column],tbl_SeqLib[[#This Row],[Column]]),1),"")</f>
        <v/>
      </c>
      <c r="Q90" s="70" t="str" cm="1">
        <f t="array" ref="Q90">_xlfn.XLOOKUP(0,ABS(tbl_SeqLib[[#This Row],[Min for col]:[Avg for col]]-tbl_SeqLib[[#This Row],[Exact]]),tbl_SeqLib[[#This Row],[Min for col]:[Avg for col]],"",1)</f>
        <v/>
      </c>
      <c r="R90" s="70" t="str" cm="1">
        <f t="array" ref="R90">_xlfn.XLOOKUP(0,ABS(tbl_SeqLib[[#This Row],[Max for col]:[Avg for col]]-tbl_SeqLib[[#This Row],[Exact]]),tbl_SeqLib[[#This Row],[Max for col]:[Avg for col]],"",1)</f>
        <v/>
      </c>
      <c r="S90" s="70" t="str">
        <f>IF(tbl_SeqLib[[#This Row],[entry]]=2,tbl_SeqLib[[#This Row],[Max for col]],"")</f>
        <v/>
      </c>
      <c r="T90" s="70" t="str">
        <f>IF(tbl_SeqLib[[#This Row],[entry]]=2,tbl_SeqLib[[#This Row],[Avg for col]],"")</f>
        <v/>
      </c>
      <c r="U90" s="70" t="str">
        <f>IF(tbl_SeqLib[[#This Row],[entry]]=2,AVERAGE(tbl_SeqLib[Exact]),"")</f>
        <v/>
      </c>
      <c r="V90" s="70" t="str">
        <f>IF(tbl_SeqLib[[#This Row],[entry]]=2,MAX(tbl_SeqLib[Exact]),"")</f>
        <v/>
      </c>
      <c r="W90" s="70" t="str" cm="1">
        <f t="array" ref="W90">_xlfn.XLOOKUP(0,ABS(tbl_SeqLib[[#This Row],[Avg per plate]:[Max per plate]]-tbl_SeqLib[[#This Row],[Exact]]),tbl_SeqLib[[#This Row],[Avg per plate]:[Max per plate]],,1)</f>
        <v/>
      </c>
      <c r="X90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0" s="89" t="str">
        <f>IF(tbl_SeqLib[[#This Row],[entry]]=1,ROUNDUP(AVERAGE(tbl_SeqLib[Exact]),1),"")</f>
        <v/>
      </c>
      <c r="Z90" s="89" t="str">
        <f>IF(tbl_SeqLib[[#This Row],[entry]]=1,ROUNDUP(AVERAGEIFS(tbl_SeqLib[Exact],tbl_SeqLib[Column],tbl_SeqLib[[#This Row],[Column]]),1),"")</f>
        <v/>
      </c>
      <c r="AA90" s="70" t="str">
        <f>IF(missing_qc_resolution=reference!$E$34,tbl_SeqLib[[#This Row],[Avg per col (missing)]],tbl_SeqLib[[#This Row],[Avg per plate (missing)]])</f>
        <v/>
      </c>
      <c r="AB90" s="70" t="str">
        <f>IF(tbl_SeqLib[[#This Row],[entry]]=0,"",IF(tbl_SeqLib[[#This Row],[entry]]=1,tbl_SeqLib[[#This Row],[Not quantified]],IF(tbl_SeqLib[[#This Row],[entry]]=2,tbl_SeqLib[[#This Row],[Quantified]])))</f>
        <v/>
      </c>
      <c r="AC90" s="71"/>
      <c r="AD90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0" s="72" t="str">
        <f>IF(ISBLANK(tbl_SeqLib[[#This Row],[sWGA Identifier]]),"",CONCATENATE(exp_id,"_",tbl_SeqLib[[#This Row],[Well]]))</f>
        <v/>
      </c>
    </row>
    <row r="91" spans="1:31" ht="15.75" customHeight="1" x14ac:dyDescent="0.25">
      <c r="A91" s="51">
        <v>89</v>
      </c>
      <c r="B91" s="52" t="str">
        <f>RIGHT(tbl_SeqLib[[#This Row],[Well]],LEN(tbl_SeqLib[[#This Row],[Well]])-1)</f>
        <v>12</v>
      </c>
      <c r="C91" s="52" t="s">
        <v>261</v>
      </c>
      <c r="D91" s="53"/>
      <c r="E91" s="57"/>
      <c r="F91" s="53"/>
      <c r="G91" s="53"/>
      <c r="H91" s="53"/>
      <c r="I91" s="53"/>
      <c r="J91" s="5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7" t="s">
        <v>262</v>
      </c>
      <c r="L91" s="87">
        <f>IF(OR(ISBLANK(tbl_SeqLib[[#This Row],[Sample ID]]),ISBLANK(endrepair_targetmass)),0,IF(LEN(tbl_SeqLib[[#This Row],[PCR '[DNA'] (ng / µl)]])=0,1,2))</f>
        <v>0</v>
      </c>
      <c r="M91" s="5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1" s="58" t="str">
        <f>IF(tbl_SeqLib[[#This Row],[entry]]=2,ROUNDUP(_xlfn.MINIFS(tbl_SeqLib[Exact],tbl_SeqLib[Column],tbl_SeqLib[[#This Row],[Column]]),1),"")</f>
        <v/>
      </c>
      <c r="O91" s="58" t="str">
        <f>IF(tbl_SeqLib[[#This Row],[entry]]=2,ROUNDDOWN(_xlfn.MAXIFS(tbl_SeqLib[Exact],tbl_SeqLib[Column],tbl_SeqLib[[#This Row],[Column]]),1),"")</f>
        <v/>
      </c>
      <c r="P91" s="58" t="str">
        <f>IF(tbl_SeqLib[[#This Row],[entry]]=2,ROUNDUP(AVERAGEIFS(tbl_SeqLib[Exact],tbl_SeqLib[Column],tbl_SeqLib[[#This Row],[Column]]),1),"")</f>
        <v/>
      </c>
      <c r="Q91" s="58" t="str" cm="1">
        <f t="array" ref="Q91">_xlfn.XLOOKUP(0,ABS(tbl_SeqLib[[#This Row],[Min for col]:[Avg for col]]-tbl_SeqLib[[#This Row],[Exact]]),tbl_SeqLib[[#This Row],[Min for col]:[Avg for col]],"",1)</f>
        <v/>
      </c>
      <c r="R91" s="58" t="str" cm="1">
        <f t="array" ref="R91">_xlfn.XLOOKUP(0,ABS(tbl_SeqLib[[#This Row],[Max for col]:[Avg for col]]-tbl_SeqLib[[#This Row],[Exact]]),tbl_SeqLib[[#This Row],[Max for col]:[Avg for col]],"",1)</f>
        <v/>
      </c>
      <c r="S91" s="58" t="str">
        <f>IF(tbl_SeqLib[[#This Row],[entry]]=2,tbl_SeqLib[[#This Row],[Max for col]],"")</f>
        <v/>
      </c>
      <c r="T91" s="58" t="str">
        <f>IF(tbl_SeqLib[[#This Row],[entry]]=2,tbl_SeqLib[[#This Row],[Avg for col]],"")</f>
        <v/>
      </c>
      <c r="U91" s="58" t="str">
        <f>IF(tbl_SeqLib[[#This Row],[entry]]=2,AVERAGE(tbl_SeqLib[Exact]),"")</f>
        <v/>
      </c>
      <c r="V91" s="58" t="str">
        <f>IF(tbl_SeqLib[[#This Row],[entry]]=2,MAX(tbl_SeqLib[Exact]),"")</f>
        <v/>
      </c>
      <c r="W91" s="58" t="str" cm="1">
        <f t="array" ref="W91">_xlfn.XLOOKUP(0,ABS(tbl_SeqLib[[#This Row],[Avg per plate]:[Max per plate]]-tbl_SeqLib[[#This Row],[Exact]]),tbl_SeqLib[[#This Row],[Avg per plate]:[Max per plate]],,1)</f>
        <v/>
      </c>
      <c r="X91" s="5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1" s="87" t="str">
        <f>IF(tbl_SeqLib[[#This Row],[entry]]=1,ROUNDUP(AVERAGE(tbl_SeqLib[Exact]),1),"")</f>
        <v/>
      </c>
      <c r="Z91" s="87" t="str">
        <f>IF(tbl_SeqLib[[#This Row],[entry]]=1,ROUNDUP(AVERAGEIFS(tbl_SeqLib[Exact],tbl_SeqLib[Column],tbl_SeqLib[[#This Row],[Column]]),1),"")</f>
        <v/>
      </c>
      <c r="AA91" s="58" t="str">
        <f>IF(missing_qc_resolution=reference!$E$34,tbl_SeqLib[[#This Row],[Avg per col (missing)]],tbl_SeqLib[[#This Row],[Avg per plate (missing)]])</f>
        <v/>
      </c>
      <c r="AB91" s="58" t="str">
        <f>IF(tbl_SeqLib[[#This Row],[entry]]=0,"",IF(tbl_SeqLib[[#This Row],[entry]]=1,tbl_SeqLib[[#This Row],[Not quantified]],IF(tbl_SeqLib[[#This Row],[entry]]=2,tbl_SeqLib[[#This Row],[Quantified]])))</f>
        <v/>
      </c>
      <c r="AC91" s="59"/>
      <c r="AD91" s="5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1" s="60" t="str">
        <f>IF(ISBLANK(tbl_SeqLib[[#This Row],[sWGA Identifier]]),"",CONCATENATE(exp_id,"_",tbl_SeqLib[[#This Row],[Well]]))</f>
        <v/>
      </c>
    </row>
    <row r="92" spans="1:31" ht="15.75" customHeight="1" x14ac:dyDescent="0.25">
      <c r="A92" s="61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264</v>
      </c>
      <c r="L92" s="88">
        <f>IF(OR(ISBLANK(tbl_SeqLib[[#This Row],[Sample ID]]),ISBLANK(endrepair_targetmass)),0,IF(LEN(tbl_SeqLib[[#This Row],[PCR '[DNA'] (ng / µl)]])=0,1,2))</f>
        <v>0</v>
      </c>
      <c r="M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2" s="44" t="str">
        <f>IF(tbl_SeqLib[[#This Row],[entry]]=2,ROUNDUP(_xlfn.MINIFS(tbl_SeqLib[Exact],tbl_SeqLib[Column],tbl_SeqLib[[#This Row],[Column]]),1),"")</f>
        <v/>
      </c>
      <c r="O92" s="44" t="str">
        <f>IF(tbl_SeqLib[[#This Row],[entry]]=2,ROUNDDOWN(_xlfn.MAXIFS(tbl_SeqLib[Exact],tbl_SeqLib[Column],tbl_SeqLib[[#This Row],[Column]]),1),"")</f>
        <v/>
      </c>
      <c r="P92" s="44" t="str">
        <f>IF(tbl_SeqLib[[#This Row],[entry]]=2,ROUNDUP(AVERAGEIFS(tbl_SeqLib[Exact],tbl_SeqLib[Column],tbl_SeqLib[[#This Row],[Column]]),1),"")</f>
        <v/>
      </c>
      <c r="Q92" s="44" t="str" cm="1">
        <f t="array" ref="Q92">_xlfn.XLOOKUP(0,ABS(tbl_SeqLib[[#This Row],[Min for col]:[Avg for col]]-tbl_SeqLib[[#This Row],[Exact]]),tbl_SeqLib[[#This Row],[Min for col]:[Avg for col]],"",1)</f>
        <v/>
      </c>
      <c r="R92" s="44" t="str" cm="1">
        <f t="array" ref="R92">_xlfn.XLOOKUP(0,ABS(tbl_SeqLib[[#This Row],[Max for col]:[Avg for col]]-tbl_SeqLib[[#This Row],[Exact]]),tbl_SeqLib[[#This Row],[Max for col]:[Avg for col]],"",1)</f>
        <v/>
      </c>
      <c r="S92" s="44" t="str">
        <f>IF(tbl_SeqLib[[#This Row],[entry]]=2,tbl_SeqLib[[#This Row],[Max for col]],"")</f>
        <v/>
      </c>
      <c r="T92" s="44" t="str">
        <f>IF(tbl_SeqLib[[#This Row],[entry]]=2,tbl_SeqLib[[#This Row],[Avg for col]],"")</f>
        <v/>
      </c>
      <c r="U92" s="44" t="str">
        <f>IF(tbl_SeqLib[[#This Row],[entry]]=2,AVERAGE(tbl_SeqLib[Exact]),"")</f>
        <v/>
      </c>
      <c r="V92" s="44" t="str">
        <f>IF(tbl_SeqLib[[#This Row],[entry]]=2,MAX(tbl_SeqLib[Exact]),"")</f>
        <v/>
      </c>
      <c r="W92" s="44" t="str" cm="1">
        <f t="array" ref="W92">_xlfn.XLOOKUP(0,ABS(tbl_SeqLib[[#This Row],[Avg per plate]:[Max per plate]]-tbl_SeqLib[[#This Row],[Exact]]),tbl_SeqLib[[#This Row],[Avg per plate]:[Max per plate]],,1)</f>
        <v/>
      </c>
      <c r="X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2" s="88" t="str">
        <f>IF(tbl_SeqLib[[#This Row],[entry]]=1,ROUNDUP(AVERAGE(tbl_SeqLib[Exact]),1),"")</f>
        <v/>
      </c>
      <c r="Z92" s="88" t="str">
        <f>IF(tbl_SeqLib[[#This Row],[entry]]=1,ROUNDUP(AVERAGEIFS(tbl_SeqLib[Exact],tbl_SeqLib[Column],tbl_SeqLib[[#This Row],[Column]]),1),"")</f>
        <v/>
      </c>
      <c r="AA92" s="44" t="str">
        <f>IF(missing_qc_resolution=reference!$E$34,tbl_SeqLib[[#This Row],[Avg per col (missing)]],tbl_SeqLib[[#This Row],[Avg per plate (missing)]])</f>
        <v/>
      </c>
      <c r="AB92" s="44" t="str">
        <f>IF(tbl_SeqLib[[#This Row],[entry]]=0,"",IF(tbl_SeqLib[[#This Row],[entry]]=1,tbl_SeqLib[[#This Row],[Not quantified]],IF(tbl_SeqLib[[#This Row],[entry]]=2,tbl_SeqLib[[#This Row],[Quantified]])))</f>
        <v/>
      </c>
      <c r="AC92" s="48"/>
      <c r="AD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2" s="62" t="str">
        <f>IF(ISBLANK(tbl_SeqLib[[#This Row],[sWGA Identifier]]),"",CONCATENATE(exp_id,"_",tbl_SeqLib[[#This Row],[Well]]))</f>
        <v/>
      </c>
    </row>
    <row r="93" spans="1:31" ht="15.75" customHeight="1" x14ac:dyDescent="0.25">
      <c r="A93" s="61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266</v>
      </c>
      <c r="L93" s="88">
        <f>IF(OR(ISBLANK(tbl_SeqLib[[#This Row],[Sample ID]]),ISBLANK(endrepair_targetmass)),0,IF(LEN(tbl_SeqLib[[#This Row],[PCR '[DNA'] (ng / µl)]])=0,1,2))</f>
        <v>0</v>
      </c>
      <c r="M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3" s="44" t="str">
        <f>IF(tbl_SeqLib[[#This Row],[entry]]=2,ROUNDUP(_xlfn.MINIFS(tbl_SeqLib[Exact],tbl_SeqLib[Column],tbl_SeqLib[[#This Row],[Column]]),1),"")</f>
        <v/>
      </c>
      <c r="O93" s="44" t="str">
        <f>IF(tbl_SeqLib[[#This Row],[entry]]=2,ROUNDDOWN(_xlfn.MAXIFS(tbl_SeqLib[Exact],tbl_SeqLib[Column],tbl_SeqLib[[#This Row],[Column]]),1),"")</f>
        <v/>
      </c>
      <c r="P93" s="44" t="str">
        <f>IF(tbl_SeqLib[[#This Row],[entry]]=2,ROUNDUP(AVERAGEIFS(tbl_SeqLib[Exact],tbl_SeqLib[Column],tbl_SeqLib[[#This Row],[Column]]),1),"")</f>
        <v/>
      </c>
      <c r="Q93" s="44" t="str" cm="1">
        <f t="array" ref="Q93">_xlfn.XLOOKUP(0,ABS(tbl_SeqLib[[#This Row],[Min for col]:[Avg for col]]-tbl_SeqLib[[#This Row],[Exact]]),tbl_SeqLib[[#This Row],[Min for col]:[Avg for col]],"",1)</f>
        <v/>
      </c>
      <c r="R93" s="44" t="str" cm="1">
        <f t="array" ref="R93">_xlfn.XLOOKUP(0,ABS(tbl_SeqLib[[#This Row],[Max for col]:[Avg for col]]-tbl_SeqLib[[#This Row],[Exact]]),tbl_SeqLib[[#This Row],[Max for col]:[Avg for col]],"",1)</f>
        <v/>
      </c>
      <c r="S93" s="44" t="str">
        <f>IF(tbl_SeqLib[[#This Row],[entry]]=2,tbl_SeqLib[[#This Row],[Max for col]],"")</f>
        <v/>
      </c>
      <c r="T93" s="44" t="str">
        <f>IF(tbl_SeqLib[[#This Row],[entry]]=2,tbl_SeqLib[[#This Row],[Avg for col]],"")</f>
        <v/>
      </c>
      <c r="U93" s="44" t="str">
        <f>IF(tbl_SeqLib[[#This Row],[entry]]=2,AVERAGE(tbl_SeqLib[Exact]),"")</f>
        <v/>
      </c>
      <c r="V93" s="44" t="str">
        <f>IF(tbl_SeqLib[[#This Row],[entry]]=2,MAX(tbl_SeqLib[Exact]),"")</f>
        <v/>
      </c>
      <c r="W93" s="44" t="str" cm="1">
        <f t="array" ref="W93">_xlfn.XLOOKUP(0,ABS(tbl_SeqLib[[#This Row],[Avg per plate]:[Max per plate]]-tbl_SeqLib[[#This Row],[Exact]]),tbl_SeqLib[[#This Row],[Avg per plate]:[Max per plate]],,1)</f>
        <v/>
      </c>
      <c r="X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3" s="88" t="str">
        <f>IF(tbl_SeqLib[[#This Row],[entry]]=1,ROUNDUP(AVERAGE(tbl_SeqLib[Exact]),1),"")</f>
        <v/>
      </c>
      <c r="Z93" s="88" t="str">
        <f>IF(tbl_SeqLib[[#This Row],[entry]]=1,ROUNDUP(AVERAGEIFS(tbl_SeqLib[Exact],tbl_SeqLib[Column],tbl_SeqLib[[#This Row],[Column]]),1),"")</f>
        <v/>
      </c>
      <c r="AA93" s="44" t="str">
        <f>IF(missing_qc_resolution=reference!$E$34,tbl_SeqLib[[#This Row],[Avg per col (missing)]],tbl_SeqLib[[#This Row],[Avg per plate (missing)]])</f>
        <v/>
      </c>
      <c r="AB93" s="44" t="str">
        <f>IF(tbl_SeqLib[[#This Row],[entry]]=0,"",IF(tbl_SeqLib[[#This Row],[entry]]=1,tbl_SeqLib[[#This Row],[Not quantified]],IF(tbl_SeqLib[[#This Row],[entry]]=2,tbl_SeqLib[[#This Row],[Quantified]])))</f>
        <v/>
      </c>
      <c r="AC93" s="48"/>
      <c r="AD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3" s="62" t="str">
        <f>IF(ISBLANK(tbl_SeqLib[[#This Row],[sWGA Identifier]]),"",CONCATENATE(exp_id,"_",tbl_SeqLib[[#This Row],[Well]]))</f>
        <v/>
      </c>
    </row>
    <row r="94" spans="1:31" ht="15.75" customHeight="1" x14ac:dyDescent="0.25">
      <c r="A94" s="61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268</v>
      </c>
      <c r="L94" s="88">
        <f>IF(OR(ISBLANK(tbl_SeqLib[[#This Row],[Sample ID]]),ISBLANK(endrepair_targetmass)),0,IF(LEN(tbl_SeqLib[[#This Row],[PCR '[DNA'] (ng / µl)]])=0,1,2))</f>
        <v>0</v>
      </c>
      <c r="M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4" s="44" t="str">
        <f>IF(tbl_SeqLib[[#This Row],[entry]]=2,ROUNDUP(_xlfn.MINIFS(tbl_SeqLib[Exact],tbl_SeqLib[Column],tbl_SeqLib[[#This Row],[Column]]),1),"")</f>
        <v/>
      </c>
      <c r="O94" s="44" t="str">
        <f>IF(tbl_SeqLib[[#This Row],[entry]]=2,ROUNDDOWN(_xlfn.MAXIFS(tbl_SeqLib[Exact],tbl_SeqLib[Column],tbl_SeqLib[[#This Row],[Column]]),1),"")</f>
        <v/>
      </c>
      <c r="P94" s="44" t="str">
        <f>IF(tbl_SeqLib[[#This Row],[entry]]=2,ROUNDUP(AVERAGEIFS(tbl_SeqLib[Exact],tbl_SeqLib[Column],tbl_SeqLib[[#This Row],[Column]]),1),"")</f>
        <v/>
      </c>
      <c r="Q94" s="44" t="str" cm="1">
        <f t="array" ref="Q94">_xlfn.XLOOKUP(0,ABS(tbl_SeqLib[[#This Row],[Min for col]:[Avg for col]]-tbl_SeqLib[[#This Row],[Exact]]),tbl_SeqLib[[#This Row],[Min for col]:[Avg for col]],"",1)</f>
        <v/>
      </c>
      <c r="R94" s="44" t="str" cm="1">
        <f t="array" ref="R94">_xlfn.XLOOKUP(0,ABS(tbl_SeqLib[[#This Row],[Max for col]:[Avg for col]]-tbl_SeqLib[[#This Row],[Exact]]),tbl_SeqLib[[#This Row],[Max for col]:[Avg for col]],"",1)</f>
        <v/>
      </c>
      <c r="S94" s="44" t="str">
        <f>IF(tbl_SeqLib[[#This Row],[entry]]=2,tbl_SeqLib[[#This Row],[Max for col]],"")</f>
        <v/>
      </c>
      <c r="T94" s="44" t="str">
        <f>IF(tbl_SeqLib[[#This Row],[entry]]=2,tbl_SeqLib[[#This Row],[Avg for col]],"")</f>
        <v/>
      </c>
      <c r="U94" s="44" t="str">
        <f>IF(tbl_SeqLib[[#This Row],[entry]]=2,AVERAGE(tbl_SeqLib[Exact]),"")</f>
        <v/>
      </c>
      <c r="V94" s="44" t="str">
        <f>IF(tbl_SeqLib[[#This Row],[entry]]=2,MAX(tbl_SeqLib[Exact]),"")</f>
        <v/>
      </c>
      <c r="W94" s="44" t="str" cm="1">
        <f t="array" ref="W94">_xlfn.XLOOKUP(0,ABS(tbl_SeqLib[[#This Row],[Avg per plate]:[Max per plate]]-tbl_SeqLib[[#This Row],[Exact]]),tbl_SeqLib[[#This Row],[Avg per plate]:[Max per plate]],,1)</f>
        <v/>
      </c>
      <c r="X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4" s="88" t="str">
        <f>IF(tbl_SeqLib[[#This Row],[entry]]=1,ROUNDUP(AVERAGE(tbl_SeqLib[Exact]),1),"")</f>
        <v/>
      </c>
      <c r="Z94" s="88" t="str">
        <f>IF(tbl_SeqLib[[#This Row],[entry]]=1,ROUNDUP(AVERAGEIFS(tbl_SeqLib[Exact],tbl_SeqLib[Column],tbl_SeqLib[[#This Row],[Column]]),1),"")</f>
        <v/>
      </c>
      <c r="AA94" s="44" t="str">
        <f>IF(missing_qc_resolution=reference!$E$34,tbl_SeqLib[[#This Row],[Avg per col (missing)]],tbl_SeqLib[[#This Row],[Avg per plate (missing)]])</f>
        <v/>
      </c>
      <c r="AB94" s="44" t="str">
        <f>IF(tbl_SeqLib[[#This Row],[entry]]=0,"",IF(tbl_SeqLib[[#This Row],[entry]]=1,tbl_SeqLib[[#This Row],[Not quantified]],IF(tbl_SeqLib[[#This Row],[entry]]=2,tbl_SeqLib[[#This Row],[Quantified]])))</f>
        <v/>
      </c>
      <c r="AC94" s="48"/>
      <c r="AD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4" s="62" t="str">
        <f>IF(ISBLANK(tbl_SeqLib[[#This Row],[sWGA Identifier]]),"",CONCATENATE(exp_id,"_",tbl_SeqLib[[#This Row],[Well]]))</f>
        <v/>
      </c>
    </row>
    <row r="95" spans="1:31" ht="15.75" customHeight="1" x14ac:dyDescent="0.25">
      <c r="A95" s="61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270</v>
      </c>
      <c r="L95" s="88">
        <f>IF(OR(ISBLANK(tbl_SeqLib[[#This Row],[Sample ID]]),ISBLANK(endrepair_targetmass)),0,IF(LEN(tbl_SeqLib[[#This Row],[PCR '[DNA'] (ng / µl)]])=0,1,2))</f>
        <v>0</v>
      </c>
      <c r="M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5" s="44" t="str">
        <f>IF(tbl_SeqLib[[#This Row],[entry]]=2,ROUNDUP(_xlfn.MINIFS(tbl_SeqLib[Exact],tbl_SeqLib[Column],tbl_SeqLib[[#This Row],[Column]]),1),"")</f>
        <v/>
      </c>
      <c r="O95" s="44" t="str">
        <f>IF(tbl_SeqLib[[#This Row],[entry]]=2,ROUNDDOWN(_xlfn.MAXIFS(tbl_SeqLib[Exact],tbl_SeqLib[Column],tbl_SeqLib[[#This Row],[Column]]),1),"")</f>
        <v/>
      </c>
      <c r="P95" s="44" t="str">
        <f>IF(tbl_SeqLib[[#This Row],[entry]]=2,ROUNDUP(AVERAGEIFS(tbl_SeqLib[Exact],tbl_SeqLib[Column],tbl_SeqLib[[#This Row],[Column]]),1),"")</f>
        <v/>
      </c>
      <c r="Q95" s="44" t="str" cm="1">
        <f t="array" ref="Q95">_xlfn.XLOOKUP(0,ABS(tbl_SeqLib[[#This Row],[Min for col]:[Avg for col]]-tbl_SeqLib[[#This Row],[Exact]]),tbl_SeqLib[[#This Row],[Min for col]:[Avg for col]],"",1)</f>
        <v/>
      </c>
      <c r="R95" s="44" t="str" cm="1">
        <f t="array" ref="R95">_xlfn.XLOOKUP(0,ABS(tbl_SeqLib[[#This Row],[Max for col]:[Avg for col]]-tbl_SeqLib[[#This Row],[Exact]]),tbl_SeqLib[[#This Row],[Max for col]:[Avg for col]],"",1)</f>
        <v/>
      </c>
      <c r="S95" s="44" t="str">
        <f>IF(tbl_SeqLib[[#This Row],[entry]]=2,tbl_SeqLib[[#This Row],[Max for col]],"")</f>
        <v/>
      </c>
      <c r="T95" s="44" t="str">
        <f>IF(tbl_SeqLib[[#This Row],[entry]]=2,tbl_SeqLib[[#This Row],[Avg for col]],"")</f>
        <v/>
      </c>
      <c r="U95" s="44" t="str">
        <f>IF(tbl_SeqLib[[#This Row],[entry]]=2,AVERAGE(tbl_SeqLib[Exact]),"")</f>
        <v/>
      </c>
      <c r="V95" s="44" t="str">
        <f>IF(tbl_SeqLib[[#This Row],[entry]]=2,MAX(tbl_SeqLib[Exact]),"")</f>
        <v/>
      </c>
      <c r="W95" s="44" t="str" cm="1">
        <f t="array" ref="W95">_xlfn.XLOOKUP(0,ABS(tbl_SeqLib[[#This Row],[Avg per plate]:[Max per plate]]-tbl_SeqLib[[#This Row],[Exact]]),tbl_SeqLib[[#This Row],[Avg per plate]:[Max per plate]],,1)</f>
        <v/>
      </c>
      <c r="X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5" s="88" t="str">
        <f>IF(tbl_SeqLib[[#This Row],[entry]]=1,ROUNDUP(AVERAGE(tbl_SeqLib[Exact]),1),"")</f>
        <v/>
      </c>
      <c r="Z95" s="88" t="str">
        <f>IF(tbl_SeqLib[[#This Row],[entry]]=1,ROUNDUP(AVERAGEIFS(tbl_SeqLib[Exact],tbl_SeqLib[Column],tbl_SeqLib[[#This Row],[Column]]),1),"")</f>
        <v/>
      </c>
      <c r="AA95" s="44" t="str">
        <f>IF(missing_qc_resolution=reference!$E$34,tbl_SeqLib[[#This Row],[Avg per col (missing)]],tbl_SeqLib[[#This Row],[Avg per plate (missing)]])</f>
        <v/>
      </c>
      <c r="AB95" s="44" t="str">
        <f>IF(tbl_SeqLib[[#This Row],[entry]]=0,"",IF(tbl_SeqLib[[#This Row],[entry]]=1,tbl_SeqLib[[#This Row],[Not quantified]],IF(tbl_SeqLib[[#This Row],[entry]]=2,tbl_SeqLib[[#This Row],[Quantified]])))</f>
        <v/>
      </c>
      <c r="AC95" s="48"/>
      <c r="AD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5" s="62" t="str">
        <f>IF(ISBLANK(tbl_SeqLib[[#This Row],[sWGA Identifier]]),"",CONCATENATE(exp_id,"_",tbl_SeqLib[[#This Row],[Well]]))</f>
        <v/>
      </c>
    </row>
    <row r="96" spans="1:31" ht="15.75" customHeight="1" x14ac:dyDescent="0.25">
      <c r="A96" s="61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272</v>
      </c>
      <c r="L96" s="88">
        <f>IF(OR(ISBLANK(tbl_SeqLib[[#This Row],[Sample ID]]),ISBLANK(endrepair_targetmass)),0,IF(LEN(tbl_SeqLib[[#This Row],[PCR '[DNA'] (ng / µl)]])=0,1,2))</f>
        <v>0</v>
      </c>
      <c r="M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6" s="44" t="str">
        <f>IF(tbl_SeqLib[[#This Row],[entry]]=2,ROUNDUP(_xlfn.MINIFS(tbl_SeqLib[Exact],tbl_SeqLib[Column],tbl_SeqLib[[#This Row],[Column]]),1),"")</f>
        <v/>
      </c>
      <c r="O96" s="44" t="str">
        <f>IF(tbl_SeqLib[[#This Row],[entry]]=2,ROUNDDOWN(_xlfn.MAXIFS(tbl_SeqLib[Exact],tbl_SeqLib[Column],tbl_SeqLib[[#This Row],[Column]]),1),"")</f>
        <v/>
      </c>
      <c r="P96" s="44" t="str">
        <f>IF(tbl_SeqLib[[#This Row],[entry]]=2,ROUNDUP(AVERAGEIFS(tbl_SeqLib[Exact],tbl_SeqLib[Column],tbl_SeqLib[[#This Row],[Column]]),1),"")</f>
        <v/>
      </c>
      <c r="Q96" s="44" t="str" cm="1">
        <f t="array" ref="Q96">_xlfn.XLOOKUP(0,ABS(tbl_SeqLib[[#This Row],[Min for col]:[Avg for col]]-tbl_SeqLib[[#This Row],[Exact]]),tbl_SeqLib[[#This Row],[Min for col]:[Avg for col]],"",1)</f>
        <v/>
      </c>
      <c r="R96" s="44" t="str" cm="1">
        <f t="array" ref="R96">_xlfn.XLOOKUP(0,ABS(tbl_SeqLib[[#This Row],[Max for col]:[Avg for col]]-tbl_SeqLib[[#This Row],[Exact]]),tbl_SeqLib[[#This Row],[Max for col]:[Avg for col]],"",1)</f>
        <v/>
      </c>
      <c r="S96" s="44" t="str">
        <f>IF(tbl_SeqLib[[#This Row],[entry]]=2,tbl_SeqLib[[#This Row],[Max for col]],"")</f>
        <v/>
      </c>
      <c r="T96" s="44" t="str">
        <f>IF(tbl_SeqLib[[#This Row],[entry]]=2,tbl_SeqLib[[#This Row],[Avg for col]],"")</f>
        <v/>
      </c>
      <c r="U96" s="44" t="str">
        <f>IF(tbl_SeqLib[[#This Row],[entry]]=2,AVERAGE(tbl_SeqLib[Exact]),"")</f>
        <v/>
      </c>
      <c r="V96" s="44" t="str">
        <f>IF(tbl_SeqLib[[#This Row],[entry]]=2,MAX(tbl_SeqLib[Exact]),"")</f>
        <v/>
      </c>
      <c r="W96" s="44" t="str" cm="1">
        <f t="array" ref="W96">_xlfn.XLOOKUP(0,ABS(tbl_SeqLib[[#This Row],[Avg per plate]:[Max per plate]]-tbl_SeqLib[[#This Row],[Exact]]),tbl_SeqLib[[#This Row],[Avg per plate]:[Max per plate]],,1)</f>
        <v/>
      </c>
      <c r="X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6" s="88" t="str">
        <f>IF(tbl_SeqLib[[#This Row],[entry]]=1,ROUNDUP(AVERAGE(tbl_SeqLib[Exact]),1),"")</f>
        <v/>
      </c>
      <c r="Z96" s="88" t="str">
        <f>IF(tbl_SeqLib[[#This Row],[entry]]=1,ROUNDUP(AVERAGEIFS(tbl_SeqLib[Exact],tbl_SeqLib[Column],tbl_SeqLib[[#This Row],[Column]]),1),"")</f>
        <v/>
      </c>
      <c r="AA96" s="44" t="str">
        <f>IF(missing_qc_resolution=reference!$E$34,tbl_SeqLib[[#This Row],[Avg per col (missing)]],tbl_SeqLib[[#This Row],[Avg per plate (missing)]])</f>
        <v/>
      </c>
      <c r="AB96" s="44" t="str">
        <f>IF(tbl_SeqLib[[#This Row],[entry]]=0,"",IF(tbl_SeqLib[[#This Row],[entry]]=1,tbl_SeqLib[[#This Row],[Not quantified]],IF(tbl_SeqLib[[#This Row],[entry]]=2,tbl_SeqLib[[#This Row],[Quantified]])))</f>
        <v/>
      </c>
      <c r="AC96" s="48"/>
      <c r="AD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6" s="62" t="str">
        <f>IF(ISBLANK(tbl_SeqLib[[#This Row],[sWGA Identifier]]),"",CONCATENATE(exp_id,"_",tbl_SeqLib[[#This Row],[Well]]))</f>
        <v/>
      </c>
    </row>
    <row r="97" spans="1:31" ht="15.75" customHeight="1" x14ac:dyDescent="0.25">
      <c r="A97" s="61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274</v>
      </c>
      <c r="L97" s="88">
        <f>IF(OR(ISBLANK(tbl_SeqLib[[#This Row],[Sample ID]]),ISBLANK(endrepair_targetmass)),0,IF(LEN(tbl_SeqLib[[#This Row],[PCR '[DNA'] (ng / µl)]])=0,1,2))</f>
        <v>0</v>
      </c>
      <c r="M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7" s="44" t="str">
        <f>IF(tbl_SeqLib[[#This Row],[entry]]=2,ROUNDUP(_xlfn.MINIFS(tbl_SeqLib[Exact],tbl_SeqLib[Column],tbl_SeqLib[[#This Row],[Column]]),1),"")</f>
        <v/>
      </c>
      <c r="O97" s="44" t="str">
        <f>IF(tbl_SeqLib[[#This Row],[entry]]=2,ROUNDDOWN(_xlfn.MAXIFS(tbl_SeqLib[Exact],tbl_SeqLib[Column],tbl_SeqLib[[#This Row],[Column]]),1),"")</f>
        <v/>
      </c>
      <c r="P97" s="44" t="str">
        <f>IF(tbl_SeqLib[[#This Row],[entry]]=2,ROUNDUP(AVERAGEIFS(tbl_SeqLib[Exact],tbl_SeqLib[Column],tbl_SeqLib[[#This Row],[Column]]),1),"")</f>
        <v/>
      </c>
      <c r="Q97" s="44" t="str" cm="1">
        <f t="array" ref="Q97">_xlfn.XLOOKUP(0,ABS(tbl_SeqLib[[#This Row],[Min for col]:[Avg for col]]-tbl_SeqLib[[#This Row],[Exact]]),tbl_SeqLib[[#This Row],[Min for col]:[Avg for col]],"",1)</f>
        <v/>
      </c>
      <c r="R97" s="44" t="str" cm="1">
        <f t="array" ref="R97">_xlfn.XLOOKUP(0,ABS(tbl_SeqLib[[#This Row],[Max for col]:[Avg for col]]-tbl_SeqLib[[#This Row],[Exact]]),tbl_SeqLib[[#This Row],[Max for col]:[Avg for col]],"",1)</f>
        <v/>
      </c>
      <c r="S97" s="44" t="str">
        <f>IF(tbl_SeqLib[[#This Row],[entry]]=2,tbl_SeqLib[[#This Row],[Max for col]],"")</f>
        <v/>
      </c>
      <c r="T97" s="44" t="str">
        <f>IF(tbl_SeqLib[[#This Row],[entry]]=2,tbl_SeqLib[[#This Row],[Avg for col]],"")</f>
        <v/>
      </c>
      <c r="U97" s="44" t="str">
        <f>IF(tbl_SeqLib[[#This Row],[entry]]=2,AVERAGE(tbl_SeqLib[Exact]),"")</f>
        <v/>
      </c>
      <c r="V97" s="44" t="str">
        <f>IF(tbl_SeqLib[[#This Row],[entry]]=2,MAX(tbl_SeqLib[Exact]),"")</f>
        <v/>
      </c>
      <c r="W97" s="44" t="str" cm="1">
        <f t="array" ref="W97">_xlfn.XLOOKUP(0,ABS(tbl_SeqLib[[#This Row],[Avg per plate]:[Max per plate]]-tbl_SeqLib[[#This Row],[Exact]]),tbl_SeqLib[[#This Row],[Avg per plate]:[Max per plate]],,1)</f>
        <v/>
      </c>
      <c r="X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7" s="88" t="str">
        <f>IF(tbl_SeqLib[[#This Row],[entry]]=1,ROUNDUP(AVERAGE(tbl_SeqLib[Exact]),1),"")</f>
        <v/>
      </c>
      <c r="Z97" s="88" t="str">
        <f>IF(tbl_SeqLib[[#This Row],[entry]]=1,ROUNDUP(AVERAGEIFS(tbl_SeqLib[Exact],tbl_SeqLib[Column],tbl_SeqLib[[#This Row],[Column]]),1),"")</f>
        <v/>
      </c>
      <c r="AA97" s="44" t="str">
        <f>IF(missing_qc_resolution=reference!$E$34,tbl_SeqLib[[#This Row],[Avg per col (missing)]],tbl_SeqLib[[#This Row],[Avg per plate (missing)]])</f>
        <v/>
      </c>
      <c r="AB97" s="44" t="str">
        <f>IF(tbl_SeqLib[[#This Row],[entry]]=0,"",IF(tbl_SeqLib[[#This Row],[entry]]=1,tbl_SeqLib[[#This Row],[Not quantified]],IF(tbl_SeqLib[[#This Row],[entry]]=2,tbl_SeqLib[[#This Row],[Quantified]])))</f>
        <v/>
      </c>
      <c r="AC97" s="48"/>
      <c r="AD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7" s="62" t="str">
        <f>IF(ISBLANK(tbl_SeqLib[[#This Row],[sWGA Identifier]]),"",CONCATENATE(exp_id,"_",tbl_SeqLib[[#This Row],[Well]]))</f>
        <v/>
      </c>
    </row>
    <row r="98" spans="1:31" ht="15.75" customHeight="1" thickBot="1" x14ac:dyDescent="0.3">
      <c r="A98" s="63">
        <v>96</v>
      </c>
      <c r="B98" s="64" t="str">
        <f>RIGHT(tbl_SeqLib[[#This Row],[Well]],LEN(tbl_SeqLib[[#This Row],[Well]])-1)</f>
        <v>12</v>
      </c>
      <c r="C98" s="73" t="s">
        <v>275</v>
      </c>
      <c r="D98" s="65"/>
      <c r="E98" s="66"/>
      <c r="F98" s="67"/>
      <c r="G98" s="67"/>
      <c r="H98" s="67"/>
      <c r="I98" s="67"/>
      <c r="J98" s="68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9" t="s">
        <v>276</v>
      </c>
      <c r="L98" s="89">
        <f>IF(OR(ISBLANK(tbl_SeqLib[[#This Row],[Sample ID]]),ISBLANK(endrepair_targetmass)),0,IF(LEN(tbl_SeqLib[[#This Row],[PCR '[DNA'] (ng / µl)]])=0,1,2))</f>
        <v>0</v>
      </c>
      <c r="M98" s="70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8" s="70" t="str">
        <f>IF(tbl_SeqLib[[#This Row],[entry]]=2,ROUNDUP(_xlfn.MINIFS(tbl_SeqLib[Exact],tbl_SeqLib[Column],tbl_SeqLib[[#This Row],[Column]]),1),"")</f>
        <v/>
      </c>
      <c r="O98" s="70" t="str">
        <f>IF(tbl_SeqLib[[#This Row],[entry]]=2,ROUNDDOWN(_xlfn.MAXIFS(tbl_SeqLib[Exact],tbl_SeqLib[Column],tbl_SeqLib[[#This Row],[Column]]),1),"")</f>
        <v/>
      </c>
      <c r="P98" s="70" t="str">
        <f>IF(tbl_SeqLib[[#This Row],[entry]]=2,ROUNDUP(AVERAGEIFS(tbl_SeqLib[Exact],tbl_SeqLib[Column],tbl_SeqLib[[#This Row],[Column]]),1),"")</f>
        <v/>
      </c>
      <c r="Q98" s="70" t="str" cm="1">
        <f t="array" ref="Q98">_xlfn.XLOOKUP(0,ABS(tbl_SeqLib[[#This Row],[Min for col]:[Avg for col]]-tbl_SeqLib[[#This Row],[Exact]]),tbl_SeqLib[[#This Row],[Min for col]:[Avg for col]],"",1)</f>
        <v/>
      </c>
      <c r="R98" s="70" t="str" cm="1">
        <f t="array" ref="R98">_xlfn.XLOOKUP(0,ABS(tbl_SeqLib[[#This Row],[Max for col]:[Avg for col]]-tbl_SeqLib[[#This Row],[Exact]]),tbl_SeqLib[[#This Row],[Max for col]:[Avg for col]],"",1)</f>
        <v/>
      </c>
      <c r="S98" s="70" t="str">
        <f>IF(tbl_SeqLib[[#This Row],[entry]]=2,tbl_SeqLib[[#This Row],[Max for col]],"")</f>
        <v/>
      </c>
      <c r="T98" s="70" t="str">
        <f>IF(tbl_SeqLib[[#This Row],[entry]]=2,tbl_SeqLib[[#This Row],[Avg for col]],"")</f>
        <v/>
      </c>
      <c r="U98" s="70" t="str">
        <f>IF(tbl_SeqLib[[#This Row],[entry]]=2,AVERAGE(tbl_SeqLib[Exact]),"")</f>
        <v/>
      </c>
      <c r="V98" s="70" t="str">
        <f>IF(tbl_SeqLib[[#This Row],[entry]]=2,MAX(tbl_SeqLib[Exact]),"")</f>
        <v/>
      </c>
      <c r="W98" s="70" t="str" cm="1">
        <f t="array" ref="W98">_xlfn.XLOOKUP(0,ABS(tbl_SeqLib[[#This Row],[Avg per plate]:[Max per plate]]-tbl_SeqLib[[#This Row],[Exact]]),tbl_SeqLib[[#This Row],[Avg per plate]:[Max per plate]],,1)</f>
        <v/>
      </c>
      <c r="X98" s="70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8" s="89" t="str">
        <f>IF(tbl_SeqLib[[#This Row],[entry]]=1,ROUNDUP(AVERAGE(tbl_SeqLib[Exact]),1),"")</f>
        <v/>
      </c>
      <c r="Z98" s="89" t="str">
        <f>IF(tbl_SeqLib[[#This Row],[entry]]=1,ROUNDUP(AVERAGEIFS(tbl_SeqLib[Exact],tbl_SeqLib[Column],tbl_SeqLib[[#This Row],[Column]]),1),"")</f>
        <v/>
      </c>
      <c r="AA98" s="70" t="str">
        <f>IF(missing_qc_resolution=reference!$E$34,tbl_SeqLib[[#This Row],[Avg per col (missing)]],tbl_SeqLib[[#This Row],[Avg per plate (missing)]])</f>
        <v/>
      </c>
      <c r="AB98" s="70" t="str">
        <f>IF(tbl_SeqLib[[#This Row],[entry]]=0,"",IF(tbl_SeqLib[[#This Row],[entry]]=1,tbl_SeqLib[[#This Row],[Not quantified]],IF(tbl_SeqLib[[#This Row],[entry]]=2,tbl_SeqLib[[#This Row],[Quantified]])))</f>
        <v/>
      </c>
      <c r="AC98" s="71"/>
      <c r="AD98" s="70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8" s="72" t="str">
        <f>IF(ISBLANK(tbl_SeqLib[[#This Row],[sWGA Identifier]]),"",CONCATENATE(exp_id,"_",tbl_SeqLib[[#This Row],[Well]]))</f>
        <v/>
      </c>
    </row>
    <row r="99" spans="1:31" s="23" customFormat="1" ht="94.5" customHeight="1" x14ac:dyDescent="0.25">
      <c r="A99" s="22"/>
      <c r="B99" s="22"/>
      <c r="C99" s="22"/>
      <c r="D99" s="22"/>
      <c r="E99" s="22"/>
      <c r="F99" s="22"/>
      <c r="G99" s="22"/>
    </row>
    <row r="100" spans="1:31" x14ac:dyDescent="0.25">
      <c r="A100" s="3"/>
      <c r="B100" s="3"/>
      <c r="C100" s="3"/>
      <c r="D100" s="3"/>
      <c r="F100" s="3"/>
      <c r="G100" s="3"/>
    </row>
    <row r="101" spans="1:31" x14ac:dyDescent="0.25">
      <c r="A101" s="3"/>
      <c r="B101" s="3"/>
      <c r="C101" s="3"/>
      <c r="D101" s="3"/>
      <c r="F101" s="3"/>
      <c r="G101" s="3"/>
    </row>
    <row r="102" spans="1:31" x14ac:dyDescent="0.25">
      <c r="A102" s="3"/>
      <c r="B102" s="3"/>
      <c r="C102" s="3"/>
      <c r="D102" s="3"/>
      <c r="F102" s="3"/>
      <c r="G102" s="3"/>
    </row>
    <row r="103" spans="1:31" x14ac:dyDescent="0.25">
      <c r="A103" s="3"/>
      <c r="B103" s="3"/>
      <c r="C103" s="3"/>
      <c r="D103" s="3"/>
      <c r="F103" s="3"/>
      <c r="G103" s="3"/>
    </row>
    <row r="104" spans="1:31" x14ac:dyDescent="0.25">
      <c r="A104" s="3"/>
      <c r="B104" s="3"/>
      <c r="C104" s="3"/>
      <c r="D104" s="3"/>
      <c r="F104" s="3"/>
      <c r="G104" s="3"/>
    </row>
    <row r="105" spans="1:31" x14ac:dyDescent="0.25">
      <c r="A105" s="3"/>
      <c r="B105" s="3"/>
      <c r="C105" s="3"/>
      <c r="D105" s="3"/>
      <c r="F105" s="3"/>
      <c r="G105" s="3"/>
    </row>
    <row r="106" spans="1:31" x14ac:dyDescent="0.25">
      <c r="A106" s="3"/>
      <c r="B106" s="3"/>
      <c r="C106" s="3"/>
      <c r="D106" s="3"/>
      <c r="F106" s="3"/>
      <c r="G106" s="3"/>
    </row>
    <row r="107" spans="1:31" x14ac:dyDescent="0.25">
      <c r="A107" s="3"/>
      <c r="B107" s="3"/>
      <c r="C107" s="3"/>
      <c r="D107" s="3"/>
      <c r="F107" s="3"/>
      <c r="G107" s="3"/>
    </row>
    <row r="108" spans="1:31" x14ac:dyDescent="0.25">
      <c r="A108" s="3"/>
      <c r="B108" s="3"/>
      <c r="C108" s="3"/>
      <c r="D108" s="3"/>
      <c r="F108" s="3"/>
      <c r="G108" s="3"/>
    </row>
    <row r="109" spans="1:31" x14ac:dyDescent="0.25">
      <c r="A109" s="3"/>
      <c r="B109" s="3"/>
      <c r="C109" s="3"/>
      <c r="D109" s="3"/>
      <c r="F109" s="3"/>
      <c r="G109" s="3"/>
    </row>
    <row r="110" spans="1:31" x14ac:dyDescent="0.25">
      <c r="A110" s="3"/>
      <c r="B110" s="3"/>
      <c r="C110" s="3"/>
      <c r="D110" s="3"/>
      <c r="F110" s="3"/>
      <c r="G110" s="3"/>
    </row>
    <row r="111" spans="1:31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AE1"/>
  </mergeCells>
  <phoneticPr fontId="18" type="noConversion"/>
  <conditionalFormatting sqref="D1:I98 K3:K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C3:AC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5"/>
  <sheetViews>
    <sheetView zoomScale="160" zoomScaleNormal="160" workbookViewId="0">
      <selection activeCell="B4" sqref="B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80" t="s">
        <v>283</v>
      </c>
      <c r="C1" s="24"/>
      <c r="D1" s="24"/>
      <c r="E1" s="80" t="s">
        <v>284</v>
      </c>
      <c r="F1" s="80"/>
      <c r="H1" s="80" t="s">
        <v>285</v>
      </c>
    </row>
    <row r="2" spans="1:16" ht="16.5" thickBot="1" x14ac:dyDescent="0.3">
      <c r="A2" s="81" t="s">
        <v>286</v>
      </c>
      <c r="B2" s="82"/>
      <c r="C2" s="82"/>
      <c r="E2" s="82" t="s">
        <v>287</v>
      </c>
      <c r="F2" s="83"/>
      <c r="H2" s="84" t="s">
        <v>288</v>
      </c>
      <c r="I2" s="84" t="s">
        <v>289</v>
      </c>
      <c r="K2" s="84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9" t="s">
        <v>420</v>
      </c>
      <c r="C6" t="s">
        <v>380</v>
      </c>
      <c r="E6" s="82" t="s">
        <v>340</v>
      </c>
      <c r="F6" s="83"/>
      <c r="H6" s="35"/>
      <c r="I6" s="35"/>
      <c r="K6" s="35"/>
    </row>
    <row r="7" spans="1:16" x14ac:dyDescent="0.25">
      <c r="A7" s="15" t="s">
        <v>398</v>
      </c>
      <c r="B7" s="49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81" t="s">
        <v>301</v>
      </c>
      <c r="B9" s="82"/>
      <c r="C9" s="82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82" t="s">
        <v>356</v>
      </c>
      <c r="F10" s="83"/>
      <c r="H10" s="85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5" t="s">
        <v>297</v>
      </c>
    </row>
    <row r="12" spans="1:16" x14ac:dyDescent="0.25">
      <c r="E12" t="s">
        <v>357</v>
      </c>
      <c r="H12" s="85" t="s">
        <v>299</v>
      </c>
      <c r="M12" s="24"/>
      <c r="N12" s="24"/>
      <c r="O12" s="24"/>
      <c r="P12" s="24"/>
    </row>
    <row r="13" spans="1:16" ht="16.5" thickBot="1" x14ac:dyDescent="0.3">
      <c r="A13" s="81" t="s">
        <v>336</v>
      </c>
      <c r="E13" t="s">
        <v>358</v>
      </c>
      <c r="H13" s="85" t="s">
        <v>300</v>
      </c>
    </row>
    <row r="14" spans="1:16" x14ac:dyDescent="0.25">
      <c r="A14" t="s">
        <v>422</v>
      </c>
      <c r="E14" t="s">
        <v>359</v>
      </c>
      <c r="H14" s="85" t="s">
        <v>302</v>
      </c>
    </row>
    <row r="15" spans="1:16" x14ac:dyDescent="0.25">
      <c r="A15" t="s">
        <v>424</v>
      </c>
      <c r="E15" s="15" t="s">
        <v>360</v>
      </c>
      <c r="F15" s="15"/>
    </row>
    <row r="17" spans="5:9" ht="16.5" thickBot="1" x14ac:dyDescent="0.3">
      <c r="E17" s="82" t="s">
        <v>361</v>
      </c>
      <c r="F17" s="83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6" t="s">
        <v>373</v>
      </c>
      <c r="F21" s="83"/>
    </row>
    <row r="22" spans="5:9" x14ac:dyDescent="0.25">
      <c r="E22" s="83" t="s">
        <v>374</v>
      </c>
      <c r="F22" s="83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6" t="s">
        <v>373</v>
      </c>
      <c r="F32" s="83"/>
    </row>
    <row r="33" spans="5:6" x14ac:dyDescent="0.25">
      <c r="E33" s="83" t="s">
        <v>374</v>
      </c>
      <c r="F33" s="83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329</v>
      </c>
      <c r="B1" t="s">
        <v>330</v>
      </c>
      <c r="C1" t="s">
        <v>306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IF(LEN(Library!AE3)=0,"",Library!AE3)</f>
        <v/>
      </c>
      <c r="G2" t="str">
        <f>IF(LEN(Library!F3)=0,"",CONCATENATE("barcode",Library!K3))</f>
        <v/>
      </c>
      <c r="H2" t="str">
        <f>IF(LEN(Library!AB3)=0,"",IF(Library!AC3&gt;0,Library!AC3,Library!AB3))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IF(LEN(Library!AE4)=0,"",Library!AE4)</f>
        <v/>
      </c>
      <c r="G3" t="str">
        <f>IF(LEN(Library!F4)=0,"",CONCATENATE("barcode",Library!K4))</f>
        <v/>
      </c>
      <c r="H3" t="str">
        <f>IF(LEN(Library!AB4)=0,"",IF(Library!AC4&gt;0,Library!AC4,Library!AB4))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IF(LEN(Library!AE5)=0,"",Library!AE5)</f>
        <v/>
      </c>
      <c r="G4" t="str">
        <f>IF(LEN(Library!F5)=0,"",CONCATENATE("barcode",Library!K5))</f>
        <v/>
      </c>
      <c r="H4" t="str">
        <f>IF(LEN(Library!AB5)=0,"",IF(Library!AC5&gt;0,Library!AC5,Library!AB5))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IF(LEN(Library!AE6)=0,"",Library!AE6)</f>
        <v/>
      </c>
      <c r="G5" t="str">
        <f>IF(LEN(Library!F6)=0,"",CONCATENATE("barcode",Library!K6))</f>
        <v/>
      </c>
      <c r="H5" t="str">
        <f>IF(LEN(Library!AB6)=0,"",IF(Library!AC6&gt;0,Library!AC6,Library!AB6))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IF(LEN(Library!AE7)=0,"",Library!AE7)</f>
        <v/>
      </c>
      <c r="G6" t="str">
        <f>IF(LEN(Library!F7)=0,"",CONCATENATE("barcode",Library!K7))</f>
        <v/>
      </c>
      <c r="H6" t="str">
        <f>IF(LEN(Library!AB7)=0,"",IF(Library!AC7&gt;0,Library!AC7,Library!AB7))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IF(LEN(Library!AE8)=0,"",Library!AE8)</f>
        <v/>
      </c>
      <c r="G7" t="str">
        <f>IF(LEN(Library!F8)=0,"",CONCATENATE("barcode",Library!K8))</f>
        <v/>
      </c>
      <c r="H7" t="str">
        <f>IF(LEN(Library!AB8)=0,"",IF(Library!AC8&gt;0,Library!AC8,Library!AB8))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IF(LEN(Library!AE9)=0,"",Library!AE9)</f>
        <v/>
      </c>
      <c r="G8" t="str">
        <f>IF(LEN(Library!F9)=0,"",CONCATENATE("barcode",Library!K9))</f>
        <v/>
      </c>
      <c r="H8" t="str">
        <f>IF(LEN(Library!AB9)=0,"",IF(Library!AC9&gt;0,Library!AC9,Library!AB9))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IF(LEN(Library!AE10)=0,"",Library!AE10)</f>
        <v/>
      </c>
      <c r="G9" t="str">
        <f>IF(LEN(Library!F10)=0,"",CONCATENATE("barcode",Library!K10))</f>
        <v/>
      </c>
      <c r="H9" t="str">
        <f>IF(LEN(Library!AB10)=0,"",IF(Library!AC10&gt;0,Library!AC10,Library!AB10))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IF(LEN(Library!AE11)=0,"",Library!AE11)</f>
        <v/>
      </c>
      <c r="G10" t="str">
        <f>IF(LEN(Library!F11)=0,"",CONCATENATE("barcode",Library!K11))</f>
        <v/>
      </c>
      <c r="H10" t="str">
        <f>IF(LEN(Library!AB11)=0,"",IF(Library!AC11&gt;0,Library!AC11,Library!AB11))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IF(LEN(Library!AE12)=0,"",Library!AE12)</f>
        <v/>
      </c>
      <c r="G11" t="str">
        <f>IF(LEN(Library!F12)=0,"",CONCATENATE("barcode",Library!K12))</f>
        <v/>
      </c>
      <c r="H11" t="str">
        <f>IF(LEN(Library!AB12)=0,"",IF(Library!AC12&gt;0,Library!AC12,Library!AB12))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IF(LEN(Library!AE13)=0,"",Library!AE13)</f>
        <v/>
      </c>
      <c r="G12" t="str">
        <f>IF(LEN(Library!F13)=0,"",CONCATENATE("barcode",Library!K13))</f>
        <v/>
      </c>
      <c r="H12" t="str">
        <f>IF(LEN(Library!AB13)=0,"",IF(Library!AC13&gt;0,Library!AC13,Library!AB13))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IF(LEN(Library!AE14)=0,"",Library!AE14)</f>
        <v/>
      </c>
      <c r="G13" t="str">
        <f>IF(LEN(Library!F14)=0,"",CONCATENATE("barcode",Library!K14))</f>
        <v/>
      </c>
      <c r="H13" t="str">
        <f>IF(LEN(Library!AB14)=0,"",IF(Library!AC14&gt;0,Library!AC14,Library!AB14))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IF(LEN(Library!AE15)=0,"",Library!AE15)</f>
        <v/>
      </c>
      <c r="G14" t="str">
        <f>IF(LEN(Library!F15)=0,"",CONCATENATE("barcode",Library!K15))</f>
        <v/>
      </c>
      <c r="H14" t="str">
        <f>IF(LEN(Library!AB15)=0,"",IF(Library!AC15&gt;0,Library!AC15,Library!AB15))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IF(LEN(Library!AE16)=0,"",Library!AE16)</f>
        <v/>
      </c>
      <c r="G15" t="str">
        <f>IF(LEN(Library!F16)=0,"",CONCATENATE("barcode",Library!K16))</f>
        <v/>
      </c>
      <c r="H15" t="str">
        <f>IF(LEN(Library!AB16)=0,"",IF(Library!AC16&gt;0,Library!AC16,Library!AB16))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IF(LEN(Library!AE17)=0,"",Library!AE17)</f>
        <v/>
      </c>
      <c r="G16" t="str">
        <f>IF(LEN(Library!F17)=0,"",CONCATENATE("barcode",Library!K17))</f>
        <v/>
      </c>
      <c r="H16" t="str">
        <f>IF(LEN(Library!AB17)=0,"",IF(Library!AC17&gt;0,Library!AC17,Library!AB17))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IF(LEN(Library!AE18)=0,"",Library!AE18)</f>
        <v/>
      </c>
      <c r="G17" t="str">
        <f>IF(LEN(Library!F18)=0,"",CONCATENATE("barcode",Library!K18))</f>
        <v/>
      </c>
      <c r="H17" t="str">
        <f>IF(LEN(Library!AB18)=0,"",IF(Library!AC18&gt;0,Library!AC18,Library!AB18))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IF(LEN(Library!AE19)=0,"",Library!AE19)</f>
        <v/>
      </c>
      <c r="G18" t="str">
        <f>IF(LEN(Library!F19)=0,"",CONCATENATE("barcode",Library!K19))</f>
        <v/>
      </c>
      <c r="H18" t="str">
        <f>IF(LEN(Library!AB19)=0,"",IF(Library!AC19&gt;0,Library!AC19,Library!AB19))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IF(LEN(Library!AE20)=0,"",Library!AE20)</f>
        <v/>
      </c>
      <c r="G19" t="str">
        <f>IF(LEN(Library!F20)=0,"",CONCATENATE("barcode",Library!K20))</f>
        <v/>
      </c>
      <c r="H19" t="str">
        <f>IF(LEN(Library!AB20)=0,"",IF(Library!AC20&gt;0,Library!AC20,Library!AB20))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IF(LEN(Library!AE21)=0,"",Library!AE21)</f>
        <v/>
      </c>
      <c r="G20" t="str">
        <f>IF(LEN(Library!F21)=0,"",CONCATENATE("barcode",Library!K21))</f>
        <v/>
      </c>
      <c r="H20" t="str">
        <f>IF(LEN(Library!AB21)=0,"",IF(Library!AC21&gt;0,Library!AC21,Library!AB21))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IF(LEN(Library!AE22)=0,"",Library!AE22)</f>
        <v/>
      </c>
      <c r="G21" t="str">
        <f>IF(LEN(Library!F22)=0,"",CONCATENATE("barcode",Library!K22))</f>
        <v/>
      </c>
      <c r="H21" t="str">
        <f>IF(LEN(Library!AB22)=0,"",IF(Library!AC22&gt;0,Library!AC22,Library!AB22))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IF(LEN(Library!AE23)=0,"",Library!AE23)</f>
        <v/>
      </c>
      <c r="G22" t="str">
        <f>IF(LEN(Library!F23)=0,"",CONCATENATE("barcode",Library!K23))</f>
        <v/>
      </c>
      <c r="H22" t="str">
        <f>IF(LEN(Library!AB23)=0,"",IF(Library!AC23&gt;0,Library!AC23,Library!AB23))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IF(LEN(Library!AE24)=0,"",Library!AE24)</f>
        <v/>
      </c>
      <c r="G23" t="str">
        <f>IF(LEN(Library!F24)=0,"",CONCATENATE("barcode",Library!K24))</f>
        <v/>
      </c>
      <c r="H23" t="str">
        <f>IF(LEN(Library!AB24)=0,"",IF(Library!AC24&gt;0,Library!AC24,Library!AB24))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IF(LEN(Library!AE25)=0,"",Library!AE25)</f>
        <v/>
      </c>
      <c r="G24" t="str">
        <f>IF(LEN(Library!F25)=0,"",CONCATENATE("barcode",Library!K25))</f>
        <v/>
      </c>
      <c r="H24" t="str">
        <f>IF(LEN(Library!AB25)=0,"",IF(Library!AC25&gt;0,Library!AC25,Library!AB25))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IF(LEN(Library!AE26)=0,"",Library!AE26)</f>
        <v/>
      </c>
      <c r="G25" t="str">
        <f>IF(LEN(Library!F26)=0,"",CONCATENATE("barcode",Library!K26))</f>
        <v/>
      </c>
      <c r="H25" t="str">
        <f>IF(LEN(Library!AB26)=0,"",IF(Library!AC26&gt;0,Library!AC26,Library!AB26))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IF(LEN(Library!AE27)=0,"",Library!AE27)</f>
        <v/>
      </c>
      <c r="G26" t="str">
        <f>IF(LEN(Library!F27)=0,"",CONCATENATE("barcode",Library!K27))</f>
        <v/>
      </c>
      <c r="H26" t="str">
        <f>IF(LEN(Library!AB27)=0,"",IF(Library!AC27&gt;0,Library!AC27,Library!AB27))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IF(LEN(Library!AE28)=0,"",Library!AE28)</f>
        <v/>
      </c>
      <c r="G27" t="str">
        <f>IF(LEN(Library!F28)=0,"",CONCATENATE("barcode",Library!K28))</f>
        <v/>
      </c>
      <c r="H27" t="str">
        <f>IF(LEN(Library!AB28)=0,"",IF(Library!AC28&gt;0,Library!AC28,Library!AB28))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IF(LEN(Library!AE29)=0,"",Library!AE29)</f>
        <v/>
      </c>
      <c r="G28" t="str">
        <f>IF(LEN(Library!F29)=0,"",CONCATENATE("barcode",Library!K29))</f>
        <v/>
      </c>
      <c r="H28" t="str">
        <f>IF(LEN(Library!AB29)=0,"",IF(Library!AC29&gt;0,Library!AC29,Library!AB29))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IF(LEN(Library!AB30)=0,"",IF(Library!AC30&gt;0,Library!AC30,Library!AB30))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IF(LEN(Library!AE31)=0,"",Library!AE31)</f>
        <v/>
      </c>
      <c r="G30" t="str">
        <f>IF(LEN(Library!F31)=0,"",CONCATENATE("barcode",Library!K31))</f>
        <v/>
      </c>
      <c r="H30" t="str">
        <f>IF(LEN(Library!AB31)=0,"",IF(Library!AC31&gt;0,Library!AC31,Library!AB31))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IF(LEN(Library!AE32)=0,"",Library!AE32)</f>
        <v/>
      </c>
      <c r="G31" t="str">
        <f>IF(LEN(Library!F32)=0,"",CONCATENATE("barcode",Library!K32))</f>
        <v/>
      </c>
      <c r="H31" t="str">
        <f>IF(LEN(Library!AB32)=0,"",IF(Library!AC32&gt;0,Library!AC32,Library!AB32))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IF(LEN(Library!AE33)=0,"",Library!AE33)</f>
        <v/>
      </c>
      <c r="G32" t="str">
        <f>IF(LEN(Library!F33)=0,"",CONCATENATE("barcode",Library!K33))</f>
        <v/>
      </c>
      <c r="H32" t="str">
        <f>IF(LEN(Library!AB33)=0,"",IF(Library!AC33&gt;0,Library!AC33,Library!AB33))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IF(LEN(Library!AE34)=0,"",Library!AE34)</f>
        <v/>
      </c>
      <c r="G33" t="str">
        <f>IF(LEN(Library!F34)=0,"",CONCATENATE("barcode",Library!K34))</f>
        <v/>
      </c>
      <c r="H33" t="str">
        <f>IF(LEN(Library!AB34)=0,"",IF(Library!AC34&gt;0,Library!AC34,Library!AB34))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IF(LEN(Library!AE35)=0,"",Library!AE35)</f>
        <v/>
      </c>
      <c r="G34" t="str">
        <f>IF(LEN(Library!F35)=0,"",CONCATENATE("barcode",Library!K35))</f>
        <v/>
      </c>
      <c r="H34" t="str">
        <f>IF(LEN(Library!AB35)=0,"",IF(Library!AC35&gt;0,Library!AC35,Library!AB35))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IF(LEN(Library!AE36)=0,"",Library!AE36)</f>
        <v/>
      </c>
      <c r="G35" t="str">
        <f>IF(LEN(Library!F36)=0,"",CONCATENATE("barcode",Library!K36))</f>
        <v/>
      </c>
      <c r="H35" t="str">
        <f>IF(LEN(Library!AB36)=0,"",IF(Library!AC36&gt;0,Library!AC36,Library!AB36))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IF(LEN(Library!AE37)=0,"",Library!AE37)</f>
        <v/>
      </c>
      <c r="G36" t="str">
        <f>IF(LEN(Library!F37)=0,"",CONCATENATE("barcode",Library!K37))</f>
        <v/>
      </c>
      <c r="H36" t="str">
        <f>IF(LEN(Library!AB37)=0,"",IF(Library!AC37&gt;0,Library!AC37,Library!AB37))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IF(LEN(Library!AE38)=0,"",Library!AE38)</f>
        <v/>
      </c>
      <c r="G37" t="str">
        <f>IF(LEN(Library!F38)=0,"",CONCATENATE("barcode",Library!K38))</f>
        <v/>
      </c>
      <c r="H37" t="str">
        <f>IF(LEN(Library!AB38)=0,"",IF(Library!AC38&gt;0,Library!AC38,Library!AB38))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IF(LEN(Library!AE39)=0,"",Library!AE39)</f>
        <v/>
      </c>
      <c r="G38" t="str">
        <f>IF(LEN(Library!F39)=0,"",CONCATENATE("barcode",Library!K39))</f>
        <v/>
      </c>
      <c r="H38" t="str">
        <f>IF(LEN(Library!AB39)=0,"",IF(Library!AC39&gt;0,Library!AC39,Library!AB39))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IF(LEN(Library!AE40)=0,"",Library!AE40)</f>
        <v/>
      </c>
      <c r="G39" t="str">
        <f>IF(LEN(Library!F40)=0,"",CONCATENATE("barcode",Library!K40))</f>
        <v/>
      </c>
      <c r="H39" t="str">
        <f>IF(LEN(Library!AB40)=0,"",IF(Library!AC40&gt;0,Library!AC40,Library!AB40))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IF(LEN(Library!AE41)=0,"",Library!AE41)</f>
        <v/>
      </c>
      <c r="G40" t="str">
        <f>IF(LEN(Library!F41)=0,"",CONCATENATE("barcode",Library!K41))</f>
        <v/>
      </c>
      <c r="H40" t="str">
        <f>IF(LEN(Library!AB41)=0,"",IF(Library!AC41&gt;0,Library!AC41,Library!AB41))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IF(LEN(Library!AE42)=0,"",Library!AE42)</f>
        <v/>
      </c>
      <c r="G41" t="str">
        <f>IF(LEN(Library!F42)=0,"",CONCATENATE("barcode",Library!K42))</f>
        <v/>
      </c>
      <c r="H41" t="str">
        <f>IF(LEN(Library!AB42)=0,"",IF(Library!AC42&gt;0,Library!AC42,Library!AB42))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IF(LEN(Library!AE43)=0,"",Library!AE43)</f>
        <v/>
      </c>
      <c r="G42" t="str">
        <f>IF(LEN(Library!F43)=0,"",CONCATENATE("barcode",Library!K43))</f>
        <v/>
      </c>
      <c r="H42" t="str">
        <f>IF(LEN(Library!AB43)=0,"",IF(Library!AC43&gt;0,Library!AC43,Library!AB43))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IF(LEN(Library!AE44)=0,"",Library!AE44)</f>
        <v/>
      </c>
      <c r="G43" t="str">
        <f>IF(LEN(Library!F44)=0,"",CONCATENATE("barcode",Library!K44))</f>
        <v/>
      </c>
      <c r="H43" t="str">
        <f>IF(LEN(Library!AB44)=0,"",IF(Library!AC44&gt;0,Library!AC44,Library!AB44))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IF(LEN(Library!AE45)=0,"",Library!AE45)</f>
        <v/>
      </c>
      <c r="G44" t="str">
        <f>IF(LEN(Library!F45)=0,"",CONCATENATE("barcode",Library!K45))</f>
        <v/>
      </c>
      <c r="H44" t="str">
        <f>IF(LEN(Library!AB45)=0,"",IF(Library!AC45&gt;0,Library!AC45,Library!AB45))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IF(LEN(Library!AE46)=0,"",Library!AE46)</f>
        <v/>
      </c>
      <c r="G45" t="str">
        <f>IF(LEN(Library!F46)=0,"",CONCATENATE("barcode",Library!K46))</f>
        <v/>
      </c>
      <c r="H45" t="str">
        <f>IF(LEN(Library!AB46)=0,"",IF(Library!AC46&gt;0,Library!AC46,Library!AB46))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IF(LEN(Library!AE47)=0,"",Library!AE47)</f>
        <v/>
      </c>
      <c r="G46" t="str">
        <f>IF(LEN(Library!F47)=0,"",CONCATENATE("barcode",Library!K47))</f>
        <v/>
      </c>
      <c r="H46" t="str">
        <f>IF(LEN(Library!AB47)=0,"",IF(Library!AC47&gt;0,Library!AC47,Library!AB47))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IF(LEN(Library!AE48)=0,"",Library!AE48)</f>
        <v/>
      </c>
      <c r="G47" t="str">
        <f>IF(LEN(Library!F48)=0,"",CONCATENATE("barcode",Library!K48))</f>
        <v/>
      </c>
      <c r="H47" t="str">
        <f>IF(LEN(Library!AB48)=0,"",IF(Library!AC48&gt;0,Library!AC48,Library!AB48))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IF(LEN(Library!AE49)=0,"",Library!AE49)</f>
        <v/>
      </c>
      <c r="G48" t="str">
        <f>IF(LEN(Library!F49)=0,"",CONCATENATE("barcode",Library!K49))</f>
        <v/>
      </c>
      <c r="H48" t="str">
        <f>IF(LEN(Library!AB49)=0,"",IF(Library!AC49&gt;0,Library!AC49,Library!AB49))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IF(LEN(Library!AE50)=0,"",Library!AE50)</f>
        <v/>
      </c>
      <c r="G49" t="str">
        <f>IF(LEN(Library!F50)=0,"",CONCATENATE("barcode",Library!K50))</f>
        <v/>
      </c>
      <c r="H49" t="str">
        <f>IF(LEN(Library!AB50)=0,"",IF(Library!AC50&gt;0,Library!AC50,Library!AB50))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IF(LEN(Library!AE51)=0,"",Library!AE51)</f>
        <v/>
      </c>
      <c r="G50" t="str">
        <f>IF(LEN(Library!F51)=0,"",CONCATENATE("barcode",Library!K51))</f>
        <v/>
      </c>
      <c r="H50" t="str">
        <f>IF(LEN(Library!AB51)=0,"",IF(Library!AC51&gt;0,Library!AC51,Library!AB51))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IF(LEN(Library!AE52)=0,"",Library!AE52)</f>
        <v/>
      </c>
      <c r="G51" t="str">
        <f>IF(LEN(Library!F52)=0,"",CONCATENATE("barcode",Library!K52))</f>
        <v/>
      </c>
      <c r="H51" t="str">
        <f>IF(LEN(Library!AB52)=0,"",IF(Library!AC52&gt;0,Library!AC52,Library!AB52))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IF(LEN(Library!AE53)=0,"",Library!AE53)</f>
        <v/>
      </c>
      <c r="G52" t="str">
        <f>IF(LEN(Library!F53)=0,"",CONCATENATE("barcode",Library!K53))</f>
        <v/>
      </c>
      <c r="H52" t="str">
        <f>IF(LEN(Library!AB53)=0,"",IF(Library!AC53&gt;0,Library!AC53,Library!AB53))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IF(LEN(Library!AE54)=0,"",Library!AE54)</f>
        <v/>
      </c>
      <c r="G53" t="str">
        <f>IF(LEN(Library!F54)=0,"",CONCATENATE("barcode",Library!K54))</f>
        <v/>
      </c>
      <c r="H53" t="str">
        <f>IF(LEN(Library!AB54)=0,"",IF(Library!AC54&gt;0,Library!AC54,Library!AB54))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IF(LEN(Library!AE55)=0,"",Library!AE55)</f>
        <v/>
      </c>
      <c r="G54" t="str">
        <f>IF(LEN(Library!F55)=0,"",CONCATENATE("barcode",Library!K55))</f>
        <v/>
      </c>
      <c r="H54" t="str">
        <f>IF(LEN(Library!AB55)=0,"",IF(Library!AC55&gt;0,Library!AC55,Library!AB55))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IF(LEN(Library!AE56)=0,"",Library!AE56)</f>
        <v/>
      </c>
      <c r="G55" t="str">
        <f>IF(LEN(Library!F56)=0,"",CONCATENATE("barcode",Library!K56))</f>
        <v/>
      </c>
      <c r="H55" t="str">
        <f>IF(LEN(Library!AB56)=0,"",IF(Library!AC56&gt;0,Library!AC56,Library!AB56))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IF(LEN(Library!AE57)=0,"",Library!AE57)</f>
        <v/>
      </c>
      <c r="G56" t="str">
        <f>IF(LEN(Library!F57)=0,"",CONCATENATE("barcode",Library!K57))</f>
        <v/>
      </c>
      <c r="H56" t="str">
        <f>IF(LEN(Library!AB57)=0,"",IF(Library!AC57&gt;0,Library!AC57,Library!AB57))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IF(LEN(Library!AE58)=0,"",Library!AE58)</f>
        <v/>
      </c>
      <c r="G57" t="str">
        <f>IF(LEN(Library!F58)=0,"",CONCATENATE("barcode",Library!K58))</f>
        <v/>
      </c>
      <c r="H57" t="str">
        <f>IF(LEN(Library!AB58)=0,"",IF(Library!AC58&gt;0,Library!AC58,Library!AB58))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IF(LEN(Library!AE59)=0,"",Library!AE59)</f>
        <v/>
      </c>
      <c r="G58" t="str">
        <f>IF(LEN(Library!F59)=0,"",CONCATENATE("barcode",Library!K59))</f>
        <v/>
      </c>
      <c r="H58" t="str">
        <f>IF(LEN(Library!AB59)=0,"",IF(Library!AC59&gt;0,Library!AC59,Library!AB59))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IF(LEN(Library!AE60)=0,"",Library!AE60)</f>
        <v/>
      </c>
      <c r="G59" t="str">
        <f>IF(LEN(Library!F60)=0,"",CONCATENATE("barcode",Library!K60))</f>
        <v/>
      </c>
      <c r="H59" t="str">
        <f>IF(LEN(Library!AB60)=0,"",IF(Library!AC60&gt;0,Library!AC60,Library!AB60))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IF(LEN(Library!AE61)=0,"",Library!AE61)</f>
        <v/>
      </c>
      <c r="G60" t="str">
        <f>IF(LEN(Library!F61)=0,"",CONCATENATE("barcode",Library!K61))</f>
        <v/>
      </c>
      <c r="H60" t="str">
        <f>IF(LEN(Library!AB61)=0,"",IF(Library!AC61&gt;0,Library!AC61,Library!AB61))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IF(LEN(Library!AE62)=0,"",Library!AE62)</f>
        <v/>
      </c>
      <c r="G61" t="str">
        <f>IF(LEN(Library!F62)=0,"",CONCATENATE("barcode",Library!K62))</f>
        <v/>
      </c>
      <c r="H61" t="str">
        <f>IF(LEN(Library!AB62)=0,"",IF(Library!AC62&gt;0,Library!AC62,Library!AB62))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IF(LEN(Library!AE63)=0,"",Library!AE63)</f>
        <v/>
      </c>
      <c r="G62" t="str">
        <f>IF(LEN(Library!F63)=0,"",CONCATENATE("barcode",Library!K63))</f>
        <v/>
      </c>
      <c r="H62" t="str">
        <f>IF(LEN(Library!AB63)=0,"",IF(Library!AC63&gt;0,Library!AC63,Library!AB63))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IF(LEN(Library!AE64)=0,"",Library!AE64)</f>
        <v/>
      </c>
      <c r="G63" t="str">
        <f>IF(LEN(Library!F64)=0,"",CONCATENATE("barcode",Library!K64))</f>
        <v/>
      </c>
      <c r="H63" t="str">
        <f>IF(LEN(Library!AB64)=0,"",IF(Library!AC64&gt;0,Library!AC64,Library!AB64))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IF(LEN(Library!AE65)=0,"",Library!AE65)</f>
        <v/>
      </c>
      <c r="G64" t="str">
        <f>IF(LEN(Library!F65)=0,"",CONCATENATE("barcode",Library!K65))</f>
        <v/>
      </c>
      <c r="H64" t="str">
        <f>IF(LEN(Library!AB65)=0,"",IF(Library!AC65&gt;0,Library!AC65,Library!AB65))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IF(LEN(Library!AE66)=0,"",Library!AE66)</f>
        <v/>
      </c>
      <c r="G65" t="str">
        <f>IF(LEN(Library!F66)=0,"",CONCATENATE("barcode",Library!K66))</f>
        <v/>
      </c>
      <c r="H65" t="str">
        <f>IF(LEN(Library!AB66)=0,"",IF(Library!AC66&gt;0,Library!AC66,Library!AB66))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IF(LEN(Library!AE67)=0,"",Library!AE67)</f>
        <v/>
      </c>
      <c r="G66" t="str">
        <f>IF(LEN(Library!F67)=0,"",CONCATENATE("barcode",Library!K67))</f>
        <v/>
      </c>
      <c r="H66" t="str">
        <f>IF(LEN(Library!AB67)=0,"",IF(Library!AC67&gt;0,Library!AC67,Library!AB67))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IF(LEN(Library!AE68)=0,"",Library!AE68)</f>
        <v/>
      </c>
      <c r="G67" t="str">
        <f>IF(LEN(Library!F68)=0,"",CONCATENATE("barcode",Library!K68))</f>
        <v/>
      </c>
      <c r="H67" t="str">
        <f>IF(LEN(Library!AB68)=0,"",IF(Library!AC68&gt;0,Library!AC68,Library!AB68))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IF(LEN(Library!AE69)=0,"",Library!AE69)</f>
        <v/>
      </c>
      <c r="G68" t="str">
        <f>IF(LEN(Library!F69)=0,"",CONCATENATE("barcode",Library!K69))</f>
        <v/>
      </c>
      <c r="H68" t="str">
        <f>IF(LEN(Library!AB69)=0,"",IF(Library!AC69&gt;0,Library!AC69,Library!AB69))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IF(LEN(Library!AE70)=0,"",Library!AE70)</f>
        <v/>
      </c>
      <c r="G69" t="str">
        <f>IF(LEN(Library!F70)=0,"",CONCATENATE("barcode",Library!K70))</f>
        <v/>
      </c>
      <c r="H69" t="str">
        <f>IF(LEN(Library!AB70)=0,"",IF(Library!AC70&gt;0,Library!AC70,Library!AB70))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IF(LEN(Library!AE71)=0,"",Library!AE71)</f>
        <v/>
      </c>
      <c r="G70" t="str">
        <f>IF(LEN(Library!F71)=0,"",CONCATENATE("barcode",Library!K71))</f>
        <v/>
      </c>
      <c r="H70" t="str">
        <f>IF(LEN(Library!AB71)=0,"",IF(Library!AC71&gt;0,Library!AC71,Library!AB71))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IF(LEN(Library!AE72)=0,"",Library!AE72)</f>
        <v/>
      </c>
      <c r="G71" t="str">
        <f>IF(LEN(Library!F72)=0,"",CONCATENATE("barcode",Library!K72))</f>
        <v/>
      </c>
      <c r="H71" t="str">
        <f>IF(LEN(Library!AB72)=0,"",IF(Library!AC72&gt;0,Library!AC72,Library!AB72))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IF(LEN(Library!AE73)=0,"",Library!AE73)</f>
        <v/>
      </c>
      <c r="G72" t="str">
        <f>IF(LEN(Library!F73)=0,"",CONCATENATE("barcode",Library!K73))</f>
        <v/>
      </c>
      <c r="H72" t="str">
        <f>IF(LEN(Library!AB73)=0,"",IF(Library!AC73&gt;0,Library!AC73,Library!AB73))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IF(LEN(Library!AE74)=0,"",Library!AE74)</f>
        <v/>
      </c>
      <c r="G73" t="str">
        <f>IF(LEN(Library!F74)=0,"",CONCATENATE("barcode",Library!K74))</f>
        <v/>
      </c>
      <c r="H73" t="str">
        <f>IF(LEN(Library!AB74)=0,"",IF(Library!AC74&gt;0,Library!AC74,Library!AB74))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IF(LEN(Library!AE75)=0,"",Library!AE75)</f>
        <v/>
      </c>
      <c r="G74" t="str">
        <f>IF(LEN(Library!F75)=0,"",CONCATENATE("barcode",Library!K75))</f>
        <v/>
      </c>
      <c r="H74" t="str">
        <f>IF(LEN(Library!AB75)=0,"",IF(Library!AC75&gt;0,Library!AC75,Library!AB75))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IF(LEN(Library!AE76)=0,"",Library!AE76)</f>
        <v/>
      </c>
      <c r="G75" t="str">
        <f>IF(LEN(Library!F76)=0,"",CONCATENATE("barcode",Library!K76))</f>
        <v/>
      </c>
      <c r="H75" t="str">
        <f>IF(LEN(Library!AB76)=0,"",IF(Library!AC76&gt;0,Library!AC76,Library!AB76))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IF(LEN(Library!AE77)=0,"",Library!AE77)</f>
        <v/>
      </c>
      <c r="G76" t="str">
        <f>IF(LEN(Library!F77)=0,"",CONCATENATE("barcode",Library!K77))</f>
        <v/>
      </c>
      <c r="H76" t="str">
        <f>IF(LEN(Library!AB77)=0,"",IF(Library!AC77&gt;0,Library!AC77,Library!AB77))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IF(LEN(Library!AE78)=0,"",Library!AE78)</f>
        <v/>
      </c>
      <c r="G77" t="str">
        <f>IF(LEN(Library!F78)=0,"",CONCATENATE("barcode",Library!K78))</f>
        <v/>
      </c>
      <c r="H77" t="str">
        <f>IF(LEN(Library!AB78)=0,"",IF(Library!AC78&gt;0,Library!AC78,Library!AB78))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IF(LEN(Library!AE79)=0,"",Library!AE79)</f>
        <v/>
      </c>
      <c r="G78" t="str">
        <f>IF(LEN(Library!F79)=0,"",CONCATENATE("barcode",Library!K79))</f>
        <v/>
      </c>
      <c r="H78" t="str">
        <f>IF(LEN(Library!AB79)=0,"",IF(Library!AC79&gt;0,Library!AC79,Library!AB79))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IF(LEN(Library!AE80)=0,"",Library!AE80)</f>
        <v/>
      </c>
      <c r="G79" t="str">
        <f>IF(LEN(Library!F80)=0,"",CONCATENATE("barcode",Library!K80))</f>
        <v/>
      </c>
      <c r="H79" t="str">
        <f>IF(LEN(Library!AB80)=0,"",IF(Library!AC80&gt;0,Library!AC80,Library!AB80))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IF(LEN(Library!AE81)=0,"",Library!AE81)</f>
        <v/>
      </c>
      <c r="G80" t="str">
        <f>IF(LEN(Library!F81)=0,"",CONCATENATE("barcode",Library!K81))</f>
        <v/>
      </c>
      <c r="H80" t="str">
        <f>IF(LEN(Library!AB81)=0,"",IF(Library!AC81&gt;0,Library!AC81,Library!AB81))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IF(LEN(Library!AE82)=0,"",Library!AE82)</f>
        <v/>
      </c>
      <c r="G81" t="str">
        <f>IF(LEN(Library!F82)=0,"",CONCATENATE("barcode",Library!K82))</f>
        <v/>
      </c>
      <c r="H81" t="str">
        <f>IF(LEN(Library!AB82)=0,"",IF(Library!AC82&gt;0,Library!AC82,Library!AB82))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IF(LEN(Library!AE83)=0,"",Library!AE83)</f>
        <v/>
      </c>
      <c r="G82" t="str">
        <f>IF(LEN(Library!F83)=0,"",CONCATENATE("barcode",Library!K83))</f>
        <v/>
      </c>
      <c r="H82" t="str">
        <f>IF(LEN(Library!AB83)=0,"",IF(Library!AC83&gt;0,Library!AC83,Library!AB83))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IF(LEN(Library!AE84)=0,"",Library!AE84)</f>
        <v/>
      </c>
      <c r="G83" t="str">
        <f>IF(LEN(Library!F84)=0,"",CONCATENATE("barcode",Library!K84))</f>
        <v/>
      </c>
      <c r="H83" t="str">
        <f>IF(LEN(Library!AB84)=0,"",IF(Library!AC84&gt;0,Library!AC84,Library!AB84))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IF(LEN(Library!AE85)=0,"",Library!AE85)</f>
        <v/>
      </c>
      <c r="G84" t="str">
        <f>IF(LEN(Library!F85)=0,"",CONCATENATE("barcode",Library!K85))</f>
        <v/>
      </c>
      <c r="H84" t="str">
        <f>IF(LEN(Library!AB85)=0,"",IF(Library!AC85&gt;0,Library!AC85,Library!AB85))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IF(LEN(Library!AE86)=0,"",Library!AE86)</f>
        <v/>
      </c>
      <c r="G85" t="str">
        <f>IF(LEN(Library!F86)=0,"",CONCATENATE("barcode",Library!K86))</f>
        <v/>
      </c>
      <c r="H85" t="str">
        <f>IF(LEN(Library!AB86)=0,"",IF(Library!AC86&gt;0,Library!AC86,Library!AB86))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IF(LEN(Library!AE87)=0,"",Library!AE87)</f>
        <v/>
      </c>
      <c r="G86" t="str">
        <f>IF(LEN(Library!F87)=0,"",CONCATENATE("barcode",Library!K87))</f>
        <v/>
      </c>
      <c r="H86" t="str">
        <f>IF(LEN(Library!AB87)=0,"",IF(Library!AC87&gt;0,Library!AC87,Library!AB87))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IF(LEN(Library!AE88)=0,"",Library!AE88)</f>
        <v/>
      </c>
      <c r="G87" t="str">
        <f>IF(LEN(Library!F88)=0,"",CONCATENATE("barcode",Library!K88))</f>
        <v/>
      </c>
      <c r="H87" t="str">
        <f>IF(LEN(Library!AB88)=0,"",IF(Library!AC88&gt;0,Library!AC88,Library!AB88))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IF(LEN(Library!AE89)=0,"",Library!AE89)</f>
        <v/>
      </c>
      <c r="G88" t="str">
        <f>IF(LEN(Library!F89)=0,"",CONCATENATE("barcode",Library!K89))</f>
        <v/>
      </c>
      <c r="H88" t="str">
        <f>IF(LEN(Library!AB89)=0,"",IF(Library!AC89&gt;0,Library!AC89,Library!AB89))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IF(LEN(Library!AE90)=0,"",Library!AE90)</f>
        <v/>
      </c>
      <c r="G89" t="str">
        <f>IF(LEN(Library!F90)=0,"",CONCATENATE("barcode",Library!K90))</f>
        <v/>
      </c>
      <c r="H89" t="str">
        <f>IF(LEN(Library!AB90)=0,"",IF(Library!AC90&gt;0,Library!AC90,Library!AB90))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IF(LEN(Library!AE91)=0,"",Library!AE91)</f>
        <v/>
      </c>
      <c r="G90" t="str">
        <f>IF(LEN(Library!F91)=0,"",CONCATENATE("barcode",Library!K91))</f>
        <v/>
      </c>
      <c r="H90" t="str">
        <f>IF(LEN(Library!AB91)=0,"",IF(Library!AC91&gt;0,Library!AC91,Library!AB91))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IF(LEN(Library!AE92)=0,"",Library!AE92)</f>
        <v/>
      </c>
      <c r="G91" t="str">
        <f>IF(LEN(Library!F92)=0,"",CONCATENATE("barcode",Library!K92))</f>
        <v/>
      </c>
      <c r="H91" t="str">
        <f>IF(LEN(Library!AB92)=0,"",IF(Library!AC92&gt;0,Library!AC92,Library!AB92))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IF(LEN(Library!AE93)=0,"",Library!AE93)</f>
        <v/>
      </c>
      <c r="G92" t="str">
        <f>IF(LEN(Library!F93)=0,"",CONCATENATE("barcode",Library!K93))</f>
        <v/>
      </c>
      <c r="H92" t="str">
        <f>IF(LEN(Library!AB93)=0,"",IF(Library!AC93&gt;0,Library!AC93,Library!AB93))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IF(LEN(Library!AE94)=0,"",Library!AE94)</f>
        <v/>
      </c>
      <c r="G93" t="str">
        <f>IF(LEN(Library!F94)=0,"",CONCATENATE("barcode",Library!K94))</f>
        <v/>
      </c>
      <c r="H93" t="str">
        <f>IF(LEN(Library!AB94)=0,"",IF(Library!AC94&gt;0,Library!AC94,Library!AB94))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IF(LEN(Library!AE95)=0,"",Library!AE95)</f>
        <v/>
      </c>
      <c r="G94" t="str">
        <f>IF(LEN(Library!F95)=0,"",CONCATENATE("barcode",Library!K95))</f>
        <v/>
      </c>
      <c r="H94" t="str">
        <f>IF(LEN(Library!AB95)=0,"",IF(Library!AC95&gt;0,Library!AC95,Library!AB95))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IF(LEN(Library!AE96)=0,"",Library!AE96)</f>
        <v/>
      </c>
      <c r="G95" t="str">
        <f>IF(LEN(Library!F96)=0,"",CONCATENATE("barcode",Library!K96))</f>
        <v/>
      </c>
      <c r="H95" t="str">
        <f>IF(LEN(Library!AB96)=0,"",IF(Library!AC96&gt;0,Library!AC96,Library!AB96))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IF(LEN(Library!AE97)=0,"",Library!AE97)</f>
        <v/>
      </c>
      <c r="G96" t="str">
        <f>IF(LEN(Library!F97)=0,"",CONCATENATE("barcode",Library!K97))</f>
        <v/>
      </c>
      <c r="H96" t="str">
        <f>IF(LEN(Library!AB97)=0,"",IF(Library!AC97&gt;0,Library!AC97,Library!AB97))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IF(LEN(Library!AE98)=0,"",Library!AE98)</f>
        <v/>
      </c>
      <c r="G97" t="str">
        <f>IF(LEN(Library!F98)=0,"",CONCATENATE("barcode",Library!K98))</f>
        <v/>
      </c>
      <c r="H97" t="str">
        <f>IF(LEN(Library!AB98)=0,"",IF(Library!AC98&gt;0,Library!AC98,Library!AB98))</f>
        <v/>
      </c>
    </row>
  </sheetData>
  <sheetProtection algorithmName="SHA-512" hashValue="7TmDik/YyUPdGEiQYG5r0Hw7DbyzXcsvCrnzq/edgLxcqVXDUqJTtyKamkNw0mChaukAJP+gGnitozjXdm34jg==" saltValue="ZVIgiGUcIsMkIR/JSWv1g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2024-09-03T12:56:58Z</dcterms:modified>
  <dc:language>en-GB</dc:language>
</cp:coreProperties>
</file>