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FD24F98D-B004-4A77-B035-F4BD01148DE9}" xr6:coauthVersionLast="47" xr6:coauthVersionMax="47" xr10:uidLastSave="{00000000-0000-0000-0000-000000000000}"/>
  <bookViews>
    <workbookView xWindow="-108" yWindow="-108" windowWidth="46284" windowHeight="23508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reference!$B$12</definedName>
    <definedName name="exp_summary">Assay!$C$9</definedName>
    <definedName name="exp_type">reference!$B$11</definedName>
    <definedName name="exp_user">Assay!$C$3</definedName>
    <definedName name="exp_version">reference!$B$13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Minimum_final_pooled_DNA_conc">reference!$B$7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" i="4" l="1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H27" i="1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<sst xmlns="http://schemas.openxmlformats.org/spreadsheetml/2006/main" count="415" uniqueCount="405">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</sst>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0" fillId="17" borderId="1" xfId="0" applyFont="1" applyFill="1" applyBorder="1"/>
    <xf numFmtId="0" fontId="6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28"/>
    <tableColumn id="26" xr3:uid="{CDAB9BF6-0E65-46A9-85EA-6751A98F15D6}" name="Sample Type" dataDxfId="27"/>
    <tableColumn id="5" xr3:uid="{00000000-0010-0000-0000-000005000000}" name="sWGA Identifier" dataDxfId="26"/>
    <tableColumn id="6" xr3:uid="{00000000-0010-0000-0000-000006000000}" name="PCR Identifier" dataDxfId="25"/>
    <tableColumn id="7" xr3:uid="{00000000-0010-0000-0000-000007000000}" name="Qubit PCR [DNA] (ng/µl)" dataDxfId="24"/>
    <tableColumn id="8" xr3:uid="{00000000-0010-0000-0000-000008000000}" name="PCR Dilution Factor" dataDxfId="23"/>
    <tableColumn id="9" xr3:uid="{00000000-0010-0000-0000-000009000000}" name="PCR [DNA] (ng / µl)"/>
    <tableColumn id="10" xr3:uid="{00000000-0010-0000-0000-00000A000000}" name="Barcode#" dataDxfId="22"/>
    <tableColumn id="14" xr3:uid="{001B4B8A-7DCB-4BB4-B720-5DA9C2A7387A}" name="PCR prodct (µl) to add (exact)" dataDxfId="21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0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9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8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7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6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5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4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3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2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1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7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G7" sqref="G7:G8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119" t="s">
        <v>368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15.75" customHeight="1" x14ac:dyDescent="0.3">
      <c r="A2" s="94" t="s">
        <v>0</v>
      </c>
      <c r="B2" s="94"/>
      <c r="C2" s="120"/>
      <c r="D2" s="120"/>
      <c r="E2" s="120"/>
      <c r="F2" s="120"/>
      <c r="G2" s="101" t="s">
        <v>1</v>
      </c>
      <c r="H2" s="101"/>
      <c r="J2" s="121" t="s">
        <v>2</v>
      </c>
      <c r="K2" s="121"/>
    </row>
    <row r="3" spans="1:12" ht="15.75" customHeight="1" x14ac:dyDescent="0.3">
      <c r="A3" s="94" t="s">
        <v>3</v>
      </c>
      <c r="B3" s="94"/>
      <c r="C3" s="122"/>
      <c r="D3" s="122"/>
      <c r="E3" s="122"/>
      <c r="F3" s="122"/>
      <c r="G3" s="4" t="s">
        <v>4</v>
      </c>
      <c r="J3" s="123" t="s">
        <v>5</v>
      </c>
      <c r="K3" s="123"/>
    </row>
    <row r="4" spans="1:12" ht="15.75" customHeight="1" x14ac:dyDescent="0.3">
      <c r="A4" s="94" t="s">
        <v>6</v>
      </c>
      <c r="B4" s="94"/>
      <c r="C4" s="120"/>
      <c r="D4" s="120"/>
      <c r="E4" s="120"/>
      <c r="F4" s="120"/>
      <c r="G4" s="3" t="s">
        <v>7</v>
      </c>
      <c r="J4" s="124" t="s">
        <v>8</v>
      </c>
      <c r="K4" s="124"/>
    </row>
    <row r="5" spans="1:12" ht="15.75" customHeight="1" x14ac:dyDescent="0.3">
      <c r="A5" s="110" t="s">
        <v>9</v>
      </c>
      <c r="B5" s="110"/>
      <c r="C5" s="108" t="str">
        <f>IF(OR(ISBLANK(C3),ISBLANK(C4)),"",CONCATENATE("SL",VLOOKUP(C3,reference!I3:J9,2,FALSE()),C4))</f>
        <v/>
      </c>
      <c r="D5" s="108"/>
      <c r="E5" s="108"/>
      <c r="F5" s="108"/>
      <c r="G5" s="4" t="s">
        <v>10</v>
      </c>
      <c r="J5" s="109" t="s">
        <v>11</v>
      </c>
      <c r="K5" s="109"/>
    </row>
    <row r="6" spans="1:12" ht="15.75" customHeight="1" x14ac:dyDescent="0.3">
      <c r="A6" s="110" t="s">
        <v>12</v>
      </c>
      <c r="B6" s="110"/>
      <c r="C6" s="111" t="str">
        <f>IF(OR(ISBLANK(C2),ISBLANK(C3),ISBLANK(C4)),"",CONCATENATE(C2,"_SeqLib_",C5))</f>
        <v/>
      </c>
      <c r="D6" s="111"/>
      <c r="E6" s="111"/>
      <c r="F6" s="111"/>
      <c r="G6" s="4"/>
      <c r="J6" s="109"/>
      <c r="K6" s="109"/>
    </row>
    <row r="7" spans="1:12" ht="15.75" customHeight="1" x14ac:dyDescent="0.3">
      <c r="A7" s="117" t="s">
        <v>13</v>
      </c>
      <c r="B7" s="117"/>
      <c r="C7" s="118"/>
      <c r="D7" s="118"/>
      <c r="E7" s="118"/>
      <c r="F7" s="118"/>
      <c r="G7" s="4" t="s">
        <v>4</v>
      </c>
    </row>
    <row r="8" spans="1:12" ht="15.75" customHeight="1" x14ac:dyDescent="0.3">
      <c r="A8" s="117" t="s">
        <v>14</v>
      </c>
      <c r="B8" s="117"/>
      <c r="C8" s="118"/>
      <c r="D8" s="118"/>
      <c r="E8" s="118"/>
      <c r="F8" s="118"/>
      <c r="G8" s="4" t="s">
        <v>15</v>
      </c>
    </row>
    <row r="9" spans="1:12" ht="15.75" customHeight="1" x14ac:dyDescent="0.3">
      <c r="A9" s="113" t="s">
        <v>16</v>
      </c>
      <c r="B9" s="113"/>
      <c r="C9" s="114" t="str">
        <f>IF(OR(LEN(C7)=0, LEN(C8)=0),"",CONCATENATE(C7,"_Batch",C8))</f>
        <v/>
      </c>
      <c r="D9" s="114"/>
      <c r="E9" s="114"/>
      <c r="F9" s="114"/>
      <c r="G9" s="4" t="s">
        <v>17</v>
      </c>
    </row>
    <row r="10" spans="1:12" ht="15.75" customHeight="1" x14ac:dyDescent="0.3">
      <c r="A10" s="113" t="s">
        <v>18</v>
      </c>
      <c r="B10" s="113"/>
      <c r="C10" s="114" t="str">
        <f>IF(OR(LEN(C6)=0,LEN(exp_summary)=0),"",CONCATENATE(C6,"_",exp_summary))</f>
        <v/>
      </c>
      <c r="D10" s="114"/>
      <c r="E10" s="114"/>
      <c r="F10" s="114"/>
      <c r="G10" s="114"/>
      <c r="H10" s="114"/>
    </row>
    <row r="11" spans="1:12" ht="15.75" customHeight="1" x14ac:dyDescent="0.3">
      <c r="A11" s="94" t="s">
        <v>19</v>
      </c>
      <c r="B11" s="94"/>
      <c r="C11" s="26">
        <v>10</v>
      </c>
      <c r="D11" s="24"/>
      <c r="E11" s="24"/>
      <c r="F11" s="24"/>
      <c r="G11" s="4"/>
    </row>
    <row r="12" spans="1:12" ht="15.75" customHeight="1" x14ac:dyDescent="0.3">
      <c r="A12" s="94" t="s">
        <v>20</v>
      </c>
      <c r="B12" s="94"/>
      <c r="C12" s="115"/>
      <c r="D12" s="115"/>
      <c r="E12" s="115"/>
      <c r="F12" s="115"/>
      <c r="G12" s="115"/>
      <c r="H12" s="115"/>
      <c r="I12" s="115"/>
      <c r="J12" s="115"/>
      <c r="K12" s="115"/>
    </row>
    <row r="13" spans="1:12" x14ac:dyDescent="0.3">
      <c r="A13" s="1"/>
      <c r="B13" s="1"/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6" t="s">
        <v>22</v>
      </c>
      <c r="J16" s="116"/>
      <c r="K16" s="116"/>
    </row>
    <row r="17" spans="1:17" ht="16.2" thickBot="1" x14ac:dyDescent="0.35">
      <c r="A17" s="8" t="s">
        <v>373</v>
      </c>
      <c r="B17" s="8"/>
      <c r="C17" s="8"/>
      <c r="D17" s="8"/>
      <c r="E17" s="8"/>
      <c r="G17" s="8"/>
      <c r="I17" s="98" t="s">
        <v>25</v>
      </c>
      <c r="J17" s="98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12">
        <v>30</v>
      </c>
      <c r="J18" s="112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12">
        <v>30</v>
      </c>
      <c r="J19" s="112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12">
        <v>80</v>
      </c>
      <c r="J20" s="112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12">
        <v>8</v>
      </c>
      <c r="J21" s="112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370</v>
      </c>
      <c r="B23" s="8"/>
      <c r="C23" s="8"/>
      <c r="D23" s="8"/>
      <c r="E23" s="8"/>
      <c r="F23" s="8"/>
      <c r="G23" s="25"/>
    </row>
    <row r="24" spans="1:17" ht="30.75" customHeight="1" x14ac:dyDescent="0.3">
      <c r="A24" s="101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(25µl) AMPPure beads for 5 min RT with mixing, wash with fresh 80% EtOH, spin, dry, re-suspend in 15 µl EB (10 min @RT) and transfer eluate to fresh tube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1:17" ht="15.75" customHeight="1" x14ac:dyDescent="0.3">
      <c r="A25" s="8" t="s">
        <v>399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102" t="s">
        <v>32</v>
      </c>
      <c r="E26" s="102"/>
      <c r="F26" s="105" t="s">
        <v>385</v>
      </c>
      <c r="G26" s="105"/>
      <c r="H26" s="105" t="s">
        <v>389</v>
      </c>
      <c r="I26" s="105"/>
    </row>
    <row r="27" spans="1:17" ht="16.2" thickTop="1" x14ac:dyDescent="0.3">
      <c r="A27" s="12">
        <f>SUM(exp_rxns*5)*0.5</f>
        <v>25</v>
      </c>
      <c r="B27" s="31"/>
      <c r="C27" s="31">
        <v>10</v>
      </c>
      <c r="D27" s="103">
        <f>SUM(B27*C27)</f>
        <v>0</v>
      </c>
      <c r="E27" s="103"/>
      <c r="F27" s="104" t="str">
        <f>IFERROR(IF(SUM(flowcell_targetmass/DNAconc_pooled)&gt;flowcell_maxvol-1,flowcell_maxvol-1, SUM(flowcell_targetmass/DNAconc_pooled)),"")</f>
        <v/>
      </c>
      <c r="G27" s="104"/>
      <c r="H27" s="104" t="str">
        <f>IFERROR(SUM(11-F27),"")</f>
        <v/>
      </c>
      <c r="I27" s="104"/>
    </row>
    <row r="29" spans="1:17" x14ac:dyDescent="0.3">
      <c r="A29" s="6" t="s">
        <v>33</v>
      </c>
    </row>
    <row r="30" spans="1:17" x14ac:dyDescent="0.3">
      <c r="A30" s="8" t="s">
        <v>372</v>
      </c>
      <c r="B30" s="8"/>
      <c r="C30" s="8"/>
      <c r="G30" s="4"/>
    </row>
    <row r="31" spans="1:17" x14ac:dyDescent="0.3">
      <c r="A31" s="8" t="s">
        <v>390</v>
      </c>
      <c r="B31" s="8"/>
      <c r="C31" s="8"/>
    </row>
    <row r="32" spans="1:17" x14ac:dyDescent="0.3">
      <c r="A32" s="4" t="s">
        <v>371</v>
      </c>
      <c r="B32" s="8"/>
      <c r="C32" s="8"/>
      <c r="G32" s="4"/>
      <c r="Q32" s="2"/>
    </row>
    <row r="34" spans="1:6" x14ac:dyDescent="0.3">
      <c r="A34" s="6" t="s">
        <v>388</v>
      </c>
    </row>
    <row r="35" spans="1:6" ht="15.75" customHeight="1" thickBot="1" x14ac:dyDescent="0.35">
      <c r="A35" s="98" t="s">
        <v>23</v>
      </c>
      <c r="B35" s="98"/>
      <c r="C35" s="98"/>
      <c r="D35" s="106" t="s">
        <v>24</v>
      </c>
      <c r="E35" s="106"/>
    </row>
    <row r="36" spans="1:6" ht="15.75" customHeight="1" x14ac:dyDescent="0.3">
      <c r="A36" s="102" t="s">
        <v>34</v>
      </c>
      <c r="B36" s="102"/>
      <c r="C36" s="102"/>
      <c r="D36" s="107">
        <v>11</v>
      </c>
      <c r="E36" s="107"/>
    </row>
    <row r="37" spans="1:6" ht="15.75" customHeight="1" x14ac:dyDescent="0.3">
      <c r="A37" s="99" t="s">
        <v>391</v>
      </c>
      <c r="B37" s="99"/>
      <c r="C37" s="99"/>
      <c r="D37" s="100">
        <v>37.5</v>
      </c>
      <c r="E37" s="100"/>
    </row>
    <row r="38" spans="1:6" ht="15.75" customHeight="1" x14ac:dyDescent="0.3">
      <c r="A38" s="99" t="s">
        <v>392</v>
      </c>
      <c r="B38" s="99"/>
      <c r="C38" s="99"/>
      <c r="D38" s="100">
        <v>25.5</v>
      </c>
      <c r="E38" s="100"/>
      <c r="F38" s="4" t="s">
        <v>35</v>
      </c>
    </row>
    <row r="40" spans="1:6" x14ac:dyDescent="0.3">
      <c r="A40" s="6" t="s">
        <v>36</v>
      </c>
      <c r="C40" s="4"/>
    </row>
    <row r="41" spans="1:6" ht="15.75" customHeight="1" x14ac:dyDescent="0.3">
      <c r="A41" s="94" t="s">
        <v>37</v>
      </c>
      <c r="B41" s="94"/>
      <c r="C41" s="96"/>
      <c r="D41" s="96"/>
      <c r="E41" s="4" t="s">
        <v>4</v>
      </c>
    </row>
    <row r="42" spans="1:6" ht="15.75" customHeight="1" x14ac:dyDescent="0.3">
      <c r="A42" s="94" t="s">
        <v>39</v>
      </c>
      <c r="B42" s="94"/>
      <c r="C42" s="95"/>
      <c r="D42" s="95"/>
    </row>
    <row r="43" spans="1:6" ht="15.75" customHeight="1" x14ac:dyDescent="0.3">
      <c r="A43" s="94" t="s">
        <v>40</v>
      </c>
      <c r="B43" s="94"/>
      <c r="C43" s="95"/>
      <c r="D43" s="95"/>
    </row>
    <row r="44" spans="1:6" ht="15.75" customHeight="1" x14ac:dyDescent="0.3">
      <c r="A44" s="94" t="s">
        <v>41</v>
      </c>
      <c r="B44" s="94"/>
      <c r="C44" s="97" t="str">
        <f>IF(flowcell_status="New",0,"")</f>
        <v/>
      </c>
      <c r="D44" s="97"/>
      <c r="E44" s="8" t="s">
        <v>42</v>
      </c>
    </row>
    <row r="45" spans="1:6" ht="15.75" customHeight="1" x14ac:dyDescent="0.3">
      <c r="A45" s="94" t="s">
        <v>43</v>
      </c>
      <c r="B45" s="94"/>
      <c r="C45" s="96"/>
      <c r="D45" s="96"/>
      <c r="E45" s="4" t="s">
        <v>4</v>
      </c>
    </row>
    <row r="46" spans="1:6" ht="15.75" customHeight="1" x14ac:dyDescent="0.3">
      <c r="A46" s="94" t="s">
        <v>45</v>
      </c>
      <c r="B46" s="94"/>
      <c r="C46" s="95"/>
      <c r="D46" s="95"/>
      <c r="E46" s="8" t="s">
        <v>46</v>
      </c>
    </row>
    <row r="47" spans="1:6" ht="15.75" customHeight="1" x14ac:dyDescent="0.3">
      <c r="A47" s="94" t="s">
        <v>47</v>
      </c>
      <c r="B47" s="94"/>
      <c r="C47" s="95"/>
      <c r="D47" s="95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W3" sqref="W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customWidth="1"/>
    <col min="8" max="8" width="12" customWidth="1"/>
    <col min="13" max="22" width="11" hidden="1" customWidth="1"/>
  </cols>
  <sheetData>
    <row r="1" spans="1:26" x14ac:dyDescent="0.3">
      <c r="C1" s="44"/>
      <c r="D1" s="125" t="s">
        <v>49</v>
      </c>
      <c r="E1" s="125"/>
      <c r="F1" s="125"/>
      <c r="G1" s="68" t="s">
        <v>50</v>
      </c>
      <c r="H1" s="126" t="s">
        <v>51</v>
      </c>
      <c r="I1" s="126"/>
      <c r="J1" s="126"/>
      <c r="K1" s="126"/>
      <c r="L1" s="127" t="s">
        <v>52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79.8" thickBot="1" x14ac:dyDescent="0.45">
      <c r="A2" s="46" t="s">
        <v>53</v>
      </c>
      <c r="B2" s="87" t="s">
        <v>332</v>
      </c>
      <c r="C2" s="46" t="s">
        <v>54</v>
      </c>
      <c r="D2" s="69" t="s">
        <v>55</v>
      </c>
      <c r="E2" s="69" t="s">
        <v>56</v>
      </c>
      <c r="F2" s="69" t="s">
        <v>393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382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3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3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3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3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3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3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3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3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3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3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3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3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3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3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3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3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3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3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3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3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3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3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3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3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3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3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3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3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3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3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3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3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3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3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3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3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3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3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3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3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3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3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3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3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3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3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3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3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3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3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3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3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3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3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3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3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3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3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3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3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3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3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3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3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3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3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3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3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3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3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3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3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3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3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3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3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3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3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3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3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3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3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3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3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F4:F98 D3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39"/>
  <sheetViews>
    <sheetView zoomScale="160" zoomScaleNormal="160" workbookViewId="0">
      <selection activeCell="I7" sqref="I7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7" ht="18" x14ac:dyDescent="0.35">
      <c r="A1" s="18" t="s">
        <v>263</v>
      </c>
      <c r="C1" s="19"/>
      <c r="D1" s="19"/>
      <c r="E1" s="18" t="s">
        <v>264</v>
      </c>
      <c r="F1" s="18"/>
      <c r="I1" s="18" t="s">
        <v>265</v>
      </c>
    </row>
    <row r="2" spans="1:17" ht="16.2" thickBot="1" x14ac:dyDescent="0.35">
      <c r="A2" s="20" t="s">
        <v>266</v>
      </c>
      <c r="B2" s="21"/>
      <c r="C2" s="21"/>
      <c r="E2" s="21" t="s">
        <v>267</v>
      </c>
      <c r="F2" s="79"/>
      <c r="I2" s="22" t="s">
        <v>268</v>
      </c>
      <c r="J2" s="22" t="s">
        <v>269</v>
      </c>
      <c r="L2" s="22" t="s">
        <v>270</v>
      </c>
    </row>
    <row r="3" spans="1:17" x14ac:dyDescent="0.3">
      <c r="A3" s="10" t="s">
        <v>375</v>
      </c>
      <c r="B3" s="44">
        <v>200</v>
      </c>
      <c r="C3" t="s">
        <v>369</v>
      </c>
      <c r="D3" s="19"/>
      <c r="E3" t="s">
        <v>271</v>
      </c>
      <c r="I3" s="32" t="s">
        <v>361</v>
      </c>
      <c r="J3" s="32" t="s">
        <v>362</v>
      </c>
      <c r="L3" s="32" t="s">
        <v>400</v>
      </c>
    </row>
    <row r="4" spans="1:17" x14ac:dyDescent="0.3">
      <c r="A4" s="10" t="s">
        <v>376</v>
      </c>
      <c r="B4" s="44">
        <v>10</v>
      </c>
      <c r="C4" t="s">
        <v>272</v>
      </c>
      <c r="D4" s="19"/>
      <c r="E4" t="s">
        <v>273</v>
      </c>
      <c r="I4" s="32" t="s">
        <v>386</v>
      </c>
      <c r="J4" s="32" t="s">
        <v>363</v>
      </c>
      <c r="L4" s="32" t="s">
        <v>401</v>
      </c>
    </row>
    <row r="5" spans="1:17" x14ac:dyDescent="0.3">
      <c r="A5" s="10" t="s">
        <v>384</v>
      </c>
      <c r="B5" s="44">
        <v>800</v>
      </c>
      <c r="C5" t="s">
        <v>369</v>
      </c>
      <c r="I5" s="32" t="s">
        <v>387</v>
      </c>
      <c r="J5" s="32" t="s">
        <v>364</v>
      </c>
      <c r="L5" s="32" t="s">
        <v>402</v>
      </c>
    </row>
    <row r="6" spans="1:17" ht="16.2" thickBot="1" x14ac:dyDescent="0.35">
      <c r="A6" s="10" t="s">
        <v>276</v>
      </c>
      <c r="B6" s="44">
        <v>12</v>
      </c>
      <c r="C6" t="s">
        <v>272</v>
      </c>
      <c r="E6" s="21" t="s">
        <v>309</v>
      </c>
      <c r="F6" s="79"/>
      <c r="I6" s="32"/>
      <c r="J6" s="32"/>
      <c r="L6" s="32"/>
    </row>
    <row r="7" spans="1:17" x14ac:dyDescent="0.3">
      <c r="A7" s="10" t="s">
        <v>403</v>
      </c>
      <c r="B7">
        <f>ROUND(SUM(flowcell_targetmass/flowcell_maxvol),0)</f>
        <v>67</v>
      </c>
      <c r="C7" t="s">
        <v>404</v>
      </c>
      <c r="E7">
        <v>100</v>
      </c>
      <c r="I7" s="32"/>
      <c r="J7" s="32"/>
      <c r="L7" s="32"/>
    </row>
    <row r="8" spans="1:17" x14ac:dyDescent="0.3">
      <c r="A8" s="10" t="s">
        <v>378</v>
      </c>
      <c r="B8" s="45" t="s">
        <v>340</v>
      </c>
      <c r="C8" t="s">
        <v>360</v>
      </c>
      <c r="E8">
        <v>50</v>
      </c>
      <c r="I8" s="32"/>
      <c r="J8" s="32"/>
      <c r="L8" s="32"/>
    </row>
    <row r="9" spans="1:17" x14ac:dyDescent="0.3">
      <c r="I9" s="32"/>
      <c r="J9" s="32"/>
      <c r="L9" s="32"/>
    </row>
    <row r="10" spans="1:17" ht="16.2" thickBot="1" x14ac:dyDescent="0.35">
      <c r="A10" s="20" t="s">
        <v>279</v>
      </c>
      <c r="B10" s="21"/>
      <c r="C10" s="21"/>
      <c r="E10" s="21" t="s">
        <v>325</v>
      </c>
      <c r="F10" s="79"/>
      <c r="I10" s="23" t="s">
        <v>274</v>
      </c>
    </row>
    <row r="11" spans="1:17" x14ac:dyDescent="0.3">
      <c r="A11" s="10" t="s">
        <v>281</v>
      </c>
      <c r="B11" t="s">
        <v>282</v>
      </c>
      <c r="E11" t="s">
        <v>38</v>
      </c>
      <c r="I11" s="23" t="s">
        <v>275</v>
      </c>
    </row>
    <row r="12" spans="1:17" x14ac:dyDescent="0.3">
      <c r="A12" s="10" t="s">
        <v>380</v>
      </c>
      <c r="B12" t="s">
        <v>381</v>
      </c>
      <c r="E12" t="s">
        <v>326</v>
      </c>
      <c r="I12" s="23" t="s">
        <v>277</v>
      </c>
      <c r="N12" s="19"/>
      <c r="O12" s="19"/>
      <c r="P12" s="19"/>
      <c r="Q12" s="19"/>
    </row>
    <row r="13" spans="1:17" x14ac:dyDescent="0.3">
      <c r="A13" s="10" t="s">
        <v>283</v>
      </c>
      <c r="B13">
        <v>2</v>
      </c>
      <c r="E13" t="s">
        <v>327</v>
      </c>
      <c r="I13" s="23" t="s">
        <v>278</v>
      </c>
    </row>
    <row r="14" spans="1:17" x14ac:dyDescent="0.3">
      <c r="E14" t="s">
        <v>328</v>
      </c>
      <c r="I14" s="23" t="s">
        <v>280</v>
      </c>
    </row>
    <row r="15" spans="1:17" ht="16.2" thickBot="1" x14ac:dyDescent="0.35">
      <c r="A15" s="20" t="s">
        <v>308</v>
      </c>
      <c r="E15" s="10" t="s">
        <v>329</v>
      </c>
      <c r="F15" s="10"/>
    </row>
    <row r="16" spans="1:17" x14ac:dyDescent="0.3">
      <c r="A16" s="10" t="s">
        <v>395</v>
      </c>
    </row>
    <row r="17" spans="5:10" ht="16.2" thickBot="1" x14ac:dyDescent="0.35">
      <c r="E17" s="21" t="s">
        <v>330</v>
      </c>
      <c r="F17" s="79"/>
    </row>
    <row r="18" spans="5:10" x14ac:dyDescent="0.3">
      <c r="E18" t="s">
        <v>331</v>
      </c>
    </row>
    <row r="19" spans="5:10" x14ac:dyDescent="0.3">
      <c r="E19" t="s">
        <v>44</v>
      </c>
      <c r="G19" s="10"/>
      <c r="H19" s="10"/>
    </row>
    <row r="21" spans="5:10" ht="16.2" thickBot="1" x14ac:dyDescent="0.35">
      <c r="E21" s="80" t="s">
        <v>351</v>
      </c>
      <c r="F21" s="79"/>
    </row>
    <row r="22" spans="5:10" x14ac:dyDescent="0.3">
      <c r="E22" s="79" t="s">
        <v>352</v>
      </c>
      <c r="F22" s="79" t="s">
        <v>266</v>
      </c>
    </row>
    <row r="23" spans="5:10" x14ac:dyDescent="0.3">
      <c r="E23" t="s">
        <v>337</v>
      </c>
      <c r="F23" t="s">
        <v>353</v>
      </c>
    </row>
    <row r="24" spans="5:10" x14ac:dyDescent="0.3">
      <c r="E24" t="s">
        <v>340</v>
      </c>
      <c r="F24" t="s">
        <v>354</v>
      </c>
      <c r="I24" s="10"/>
    </row>
    <row r="25" spans="5:10" x14ac:dyDescent="0.3">
      <c r="E25" t="s">
        <v>338</v>
      </c>
      <c r="F25" t="s">
        <v>355</v>
      </c>
      <c r="J25" s="10"/>
    </row>
    <row r="26" spans="5:10" x14ac:dyDescent="0.3">
      <c r="E26" t="s">
        <v>339</v>
      </c>
      <c r="F26" t="s">
        <v>356</v>
      </c>
    </row>
    <row r="27" spans="5:10" x14ac:dyDescent="0.3">
      <c r="E27" t="s">
        <v>346</v>
      </c>
      <c r="F27" t="s">
        <v>357</v>
      </c>
    </row>
    <row r="28" spans="5:10" x14ac:dyDescent="0.3">
      <c r="E28" t="s">
        <v>345</v>
      </c>
      <c r="F28" t="s">
        <v>358</v>
      </c>
    </row>
    <row r="29" spans="5:10" x14ac:dyDescent="0.3">
      <c r="E29" t="s">
        <v>349</v>
      </c>
      <c r="F29" t="s">
        <v>359</v>
      </c>
    </row>
    <row r="32" spans="5:10" ht="16.2" thickBot="1" x14ac:dyDescent="0.35">
      <c r="E32" s="21" t="s">
        <v>365</v>
      </c>
      <c r="F32" s="79"/>
    </row>
    <row r="33" spans="5:5" x14ac:dyDescent="0.3">
      <c r="E33" t="s">
        <v>367</v>
      </c>
    </row>
    <row r="34" spans="5:5" x14ac:dyDescent="0.3">
      <c r="E34" t="s">
        <v>366</v>
      </c>
    </row>
    <row r="36" spans="5:5" ht="16.2" thickBot="1" x14ac:dyDescent="0.35">
      <c r="E36" s="86" t="s">
        <v>393</v>
      </c>
    </row>
    <row r="37" spans="5:5" x14ac:dyDescent="0.3">
      <c r="E37" t="s">
        <v>396</v>
      </c>
    </row>
    <row r="38" spans="5:5" x14ac:dyDescent="0.3">
      <c r="E38" t="s">
        <v>397</v>
      </c>
    </row>
    <row r="39" spans="5:5" x14ac:dyDescent="0.3">
      <c r="E39" t="s">
        <v>398</v>
      </c>
    </row>
  </sheetData>
  <sheetProtection sheet="1" selectLockedCells="1"/>
  <protectedRanges>
    <protectedRange sqref="L3:L9" name="projectlist"/>
    <protectedRange sqref="I3:J9" name="personlist"/>
  </protectedRanges>
  <dataValidations count="1">
    <dataValidation type="list" allowBlank="1" showInputMessage="1" showErrorMessage="1" sqref="B8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59765625" defaultRowHeight="15.6" x14ac:dyDescent="0.3"/>
  <cols>
    <col min="1" max="1" width="28.8984375" customWidth="1"/>
    <col min="2" max="2" width="20" customWidth="1"/>
    <col min="3" max="3" width="19.09765625" customWidth="1"/>
    <col min="4" max="13" width="16.09765625" customWidth="1"/>
    <col min="14" max="14" width="11" customWidth="1"/>
    <col min="15" max="20" width="16.09765625" customWidth="1"/>
    <col min="21" max="21" width="11" customWidth="1"/>
  </cols>
  <sheetData>
    <row r="1" spans="1:9" ht="46.2" x14ac:dyDescent="0.85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2" x14ac:dyDescent="0.6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2" x14ac:dyDescent="0.6">
      <c r="A3" s="35"/>
      <c r="B3" s="34"/>
      <c r="C3" s="34"/>
      <c r="D3" s="34"/>
      <c r="E3" s="34"/>
      <c r="F3" s="34"/>
      <c r="G3" s="34"/>
      <c r="H3" s="34"/>
      <c r="I3" s="34"/>
    </row>
    <row r="4" spans="1:9" ht="31.2" x14ac:dyDescent="0.6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2" x14ac:dyDescent="0.6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2" x14ac:dyDescent="0.6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2" x14ac:dyDescent="0.6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2" x14ac:dyDescent="0.6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2" x14ac:dyDescent="0.6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2" x14ac:dyDescent="0.6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2" x14ac:dyDescent="0.6">
      <c r="B11" s="35"/>
      <c r="C11" s="34"/>
      <c r="D11" s="34"/>
      <c r="E11" s="34"/>
      <c r="F11" s="34"/>
      <c r="G11" s="34"/>
      <c r="H11" s="34"/>
      <c r="I11" s="34"/>
    </row>
    <row r="12" spans="1:9" ht="31.2" x14ac:dyDescent="0.6">
      <c r="B12" s="34"/>
      <c r="C12" s="34"/>
      <c r="D12" s="34"/>
      <c r="E12" s="34"/>
      <c r="F12" s="34"/>
      <c r="G12" s="34"/>
      <c r="H12" s="34"/>
      <c r="I12" s="34"/>
    </row>
    <row r="13" spans="1:9" ht="31.2" x14ac:dyDescent="0.6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2" x14ac:dyDescent="0.6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2" x14ac:dyDescent="0.6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2" x14ac:dyDescent="0.6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2" x14ac:dyDescent="0.6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2" x14ac:dyDescent="0.6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2" x14ac:dyDescent="0.6">
      <c r="A19" s="35" t="s">
        <v>315</v>
      </c>
    </row>
    <row r="20" spans="1:9" ht="31.2" x14ac:dyDescent="0.6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1" s="10" customFormat="1" ht="78" x14ac:dyDescent="0.3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379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374</v>
      </c>
      <c r="K1" s="10" t="s">
        <v>377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>
        <f>IF(LEN(exp_rxns)=0,"",exp_rxns)</f>
        <v>10</v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302</v>
      </c>
      <c r="B1" t="s">
        <v>303</v>
      </c>
      <c r="C1" t="s">
        <v>394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383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Minimum_final_pooled_DNA_conc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2024-12-18T09:12:31Z</dcterms:modified>
  <dc:language>en-GB</dc:language>
</cp:coreProperties>
</file>