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repos\warehouse\example_data\"/>
    </mc:Choice>
  </mc:AlternateContent>
  <xr:revisionPtr revIDLastSave="0" documentId="13_ncr:1_{7921CA6D-49A7-4744-BDD7-F89B3F8F3FEB}" xr6:coauthVersionLast="47" xr6:coauthVersionMax="47" xr10:uidLastSave="{00000000-0000-0000-0000-000000000000}"/>
  <bookViews>
    <workbookView xWindow="-120" yWindow="-120" windowWidth="34080" windowHeight="22200" tabRatio="500" activeTab="1" xr2:uid="{00000000-000D-0000-FFFF-FFFF00000000}"/>
  </bookViews>
  <sheets>
    <sheet name="Assay" sheetId="1" r:id="rId1"/>
    <sheet name="Library" sheetId="2" r:id="rId2"/>
    <sheet name="Instructions" sheetId="3" r:id="rId3"/>
    <sheet name="reference" sheetId="4" r:id="rId4"/>
    <sheet name="expt_metadata" sheetId="5" r:id="rId5"/>
    <sheet name="rxn_metadata" sheetId="6" r:id="rId6"/>
  </sheets>
  <definedNames>
    <definedName name="adaptlig_maxvol">reference!$B$6</definedName>
    <definedName name="adaptlig_targetmass">reference!$B$5</definedName>
    <definedName name="DNAconc_library">Assay!$G$53</definedName>
    <definedName name="DNAconc_pooled">Assay!$D$37</definedName>
    <definedName name="endrepair_maxvol">reference!$B$4</definedName>
    <definedName name="endrepair_targetmass">reference!$B$3</definedName>
    <definedName name="exp_date">Assay!$C$2</definedName>
    <definedName name="exp_id">Assay!$C$5</definedName>
    <definedName name="exp_notes">Assay!$C$12</definedName>
    <definedName name="exp_rxns">Assay!$C$11</definedName>
    <definedName name="exp_summary">Assay!$C$9</definedName>
    <definedName name="exp_type">reference!$B$11</definedName>
    <definedName name="exp_user">Assay!$C$3</definedName>
    <definedName name="exp_version">reference!$B$12</definedName>
    <definedName name="flowcell_checkpores">Assay!$C$69</definedName>
    <definedName name="flowcell_chemisty">Assay!$C$68</definedName>
    <definedName name="flowcell_id">Assay!$C$65</definedName>
    <definedName name="flowcell_maxvol">reference!$B$8</definedName>
    <definedName name="flowcell_runduration">Assay!$C$70</definedName>
    <definedName name="flowcell_status">Assay!$C$66</definedName>
    <definedName name="flowcell_targetmass">reference!$B$7</definedName>
    <definedName name="flowcell_usage_hrs">Assay!$C$67</definedName>
    <definedName name="seq_platform">Assay!$C$64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7" i="6" l="1"/>
  <c r="E97" i="6"/>
  <c r="D97" i="6"/>
  <c r="C97" i="6"/>
  <c r="B97" i="6"/>
  <c r="A97" i="6"/>
  <c r="G96" i="6"/>
  <c r="E96" i="6"/>
  <c r="D96" i="6"/>
  <c r="C96" i="6"/>
  <c r="B96" i="6"/>
  <c r="A96" i="6"/>
  <c r="G95" i="6"/>
  <c r="E95" i="6"/>
  <c r="D95" i="6"/>
  <c r="C95" i="6"/>
  <c r="B95" i="6"/>
  <c r="A95" i="6"/>
  <c r="G94" i="6"/>
  <c r="E94" i="6"/>
  <c r="D94" i="6"/>
  <c r="C94" i="6"/>
  <c r="B94" i="6"/>
  <c r="A94" i="6"/>
  <c r="G93" i="6"/>
  <c r="E93" i="6"/>
  <c r="D93" i="6"/>
  <c r="C93" i="6"/>
  <c r="B93" i="6"/>
  <c r="A93" i="6"/>
  <c r="G92" i="6"/>
  <c r="E92" i="6"/>
  <c r="D92" i="6"/>
  <c r="C92" i="6"/>
  <c r="B92" i="6"/>
  <c r="A92" i="6"/>
  <c r="G91" i="6"/>
  <c r="E91" i="6"/>
  <c r="D91" i="6"/>
  <c r="C91" i="6"/>
  <c r="B91" i="6"/>
  <c r="A91" i="6"/>
  <c r="G90" i="6"/>
  <c r="E90" i="6"/>
  <c r="D90" i="6"/>
  <c r="C90" i="6"/>
  <c r="B90" i="6"/>
  <c r="A90" i="6"/>
  <c r="G89" i="6"/>
  <c r="E89" i="6"/>
  <c r="D89" i="6"/>
  <c r="C89" i="6"/>
  <c r="B89" i="6"/>
  <c r="A89" i="6"/>
  <c r="G88" i="6"/>
  <c r="E88" i="6"/>
  <c r="D88" i="6"/>
  <c r="C88" i="6"/>
  <c r="B88" i="6"/>
  <c r="A88" i="6"/>
  <c r="G87" i="6"/>
  <c r="E87" i="6"/>
  <c r="D87" i="6"/>
  <c r="C87" i="6"/>
  <c r="B87" i="6"/>
  <c r="A87" i="6"/>
  <c r="G86" i="6"/>
  <c r="E86" i="6"/>
  <c r="D86" i="6"/>
  <c r="C86" i="6"/>
  <c r="B86" i="6"/>
  <c r="A86" i="6"/>
  <c r="G85" i="6"/>
  <c r="E85" i="6"/>
  <c r="D85" i="6"/>
  <c r="C85" i="6"/>
  <c r="B85" i="6"/>
  <c r="A85" i="6"/>
  <c r="G84" i="6"/>
  <c r="E84" i="6"/>
  <c r="D84" i="6"/>
  <c r="C84" i="6"/>
  <c r="B84" i="6"/>
  <c r="A84" i="6"/>
  <c r="G83" i="6"/>
  <c r="E83" i="6"/>
  <c r="D83" i="6"/>
  <c r="C83" i="6"/>
  <c r="B83" i="6"/>
  <c r="A83" i="6"/>
  <c r="G82" i="6"/>
  <c r="E82" i="6"/>
  <c r="D82" i="6"/>
  <c r="C82" i="6"/>
  <c r="B82" i="6"/>
  <c r="A82" i="6"/>
  <c r="G81" i="6"/>
  <c r="E81" i="6"/>
  <c r="D81" i="6"/>
  <c r="C81" i="6"/>
  <c r="B81" i="6"/>
  <c r="A81" i="6"/>
  <c r="G80" i="6"/>
  <c r="E80" i="6"/>
  <c r="D80" i="6"/>
  <c r="C80" i="6"/>
  <c r="B80" i="6"/>
  <c r="A80" i="6"/>
  <c r="G79" i="6"/>
  <c r="E79" i="6"/>
  <c r="D79" i="6"/>
  <c r="C79" i="6"/>
  <c r="B79" i="6"/>
  <c r="A79" i="6"/>
  <c r="G78" i="6"/>
  <c r="E78" i="6"/>
  <c r="D78" i="6"/>
  <c r="C78" i="6"/>
  <c r="B78" i="6"/>
  <c r="A78" i="6"/>
  <c r="G77" i="6"/>
  <c r="E77" i="6"/>
  <c r="D77" i="6"/>
  <c r="C77" i="6"/>
  <c r="B77" i="6"/>
  <c r="A77" i="6"/>
  <c r="G76" i="6"/>
  <c r="E76" i="6"/>
  <c r="D76" i="6"/>
  <c r="C76" i="6"/>
  <c r="B76" i="6"/>
  <c r="A76" i="6"/>
  <c r="G75" i="6"/>
  <c r="E75" i="6"/>
  <c r="D75" i="6"/>
  <c r="C75" i="6"/>
  <c r="B75" i="6"/>
  <c r="A75" i="6"/>
  <c r="G74" i="6"/>
  <c r="E74" i="6"/>
  <c r="D74" i="6"/>
  <c r="C74" i="6"/>
  <c r="B74" i="6"/>
  <c r="A74" i="6"/>
  <c r="G73" i="6"/>
  <c r="E73" i="6"/>
  <c r="D73" i="6"/>
  <c r="C73" i="6"/>
  <c r="B73" i="6"/>
  <c r="A73" i="6"/>
  <c r="G72" i="6"/>
  <c r="E72" i="6"/>
  <c r="D72" i="6"/>
  <c r="C72" i="6"/>
  <c r="B72" i="6"/>
  <c r="A72" i="6"/>
  <c r="G71" i="6"/>
  <c r="E71" i="6"/>
  <c r="D71" i="6"/>
  <c r="C71" i="6"/>
  <c r="B71" i="6"/>
  <c r="A71" i="6"/>
  <c r="G70" i="6"/>
  <c r="E70" i="6"/>
  <c r="D70" i="6"/>
  <c r="C70" i="6"/>
  <c r="B70" i="6"/>
  <c r="A70" i="6"/>
  <c r="G69" i="6"/>
  <c r="E69" i="6"/>
  <c r="D69" i="6"/>
  <c r="C69" i="6"/>
  <c r="B69" i="6"/>
  <c r="A69" i="6"/>
  <c r="G68" i="6"/>
  <c r="E68" i="6"/>
  <c r="D68" i="6"/>
  <c r="C68" i="6"/>
  <c r="B68" i="6"/>
  <c r="A68" i="6"/>
  <c r="G67" i="6"/>
  <c r="E67" i="6"/>
  <c r="D67" i="6"/>
  <c r="C67" i="6"/>
  <c r="B67" i="6"/>
  <c r="A67" i="6"/>
  <c r="G66" i="6"/>
  <c r="E66" i="6"/>
  <c r="D66" i="6"/>
  <c r="C66" i="6"/>
  <c r="B66" i="6"/>
  <c r="A66" i="6"/>
  <c r="G65" i="6"/>
  <c r="E65" i="6"/>
  <c r="D65" i="6"/>
  <c r="C65" i="6"/>
  <c r="B65" i="6"/>
  <c r="A65" i="6"/>
  <c r="G64" i="6"/>
  <c r="E64" i="6"/>
  <c r="D64" i="6"/>
  <c r="C64" i="6"/>
  <c r="B64" i="6"/>
  <c r="A64" i="6"/>
  <c r="G63" i="6"/>
  <c r="E63" i="6"/>
  <c r="D63" i="6"/>
  <c r="C63" i="6"/>
  <c r="B63" i="6"/>
  <c r="A63" i="6"/>
  <c r="G62" i="6"/>
  <c r="E62" i="6"/>
  <c r="D62" i="6"/>
  <c r="C62" i="6"/>
  <c r="B62" i="6"/>
  <c r="A62" i="6"/>
  <c r="G61" i="6"/>
  <c r="E61" i="6"/>
  <c r="D61" i="6"/>
  <c r="C61" i="6"/>
  <c r="B61" i="6"/>
  <c r="A61" i="6"/>
  <c r="G60" i="6"/>
  <c r="E60" i="6"/>
  <c r="D60" i="6"/>
  <c r="C60" i="6"/>
  <c r="B60" i="6"/>
  <c r="A60" i="6"/>
  <c r="G59" i="6"/>
  <c r="E59" i="6"/>
  <c r="D59" i="6"/>
  <c r="C59" i="6"/>
  <c r="B59" i="6"/>
  <c r="A59" i="6"/>
  <c r="G58" i="6"/>
  <c r="E58" i="6"/>
  <c r="D58" i="6"/>
  <c r="C58" i="6"/>
  <c r="B58" i="6"/>
  <c r="A58" i="6"/>
  <c r="G57" i="6"/>
  <c r="E57" i="6"/>
  <c r="D57" i="6"/>
  <c r="C57" i="6"/>
  <c r="B57" i="6"/>
  <c r="A57" i="6"/>
  <c r="G56" i="6"/>
  <c r="E56" i="6"/>
  <c r="D56" i="6"/>
  <c r="C56" i="6"/>
  <c r="B56" i="6"/>
  <c r="A56" i="6"/>
  <c r="G55" i="6"/>
  <c r="E55" i="6"/>
  <c r="D55" i="6"/>
  <c r="C55" i="6"/>
  <c r="B55" i="6"/>
  <c r="A55" i="6"/>
  <c r="G54" i="6"/>
  <c r="E54" i="6"/>
  <c r="D54" i="6"/>
  <c r="C54" i="6"/>
  <c r="B54" i="6"/>
  <c r="A54" i="6"/>
  <c r="G53" i="6"/>
  <c r="E53" i="6"/>
  <c r="D53" i="6"/>
  <c r="C53" i="6"/>
  <c r="B53" i="6"/>
  <c r="A53" i="6"/>
  <c r="G52" i="6"/>
  <c r="E52" i="6"/>
  <c r="D52" i="6"/>
  <c r="C52" i="6"/>
  <c r="B52" i="6"/>
  <c r="A52" i="6"/>
  <c r="G51" i="6"/>
  <c r="E51" i="6"/>
  <c r="D51" i="6"/>
  <c r="C51" i="6"/>
  <c r="B51" i="6"/>
  <c r="A51" i="6"/>
  <c r="G50" i="6"/>
  <c r="E50" i="6"/>
  <c r="D50" i="6"/>
  <c r="C50" i="6"/>
  <c r="B50" i="6"/>
  <c r="A50" i="6"/>
  <c r="G49" i="6"/>
  <c r="E49" i="6"/>
  <c r="D49" i="6"/>
  <c r="C49" i="6"/>
  <c r="B49" i="6"/>
  <c r="A49" i="6"/>
  <c r="G48" i="6"/>
  <c r="E48" i="6"/>
  <c r="D48" i="6"/>
  <c r="C48" i="6"/>
  <c r="B48" i="6"/>
  <c r="A48" i="6"/>
  <c r="G47" i="6"/>
  <c r="E47" i="6"/>
  <c r="D47" i="6"/>
  <c r="C47" i="6"/>
  <c r="B47" i="6"/>
  <c r="A47" i="6"/>
  <c r="G46" i="6"/>
  <c r="E46" i="6"/>
  <c r="D46" i="6"/>
  <c r="C46" i="6"/>
  <c r="B46" i="6"/>
  <c r="A46" i="6"/>
  <c r="G45" i="6"/>
  <c r="E45" i="6"/>
  <c r="D45" i="6"/>
  <c r="C45" i="6"/>
  <c r="B45" i="6"/>
  <c r="A45" i="6"/>
  <c r="G44" i="6"/>
  <c r="E44" i="6"/>
  <c r="D44" i="6"/>
  <c r="C44" i="6"/>
  <c r="B44" i="6"/>
  <c r="A44" i="6"/>
  <c r="G43" i="6"/>
  <c r="E43" i="6"/>
  <c r="D43" i="6"/>
  <c r="C43" i="6"/>
  <c r="B43" i="6"/>
  <c r="A43" i="6"/>
  <c r="G42" i="6"/>
  <c r="E42" i="6"/>
  <c r="D42" i="6"/>
  <c r="C42" i="6"/>
  <c r="B42" i="6"/>
  <c r="A42" i="6"/>
  <c r="G41" i="6"/>
  <c r="E41" i="6"/>
  <c r="D41" i="6"/>
  <c r="C41" i="6"/>
  <c r="B41" i="6"/>
  <c r="A41" i="6"/>
  <c r="G40" i="6"/>
  <c r="E40" i="6"/>
  <c r="D40" i="6"/>
  <c r="C40" i="6"/>
  <c r="B40" i="6"/>
  <c r="A40" i="6"/>
  <c r="G39" i="6"/>
  <c r="E39" i="6"/>
  <c r="D39" i="6"/>
  <c r="C39" i="6"/>
  <c r="B39" i="6"/>
  <c r="A39" i="6"/>
  <c r="G38" i="6"/>
  <c r="E38" i="6"/>
  <c r="D38" i="6"/>
  <c r="C38" i="6"/>
  <c r="B38" i="6"/>
  <c r="A38" i="6"/>
  <c r="G37" i="6"/>
  <c r="E37" i="6"/>
  <c r="D37" i="6"/>
  <c r="C37" i="6"/>
  <c r="B37" i="6"/>
  <c r="A37" i="6"/>
  <c r="G36" i="6"/>
  <c r="E36" i="6"/>
  <c r="D36" i="6"/>
  <c r="C36" i="6"/>
  <c r="B36" i="6"/>
  <c r="A36" i="6"/>
  <c r="G35" i="6"/>
  <c r="E35" i="6"/>
  <c r="D35" i="6"/>
  <c r="C35" i="6"/>
  <c r="B35" i="6"/>
  <c r="A35" i="6"/>
  <c r="G34" i="6"/>
  <c r="E34" i="6"/>
  <c r="D34" i="6"/>
  <c r="C34" i="6"/>
  <c r="B34" i="6"/>
  <c r="A34" i="6"/>
  <c r="G33" i="6"/>
  <c r="E33" i="6"/>
  <c r="D33" i="6"/>
  <c r="C33" i="6"/>
  <c r="B33" i="6"/>
  <c r="A33" i="6"/>
  <c r="G32" i="6"/>
  <c r="E32" i="6"/>
  <c r="D32" i="6"/>
  <c r="C32" i="6"/>
  <c r="B32" i="6"/>
  <c r="A32" i="6"/>
  <c r="G31" i="6"/>
  <c r="E31" i="6"/>
  <c r="D31" i="6"/>
  <c r="C31" i="6"/>
  <c r="B31" i="6"/>
  <c r="A31" i="6"/>
  <c r="G30" i="6"/>
  <c r="E30" i="6"/>
  <c r="D30" i="6"/>
  <c r="C30" i="6"/>
  <c r="B30" i="6"/>
  <c r="A30" i="6"/>
  <c r="G29" i="6"/>
  <c r="E29" i="6"/>
  <c r="D29" i="6"/>
  <c r="C29" i="6"/>
  <c r="B29" i="6"/>
  <c r="A29" i="6"/>
  <c r="G28" i="6"/>
  <c r="E28" i="6"/>
  <c r="D28" i="6"/>
  <c r="C28" i="6"/>
  <c r="B28" i="6"/>
  <c r="A28" i="6"/>
  <c r="G27" i="6"/>
  <c r="E27" i="6"/>
  <c r="D27" i="6"/>
  <c r="C27" i="6"/>
  <c r="B27" i="6"/>
  <c r="A27" i="6"/>
  <c r="G26" i="6"/>
  <c r="E26" i="6"/>
  <c r="D26" i="6"/>
  <c r="C26" i="6"/>
  <c r="B26" i="6"/>
  <c r="A26" i="6"/>
  <c r="G25" i="6"/>
  <c r="E25" i="6"/>
  <c r="D25" i="6"/>
  <c r="C25" i="6"/>
  <c r="B25" i="6"/>
  <c r="A25" i="6"/>
  <c r="G24" i="6"/>
  <c r="E24" i="6"/>
  <c r="D24" i="6"/>
  <c r="C24" i="6"/>
  <c r="B24" i="6"/>
  <c r="A24" i="6"/>
  <c r="G23" i="6"/>
  <c r="E23" i="6"/>
  <c r="D23" i="6"/>
  <c r="C23" i="6"/>
  <c r="B23" i="6"/>
  <c r="A23" i="6"/>
  <c r="G22" i="6"/>
  <c r="E22" i="6"/>
  <c r="D22" i="6"/>
  <c r="C22" i="6"/>
  <c r="B22" i="6"/>
  <c r="A22" i="6"/>
  <c r="G21" i="6"/>
  <c r="E21" i="6"/>
  <c r="D21" i="6"/>
  <c r="B21" i="6"/>
  <c r="A21" i="6"/>
  <c r="G20" i="6"/>
  <c r="E20" i="6"/>
  <c r="D20" i="6"/>
  <c r="B20" i="6"/>
  <c r="A20" i="6"/>
  <c r="G19" i="6"/>
  <c r="E19" i="6"/>
  <c r="D19" i="6"/>
  <c r="B19" i="6"/>
  <c r="A19" i="6"/>
  <c r="G18" i="6"/>
  <c r="E18" i="6"/>
  <c r="D18" i="6"/>
  <c r="B18" i="6"/>
  <c r="A18" i="6"/>
  <c r="G17" i="6"/>
  <c r="E17" i="6"/>
  <c r="D17" i="6"/>
  <c r="C17" i="6"/>
  <c r="B17" i="6"/>
  <c r="A17" i="6"/>
  <c r="G16" i="6"/>
  <c r="E16" i="6"/>
  <c r="D16" i="6"/>
  <c r="B16" i="6"/>
  <c r="A16" i="6"/>
  <c r="G15" i="6"/>
  <c r="E15" i="6"/>
  <c r="D15" i="6"/>
  <c r="C15" i="6"/>
  <c r="B15" i="6"/>
  <c r="A15" i="6"/>
  <c r="G14" i="6"/>
  <c r="E14" i="6"/>
  <c r="D14" i="6"/>
  <c r="B14" i="6"/>
  <c r="A14" i="6"/>
  <c r="G13" i="6"/>
  <c r="E13" i="6"/>
  <c r="D13" i="6"/>
  <c r="C13" i="6"/>
  <c r="B13" i="6"/>
  <c r="A13" i="6"/>
  <c r="G12" i="6"/>
  <c r="E12" i="6"/>
  <c r="D12" i="6"/>
  <c r="C12" i="6"/>
  <c r="B12" i="6"/>
  <c r="A12" i="6"/>
  <c r="G11" i="6"/>
  <c r="E11" i="6"/>
  <c r="D11" i="6"/>
  <c r="C11" i="6"/>
  <c r="B11" i="6"/>
  <c r="A11" i="6"/>
  <c r="G10" i="6"/>
  <c r="E10" i="6"/>
  <c r="D10" i="6"/>
  <c r="C10" i="6"/>
  <c r="B10" i="6"/>
  <c r="A10" i="6"/>
  <c r="G9" i="6"/>
  <c r="E9" i="6"/>
  <c r="D9" i="6"/>
  <c r="C9" i="6"/>
  <c r="B9" i="6"/>
  <c r="A9" i="6"/>
  <c r="G8" i="6"/>
  <c r="E8" i="6"/>
  <c r="D8" i="6"/>
  <c r="C8" i="6"/>
  <c r="B8" i="6"/>
  <c r="A8" i="6"/>
  <c r="G7" i="6"/>
  <c r="E7" i="6"/>
  <c r="D7" i="6"/>
  <c r="C7" i="6"/>
  <c r="B7" i="6"/>
  <c r="A7" i="6"/>
  <c r="G6" i="6"/>
  <c r="E6" i="6"/>
  <c r="D6" i="6"/>
  <c r="C6" i="6"/>
  <c r="B6" i="6"/>
  <c r="A6" i="6"/>
  <c r="G5" i="6"/>
  <c r="E5" i="6"/>
  <c r="D5" i="6"/>
  <c r="C5" i="6"/>
  <c r="B5" i="6"/>
  <c r="A5" i="6"/>
  <c r="G4" i="6"/>
  <c r="E4" i="6"/>
  <c r="D4" i="6"/>
  <c r="C4" i="6"/>
  <c r="B4" i="6"/>
  <c r="A4" i="6"/>
  <c r="G3" i="6"/>
  <c r="E3" i="6"/>
  <c r="D3" i="6"/>
  <c r="C3" i="6"/>
  <c r="B3" i="6"/>
  <c r="A3" i="6"/>
  <c r="G2" i="6"/>
  <c r="E2" i="6"/>
  <c r="D2" i="6"/>
  <c r="C2" i="6"/>
  <c r="B2" i="6"/>
  <c r="A2" i="6"/>
  <c r="V2" i="5"/>
  <c r="U2" i="5"/>
  <c r="T2" i="5"/>
  <c r="S2" i="5"/>
  <c r="R2" i="5"/>
  <c r="Q2" i="5"/>
  <c r="P2" i="5"/>
  <c r="O2" i="5"/>
  <c r="N2" i="5"/>
  <c r="M2" i="5"/>
  <c r="L2" i="5"/>
  <c r="J2" i="5"/>
  <c r="I2" i="5"/>
  <c r="H2" i="5"/>
  <c r="F2" i="5"/>
  <c r="E2" i="5"/>
  <c r="D2" i="5"/>
  <c r="C2" i="5"/>
  <c r="B2" i="5"/>
  <c r="M98" i="2"/>
  <c r="F97" i="6" s="1"/>
  <c r="K98" i="2"/>
  <c r="H97" i="6" s="1"/>
  <c r="I98" i="2"/>
  <c r="M97" i="2"/>
  <c r="F96" i="6" s="1"/>
  <c r="K97" i="2"/>
  <c r="H96" i="6" s="1"/>
  <c r="I97" i="2"/>
  <c r="M96" i="2"/>
  <c r="F95" i="6" s="1"/>
  <c r="K96" i="2"/>
  <c r="H95" i="6" s="1"/>
  <c r="I96" i="2"/>
  <c r="M95" i="2"/>
  <c r="F94" i="6" s="1"/>
  <c r="K95" i="2"/>
  <c r="H94" i="6" s="1"/>
  <c r="I95" i="2"/>
  <c r="M94" i="2"/>
  <c r="F93" i="6" s="1"/>
  <c r="K94" i="2"/>
  <c r="H93" i="6" s="1"/>
  <c r="I94" i="2"/>
  <c r="M93" i="2"/>
  <c r="F92" i="6" s="1"/>
  <c r="K93" i="2"/>
  <c r="H92" i="6" s="1"/>
  <c r="I93" i="2"/>
  <c r="M92" i="2"/>
  <c r="F91" i="6" s="1"/>
  <c r="K92" i="2"/>
  <c r="H91" i="6" s="1"/>
  <c r="I92" i="2"/>
  <c r="M91" i="2"/>
  <c r="F90" i="6" s="1"/>
  <c r="K91" i="2"/>
  <c r="H90" i="6" s="1"/>
  <c r="I91" i="2"/>
  <c r="M90" i="2"/>
  <c r="F89" i="6" s="1"/>
  <c r="K90" i="2"/>
  <c r="H89" i="6" s="1"/>
  <c r="I90" i="2"/>
  <c r="M89" i="2"/>
  <c r="F88" i="6" s="1"/>
  <c r="K89" i="2"/>
  <c r="H88" i="6" s="1"/>
  <c r="I89" i="2"/>
  <c r="M88" i="2"/>
  <c r="F87" i="6" s="1"/>
  <c r="K88" i="2"/>
  <c r="H87" i="6" s="1"/>
  <c r="I88" i="2"/>
  <c r="M87" i="2"/>
  <c r="F86" i="6" s="1"/>
  <c r="K87" i="2"/>
  <c r="H86" i="6" s="1"/>
  <c r="I87" i="2"/>
  <c r="M86" i="2"/>
  <c r="F85" i="6" s="1"/>
  <c r="K86" i="2"/>
  <c r="H85" i="6" s="1"/>
  <c r="I86" i="2"/>
  <c r="M85" i="2"/>
  <c r="F84" i="6" s="1"/>
  <c r="K85" i="2"/>
  <c r="H84" i="6" s="1"/>
  <c r="I85" i="2"/>
  <c r="M84" i="2"/>
  <c r="F83" i="6" s="1"/>
  <c r="K84" i="2"/>
  <c r="H83" i="6" s="1"/>
  <c r="I84" i="2"/>
  <c r="M83" i="2"/>
  <c r="F82" i="6" s="1"/>
  <c r="K83" i="2"/>
  <c r="H82" i="6" s="1"/>
  <c r="I83" i="2"/>
  <c r="M82" i="2"/>
  <c r="F81" i="6" s="1"/>
  <c r="K82" i="2"/>
  <c r="H81" i="6" s="1"/>
  <c r="I82" i="2"/>
  <c r="M81" i="2"/>
  <c r="F80" i="6" s="1"/>
  <c r="K81" i="2"/>
  <c r="H80" i="6" s="1"/>
  <c r="I81" i="2"/>
  <c r="M80" i="2"/>
  <c r="F79" i="6" s="1"/>
  <c r="K80" i="2"/>
  <c r="H79" i="6" s="1"/>
  <c r="I80" i="2"/>
  <c r="M79" i="2"/>
  <c r="F78" i="6" s="1"/>
  <c r="K79" i="2"/>
  <c r="H78" i="6" s="1"/>
  <c r="I79" i="2"/>
  <c r="M78" i="2"/>
  <c r="F77" i="6" s="1"/>
  <c r="K78" i="2"/>
  <c r="H77" i="6" s="1"/>
  <c r="I78" i="2"/>
  <c r="M77" i="2"/>
  <c r="F76" i="6" s="1"/>
  <c r="K77" i="2"/>
  <c r="H76" i="6" s="1"/>
  <c r="I77" i="2"/>
  <c r="M76" i="2"/>
  <c r="F75" i="6" s="1"/>
  <c r="K76" i="2"/>
  <c r="H75" i="6" s="1"/>
  <c r="I76" i="2"/>
  <c r="M75" i="2"/>
  <c r="F74" i="6" s="1"/>
  <c r="K75" i="2"/>
  <c r="H74" i="6" s="1"/>
  <c r="I75" i="2"/>
  <c r="M74" i="2"/>
  <c r="F73" i="6" s="1"/>
  <c r="K74" i="2"/>
  <c r="H73" i="6" s="1"/>
  <c r="I74" i="2"/>
  <c r="M73" i="2"/>
  <c r="F72" i="6" s="1"/>
  <c r="K73" i="2"/>
  <c r="H72" i="6" s="1"/>
  <c r="I73" i="2"/>
  <c r="M72" i="2"/>
  <c r="F71" i="6" s="1"/>
  <c r="K72" i="2"/>
  <c r="H71" i="6" s="1"/>
  <c r="I72" i="2"/>
  <c r="M71" i="2"/>
  <c r="F70" i="6" s="1"/>
  <c r="K71" i="2"/>
  <c r="H70" i="6" s="1"/>
  <c r="I71" i="2"/>
  <c r="M70" i="2"/>
  <c r="F69" i="6" s="1"/>
  <c r="K70" i="2"/>
  <c r="H69" i="6" s="1"/>
  <c r="I70" i="2"/>
  <c r="M69" i="2"/>
  <c r="F68" i="6" s="1"/>
  <c r="K69" i="2"/>
  <c r="H68" i="6" s="1"/>
  <c r="I69" i="2"/>
  <c r="M68" i="2"/>
  <c r="F67" i="6" s="1"/>
  <c r="K68" i="2"/>
  <c r="H67" i="6" s="1"/>
  <c r="I68" i="2"/>
  <c r="M67" i="2"/>
  <c r="F66" i="6" s="1"/>
  <c r="K67" i="2"/>
  <c r="H66" i="6" s="1"/>
  <c r="I67" i="2"/>
  <c r="M66" i="2"/>
  <c r="F65" i="6" s="1"/>
  <c r="K66" i="2"/>
  <c r="H65" i="6" s="1"/>
  <c r="I66" i="2"/>
  <c r="M65" i="2"/>
  <c r="F64" i="6" s="1"/>
  <c r="K65" i="2"/>
  <c r="H64" i="6" s="1"/>
  <c r="I65" i="2"/>
  <c r="M64" i="2"/>
  <c r="F63" i="6" s="1"/>
  <c r="K64" i="2"/>
  <c r="H63" i="6" s="1"/>
  <c r="I64" i="2"/>
  <c r="M63" i="2"/>
  <c r="F62" i="6" s="1"/>
  <c r="K63" i="2"/>
  <c r="H62" i="6" s="1"/>
  <c r="I63" i="2"/>
  <c r="M62" i="2"/>
  <c r="F61" i="6" s="1"/>
  <c r="K62" i="2"/>
  <c r="H61" i="6" s="1"/>
  <c r="I62" i="2"/>
  <c r="M61" i="2"/>
  <c r="F60" i="6" s="1"/>
  <c r="K61" i="2"/>
  <c r="H60" i="6" s="1"/>
  <c r="I61" i="2"/>
  <c r="M60" i="2"/>
  <c r="F59" i="6" s="1"/>
  <c r="K60" i="2"/>
  <c r="H59" i="6" s="1"/>
  <c r="I60" i="2"/>
  <c r="M59" i="2"/>
  <c r="F58" i="6" s="1"/>
  <c r="K59" i="2"/>
  <c r="H58" i="6" s="1"/>
  <c r="I59" i="2"/>
  <c r="M58" i="2"/>
  <c r="F57" i="6" s="1"/>
  <c r="K58" i="2"/>
  <c r="H57" i="6" s="1"/>
  <c r="I58" i="2"/>
  <c r="M57" i="2"/>
  <c r="F56" i="6" s="1"/>
  <c r="K57" i="2"/>
  <c r="H56" i="6" s="1"/>
  <c r="I57" i="2"/>
  <c r="M56" i="2"/>
  <c r="F55" i="6" s="1"/>
  <c r="K56" i="2"/>
  <c r="H55" i="6" s="1"/>
  <c r="I56" i="2"/>
  <c r="M55" i="2"/>
  <c r="F54" i="6" s="1"/>
  <c r="K55" i="2"/>
  <c r="H54" i="6" s="1"/>
  <c r="I55" i="2"/>
  <c r="M54" i="2"/>
  <c r="F53" i="6" s="1"/>
  <c r="K54" i="2"/>
  <c r="H53" i="6" s="1"/>
  <c r="I54" i="2"/>
  <c r="M53" i="2"/>
  <c r="F52" i="6" s="1"/>
  <c r="K53" i="2"/>
  <c r="H52" i="6" s="1"/>
  <c r="I53" i="2"/>
  <c r="M52" i="2"/>
  <c r="F51" i="6" s="1"/>
  <c r="K52" i="2"/>
  <c r="H51" i="6" s="1"/>
  <c r="I52" i="2"/>
  <c r="M51" i="2"/>
  <c r="F50" i="6" s="1"/>
  <c r="K51" i="2"/>
  <c r="H50" i="6" s="1"/>
  <c r="I51" i="2"/>
  <c r="M50" i="2"/>
  <c r="F49" i="6" s="1"/>
  <c r="K50" i="2"/>
  <c r="H49" i="6" s="1"/>
  <c r="I50" i="2"/>
  <c r="M49" i="2"/>
  <c r="F48" i="6" s="1"/>
  <c r="K49" i="2"/>
  <c r="H48" i="6" s="1"/>
  <c r="I49" i="2"/>
  <c r="M48" i="2"/>
  <c r="F47" i="6" s="1"/>
  <c r="K48" i="2"/>
  <c r="H47" i="6" s="1"/>
  <c r="I48" i="2"/>
  <c r="M47" i="2"/>
  <c r="F46" i="6" s="1"/>
  <c r="K47" i="2"/>
  <c r="H46" i="6" s="1"/>
  <c r="I47" i="2"/>
  <c r="M46" i="2"/>
  <c r="F45" i="6" s="1"/>
  <c r="K46" i="2"/>
  <c r="H45" i="6" s="1"/>
  <c r="I46" i="2"/>
  <c r="M45" i="2"/>
  <c r="F44" i="6" s="1"/>
  <c r="K45" i="2"/>
  <c r="H44" i="6" s="1"/>
  <c r="I45" i="2"/>
  <c r="M44" i="2"/>
  <c r="F43" i="6" s="1"/>
  <c r="K44" i="2"/>
  <c r="H43" i="6" s="1"/>
  <c r="I44" i="2"/>
  <c r="M43" i="2"/>
  <c r="F42" i="6" s="1"/>
  <c r="K43" i="2"/>
  <c r="H42" i="6" s="1"/>
  <c r="I43" i="2"/>
  <c r="M42" i="2"/>
  <c r="F41" i="6" s="1"/>
  <c r="K42" i="2"/>
  <c r="H41" i="6" s="1"/>
  <c r="I42" i="2"/>
  <c r="M41" i="2"/>
  <c r="F40" i="6" s="1"/>
  <c r="K41" i="2"/>
  <c r="H40" i="6" s="1"/>
  <c r="I41" i="2"/>
  <c r="M40" i="2"/>
  <c r="F39" i="6" s="1"/>
  <c r="K40" i="2"/>
  <c r="H39" i="6" s="1"/>
  <c r="I40" i="2"/>
  <c r="M39" i="2"/>
  <c r="F38" i="6" s="1"/>
  <c r="K39" i="2"/>
  <c r="H38" i="6" s="1"/>
  <c r="I39" i="2"/>
  <c r="M38" i="2"/>
  <c r="F37" i="6" s="1"/>
  <c r="K38" i="2"/>
  <c r="H37" i="6" s="1"/>
  <c r="I38" i="2"/>
  <c r="M37" i="2"/>
  <c r="F36" i="6" s="1"/>
  <c r="K37" i="2"/>
  <c r="H36" i="6" s="1"/>
  <c r="I37" i="2"/>
  <c r="M36" i="2"/>
  <c r="F35" i="6" s="1"/>
  <c r="K36" i="2"/>
  <c r="H35" i="6" s="1"/>
  <c r="I36" i="2"/>
  <c r="M35" i="2"/>
  <c r="F34" i="6" s="1"/>
  <c r="K35" i="2"/>
  <c r="H34" i="6" s="1"/>
  <c r="I35" i="2"/>
  <c r="M34" i="2"/>
  <c r="F33" i="6" s="1"/>
  <c r="K34" i="2"/>
  <c r="H33" i="6" s="1"/>
  <c r="I34" i="2"/>
  <c r="M33" i="2"/>
  <c r="F32" i="6" s="1"/>
  <c r="K33" i="2"/>
  <c r="H32" i="6" s="1"/>
  <c r="I33" i="2"/>
  <c r="M32" i="2"/>
  <c r="F31" i="6" s="1"/>
  <c r="K32" i="2"/>
  <c r="H31" i="6" s="1"/>
  <c r="I32" i="2"/>
  <c r="M31" i="2"/>
  <c r="F30" i="6" s="1"/>
  <c r="K31" i="2"/>
  <c r="H30" i="6" s="1"/>
  <c r="I31" i="2"/>
  <c r="M30" i="2"/>
  <c r="F29" i="6" s="1"/>
  <c r="K30" i="2"/>
  <c r="H29" i="6" s="1"/>
  <c r="I30" i="2"/>
  <c r="M29" i="2"/>
  <c r="F28" i="6" s="1"/>
  <c r="K29" i="2"/>
  <c r="H28" i="6" s="1"/>
  <c r="I29" i="2"/>
  <c r="M28" i="2"/>
  <c r="F27" i="6" s="1"/>
  <c r="K28" i="2"/>
  <c r="H27" i="6" s="1"/>
  <c r="I28" i="2"/>
  <c r="M27" i="2"/>
  <c r="F26" i="6" s="1"/>
  <c r="K27" i="2"/>
  <c r="H26" i="6" s="1"/>
  <c r="I27" i="2"/>
  <c r="M26" i="2"/>
  <c r="F25" i="6" s="1"/>
  <c r="K26" i="2"/>
  <c r="H25" i="6" s="1"/>
  <c r="I26" i="2"/>
  <c r="M25" i="2"/>
  <c r="F24" i="6" s="1"/>
  <c r="K25" i="2"/>
  <c r="H24" i="6" s="1"/>
  <c r="I25" i="2"/>
  <c r="M24" i="2"/>
  <c r="F23" i="6" s="1"/>
  <c r="K24" i="2"/>
  <c r="H23" i="6" s="1"/>
  <c r="I24" i="2"/>
  <c r="M23" i="2"/>
  <c r="F22" i="6" s="1"/>
  <c r="K23" i="2"/>
  <c r="H22" i="6" s="1"/>
  <c r="I23" i="2"/>
  <c r="M22" i="2"/>
  <c r="F21" i="6" s="1"/>
  <c r="K22" i="2"/>
  <c r="H21" i="6" s="1"/>
  <c r="I22" i="2"/>
  <c r="M21" i="2"/>
  <c r="F20" i="6" s="1"/>
  <c r="K21" i="2"/>
  <c r="H20" i="6" s="1"/>
  <c r="I21" i="2"/>
  <c r="M20" i="2"/>
  <c r="F19" i="6" s="1"/>
  <c r="K20" i="2"/>
  <c r="H19" i="6" s="1"/>
  <c r="I20" i="2"/>
  <c r="M19" i="2"/>
  <c r="F18" i="6" s="1"/>
  <c r="K19" i="2"/>
  <c r="H18" i="6" s="1"/>
  <c r="I19" i="2"/>
  <c r="M18" i="2"/>
  <c r="F17" i="6" s="1"/>
  <c r="K18" i="2"/>
  <c r="H17" i="6" s="1"/>
  <c r="I18" i="2"/>
  <c r="M17" i="2"/>
  <c r="F16" i="6" s="1"/>
  <c r="K17" i="2"/>
  <c r="H16" i="6" s="1"/>
  <c r="I17" i="2"/>
  <c r="M16" i="2"/>
  <c r="F15" i="6" s="1"/>
  <c r="K16" i="2"/>
  <c r="H15" i="6" s="1"/>
  <c r="I16" i="2"/>
  <c r="M15" i="2"/>
  <c r="F14" i="6" s="1"/>
  <c r="K15" i="2"/>
  <c r="H14" i="6" s="1"/>
  <c r="I15" i="2"/>
  <c r="M14" i="2"/>
  <c r="F13" i="6" s="1"/>
  <c r="K14" i="2"/>
  <c r="H13" i="6" s="1"/>
  <c r="I14" i="2"/>
  <c r="M13" i="2"/>
  <c r="F12" i="6" s="1"/>
  <c r="K13" i="2"/>
  <c r="H12" i="6" s="1"/>
  <c r="I13" i="2"/>
  <c r="M12" i="2"/>
  <c r="F11" i="6" s="1"/>
  <c r="K12" i="2"/>
  <c r="H11" i="6" s="1"/>
  <c r="I12" i="2"/>
  <c r="M11" i="2"/>
  <c r="F10" i="6" s="1"/>
  <c r="K11" i="2"/>
  <c r="H10" i="6" s="1"/>
  <c r="I11" i="2"/>
  <c r="M10" i="2"/>
  <c r="F9" i="6" s="1"/>
  <c r="K10" i="2"/>
  <c r="H9" i="6" s="1"/>
  <c r="I10" i="2"/>
  <c r="M9" i="2"/>
  <c r="F8" i="6" s="1"/>
  <c r="K9" i="2"/>
  <c r="H8" i="6" s="1"/>
  <c r="I9" i="2"/>
  <c r="M8" i="2"/>
  <c r="F7" i="6" s="1"/>
  <c r="K8" i="2"/>
  <c r="H7" i="6" s="1"/>
  <c r="I8" i="2"/>
  <c r="M7" i="2"/>
  <c r="F6" i="6" s="1"/>
  <c r="K7" i="2"/>
  <c r="H6" i="6" s="1"/>
  <c r="I7" i="2"/>
  <c r="M6" i="2"/>
  <c r="F5" i="6" s="1"/>
  <c r="K6" i="2"/>
  <c r="H5" i="6" s="1"/>
  <c r="I6" i="2"/>
  <c r="M5" i="2"/>
  <c r="F4" i="6" s="1"/>
  <c r="K5" i="2"/>
  <c r="H4" i="6" s="1"/>
  <c r="I5" i="2"/>
  <c r="M4" i="2"/>
  <c r="F3" i="6" s="1"/>
  <c r="K4" i="2"/>
  <c r="H3" i="6" s="1"/>
  <c r="I4" i="2"/>
  <c r="M3" i="2"/>
  <c r="F2" i="6" s="1"/>
  <c r="K3" i="2"/>
  <c r="H2" i="6" s="1"/>
  <c r="I3" i="2"/>
  <c r="C67" i="1"/>
  <c r="W2" i="5" s="1"/>
  <c r="D58" i="1"/>
  <c r="D59" i="1" s="1"/>
  <c r="A56" i="1"/>
  <c r="G53" i="1"/>
  <c r="D42" i="1"/>
  <c r="D43" i="1" s="1"/>
  <c r="D47" i="1" s="1"/>
  <c r="A53" i="1" s="1"/>
  <c r="A40" i="1"/>
  <c r="D37" i="1"/>
  <c r="K2" i="5" s="1"/>
  <c r="F30" i="1"/>
  <c r="F29" i="1"/>
  <c r="F28" i="1"/>
  <c r="F26" i="1"/>
  <c r="F23" i="1"/>
  <c r="D23" i="1"/>
  <c r="D30" i="1" s="1"/>
  <c r="A37" i="1" s="1"/>
  <c r="F22" i="1"/>
  <c r="F21" i="1"/>
  <c r="D20" i="1"/>
  <c r="F18" i="1"/>
  <c r="A16" i="1"/>
  <c r="C9" i="1"/>
  <c r="G2" i="5" s="1"/>
  <c r="C6" i="1"/>
  <c r="C10" i="1" s="1"/>
  <c r="C5" i="1"/>
  <c r="C16" i="6" s="1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C14" i="6"/>
  <c r="C21" i="6"/>
  <c r="C20" i="6"/>
  <c r="C19" i="6"/>
  <c r="C18" i="6"/>
  <c r="A2" i="5"/>
</calcChain>
</file>

<file path=xl/sharedStrings.xml><?xml version="1.0" encoding="utf-8"?>
<sst xmlns="http://schemas.openxmlformats.org/spreadsheetml/2006/main" count="484" uniqueCount="450">
  <si>
    <t>NOMADS Library Worksheet</t>
  </si>
  <si>
    <t>Date:</t>
  </si>
  <si>
    <t>2024-01-15</t>
  </si>
  <si>
    <t>(YYYY-MM-DD)</t>
  </si>
  <si>
    <t>KEY</t>
  </si>
  <si>
    <t>User:</t>
  </si>
  <si>
    <t>John Smith</t>
  </si>
  <si>
    <t>(select from dropdown)</t>
  </si>
  <si>
    <t>Required fields</t>
  </si>
  <si>
    <t>Exp Number:</t>
  </si>
  <si>
    <t>034</t>
  </si>
  <si>
    <t>(user created three digit ID)</t>
  </si>
  <si>
    <t>Calculated fields</t>
  </si>
  <si>
    <t>Exp ID:</t>
  </si>
  <si>
    <t>(SL = Sequencing Library)</t>
  </si>
  <si>
    <t>Do NOT use any commas in fields</t>
  </si>
  <si>
    <t>Exp Name:</t>
  </si>
  <si>
    <t>Project:</t>
  </si>
  <si>
    <t>MIS2024</t>
  </si>
  <si>
    <t>Batch:</t>
  </si>
  <si>
    <t>A and B</t>
  </si>
  <si>
    <t>(e.g. A, B, C etc)</t>
  </si>
  <si>
    <t>Exp Summary:</t>
  </si>
  <si>
    <t>(Overwrite if necessary)</t>
  </si>
  <si>
    <t>Filename:</t>
  </si>
  <si>
    <t>Number of samples:</t>
  </si>
  <si>
    <t>Notes:</t>
  </si>
  <si>
    <t>Seq run of Batches A and B</t>
  </si>
  <si>
    <t>1 - Library Preparation</t>
  </si>
  <si>
    <t>(Values in Library Tab)</t>
  </si>
  <si>
    <t>2. End-repair rxn:</t>
  </si>
  <si>
    <t>Overage</t>
  </si>
  <si>
    <t>Item</t>
  </si>
  <si>
    <t>Per tube (µl)</t>
  </si>
  <si>
    <r>
      <rPr>
        <sz val="12"/>
        <color rgb="FF000000"/>
        <rFont val="Calibri"/>
        <family val="2"/>
        <charset val="1"/>
      </rPr>
      <t>Temperature (</t>
    </r>
    <r>
      <rPr>
        <vertAlign val="superscript"/>
        <sz val="12"/>
        <color rgb="FF000000"/>
        <rFont val="Calibri"/>
        <family val="2"/>
        <charset val="1"/>
      </rPr>
      <t>o</t>
    </r>
    <r>
      <rPr>
        <sz val="12"/>
        <color rgb="FF000000"/>
        <rFont val="Calibri"/>
        <family val="2"/>
        <charset val="1"/>
      </rPr>
      <t>C)</t>
    </r>
  </si>
  <si>
    <t>Time (min)</t>
  </si>
  <si>
    <t>PCR product</t>
  </si>
  <si>
    <t>x</t>
  </si>
  <si>
    <t>-</t>
  </si>
  <si>
    <r>
      <rPr>
        <sz val="12"/>
        <color rgb="FF000000"/>
        <rFont val="Calibri"/>
        <family val="2"/>
        <charset val="1"/>
      </rPr>
      <t>NF H</t>
    </r>
    <r>
      <rPr>
        <vertAlign val="subscript"/>
        <sz val="12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0</t>
    </r>
  </si>
  <si>
    <t>NEBNext End repair reaction buffer (10x)</t>
  </si>
  <si>
    <t>∞</t>
  </si>
  <si>
    <t>NEBNext end prep enzyme mix</t>
  </si>
  <si>
    <t>3. Barcoding Ligation:</t>
  </si>
  <si>
    <t>Native Barcode (1-96)</t>
  </si>
  <si>
    <t>Ultra II Ligation MM</t>
  </si>
  <si>
    <t>Ultra II Ligation Enhancer</t>
  </si>
  <si>
    <t>2 - Pooling and clean-up</t>
  </si>
  <si>
    <t>1. Combine equal volume of all samples into a new LoBind tube</t>
  </si>
  <si>
    <t>2. Clean up: Add 0.4x vol AMPPure beads, 5 min RT with mixing, wash 2 x 200 µl 80% EtOH, spin, dry, re-suspend in 70 µl EB and transfer  eluate to fresh tube</t>
  </si>
  <si>
    <r>
      <rPr>
        <sz val="12"/>
        <color rgb="FF000000"/>
        <rFont val="Calibri"/>
        <family val="2"/>
        <charset val="1"/>
      </rPr>
      <t>3. Quantify 1 µl (199 µl WS 1X HS DNA) on Qubit. Dilute in NF H</t>
    </r>
    <r>
      <rPr>
        <vertAlign val="subscript"/>
        <sz val="12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O if required</t>
    </r>
  </si>
  <si>
    <t>AMPPure Volume (µl)</t>
  </si>
  <si>
    <t>Pooled DNA 
(ng / µl)</t>
  </si>
  <si>
    <t>Dilution Factor</t>
  </si>
  <si>
    <t>Final Pooled [DNA] (ng/µl)*</t>
  </si>
  <si>
    <t>3 - Adapter Ligation</t>
  </si>
  <si>
    <t>Barcoded pool</t>
  </si>
  <si>
    <t>RT</t>
  </si>
  <si>
    <t>Adapter Mix II</t>
  </si>
  <si>
    <t>Quick Ligation Buffer</t>
  </si>
  <si>
    <t>Quick T4 DNA Ligase</t>
  </si>
  <si>
    <t>4 - LFB Wash</t>
  </si>
  <si>
    <r>
      <rPr>
        <b/>
        <sz val="12"/>
        <color rgb="FF000000"/>
        <rFont val="Calibri"/>
        <family val="2"/>
        <charset val="1"/>
      </rPr>
      <t>Clean up:</t>
    </r>
    <r>
      <rPr>
        <sz val="12"/>
        <color rgb="FF000000"/>
        <rFont val="Calibri"/>
        <family val="2"/>
        <charset val="1"/>
      </rPr>
      <t xml:space="preserve"> Add 50 µl (0.5x) vol AMPPure beads, 5 min RT with mixing, wash 2 x 250 µl LFB, spin, dry, re-suspend in 15 µl EB and transfer  eluate to fresh tube</t>
    </r>
  </si>
  <si>
    <r>
      <rPr>
        <b/>
        <sz val="12"/>
        <color rgb="FF000000"/>
        <rFont val="Calibri"/>
        <family val="2"/>
        <charset val="1"/>
      </rPr>
      <t>Quantify 1</t>
    </r>
    <r>
      <rPr>
        <sz val="12"/>
        <color rgb="FF000000"/>
        <rFont val="Calibri"/>
        <family val="2"/>
        <charset val="1"/>
      </rPr>
      <t xml:space="preserve"> µl (199 µl WS 1X HS DNA) on Qubit. Dilute in NF H</t>
    </r>
    <r>
      <rPr>
        <vertAlign val="subscript"/>
        <sz val="12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O if required</t>
    </r>
  </si>
  <si>
    <t>Library DNA 
(ng / µl)</t>
  </si>
  <si>
    <t>Final Library [DNA] (ng/µl)</t>
  </si>
  <si>
    <t>5 - Loading Library</t>
  </si>
  <si>
    <t>Library DNA</t>
  </si>
  <si>
    <t>Elution Buffer (EB)</t>
  </si>
  <si>
    <t>Sequencing Buffer (SQB)</t>
  </si>
  <si>
    <t>Loading Beads (LB)</t>
  </si>
  <si>
    <t>(ensure mixed thoroughly just before addition)</t>
  </si>
  <si>
    <t>Sequencing Run Details</t>
  </si>
  <si>
    <t>Platform:</t>
  </si>
  <si>
    <t>Mk1b</t>
  </si>
  <si>
    <t>Flow Cell ID:</t>
  </si>
  <si>
    <t>Flow Cell status:</t>
  </si>
  <si>
    <t>Flow Cell usage:</t>
  </si>
  <si>
    <t>(if used state hrs)</t>
  </si>
  <si>
    <t>Flow Chemistry:</t>
  </si>
  <si>
    <t>R10.4.1</t>
  </si>
  <si>
    <t>(assume R10.4.1)</t>
  </si>
  <si>
    <t>Flow cell check:</t>
  </si>
  <si>
    <t xml:space="preserve"> (# functioning pores)</t>
  </si>
  <si>
    <t>Run Length:</t>
  </si>
  <si>
    <t>hrs</t>
  </si>
  <si>
    <t>Sample Information</t>
  </si>
  <si>
    <t>SWGA</t>
  </si>
  <si>
    <t>Multiplex PCR</t>
  </si>
  <si>
    <t>Library Prep</t>
  </si>
  <si>
    <t>#</t>
  </si>
  <si>
    <t>Well</t>
  </si>
  <si>
    <t>Sample ID</t>
  </si>
  <si>
    <t>Extraction ID</t>
  </si>
  <si>
    <t>sWGA Identifier</t>
  </si>
  <si>
    <t>PCR Identifier</t>
  </si>
  <si>
    <t>Qubit PCR [DNA] (ng/µl)</t>
  </si>
  <si>
    <t>PCR Dilution Factor</t>
  </si>
  <si>
    <t>PCR [DNA] (ng / µl)</t>
  </si>
  <si>
    <t>Barcode#</t>
  </si>
  <si>
    <r>
      <rPr>
        <sz val="12"/>
        <rFont val="Calibri"/>
        <family val="2"/>
        <charset val="1"/>
      </rPr>
      <t>PCR prodct (</t>
    </r>
    <r>
      <rPr>
        <sz val="12"/>
        <color rgb="FF000000"/>
        <rFont val="Calibri"/>
        <family val="2"/>
        <charset val="1"/>
      </rPr>
      <t>µl) for End-repair</t>
    </r>
  </si>
  <si>
    <r>
      <rPr>
        <sz val="12"/>
        <rFont val="Calibri"/>
        <family val="2"/>
        <charset val="1"/>
      </rPr>
      <t>NF H</t>
    </r>
    <r>
      <rPr>
        <vertAlign val="subscript"/>
        <sz val="12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0 (µl)</t>
    </r>
  </si>
  <si>
    <t>SeqLib Identifier</t>
  </si>
  <si>
    <t>A1</t>
  </si>
  <si>
    <t>MIS1021</t>
  </si>
  <si>
    <t>MJ010</t>
  </si>
  <si>
    <t>SWFW094_A1</t>
  </si>
  <si>
    <t>PCTB142_A1</t>
  </si>
  <si>
    <t>01</t>
  </si>
  <si>
    <t>B1</t>
  </si>
  <si>
    <t>MIS1022</t>
  </si>
  <si>
    <t>MJ011</t>
  </si>
  <si>
    <t>SWFW094_B1</t>
  </si>
  <si>
    <t>PCTB142_B1</t>
  </si>
  <si>
    <t>02</t>
  </si>
  <si>
    <t>C1</t>
  </si>
  <si>
    <t>MIS1023</t>
  </si>
  <si>
    <t>MJ012</t>
  </si>
  <si>
    <t>SWFW094_C1</t>
  </si>
  <si>
    <t>PCTB142_C1</t>
  </si>
  <si>
    <t>03</t>
  </si>
  <si>
    <t>D1</t>
  </si>
  <si>
    <t>MIS1025</t>
  </si>
  <si>
    <t>MJ014</t>
  </si>
  <si>
    <t>SWFW094_E1</t>
  </si>
  <si>
    <t>PCTB142_D1</t>
  </si>
  <si>
    <t>04</t>
  </si>
  <si>
    <t>E1</t>
  </si>
  <si>
    <t>MIS1026</t>
  </si>
  <si>
    <t>MJ015</t>
  </si>
  <si>
    <t>SWFW094_F1</t>
  </si>
  <si>
    <t>PCTB142_E1</t>
  </si>
  <si>
    <t>05</t>
  </si>
  <si>
    <t>F1</t>
  </si>
  <si>
    <t>MIS1028</t>
  </si>
  <si>
    <t>MJ017</t>
  </si>
  <si>
    <t>SWFW094_H1</t>
  </si>
  <si>
    <t>PCTB142_G1</t>
  </si>
  <si>
    <t>06</t>
  </si>
  <si>
    <t>G1</t>
  </si>
  <si>
    <t>MIS1029</t>
  </si>
  <si>
    <t>MJ018</t>
  </si>
  <si>
    <t>SWFW094_A2</t>
  </si>
  <si>
    <t>PCTB142_H1</t>
  </si>
  <si>
    <t>07</t>
  </si>
  <si>
    <t>H1</t>
  </si>
  <si>
    <t>3D7</t>
  </si>
  <si>
    <t>3D7_01a</t>
  </si>
  <si>
    <t>SWFW094_C2</t>
  </si>
  <si>
    <t>PCTB142_A2</t>
  </si>
  <si>
    <t>08</t>
  </si>
  <si>
    <t>A2</t>
  </si>
  <si>
    <t>Dd2</t>
  </si>
  <si>
    <t>Dd2_01a</t>
  </si>
  <si>
    <t>SWFW094_D2</t>
  </si>
  <si>
    <t>PCTB142_B2</t>
  </si>
  <si>
    <t>09</t>
  </si>
  <si>
    <t>B2</t>
  </si>
  <si>
    <t>NTC</t>
  </si>
  <si>
    <t>NTC_SWFW094</t>
  </si>
  <si>
    <t>SWFW094_E2</t>
  </si>
  <si>
    <t>PCTB142_C2</t>
  </si>
  <si>
    <t>10</t>
  </si>
  <si>
    <t>C2</t>
  </si>
  <si>
    <t>MIS1011</t>
  </si>
  <si>
    <t>MJ001</t>
  </si>
  <si>
    <t>SWJS032_A1</t>
  </si>
  <si>
    <t>PCTB142_D2</t>
  </si>
  <si>
    <t>11</t>
  </si>
  <si>
    <t>D2</t>
  </si>
  <si>
    <t>MIS1012</t>
  </si>
  <si>
    <t>MJ002</t>
  </si>
  <si>
    <t>SWJS032_B1</t>
  </si>
  <si>
    <t>PCTB142_E2</t>
  </si>
  <si>
    <t>12</t>
  </si>
  <si>
    <t>E2</t>
  </si>
  <si>
    <t>MIS1016</t>
  </si>
  <si>
    <t>MJ006</t>
  </si>
  <si>
    <t>SWJS032_F1</t>
  </si>
  <si>
    <t>PCTB142_G2</t>
  </si>
  <si>
    <t>13</t>
  </si>
  <si>
    <t>F2</t>
  </si>
  <si>
    <t>MIS1017</t>
  </si>
  <si>
    <t>MJ007</t>
  </si>
  <si>
    <t>SWJS032_G1</t>
  </si>
  <si>
    <t>PCTB142_H2</t>
  </si>
  <si>
    <t>14</t>
  </si>
  <si>
    <t>G2</t>
  </si>
  <si>
    <t>MIS1018</t>
  </si>
  <si>
    <t>MJ008</t>
  </si>
  <si>
    <t>SWJS032_H1</t>
  </si>
  <si>
    <t>PCTB142_A3</t>
  </si>
  <si>
    <t>15</t>
  </si>
  <si>
    <t>H2</t>
  </si>
  <si>
    <t>MIS1019</t>
  </si>
  <si>
    <t>MJ009</t>
  </si>
  <si>
    <t>SWJS032_A2</t>
  </si>
  <si>
    <t>PCTB142_B3</t>
  </si>
  <si>
    <t>16</t>
  </si>
  <si>
    <t>A3</t>
  </si>
  <si>
    <t>MIS1020</t>
  </si>
  <si>
    <t>SWJS032_B2</t>
  </si>
  <si>
    <t>PCTB142_C3</t>
  </si>
  <si>
    <t>17</t>
  </si>
  <si>
    <t>B3</t>
  </si>
  <si>
    <t>SWJS032_C2</t>
  </si>
  <si>
    <t>PCTB142_D3</t>
  </si>
  <si>
    <t>18</t>
  </si>
  <si>
    <t>C3</t>
  </si>
  <si>
    <t>SWJS032_D2</t>
  </si>
  <si>
    <t>PCTB142_E3</t>
  </si>
  <si>
    <t>19</t>
  </si>
  <si>
    <t>D3</t>
  </si>
  <si>
    <t>NTC_SWJS032</t>
  </si>
  <si>
    <t>SWJS032_E2</t>
  </si>
  <si>
    <t>PCTB142_F3</t>
  </si>
  <si>
    <t>20</t>
  </si>
  <si>
    <t>E3</t>
  </si>
  <si>
    <t>21</t>
  </si>
  <si>
    <t>F3</t>
  </si>
  <si>
    <t>22</t>
  </si>
  <si>
    <t>G3</t>
  </si>
  <si>
    <t>23</t>
  </si>
  <si>
    <t>H3</t>
  </si>
  <si>
    <t>24</t>
  </si>
  <si>
    <t>A4</t>
  </si>
  <si>
    <t>25</t>
  </si>
  <si>
    <t>B4</t>
  </si>
  <si>
    <t>26</t>
  </si>
  <si>
    <t>C4</t>
  </si>
  <si>
    <t>27</t>
  </si>
  <si>
    <t>D4</t>
  </si>
  <si>
    <t>28</t>
  </si>
  <si>
    <t>E4</t>
  </si>
  <si>
    <t>29</t>
  </si>
  <si>
    <t>F4</t>
  </si>
  <si>
    <t>30</t>
  </si>
  <si>
    <t>G4</t>
  </si>
  <si>
    <t>31</t>
  </si>
  <si>
    <t>H4</t>
  </si>
  <si>
    <t>32</t>
  </si>
  <si>
    <t>A5</t>
  </si>
  <si>
    <t>33</t>
  </si>
  <si>
    <t>B5</t>
  </si>
  <si>
    <t>34</t>
  </si>
  <si>
    <t>C5</t>
  </si>
  <si>
    <t>35</t>
  </si>
  <si>
    <t>D5</t>
  </si>
  <si>
    <t>36</t>
  </si>
  <si>
    <t>E5</t>
  </si>
  <si>
    <t>37</t>
  </si>
  <si>
    <t>F5</t>
  </si>
  <si>
    <t>38</t>
  </si>
  <si>
    <t>G5</t>
  </si>
  <si>
    <t>39</t>
  </si>
  <si>
    <t>H5</t>
  </si>
  <si>
    <t>40</t>
  </si>
  <si>
    <t>A6</t>
  </si>
  <si>
    <t>41</t>
  </si>
  <si>
    <t>B6</t>
  </si>
  <si>
    <t>42</t>
  </si>
  <si>
    <t>C6</t>
  </si>
  <si>
    <t>43</t>
  </si>
  <si>
    <t>D6</t>
  </si>
  <si>
    <t>44</t>
  </si>
  <si>
    <t>E6</t>
  </si>
  <si>
    <t>45</t>
  </si>
  <si>
    <t>F6</t>
  </si>
  <si>
    <t>46</t>
  </si>
  <si>
    <t>G6</t>
  </si>
  <si>
    <t>47</t>
  </si>
  <si>
    <t>H6</t>
  </si>
  <si>
    <t>48</t>
  </si>
  <si>
    <t>A7</t>
  </si>
  <si>
    <t>49</t>
  </si>
  <si>
    <t>B7</t>
  </si>
  <si>
    <t>50</t>
  </si>
  <si>
    <t>C7</t>
  </si>
  <si>
    <t>51</t>
  </si>
  <si>
    <t>D7</t>
  </si>
  <si>
    <t>52</t>
  </si>
  <si>
    <t>E7</t>
  </si>
  <si>
    <t>53</t>
  </si>
  <si>
    <t>F7</t>
  </si>
  <si>
    <t>54</t>
  </si>
  <si>
    <t>G7</t>
  </si>
  <si>
    <t>55</t>
  </si>
  <si>
    <t>H7</t>
  </si>
  <si>
    <t>56</t>
  </si>
  <si>
    <t>A8</t>
  </si>
  <si>
    <t>57</t>
  </si>
  <si>
    <t>B8</t>
  </si>
  <si>
    <t>58</t>
  </si>
  <si>
    <t>C8</t>
  </si>
  <si>
    <t>59</t>
  </si>
  <si>
    <t>D8</t>
  </si>
  <si>
    <t>60</t>
  </si>
  <si>
    <t>E8</t>
  </si>
  <si>
    <t>61</t>
  </si>
  <si>
    <t>F8</t>
  </si>
  <si>
    <t>62</t>
  </si>
  <si>
    <t>G8</t>
  </si>
  <si>
    <t>63</t>
  </si>
  <si>
    <t>H8</t>
  </si>
  <si>
    <t>64</t>
  </si>
  <si>
    <t>A9</t>
  </si>
  <si>
    <t>65</t>
  </si>
  <si>
    <t>B9</t>
  </si>
  <si>
    <t>66</t>
  </si>
  <si>
    <t>C9</t>
  </si>
  <si>
    <t>67</t>
  </si>
  <si>
    <t>D9</t>
  </si>
  <si>
    <t>68</t>
  </si>
  <si>
    <t>E9</t>
  </si>
  <si>
    <t>69</t>
  </si>
  <si>
    <t>F9</t>
  </si>
  <si>
    <t>70</t>
  </si>
  <si>
    <t>G9</t>
  </si>
  <si>
    <t>71</t>
  </si>
  <si>
    <t>H9</t>
  </si>
  <si>
    <t>72</t>
  </si>
  <si>
    <t>A10</t>
  </si>
  <si>
    <t>73</t>
  </si>
  <si>
    <t>B10</t>
  </si>
  <si>
    <t>74</t>
  </si>
  <si>
    <t>C10</t>
  </si>
  <si>
    <t>75</t>
  </si>
  <si>
    <t>D10</t>
  </si>
  <si>
    <t>76</t>
  </si>
  <si>
    <t>E10</t>
  </si>
  <si>
    <t>77</t>
  </si>
  <si>
    <t>F10</t>
  </si>
  <si>
    <t>78</t>
  </si>
  <si>
    <t>G10</t>
  </si>
  <si>
    <t>79</t>
  </si>
  <si>
    <t>H10</t>
  </si>
  <si>
    <t>80</t>
  </si>
  <si>
    <t>A11</t>
  </si>
  <si>
    <t>81</t>
  </si>
  <si>
    <t>B11</t>
  </si>
  <si>
    <t>82</t>
  </si>
  <si>
    <t>C11</t>
  </si>
  <si>
    <t>83</t>
  </si>
  <si>
    <t>D11</t>
  </si>
  <si>
    <t>84</t>
  </si>
  <si>
    <t>E11</t>
  </si>
  <si>
    <t>85</t>
  </si>
  <si>
    <t>F11</t>
  </si>
  <si>
    <t>86</t>
  </si>
  <si>
    <t>G11</t>
  </si>
  <si>
    <t>87</t>
  </si>
  <si>
    <t>H11</t>
  </si>
  <si>
    <t>88</t>
  </si>
  <si>
    <t>A12</t>
  </si>
  <si>
    <t>89</t>
  </si>
  <si>
    <t>B12</t>
  </si>
  <si>
    <t>90</t>
  </si>
  <si>
    <t>C12</t>
  </si>
  <si>
    <t>91</t>
  </si>
  <si>
    <t>D12</t>
  </si>
  <si>
    <t>92</t>
  </si>
  <si>
    <t>E12</t>
  </si>
  <si>
    <t>93</t>
  </si>
  <si>
    <t>F12</t>
  </si>
  <si>
    <t>94</t>
  </si>
  <si>
    <t>G12</t>
  </si>
  <si>
    <t>95</t>
  </si>
  <si>
    <t>H12</t>
  </si>
  <si>
    <t>96</t>
  </si>
  <si>
    <t>Instructions:</t>
  </si>
  <si>
    <t>This template is to be used to record library and sequencing steps as part of a NOMADS sequencing run. There are two tabs to complete:</t>
  </si>
  <si>
    <t>Assay</t>
  </si>
  <si>
    <t>A simplified list of assay steps / componentes including master mix calculations and plate layouts</t>
  </si>
  <si>
    <t>Library</t>
  </si>
  <si>
    <t>Sample level details associated with the library procedure</t>
  </si>
  <si>
    <t>The following tabs should not need to be altered, except for potentially adding user names</t>
  </si>
  <si>
    <t>reference</t>
  </si>
  <si>
    <t>contains look-up tables, assumptions etc. Edit the entries in green according to your needs</t>
  </si>
  <si>
    <t>exp_metadata</t>
  </si>
  <si>
    <t>Contains experiment level metadata for export</t>
  </si>
  <si>
    <t>rxn_metadata</t>
  </si>
  <si>
    <t>Contains rxn level metadata for export</t>
  </si>
  <si>
    <r>
      <rPr>
        <sz val="11"/>
        <color rgb="FF000000"/>
        <rFont val="Calibri"/>
        <family val="2"/>
        <charset val="1"/>
      </rPr>
      <t xml:space="preserve">All experimental metadata can be extracted to a csv file for nomadic pipeline ingestion using the </t>
    </r>
    <r>
      <rPr>
        <b/>
        <sz val="11"/>
        <color rgb="FF000000"/>
        <rFont val="Calibri"/>
        <family val="2"/>
        <charset val="1"/>
      </rPr>
      <t>warehouse.py</t>
    </r>
    <r>
      <rPr>
        <sz val="11"/>
        <color rgb="FF000000"/>
        <rFont val="Calibri"/>
        <family val="2"/>
        <charset val="1"/>
      </rPr>
      <t xml:space="preserve"> script in this repository:</t>
    </r>
  </si>
  <si>
    <t>Additional notes:</t>
  </si>
  <si>
    <t>1. Ensure that all identifier columns (sWGA / PCR) have a value for each reaction. Enter NA (e.g. with a control) where there is none</t>
  </si>
  <si>
    <t>2. Do not overwrite any shaded cells - if a change needs to be made to the worksheet then report the issue.</t>
  </si>
  <si>
    <t>Assumptions</t>
  </si>
  <si>
    <t>Look-ups</t>
  </si>
  <si>
    <t>User-defined</t>
  </si>
  <si>
    <t>Description</t>
  </si>
  <si>
    <t>Flow cell status</t>
  </si>
  <si>
    <t>User</t>
  </si>
  <si>
    <t>Initials</t>
  </si>
  <si>
    <t>Project</t>
  </si>
  <si>
    <t>End repair target mass</t>
  </si>
  <si>
    <t>ng</t>
  </si>
  <si>
    <t>New</t>
  </si>
  <si>
    <t>JS</t>
  </si>
  <si>
    <t>CoRE</t>
  </si>
  <si>
    <t>End repair max volume</t>
  </si>
  <si>
    <t>ul</t>
  </si>
  <si>
    <t>Used</t>
  </si>
  <si>
    <t>Fiona Waiting</t>
  </si>
  <si>
    <t>FW</t>
  </si>
  <si>
    <t>ProACT</t>
  </si>
  <si>
    <t>Adapter Ligation target mass</t>
  </si>
  <si>
    <t>Terence Broad</t>
  </si>
  <si>
    <t>TB</t>
  </si>
  <si>
    <t>Adapter ligation max volume</t>
  </si>
  <si>
    <t>NB. The entries above are used for dropdown options in other tabs. To add additional entries and maintain the dropdowns, do the following:</t>
  </si>
  <si>
    <t>Flow cell target mass</t>
  </si>
  <si>
    <t>1. Select a complete entry i.e. for names you would highlight two cells e.g. G5 and H5</t>
  </si>
  <si>
    <t>Flow cell load max volume</t>
  </si>
  <si>
    <t xml:space="preserve">2. Right click on the highlighted cells and select 'insert'
</t>
  </si>
  <si>
    <t>3. Select 'Shift cells down'</t>
  </si>
  <si>
    <t>Experiment</t>
  </si>
  <si>
    <t>4. Enter the new details into the new row</t>
  </si>
  <si>
    <t>type</t>
  </si>
  <si>
    <t>seqlib</t>
  </si>
  <si>
    <t>version</t>
  </si>
  <si>
    <t>expt_id</t>
  </si>
  <si>
    <t>expt_date</t>
  </si>
  <si>
    <t>expt_user</t>
  </si>
  <si>
    <t>expt_type</t>
  </si>
  <si>
    <t>expt_version</t>
  </si>
  <si>
    <t>expt_notes</t>
  </si>
  <si>
    <t>expt_summary</t>
  </si>
  <si>
    <t>expt_rxns</t>
  </si>
  <si>
    <t>endrepair_targetmass_ng</t>
  </si>
  <si>
    <t>endrepair_maxvol_ul</t>
  </si>
  <si>
    <t>endrepair_dnaconc_ngul</t>
  </si>
  <si>
    <t>adaptlig_targetmass_ng</t>
  </si>
  <si>
    <t>adaptlig_maxvol_ul</t>
  </si>
  <si>
    <t>library_dnaconc_ngul</t>
  </si>
  <si>
    <t>seq_platform</t>
  </si>
  <si>
    <t>flowcell_targetmass_ng</t>
  </si>
  <si>
    <t>flowcell_maxvol_ul</t>
  </si>
  <si>
    <t>flowcell_id</t>
  </si>
  <si>
    <t>flowcell_chemistry</t>
  </si>
  <si>
    <t>flowcell_status</t>
  </si>
  <si>
    <t>flowcell_checkpores</t>
  </si>
  <si>
    <t>flowcell_runlength_hrs</t>
  </si>
  <si>
    <t>flowcell_prevusage_hrs</t>
  </si>
  <si>
    <t>sample_id</t>
  </si>
  <si>
    <t>extraction_id</t>
  </si>
  <si>
    <t>swga_identifier</t>
  </si>
  <si>
    <t>pcr_identifier</t>
  </si>
  <si>
    <t>seqlib_identifier</t>
  </si>
  <si>
    <t>barcode</t>
  </si>
  <si>
    <t>endrepair_vol_ul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</si>
</sst>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0.0"/>
  </numFmts>
  <fonts count="13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u/>
      <sz val="12"/>
      <color rgb="FF000000"/>
      <name val="Calibri"/>
      <family val="2"/>
      <charset val="1"/>
    </font>
    <font>
      <vertAlign val="superscript"/>
      <sz val="12"/>
      <color rgb="FF000000"/>
      <name val="Calibri"/>
      <family val="2"/>
      <charset val="1"/>
    </font>
    <font>
      <vertAlign val="subscript"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Andale Mono"/>
      <family val="2"/>
      <charset val="1"/>
    </font>
    <font>
      <sz val="12"/>
      <color rgb="FFFFFF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D0CECE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F2F2F2"/>
        <bgColor rgb="FFFFFFFF"/>
      </patternFill>
    </fill>
    <fill>
      <patternFill patternType="solid">
        <fgColor rgb="FF92D050"/>
        <bgColor rgb="FFBFBFBF"/>
      </patternFill>
    </fill>
    <fill>
      <patternFill patternType="solid">
        <fgColor rgb="FF8FAADC"/>
        <bgColor rgb="FF969696"/>
      </patternFill>
    </fill>
    <fill>
      <patternFill patternType="solid">
        <fgColor rgb="FFC55A11"/>
        <bgColor rgb="FF993300"/>
      </patternFill>
    </fill>
    <fill>
      <patternFill patternType="solid">
        <fgColor rgb="FFD0CECE"/>
        <bgColor rgb="FFD9D9D9"/>
      </patternFill>
    </fill>
    <fill>
      <patternFill patternType="solid">
        <fgColor rgb="FFD9D9D9"/>
        <bgColor rgb="FFD0CECE"/>
      </patternFill>
    </fill>
    <fill>
      <patternFill patternType="solid">
        <fgColor rgb="FF00B050"/>
        <bgColor rgb="FF008080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164" fontId="12" fillId="0" borderId="0" applyBorder="0" applyProtection="0"/>
    <xf numFmtId="9" fontId="12" fillId="0" borderId="0" applyBorder="0" applyProtection="0"/>
    <xf numFmtId="164" fontId="12" fillId="0" borderId="0" applyBorder="0" applyProtection="0"/>
    <xf numFmtId="0" fontId="1" fillId="0" borderId="0"/>
    <xf numFmtId="0" fontId="1" fillId="0" borderId="0"/>
    <xf numFmtId="0" fontId="1" fillId="0" borderId="0"/>
  </cellStyleXfs>
  <cellXfs count="108">
    <xf numFmtId="0" fontId="0" fillId="0" borderId="0" xfId="0"/>
    <xf numFmtId="0" fontId="0" fillId="0" borderId="0" xfId="0" applyAlignment="1">
      <alignment horizontal="right"/>
    </xf>
    <xf numFmtId="0" fontId="12" fillId="3" borderId="0" xfId="1" applyNumberFormat="1" applyFill="1" applyBorder="1" applyAlignment="1" applyProtection="1">
      <alignment horizontal="center" vertical="center"/>
    </xf>
    <xf numFmtId="0" fontId="0" fillId="4" borderId="0" xfId="0" applyFill="1" applyAlignment="1">
      <alignment horizont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center" wrapText="1"/>
    </xf>
    <xf numFmtId="4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9" fontId="12" fillId="0" borderId="0" xfId="2" applyBorder="1" applyAlignment="1" applyProtection="1">
      <alignment horizontal="center" wrapText="1"/>
    </xf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0" fillId="0" borderId="0" xfId="0" applyAlignment="1">
      <alignment wrapText="1"/>
    </xf>
    <xf numFmtId="1" fontId="0" fillId="6" borderId="2" xfId="0" applyNumberFormat="1" applyFill="1" applyBorder="1" applyAlignment="1">
      <alignment horizontal="center" wrapText="1"/>
    </xf>
    <xf numFmtId="1" fontId="0" fillId="0" borderId="2" xfId="0" applyNumberFormat="1" applyBorder="1" applyAlignment="1">
      <alignment horizontal="center" wrapText="1"/>
    </xf>
    <xf numFmtId="0" fontId="5" fillId="0" borderId="0" xfId="0" applyFont="1" applyAlignment="1">
      <alignment horizontal="left" vertical="center"/>
    </xf>
    <xf numFmtId="0" fontId="5" fillId="8" borderId="4" xfId="0" applyFont="1" applyFill="1" applyBorder="1"/>
    <xf numFmtId="0" fontId="6" fillId="0" borderId="6" xfId="0" applyFont="1" applyBorder="1" applyAlignment="1">
      <alignment horizontal="center" wrapText="1"/>
    </xf>
    <xf numFmtId="0" fontId="6" fillId="7" borderId="7" xfId="0" applyFont="1" applyFill="1" applyBorder="1" applyAlignment="1">
      <alignment horizontal="center" wrapText="1"/>
    </xf>
    <xf numFmtId="0" fontId="6" fillId="8" borderId="7" xfId="0" applyFont="1" applyFill="1" applyBorder="1" applyAlignment="1">
      <alignment horizontal="center" wrapText="1"/>
    </xf>
    <xf numFmtId="0" fontId="6" fillId="9" borderId="7" xfId="0" applyFont="1" applyFill="1" applyBorder="1" applyAlignment="1">
      <alignment horizontal="center" wrapText="1"/>
    </xf>
    <xf numFmtId="0" fontId="6" fillId="5" borderId="7" xfId="0" applyFon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3" borderId="5" xfId="0" applyFill="1" applyBorder="1" applyAlignment="1">
      <alignment horizontal="center"/>
    </xf>
    <xf numFmtId="165" fontId="0" fillId="10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11" borderId="5" xfId="0" applyFill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65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165" fontId="0" fillId="11" borderId="5" xfId="0" applyNumberForma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49" fontId="0" fillId="0" borderId="7" xfId="0" applyNumberFormat="1" applyBorder="1" applyAlignment="1" applyProtection="1">
      <alignment horizontal="center"/>
      <protection locked="0"/>
    </xf>
    <xf numFmtId="0" fontId="7" fillId="0" borderId="5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165" fontId="0" fillId="11" borderId="10" xfId="0" applyNumberFormat="1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" fillId="0" borderId="0" xfId="0" applyFont="1"/>
    <xf numFmtId="0" fontId="5" fillId="7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0" borderId="0" xfId="0" applyFont="1"/>
    <xf numFmtId="0" fontId="11" fillId="0" borderId="0" xfId="6" applyFont="1"/>
    <xf numFmtId="0" fontId="1" fillId="0" borderId="0" xfId="6"/>
    <xf numFmtId="0" fontId="5" fillId="5" borderId="1" xfId="0" applyFont="1" applyFill="1" applyBorder="1"/>
    <xf numFmtId="0" fontId="0" fillId="5" borderId="1" xfId="0" applyFill="1" applyBorder="1"/>
    <xf numFmtId="0" fontId="0" fillId="12" borderId="1" xfId="0" applyFill="1" applyBorder="1"/>
    <xf numFmtId="0" fontId="0" fillId="7" borderId="0" xfId="0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" fontId="0" fillId="0" borderId="0" xfId="0" applyNumberFormat="1"/>
    <xf numFmtId="1" fontId="12" fillId="0" borderId="0" xfId="1" applyNumberFormat="1" applyBorder="1" applyAlignment="1" applyProtection="1">
      <alignment horizontal="center" vertical="center" wrapText="1"/>
    </xf>
    <xf numFmtId="0" fontId="0" fillId="3" borderId="0" xfId="0" applyFill="1" applyAlignment="1">
      <alignment horizontal="right"/>
    </xf>
    <xf numFmtId="1" fontId="12" fillId="3" borderId="0" xfId="1" applyNumberFormat="1" applyFill="1" applyBorder="1" applyAlignment="1" applyProtection="1">
      <alignment horizontal="center" vertical="center" wrapText="1"/>
    </xf>
    <xf numFmtId="1" fontId="12" fillId="3" borderId="0" xfId="1" applyNumberFormat="1" applyFill="1" applyBorder="1" applyAlignment="1" applyProtection="1">
      <alignment horizontal="center" vertical="center"/>
    </xf>
    <xf numFmtId="1" fontId="12" fillId="0" borderId="0" xfId="1" applyNumberFormat="1" applyBorder="1" applyAlignment="1" applyProtection="1">
      <alignment horizontal="left" vertical="top" wrapText="1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" fontId="0" fillId="3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0" fillId="3" borderId="0" xfId="0" applyNumberFormat="1" applyFill="1" applyAlignment="1">
      <alignment horizontal="center" wrapText="1"/>
    </xf>
    <xf numFmtId="0" fontId="0" fillId="3" borderId="0" xfId="0" applyFill="1" applyAlignment="1">
      <alignment horizontal="center" vertical="center" wrapText="1"/>
    </xf>
    <xf numFmtId="165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left" wrapText="1"/>
    </xf>
    <xf numFmtId="1" fontId="0" fillId="3" borderId="0" xfId="0" applyNumberFormat="1" applyFill="1" applyAlignment="1">
      <alignment horizontal="center" wrapText="1"/>
    </xf>
    <xf numFmtId="1" fontId="0" fillId="0" borderId="0" xfId="0" applyNumberFormat="1" applyAlignment="1">
      <alignment horizontal="center" wrapText="1"/>
    </xf>
    <xf numFmtId="165" fontId="0" fillId="3" borderId="0" xfId="0" applyNumberFormat="1" applyFill="1" applyAlignment="1">
      <alignment horizontal="center" vertical="center" wrapText="1"/>
    </xf>
    <xf numFmtId="0" fontId="5" fillId="7" borderId="3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</cellXfs>
  <cellStyles count="7">
    <cellStyle name="Comma" xfId="1" builtinId="3"/>
    <cellStyle name="Comma 2" xfId="3" xr:uid="{00000000-0005-0000-0000-000006000000}"/>
    <cellStyle name="Normal" xfId="0" builtinId="0"/>
    <cellStyle name="Normal 2" xfId="4" xr:uid="{00000000-0005-0000-0000-000007000000}"/>
    <cellStyle name="Normal 3" xfId="5" xr:uid="{00000000-0005-0000-0000-000008000000}"/>
    <cellStyle name="Normal 4" xfId="6" xr:uid="{00000000-0005-0000-0000-000009000000}"/>
    <cellStyle name="Percent" xfId="2" builtinId="5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2F2F2"/>
      <rgbColor rgb="FFD9D9D9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C55A1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_SeqLib" displayName="tbl_SeqLib" ref="A2:M98" totalsRowShown="0">
  <autoFilter ref="A2:M98" xr:uid="{00000000-0009-0000-0100-000003000000}"/>
  <tableColumns count="13">
    <tableColumn id="1" xr3:uid="{00000000-0010-0000-0000-000001000000}" name="#"/>
    <tableColumn id="2" xr3:uid="{00000000-0010-0000-0000-000002000000}" name="Well"/>
    <tableColumn id="3" xr3:uid="{00000000-0010-0000-0000-000003000000}" name="Sample ID"/>
    <tableColumn id="4" xr3:uid="{00000000-0010-0000-0000-000004000000}" name="Extraction ID"/>
    <tableColumn id="5" xr3:uid="{00000000-0010-0000-0000-000005000000}" name="sWGA Identifier"/>
    <tableColumn id="6" xr3:uid="{00000000-0010-0000-0000-000006000000}" name="PCR Identifier"/>
    <tableColumn id="7" xr3:uid="{00000000-0010-0000-0000-000007000000}" name="Qubit PCR [DNA] (ng/µl)"/>
    <tableColumn id="8" xr3:uid="{00000000-0010-0000-0000-000008000000}" name="PCR Dilution Factor"/>
    <tableColumn id="9" xr3:uid="{00000000-0010-0000-0000-000009000000}" name="PCR [DNA] (ng / µl)"/>
    <tableColumn id="10" xr3:uid="{00000000-0010-0000-0000-00000A000000}" name="Barcode#"/>
    <tableColumn id="11" xr3:uid="{00000000-0010-0000-0000-00000B000000}" name="PCR prodct (µl) for End-repair"/>
    <tableColumn id="12" xr3:uid="{00000000-0010-0000-0000-00000C000000}" name="NF H20 (µl)"/>
    <tableColumn id="13" xr3:uid="{00000000-0010-0000-0000-00000D000000}" name="SeqLib Identifie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expt_metadata" displayName="tbl_expt_metadata" ref="A1:W2" totalsRowShown="0">
  <autoFilter ref="A1:W2" xr:uid="{00000000-0009-0000-0100-000001000000}"/>
  <tableColumns count="23">
    <tableColumn id="1" xr3:uid="{00000000-0010-0000-0100-000001000000}" name="expt_id"/>
    <tableColumn id="2" xr3:uid="{00000000-0010-0000-0100-000002000000}" name="expt_date"/>
    <tableColumn id="3" xr3:uid="{00000000-0010-0000-0100-000003000000}" name="expt_user"/>
    <tableColumn id="4" xr3:uid="{00000000-0010-0000-0100-000004000000}" name="expt_type"/>
    <tableColumn id="5" xr3:uid="{00000000-0010-0000-0100-000005000000}" name="expt_version"/>
    <tableColumn id="6" xr3:uid="{00000000-0010-0000-0100-000006000000}" name="expt_notes"/>
    <tableColumn id="7" xr3:uid="{00000000-0010-0000-0100-000007000000}" name="expt_summary"/>
    <tableColumn id="8" xr3:uid="{00000000-0010-0000-0100-000008000000}" name="expt_rxns"/>
    <tableColumn id="9" xr3:uid="{00000000-0010-0000-0100-000009000000}" name="endrepair_targetmass_ng"/>
    <tableColumn id="10" xr3:uid="{00000000-0010-0000-0100-00000A000000}" name="endrepair_maxvol_ul"/>
    <tableColumn id="11" xr3:uid="{00000000-0010-0000-0100-00000B000000}" name="endrepair_dnaconc_ngul"/>
    <tableColumn id="12" xr3:uid="{00000000-0010-0000-0100-00000C000000}" name="adaptlig_targetmass_ng"/>
    <tableColumn id="13" xr3:uid="{00000000-0010-0000-0100-00000D000000}" name="adaptlig_maxvol_ul"/>
    <tableColumn id="14" xr3:uid="{00000000-0010-0000-0100-00000E000000}" name="library_dnaconc_ngul"/>
    <tableColumn id="15" xr3:uid="{00000000-0010-0000-0100-00000F000000}" name="seq_platform"/>
    <tableColumn id="16" xr3:uid="{00000000-0010-0000-0100-000010000000}" name="flowcell_targetmass_ng"/>
    <tableColumn id="17" xr3:uid="{00000000-0010-0000-0100-000011000000}" name="flowcell_maxvol_ul"/>
    <tableColumn id="18" xr3:uid="{00000000-0010-0000-0100-000012000000}" name="flowcell_id"/>
    <tableColumn id="19" xr3:uid="{00000000-0010-0000-0100-000013000000}" name="flowcell_chemistry"/>
    <tableColumn id="20" xr3:uid="{00000000-0010-0000-0100-000014000000}" name="flowcell_status"/>
    <tableColumn id="21" xr3:uid="{00000000-0010-0000-0100-000015000000}" name="flowcell_checkpores"/>
    <tableColumn id="22" xr3:uid="{00000000-0010-0000-0100-000016000000}" name="flowcell_runlength_hrs"/>
    <tableColumn id="23" xr3:uid="{00000000-0010-0000-0100-000017000000}" name="flowcell_prevusage_hr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_rxn_metadata" displayName="tbl_rxn_metadata" ref="A1:H97" totalsRowShown="0">
  <autoFilter ref="A1:H97" xr:uid="{00000000-0009-0000-0100-000002000000}"/>
  <tableColumns count="8">
    <tableColumn id="1" xr3:uid="{00000000-0010-0000-0200-000001000000}" name="sample_id"/>
    <tableColumn id="2" xr3:uid="{00000000-0010-0000-0200-000002000000}" name="extraction_id"/>
    <tableColumn id="3" xr3:uid="{00000000-0010-0000-0200-000003000000}" name="expt_id"/>
    <tableColumn id="4" xr3:uid="{00000000-0010-0000-0200-000004000000}" name="swga_identifier"/>
    <tableColumn id="5" xr3:uid="{00000000-0010-0000-0200-000005000000}" name="pcr_identifier"/>
    <tableColumn id="6" xr3:uid="{00000000-0010-0000-0200-000006000000}" name="seqlib_identifier"/>
    <tableColumn id="7" xr3:uid="{00000000-0010-0000-0200-000007000000}" name="barcode"/>
    <tableColumn id="8" xr3:uid="{00000000-0010-0000-0200-000008000000}" name="endrepair_vol_u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L70"/>
  <sheetViews>
    <sheetView zoomScale="160" zoomScaleNormal="160" workbookViewId="0">
      <selection activeCell="C3" sqref="C3:F3"/>
    </sheetView>
  </sheetViews>
  <sheetFormatPr defaultColWidth="8.5" defaultRowHeight="15.75"/>
  <cols>
    <col min="1" max="8" width="9" style="15" customWidth="1"/>
  </cols>
  <sheetData>
    <row r="1" spans="1:1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5.75" customHeight="1">
      <c r="A2" s="13" t="s">
        <v>1</v>
      </c>
      <c r="B2" s="13"/>
      <c r="C2" s="12" t="s">
        <v>2</v>
      </c>
      <c r="D2" s="12"/>
      <c r="E2" s="12"/>
      <c r="F2" s="12"/>
      <c r="G2" s="11" t="s">
        <v>3</v>
      </c>
      <c r="H2" s="11"/>
      <c r="J2" s="10" t="s">
        <v>4</v>
      </c>
      <c r="K2" s="10"/>
    </row>
    <row r="3" spans="1:12" ht="15.75" customHeight="1">
      <c r="A3" s="13" t="s">
        <v>5</v>
      </c>
      <c r="B3" s="13"/>
      <c r="C3" s="9" t="s">
        <v>6</v>
      </c>
      <c r="D3" s="9"/>
      <c r="E3" s="9"/>
      <c r="F3" s="9"/>
      <c r="G3" s="15" t="s">
        <v>7</v>
      </c>
      <c r="J3" s="8" t="s">
        <v>8</v>
      </c>
      <c r="K3" s="8"/>
    </row>
    <row r="4" spans="1:12" ht="15.75" customHeight="1">
      <c r="A4" s="13" t="s">
        <v>9</v>
      </c>
      <c r="B4" s="13"/>
      <c r="C4" s="7" t="s">
        <v>10</v>
      </c>
      <c r="D4" s="7"/>
      <c r="E4" s="7"/>
      <c r="F4" s="7"/>
      <c r="G4" s="18" t="s">
        <v>11</v>
      </c>
      <c r="J4" s="6" t="s">
        <v>12</v>
      </c>
      <c r="K4" s="6"/>
    </row>
    <row r="5" spans="1:12" ht="15.75" customHeight="1">
      <c r="A5" s="5" t="s">
        <v>13</v>
      </c>
      <c r="B5" s="5"/>
      <c r="C5" s="4" t="str">
        <f>IF(OR(ISBLANK(C3),ISBLANK(C4)),"",_xlfn.CONCAT("SL",VLOOKUP(C3,reference!G3:H5,2,FALSE()),C4))</f>
        <v>SLJS034</v>
      </c>
      <c r="D5" s="4"/>
      <c r="E5" s="4"/>
      <c r="F5" s="4"/>
      <c r="G5" s="19" t="s">
        <v>14</v>
      </c>
      <c r="J5" s="3" t="s">
        <v>15</v>
      </c>
      <c r="K5" s="3"/>
    </row>
    <row r="6" spans="1:12" ht="15.75" customHeight="1">
      <c r="A6" s="5" t="s">
        <v>16</v>
      </c>
      <c r="B6" s="5"/>
      <c r="C6" s="2" t="str">
        <f>IF(OR(ISBLANK(C2),ISBLANK(C3),ISBLANK(C4)),"",_xlfn.CONCAT(C2,"_SeqLib_",C5))</f>
        <v>2024-01-15_SeqLib_SLJS034</v>
      </c>
      <c r="D6" s="2"/>
      <c r="E6" s="2"/>
      <c r="F6" s="2"/>
      <c r="G6" s="17"/>
      <c r="J6" s="3"/>
      <c r="K6" s="3"/>
    </row>
    <row r="7" spans="1:12" ht="15.75" customHeight="1">
      <c r="A7" s="1" t="s">
        <v>17</v>
      </c>
      <c r="B7" s="1"/>
      <c r="C7" s="79" t="s">
        <v>18</v>
      </c>
      <c r="D7" s="79"/>
      <c r="E7" s="79"/>
      <c r="F7" s="79"/>
      <c r="G7" s="15" t="s">
        <v>7</v>
      </c>
    </row>
    <row r="8" spans="1:12" ht="15.75" customHeight="1">
      <c r="A8" s="1" t="s">
        <v>19</v>
      </c>
      <c r="B8" s="1"/>
      <c r="C8" s="79" t="s">
        <v>20</v>
      </c>
      <c r="D8" s="79"/>
      <c r="E8" s="79"/>
      <c r="F8" s="79"/>
      <c r="G8" s="15" t="s">
        <v>21</v>
      </c>
    </row>
    <row r="9" spans="1:12" ht="15.75" customHeight="1">
      <c r="A9" s="80" t="s">
        <v>22</v>
      </c>
      <c r="B9" s="80"/>
      <c r="C9" s="81" t="str">
        <f>IF(OR(LEN(C7)=0, LEN(C8)=0),"",_xlfn.CONCAT(C7,"_Batch",C8))</f>
        <v>MIS2024_BatchA and B</v>
      </c>
      <c r="D9" s="81"/>
      <c r="E9" s="81"/>
      <c r="F9" s="81"/>
      <c r="G9" s="19" t="s">
        <v>23</v>
      </c>
    </row>
    <row r="10" spans="1:12" ht="15.75" customHeight="1">
      <c r="A10" s="80" t="s">
        <v>24</v>
      </c>
      <c r="B10" s="80"/>
      <c r="C10" s="82" t="str">
        <f>IF(OR(LEN(C6)=0,LEN(exp_summary)=0),"",_xlfn.CONCAT(C6,"_",exp_summary,".xlsx"))</f>
        <v>2024-01-15_SeqLib_SLJS034_MIS2024_BatchA and B.xlsx</v>
      </c>
      <c r="D10" s="82"/>
      <c r="E10" s="82"/>
      <c r="F10" s="82"/>
      <c r="G10" s="82"/>
      <c r="H10" s="82"/>
    </row>
    <row r="11" spans="1:12" ht="15.75" customHeight="1">
      <c r="A11" s="13" t="s">
        <v>25</v>
      </c>
      <c r="B11" s="13"/>
      <c r="C11" s="79">
        <v>20</v>
      </c>
      <c r="D11" s="79"/>
      <c r="E11" s="79"/>
      <c r="F11" s="79"/>
      <c r="G11" s="19"/>
    </row>
    <row r="12" spans="1:12" ht="15.75" customHeight="1">
      <c r="A12" s="13" t="s">
        <v>26</v>
      </c>
      <c r="B12" s="13"/>
      <c r="C12" s="83" t="s">
        <v>27</v>
      </c>
      <c r="D12" s="83"/>
      <c r="E12" s="83"/>
      <c r="F12" s="83"/>
      <c r="G12" s="83"/>
      <c r="H12" s="83"/>
      <c r="I12" s="83"/>
      <c r="J12" s="83"/>
      <c r="K12" s="83"/>
    </row>
    <row r="13" spans="1:12">
      <c r="A13" s="16"/>
      <c r="B13" s="16"/>
      <c r="C13" s="83"/>
      <c r="D13" s="83"/>
      <c r="E13" s="83"/>
      <c r="F13" s="83"/>
      <c r="G13" s="83"/>
      <c r="H13" s="83"/>
      <c r="I13" s="83"/>
      <c r="J13" s="83"/>
      <c r="K13" s="83"/>
    </row>
    <row r="14" spans="1:12">
      <c r="A14" s="20"/>
      <c r="C14" s="21"/>
      <c r="D14" s="20"/>
      <c r="E14" s="20"/>
      <c r="F14" s="20"/>
      <c r="G14" s="20"/>
      <c r="H14" s="20"/>
    </row>
    <row r="15" spans="1:12">
      <c r="A15" s="22" t="s">
        <v>28</v>
      </c>
      <c r="B15" s="20"/>
      <c r="C15" s="23"/>
      <c r="D15" s="20"/>
      <c r="G15" s="24"/>
      <c r="H15" s="20"/>
      <c r="I15" s="84" t="s">
        <v>29</v>
      </c>
      <c r="J15" s="84"/>
      <c r="K15" s="84"/>
    </row>
    <row r="16" spans="1:12">
      <c r="A16" s="25" t="str">
        <f>_xlfn.CONCAT("1. Add ", endrepair_targetmass, " ng of PCR product per sample for end repair, max vol = ", endrepair_maxvol, " µl")</f>
        <v>1. Add 500 ng of PCR product per sample for end repair, max vol = 10 µl</v>
      </c>
      <c r="B16" s="25"/>
      <c r="C16" s="25"/>
      <c r="D16" s="25"/>
      <c r="E16" s="25"/>
      <c r="F16" s="25"/>
      <c r="G16" s="25"/>
      <c r="H16" s="20"/>
    </row>
    <row r="17" spans="1:11" s="15" customFormat="1">
      <c r="A17" s="19" t="s">
        <v>30</v>
      </c>
      <c r="B17" s="20"/>
      <c r="C17" s="16" t="s">
        <v>31</v>
      </c>
      <c r="D17" s="26">
        <v>0.2</v>
      </c>
      <c r="F17" s="21"/>
      <c r="G17" s="20"/>
      <c r="H17" s="20"/>
      <c r="I17" s="20"/>
    </row>
    <row r="18" spans="1:11" s="15" customFormat="1" ht="16.5" customHeight="1">
      <c r="A18" s="85" t="s">
        <v>32</v>
      </c>
      <c r="B18" s="85"/>
      <c r="C18" s="85"/>
      <c r="D18" s="86" t="s">
        <v>33</v>
      </c>
      <c r="E18" s="86"/>
      <c r="F18" s="86" t="str">
        <f>_xlfn.CONCAT("MM x",exp_rxns," (µl)")</f>
        <v>MM x20 (µl)</v>
      </c>
      <c r="G18" s="86"/>
      <c r="I18" s="87" t="s">
        <v>34</v>
      </c>
      <c r="J18" s="87"/>
      <c r="K18" s="27" t="s">
        <v>35</v>
      </c>
    </row>
    <row r="19" spans="1:11" s="15" customFormat="1" ht="15.75" customHeight="1">
      <c r="A19" s="88" t="s">
        <v>36</v>
      </c>
      <c r="B19" s="88"/>
      <c r="C19" s="88"/>
      <c r="D19" s="89" t="s">
        <v>37</v>
      </c>
      <c r="E19" s="89"/>
      <c r="F19" s="90" t="s">
        <v>38</v>
      </c>
      <c r="G19" s="90"/>
      <c r="I19" s="91">
        <v>20</v>
      </c>
      <c r="J19" s="91"/>
      <c r="K19" s="24">
        <v>15</v>
      </c>
    </row>
    <row r="20" spans="1:11" s="15" customFormat="1" ht="18.75" customHeight="1">
      <c r="A20" s="88" t="s">
        <v>39</v>
      </c>
      <c r="B20" s="88"/>
      <c r="C20" s="88"/>
      <c r="D20" s="89" t="str">
        <f>_xlfn.CONCAT(endrepair_maxvol, " - x")</f>
        <v>10 - x</v>
      </c>
      <c r="E20" s="89"/>
      <c r="F20" s="90" t="s">
        <v>38</v>
      </c>
      <c r="G20" s="90"/>
      <c r="I20" s="91">
        <v>65</v>
      </c>
      <c r="J20" s="91"/>
      <c r="K20" s="24">
        <v>15</v>
      </c>
    </row>
    <row r="21" spans="1:11" s="15" customFormat="1" ht="15.75" customHeight="1">
      <c r="A21" s="88" t="s">
        <v>40</v>
      </c>
      <c r="B21" s="88"/>
      <c r="C21" s="88"/>
      <c r="D21" s="92">
        <v>1.4</v>
      </c>
      <c r="E21" s="92"/>
      <c r="F21" s="90">
        <f>SUM(D21*exp_rxns*(1+$D$17))</f>
        <v>33.6</v>
      </c>
      <c r="G21" s="90"/>
      <c r="I21" s="91">
        <v>4</v>
      </c>
      <c r="J21" s="91"/>
      <c r="K21" s="15" t="s">
        <v>41</v>
      </c>
    </row>
    <row r="22" spans="1:11" s="15" customFormat="1" ht="15.75" customHeight="1">
      <c r="A22" s="88" t="s">
        <v>42</v>
      </c>
      <c r="B22" s="88"/>
      <c r="C22" s="88"/>
      <c r="D22" s="92">
        <v>0.6</v>
      </c>
      <c r="E22" s="92"/>
      <c r="F22" s="90">
        <f>SUM(D22*exp_rxns*(1+$D$17))</f>
        <v>14.399999999999999</v>
      </c>
      <c r="G22" s="90"/>
      <c r="H22" s="20"/>
      <c r="J22" s="20"/>
    </row>
    <row r="23" spans="1:11" s="15" customFormat="1">
      <c r="A23" s="23"/>
      <c r="D23" s="93">
        <f>SUM(D21:D22)+endrepair_maxvol</f>
        <v>12</v>
      </c>
      <c r="E23" s="93"/>
      <c r="F23" s="30" t="str">
        <f>_xlfn.CONCAT("Add ",SUM(D21:D22)," µl of MM to each")</f>
        <v>Add 2 µl of MM to each</v>
      </c>
      <c r="G23" s="20"/>
      <c r="H23" s="20"/>
      <c r="I23" s="20"/>
    </row>
    <row r="24" spans="1:11" s="15" customFormat="1">
      <c r="A24" s="23"/>
      <c r="D24" s="29"/>
      <c r="E24" s="29"/>
      <c r="F24" s="30"/>
      <c r="G24" s="20"/>
      <c r="H24" s="20"/>
      <c r="I24" s="20"/>
    </row>
    <row r="25" spans="1:11" s="15" customFormat="1">
      <c r="A25" s="25" t="s">
        <v>43</v>
      </c>
      <c r="B25" s="28"/>
      <c r="C25" s="16" t="s">
        <v>31</v>
      </c>
      <c r="D25" s="26">
        <v>0.1</v>
      </c>
      <c r="E25" s="20"/>
      <c r="F25" s="20"/>
      <c r="G25" s="20"/>
      <c r="H25" s="20"/>
      <c r="I25" s="20"/>
    </row>
    <row r="26" spans="1:11" s="15" customFormat="1" ht="16.5" customHeight="1">
      <c r="A26" s="85" t="s">
        <v>32</v>
      </c>
      <c r="B26" s="85"/>
      <c r="C26" s="85"/>
      <c r="D26" s="86" t="s">
        <v>33</v>
      </c>
      <c r="E26" s="86"/>
      <c r="F26" s="86" t="str">
        <f>_xlfn.CONCAT("MM x",exp_rxns," (µl)")</f>
        <v>MM x20 (µl)</v>
      </c>
      <c r="G26" s="86"/>
      <c r="H26" s="20"/>
      <c r="I26" s="87" t="s">
        <v>34</v>
      </c>
      <c r="J26" s="87"/>
      <c r="K26" s="27" t="s">
        <v>35</v>
      </c>
    </row>
    <row r="27" spans="1:11" s="15" customFormat="1" ht="15.75" customHeight="1">
      <c r="A27" s="88" t="s">
        <v>44</v>
      </c>
      <c r="B27" s="88"/>
      <c r="C27" s="88"/>
      <c r="D27" s="89">
        <v>0.5</v>
      </c>
      <c r="E27" s="89"/>
      <c r="F27" s="90" t="s">
        <v>38</v>
      </c>
      <c r="G27" s="90"/>
      <c r="I27" s="91">
        <v>20</v>
      </c>
      <c r="J27" s="91"/>
      <c r="K27" s="24">
        <v>20</v>
      </c>
    </row>
    <row r="28" spans="1:11" s="15" customFormat="1" ht="15.75" customHeight="1">
      <c r="A28" s="88" t="s">
        <v>45</v>
      </c>
      <c r="B28" s="88"/>
      <c r="C28" s="88"/>
      <c r="D28" s="89">
        <v>6</v>
      </c>
      <c r="E28" s="89"/>
      <c r="F28" s="90">
        <f>SUM(D28*exp_rxns*(1+$D$25))</f>
        <v>132</v>
      </c>
      <c r="G28" s="90"/>
      <c r="I28" s="91">
        <v>65</v>
      </c>
      <c r="J28" s="91"/>
      <c r="K28" s="24">
        <v>10</v>
      </c>
    </row>
    <row r="29" spans="1:11" s="15" customFormat="1" ht="15.75" customHeight="1">
      <c r="A29" s="88" t="s">
        <v>46</v>
      </c>
      <c r="B29" s="88"/>
      <c r="C29" s="88"/>
      <c r="D29" s="89">
        <v>0.2</v>
      </c>
      <c r="E29" s="89"/>
      <c r="F29" s="90">
        <f>SUM(D29*exp_rxns*(1+$D$25))</f>
        <v>4.4000000000000004</v>
      </c>
      <c r="G29" s="90"/>
      <c r="I29" s="91">
        <v>8</v>
      </c>
      <c r="J29" s="91"/>
      <c r="K29" s="15" t="s">
        <v>41</v>
      </c>
    </row>
    <row r="30" spans="1:11" s="15" customFormat="1">
      <c r="A30" s="23"/>
      <c r="D30" s="94">
        <f>SUM(D27:D29)+D23</f>
        <v>18.7</v>
      </c>
      <c r="E30" s="94"/>
      <c r="F30" s="30" t="str">
        <f>_xlfn.CONCAT("Add ",SUM(D28:D29)," µl of MM to each")</f>
        <v>Add 6.2 µl of MM to each</v>
      </c>
    </row>
    <row r="32" spans="1:11">
      <c r="A32" s="22" t="s">
        <v>47</v>
      </c>
      <c r="B32" s="20"/>
      <c r="C32" s="23"/>
      <c r="D32" s="20"/>
    </row>
    <row r="33" spans="1:12" ht="15.75" customHeight="1">
      <c r="A33" s="25" t="s">
        <v>48</v>
      </c>
      <c r="B33" s="25"/>
      <c r="C33" s="25"/>
      <c r="D33" s="25"/>
      <c r="E33" s="25"/>
      <c r="F33" s="25"/>
      <c r="G33" s="25"/>
    </row>
    <row r="34" spans="1:12" ht="30.75" customHeight="1">
      <c r="A34" s="11" t="s">
        <v>49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spans="1:12" ht="15.75" customHeight="1">
      <c r="A35" s="25" t="s">
        <v>50</v>
      </c>
      <c r="B35" s="25"/>
      <c r="C35" s="25"/>
      <c r="D35" s="25"/>
      <c r="E35" s="25"/>
      <c r="F35" s="25"/>
      <c r="G35" s="25"/>
    </row>
    <row r="36" spans="1:12" ht="48" customHeight="1">
      <c r="A36" s="31" t="s">
        <v>51</v>
      </c>
      <c r="B36" s="20" t="s">
        <v>52</v>
      </c>
      <c r="C36" s="20" t="s">
        <v>53</v>
      </c>
      <c r="D36" s="95" t="s">
        <v>54</v>
      </c>
      <c r="E36" s="95"/>
    </row>
    <row r="37" spans="1:12">
      <c r="A37" s="32">
        <f>SUM(exp_rxns*D30)*0.4</f>
        <v>149.6</v>
      </c>
      <c r="B37" s="33"/>
      <c r="C37" s="33"/>
      <c r="D37" s="96">
        <f>SUM(B37*C37)</f>
        <v>0</v>
      </c>
      <c r="E37" s="96"/>
    </row>
    <row r="39" spans="1:12">
      <c r="A39" s="22" t="s">
        <v>55</v>
      </c>
      <c r="B39" s="20"/>
      <c r="C39" s="20"/>
      <c r="D39" s="20"/>
      <c r="E39" s="20"/>
      <c r="F39" s="20"/>
    </row>
    <row r="40" spans="1:12">
      <c r="A40" s="25" t="str">
        <f>_xlfn.CONCAT("Add ",adaptlig_targetmass," ng of product (max volume = ", adaptlig_maxvol, " ul)")</f>
        <v>Add 800 ng of product (max volume = 65 ul)</v>
      </c>
      <c r="B40" s="20"/>
      <c r="C40" s="20"/>
      <c r="D40" s="20"/>
      <c r="E40" s="20"/>
      <c r="F40" s="20"/>
    </row>
    <row r="41" spans="1:12" ht="16.5" customHeight="1">
      <c r="A41" s="87" t="s">
        <v>32</v>
      </c>
      <c r="B41" s="87"/>
      <c r="C41" s="87"/>
      <c r="D41" s="97" t="s">
        <v>33</v>
      </c>
      <c r="E41" s="97"/>
      <c r="F41" s="20"/>
      <c r="I41" s="87" t="s">
        <v>34</v>
      </c>
      <c r="J41" s="87"/>
      <c r="K41" s="27" t="s">
        <v>35</v>
      </c>
    </row>
    <row r="42" spans="1:12" ht="15.75" customHeight="1">
      <c r="A42" s="88" t="s">
        <v>56</v>
      </c>
      <c r="B42" s="88"/>
      <c r="C42" s="88"/>
      <c r="D42" s="98">
        <f>IF(B37="",adaptlig_maxvol,IF(SUM(adaptlig_targetmass/D37)&gt;adaptlig_maxvol,adaptlig_maxvol,SUM(adaptlig_targetmass/D37)))</f>
        <v>65</v>
      </c>
      <c r="E42" s="98"/>
      <c r="F42" s="19"/>
      <c r="G42" s="20"/>
      <c r="I42" s="91" t="s">
        <v>57</v>
      </c>
      <c r="J42" s="91"/>
      <c r="K42" s="24">
        <v>10</v>
      </c>
    </row>
    <row r="43" spans="1:12" ht="15.75" customHeight="1">
      <c r="A43" s="88" t="s">
        <v>39</v>
      </c>
      <c r="B43" s="88"/>
      <c r="C43" s="88"/>
      <c r="D43" s="98">
        <f>IFERROR(SUM(adaptlig_maxvol-D42),"")</f>
        <v>0</v>
      </c>
      <c r="E43" s="98"/>
      <c r="F43" s="24"/>
    </row>
    <row r="44" spans="1:12" ht="15.75" customHeight="1">
      <c r="A44" s="88" t="s">
        <v>58</v>
      </c>
      <c r="B44" s="88"/>
      <c r="C44" s="88"/>
      <c r="D44" s="99">
        <v>5</v>
      </c>
      <c r="E44" s="99"/>
    </row>
    <row r="45" spans="1:12" ht="15.75" customHeight="1">
      <c r="A45" s="88" t="s">
        <v>59</v>
      </c>
      <c r="B45" s="88"/>
      <c r="C45" s="88"/>
      <c r="D45" s="99">
        <v>20</v>
      </c>
      <c r="E45" s="99"/>
      <c r="F45" s="20"/>
    </row>
    <row r="46" spans="1:12" ht="15.75" customHeight="1">
      <c r="A46" s="88" t="s">
        <v>60</v>
      </c>
      <c r="B46" s="88"/>
      <c r="C46" s="88"/>
      <c r="D46" s="99">
        <v>10</v>
      </c>
      <c r="E46" s="99"/>
      <c r="F46" s="20"/>
    </row>
    <row r="47" spans="1:12">
      <c r="A47" s="20"/>
      <c r="C47" s="20"/>
      <c r="D47" s="100">
        <f>SUM(D42:D46)</f>
        <v>100</v>
      </c>
      <c r="E47" s="100"/>
      <c r="F47" s="20"/>
    </row>
    <row r="49" spans="1:12">
      <c r="A49" s="22" t="s">
        <v>61</v>
      </c>
    </row>
    <row r="50" spans="1:12" ht="28.5" customHeight="1">
      <c r="A50" s="101" t="s">
        <v>62</v>
      </c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1:12" ht="15.75" customHeight="1">
      <c r="A51" s="34" t="s">
        <v>63</v>
      </c>
      <c r="B51" s="25"/>
      <c r="C51" s="25"/>
      <c r="D51" s="25"/>
      <c r="E51" s="25"/>
      <c r="F51" s="25"/>
      <c r="G51" s="25"/>
    </row>
    <row r="52" spans="1:12" ht="16.5" customHeight="1">
      <c r="A52" s="85" t="s">
        <v>51</v>
      </c>
      <c r="B52" s="85"/>
      <c r="C52" s="85" t="s">
        <v>64</v>
      </c>
      <c r="D52" s="85"/>
      <c r="E52" s="85" t="s">
        <v>53</v>
      </c>
      <c r="F52" s="85"/>
      <c r="G52" s="85" t="s">
        <v>65</v>
      </c>
      <c r="H52" s="85"/>
    </row>
    <row r="53" spans="1:12">
      <c r="A53" s="102">
        <f>SUM(D47*0.5)</f>
        <v>50</v>
      </c>
      <c r="B53" s="102"/>
      <c r="C53" s="103"/>
      <c r="D53" s="103"/>
      <c r="E53" s="103"/>
      <c r="F53" s="103"/>
      <c r="G53" s="88">
        <f>SUM(C53*E53)</f>
        <v>0</v>
      </c>
      <c r="H53" s="88"/>
    </row>
    <row r="55" spans="1:12">
      <c r="A55" s="22" t="s">
        <v>66</v>
      </c>
      <c r="B55" s="20"/>
      <c r="C55" s="20"/>
    </row>
    <row r="56" spans="1:12">
      <c r="A56" s="34" t="str">
        <f>_xlfn.CONCAT("Add ",flowcell_targetmass," ng of library (max volume = ", flowcell_maxvol, " ul)")</f>
        <v>Add 400 ng of library (max volume = 12 ul)</v>
      </c>
      <c r="B56" s="20"/>
      <c r="C56" s="20"/>
    </row>
    <row r="57" spans="1:12" ht="16.5" customHeight="1">
      <c r="A57" s="87" t="s">
        <v>32</v>
      </c>
      <c r="B57" s="87"/>
      <c r="C57" s="87"/>
      <c r="D57" s="97" t="s">
        <v>33</v>
      </c>
      <c r="E57" s="97"/>
    </row>
    <row r="58" spans="1:12" ht="15.75" customHeight="1">
      <c r="A58" s="95" t="s">
        <v>67</v>
      </c>
      <c r="B58" s="95"/>
      <c r="C58" s="95"/>
      <c r="D58" s="98">
        <f>IF(C53="",flowcell_maxvol,IF(SUM(flowcell_targetmass/G53)&gt;flowcell_maxvol,flowcell_maxvol,SUM(flowcell_targetmass/G53)))</f>
        <v>12</v>
      </c>
      <c r="E58" s="98"/>
    </row>
    <row r="59" spans="1:12" ht="15.75" customHeight="1">
      <c r="A59" s="95" t="s">
        <v>68</v>
      </c>
      <c r="B59" s="95"/>
      <c r="C59" s="95"/>
      <c r="D59" s="98" t="str">
        <f>IFERROR((IF(SUM(12-D58)=0,"-",SUM(12-D58))),"")</f>
        <v>-</v>
      </c>
      <c r="E59" s="98"/>
    </row>
    <row r="60" spans="1:12" ht="15.75" customHeight="1">
      <c r="A60" s="88" t="s">
        <v>69</v>
      </c>
      <c r="B60" s="88"/>
      <c r="C60" s="88"/>
      <c r="D60" s="104">
        <v>37.5</v>
      </c>
      <c r="E60" s="104"/>
    </row>
    <row r="61" spans="1:12" ht="15.75" customHeight="1">
      <c r="A61" s="88" t="s">
        <v>70</v>
      </c>
      <c r="B61" s="88"/>
      <c r="C61" s="88"/>
      <c r="D61" s="104">
        <v>25.5</v>
      </c>
      <c r="E61" s="104"/>
      <c r="F61" s="19" t="s">
        <v>71</v>
      </c>
    </row>
    <row r="62" spans="1:12">
      <c r="C62" s="20"/>
    </row>
    <row r="63" spans="1:12">
      <c r="A63" s="22" t="s">
        <v>72</v>
      </c>
      <c r="B63" s="20"/>
      <c r="C63" s="17"/>
    </row>
    <row r="64" spans="1:12" ht="15.75" customHeight="1">
      <c r="A64" s="13" t="s">
        <v>73</v>
      </c>
      <c r="B64" s="13"/>
      <c r="C64" s="88" t="s">
        <v>74</v>
      </c>
      <c r="D64" s="88"/>
    </row>
    <row r="65" spans="1:5" ht="15.75" customHeight="1">
      <c r="A65" s="13" t="s">
        <v>75</v>
      </c>
      <c r="B65" s="13"/>
      <c r="C65" s="88"/>
      <c r="D65" s="88"/>
    </row>
    <row r="66" spans="1:5" ht="15.75" customHeight="1">
      <c r="A66" s="13" t="s">
        <v>76</v>
      </c>
      <c r="B66" s="13"/>
      <c r="C66" s="88"/>
      <c r="D66" s="88"/>
    </row>
    <row r="67" spans="1:5" ht="15.75" customHeight="1">
      <c r="A67" s="13" t="s">
        <v>77</v>
      </c>
      <c r="B67" s="13"/>
      <c r="C67" s="99" t="str">
        <f>IF(flowcell_status="New",0,"")</f>
        <v/>
      </c>
      <c r="D67" s="99"/>
      <c r="E67" s="25" t="s">
        <v>78</v>
      </c>
    </row>
    <row r="68" spans="1:5" ht="15.75" customHeight="1">
      <c r="A68" s="13" t="s">
        <v>79</v>
      </c>
      <c r="B68" s="13"/>
      <c r="C68" s="88" t="s">
        <v>80</v>
      </c>
      <c r="D68" s="88"/>
      <c r="E68" s="25" t="s">
        <v>81</v>
      </c>
    </row>
    <row r="69" spans="1:5" ht="15.75" customHeight="1">
      <c r="A69" s="13" t="s">
        <v>82</v>
      </c>
      <c r="B69" s="13"/>
      <c r="C69" s="88"/>
      <c r="D69" s="88"/>
      <c r="E69" s="25" t="s">
        <v>83</v>
      </c>
    </row>
    <row r="70" spans="1:5" ht="15.75" customHeight="1">
      <c r="A70" s="13" t="s">
        <v>84</v>
      </c>
      <c r="B70" s="13"/>
      <c r="C70" s="88"/>
      <c r="D70" s="88"/>
      <c r="E70" s="25" t="s">
        <v>85</v>
      </c>
    </row>
  </sheetData>
  <mergeCells count="117">
    <mergeCell ref="A69:B69"/>
    <mergeCell ref="C69:D69"/>
    <mergeCell ref="A70:B70"/>
    <mergeCell ref="C70:D70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57:C57"/>
    <mergeCell ref="D57:E57"/>
    <mergeCell ref="A58:C58"/>
    <mergeCell ref="D58:E58"/>
    <mergeCell ref="A59:C59"/>
    <mergeCell ref="D59:E59"/>
    <mergeCell ref="A60:C60"/>
    <mergeCell ref="D60:E60"/>
    <mergeCell ref="A61:C61"/>
    <mergeCell ref="D61:E61"/>
    <mergeCell ref="A50:L50"/>
    <mergeCell ref="A52:B52"/>
    <mergeCell ref="C52:D52"/>
    <mergeCell ref="E52:F52"/>
    <mergeCell ref="G52:H52"/>
    <mergeCell ref="A53:B53"/>
    <mergeCell ref="C53:D53"/>
    <mergeCell ref="E53:F53"/>
    <mergeCell ref="G53:H53"/>
    <mergeCell ref="A43:C43"/>
    <mergeCell ref="D43:E43"/>
    <mergeCell ref="A44:C44"/>
    <mergeCell ref="D44:E44"/>
    <mergeCell ref="A45:C45"/>
    <mergeCell ref="D45:E45"/>
    <mergeCell ref="A46:C46"/>
    <mergeCell ref="D46:E46"/>
    <mergeCell ref="D47:E47"/>
    <mergeCell ref="D30:E30"/>
    <mergeCell ref="A34:L34"/>
    <mergeCell ref="D36:E36"/>
    <mergeCell ref="D37:E37"/>
    <mergeCell ref="A41:C41"/>
    <mergeCell ref="D41:E41"/>
    <mergeCell ref="I41:J41"/>
    <mergeCell ref="A42:C42"/>
    <mergeCell ref="D42:E42"/>
    <mergeCell ref="I42:J42"/>
    <mergeCell ref="A27:C27"/>
    <mergeCell ref="D27:E27"/>
    <mergeCell ref="F27:G27"/>
    <mergeCell ref="I27:J27"/>
    <mergeCell ref="A28:C28"/>
    <mergeCell ref="D28:E28"/>
    <mergeCell ref="F28:G28"/>
    <mergeCell ref="I28:J28"/>
    <mergeCell ref="A29:C29"/>
    <mergeCell ref="D29:E29"/>
    <mergeCell ref="F29:G29"/>
    <mergeCell ref="I29:J29"/>
    <mergeCell ref="A21:C21"/>
    <mergeCell ref="D21:E21"/>
    <mergeCell ref="F21:G21"/>
    <mergeCell ref="I21:J21"/>
    <mergeCell ref="A22:C22"/>
    <mergeCell ref="D22:E22"/>
    <mergeCell ref="F22:G22"/>
    <mergeCell ref="D23:E23"/>
    <mergeCell ref="A26:C26"/>
    <mergeCell ref="D26:E26"/>
    <mergeCell ref="F26:G26"/>
    <mergeCell ref="I26:J26"/>
    <mergeCell ref="A18:C18"/>
    <mergeCell ref="D18:E18"/>
    <mergeCell ref="F18:G18"/>
    <mergeCell ref="I18:J18"/>
    <mergeCell ref="A19:C19"/>
    <mergeCell ref="D19:E19"/>
    <mergeCell ref="F19:G19"/>
    <mergeCell ref="I19:J19"/>
    <mergeCell ref="A20:C20"/>
    <mergeCell ref="D20:E20"/>
    <mergeCell ref="F20:G20"/>
    <mergeCell ref="I20:J20"/>
    <mergeCell ref="A9:B9"/>
    <mergeCell ref="C9:F9"/>
    <mergeCell ref="A10:B10"/>
    <mergeCell ref="C10:H10"/>
    <mergeCell ref="A11:B11"/>
    <mergeCell ref="C11:F11"/>
    <mergeCell ref="A12:B12"/>
    <mergeCell ref="C12:K13"/>
    <mergeCell ref="I15:K15"/>
    <mergeCell ref="A5:B5"/>
    <mergeCell ref="C5:F5"/>
    <mergeCell ref="J5:K6"/>
    <mergeCell ref="A6:B6"/>
    <mergeCell ref="C6:F6"/>
    <mergeCell ref="A7:B7"/>
    <mergeCell ref="C7:F7"/>
    <mergeCell ref="A8:B8"/>
    <mergeCell ref="C8:F8"/>
    <mergeCell ref="A1:L1"/>
    <mergeCell ref="A2:B2"/>
    <mergeCell ref="C2:F2"/>
    <mergeCell ref="G2:H2"/>
    <mergeCell ref="J2:K2"/>
    <mergeCell ref="A3:B3"/>
    <mergeCell ref="C3:F3"/>
    <mergeCell ref="J3:K3"/>
    <mergeCell ref="A4:B4"/>
    <mergeCell ref="C4:F4"/>
    <mergeCell ref="J4:K4"/>
  </mergeCells>
  <conditionalFormatting sqref="C2:C4 C7:C8 C11:C12 B37:C37 C53:E53 C64:C66 C68:C70">
    <cfRule type="expression" dxfId="11" priority="2">
      <formula>COUNTIF(B2,"")</formula>
    </cfRule>
  </conditionalFormatting>
  <conditionalFormatting sqref="C69">
    <cfRule type="cellIs" dxfId="9" priority="3" operator="lessThan">
      <formula>800</formula>
    </cfRule>
    <cfRule type="cellIs" dxfId="8" priority="4" operator="greaterThanOrEqual">
      <formula>800</formula>
    </cfRule>
  </conditionalFormatting>
  <conditionalFormatting sqref="D37">
    <cfRule type="cellIs" dxfId="7" priority="5" operator="lessThan">
      <formula>2</formula>
    </cfRule>
    <cfRule type="cellIs" dxfId="6" priority="6" operator="greaterThanOrEqual">
      <formula>2</formula>
    </cfRule>
  </conditionalFormatting>
  <conditionalFormatting sqref="G53">
    <cfRule type="cellIs" dxfId="5" priority="7" operator="lessThan">
      <formula>2</formula>
    </cfRule>
    <cfRule type="cellIs" dxfId="4" priority="8" operator="greaterThanOrEqual">
      <formula>2</formula>
    </cfRule>
  </conditionalFormatting>
  <dataValidations count="1">
    <dataValidation allowBlank="1" showInputMessage="1" showErrorMessage="1" errorTitle="Experimental Aim" error="The aim must be 5-20 characters long as it is used to name folders downstream so can not be too verbose." sqref="C9:F9 C10" xr:uid="{00000000-0002-0000-0000-000000000000}">
      <formula1>0</formula1>
      <formula2>0</formula2>
    </dataValidation>
  </dataValidations>
  <pageMargins left="0.70833333333333304" right="0.70833333333333304" top="0.74791666666666701" bottom="0.74861111111111101" header="0.511811023622047" footer="0.31527777777777799"/>
  <pageSetup paperSize="9" fitToHeight="0" orientation="portrait" horizontalDpi="300" verticalDpi="300"/>
  <headerFooter>
    <oddFooter>&amp;CPage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FECB8A30-7AF8-4E19-8179-ACD76716B28F}">
            <xm:f>COUNTIF($C$66,reference!$E$4)</xm:f>
            <x14:dxf>
              <fill>
                <patternFill>
                  <bgColor rgb="FFFFFF00"/>
                </patternFill>
              </fill>
            </x14:dxf>
          </x14:cfRule>
          <xm:sqref>C67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reference!$E$3:$E$4</xm:f>
          </x14:formula1>
          <x14:formula2>
            <xm:f>0</xm:f>
          </x14:formula2>
          <xm:sqref>C66</xm:sqref>
        </x14:dataValidation>
        <x14:dataValidation type="list" allowBlank="1" showInputMessage="1" showErrorMessage="1" errorTitle="Experimental Aim" error="The aim must be 5-20 characters long as it is used to name folders downstream so can not be too verbose." xr:uid="{00000000-0002-0000-0000-000002000000}">
          <x14:formula1>
            <xm:f>reference!$J$3:$J$5</xm:f>
          </x14:formula1>
          <x14:formula2>
            <xm:f>0</xm:f>
          </x14:formula2>
          <xm:sqref>C7:F7</xm:sqref>
        </x14:dataValidation>
        <x14:dataValidation type="list" allowBlank="1" showInputMessage="1" showErrorMessage="1" xr:uid="{00000000-0002-0000-0000-000003000000}">
          <x14:formula1>
            <xm:f>reference!$G$3:$G$5</xm:f>
          </x14:formula1>
          <x14:formula2>
            <xm:f>0</xm:f>
          </x14:formula2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M111"/>
  <sheetViews>
    <sheetView tabSelected="1" topLeftCell="A46" zoomScaleNormal="100" workbookViewId="0">
      <selection activeCell="J7" sqref="J7"/>
    </sheetView>
  </sheetViews>
  <sheetFormatPr defaultColWidth="11" defaultRowHeight="15.75"/>
  <cols>
    <col min="1" max="2" width="6.625" customWidth="1"/>
    <col min="3" max="3" width="11.875" customWidth="1"/>
    <col min="4" max="4" width="12.625" style="15" customWidth="1"/>
    <col min="5" max="5" width="13.125" customWidth="1"/>
    <col min="6" max="6" width="12" customWidth="1"/>
  </cols>
  <sheetData>
    <row r="1" spans="1:13">
      <c r="C1" s="105" t="s">
        <v>86</v>
      </c>
      <c r="D1" s="105"/>
      <c r="E1" s="35" t="s">
        <v>87</v>
      </c>
      <c r="F1" s="106" t="s">
        <v>88</v>
      </c>
      <c r="G1" s="106"/>
      <c r="H1" s="106"/>
      <c r="I1" s="106"/>
      <c r="J1" s="107" t="s">
        <v>89</v>
      </c>
      <c r="K1" s="107"/>
      <c r="L1" s="107"/>
      <c r="M1" s="107"/>
    </row>
    <row r="2" spans="1:13" s="31" customFormat="1" ht="48.75">
      <c r="A2" s="36" t="s">
        <v>90</v>
      </c>
      <c r="B2" s="36" t="s">
        <v>91</v>
      </c>
      <c r="C2" s="37" t="s">
        <v>92</v>
      </c>
      <c r="D2" s="37" t="s">
        <v>93</v>
      </c>
      <c r="E2" s="38" t="s">
        <v>94</v>
      </c>
      <c r="F2" s="39" t="s">
        <v>95</v>
      </c>
      <c r="G2" s="39" t="s">
        <v>96</v>
      </c>
      <c r="H2" s="39" t="s">
        <v>97</v>
      </c>
      <c r="I2" s="39" t="s">
        <v>98</v>
      </c>
      <c r="J2" s="40" t="s">
        <v>99</v>
      </c>
      <c r="K2" s="40" t="s">
        <v>100</v>
      </c>
      <c r="L2" s="40" t="s">
        <v>101</v>
      </c>
      <c r="M2" s="40" t="s">
        <v>102</v>
      </c>
    </row>
    <row r="3" spans="1:13" ht="15.75" customHeight="1">
      <c r="A3" s="41">
        <v>1</v>
      </c>
      <c r="B3" s="42" t="s">
        <v>103</v>
      </c>
      <c r="C3" s="43" t="s">
        <v>104</v>
      </c>
      <c r="D3" s="43" t="s">
        <v>105</v>
      </c>
      <c r="E3" s="44" t="s">
        <v>106</v>
      </c>
      <c r="F3" s="45" t="s">
        <v>107</v>
      </c>
      <c r="G3" s="46">
        <v>70</v>
      </c>
      <c r="H3" s="46">
        <v>1</v>
      </c>
      <c r="I3" s="47">
        <f>IF(OR(tbl_SeqLib[[#This Row],[Qubit PCR '[DNA'] (ng/µl)]]="", tbl_SeqLib[[#This Row],[PCR Dilution Factor]]=""),"",SUM(tbl_SeqLib[[#This Row],[Qubit PCR '[DNA'] (ng/µl)]]*tbl_SeqLib[[#This Row],[PCR Dilution Factor]]))</f>
        <v>70</v>
      </c>
      <c r="J3" s="48" t="s">
        <v>108</v>
      </c>
      <c r="K3" s="49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7.1428571428571432</v>
      </c>
      <c r="L3" s="49">
        <f t="shared" ref="L3:L34" si="0">IFERROR(SUM(endrepair_maxvol-K3),"")</f>
        <v>2.8571428571428568</v>
      </c>
      <c r="M3" s="50" t="str">
        <f>IF(ISBLANK(tbl_SeqLib[[#This Row],[sWGA Identifier]]),"",_xlfn.CONCAT(exp_id,"_",tbl_SeqLib[[#This Row],[Well]]))</f>
        <v>SLJS034_A1</v>
      </c>
    </row>
    <row r="4" spans="1:13" ht="15.75" customHeight="1">
      <c r="A4" s="41">
        <v>2</v>
      </c>
      <c r="B4" s="42" t="s">
        <v>109</v>
      </c>
      <c r="C4" s="43" t="s">
        <v>110</v>
      </c>
      <c r="D4" s="43" t="s">
        <v>111</v>
      </c>
      <c r="E4" s="44" t="s">
        <v>112</v>
      </c>
      <c r="F4" s="51" t="s">
        <v>113</v>
      </c>
      <c r="G4" s="52">
        <v>48.6</v>
      </c>
      <c r="H4" s="46">
        <v>1</v>
      </c>
      <c r="I4" s="47">
        <f>IF(OR(tbl_SeqLib[[#This Row],[Qubit PCR '[DNA'] (ng/µl)]]="", tbl_SeqLib[[#This Row],[PCR Dilution Factor]]=""),"",SUM(tbl_SeqLib[[#This Row],[Qubit PCR '[DNA'] (ng/µl)]]*tbl_SeqLib[[#This Row],[PCR Dilution Factor]]))</f>
        <v>48.6</v>
      </c>
      <c r="J4" s="53" t="s">
        <v>114</v>
      </c>
      <c r="K4" s="54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4" s="54">
        <f t="shared" si="0"/>
        <v>0</v>
      </c>
      <c r="M4" s="47" t="str">
        <f>IF(ISBLANK(tbl_SeqLib[[#This Row],[sWGA Identifier]]),"",_xlfn.CONCAT(exp_id,"_",tbl_SeqLib[[#This Row],[Well]]))</f>
        <v>SLJS034_B1</v>
      </c>
    </row>
    <row r="5" spans="1:13" ht="15.75" customHeight="1">
      <c r="A5" s="41">
        <v>3</v>
      </c>
      <c r="B5" s="42" t="s">
        <v>115</v>
      </c>
      <c r="C5" s="43" t="s">
        <v>116</v>
      </c>
      <c r="D5" s="43" t="s">
        <v>117</v>
      </c>
      <c r="E5" s="44" t="s">
        <v>118</v>
      </c>
      <c r="F5" s="51" t="s">
        <v>119</v>
      </c>
      <c r="G5" s="46">
        <v>40.200000000000003</v>
      </c>
      <c r="H5" s="46">
        <v>1</v>
      </c>
      <c r="I5" s="47">
        <f>IF(OR(tbl_SeqLib[[#This Row],[Qubit PCR '[DNA'] (ng/µl)]]="", tbl_SeqLib[[#This Row],[PCR Dilution Factor]]=""),"",SUM(tbl_SeqLib[[#This Row],[Qubit PCR '[DNA'] (ng/µl)]]*tbl_SeqLib[[#This Row],[PCR Dilution Factor]]))</f>
        <v>40.200000000000003</v>
      </c>
      <c r="J5" s="53" t="s">
        <v>120</v>
      </c>
      <c r="K5" s="54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5" s="54">
        <f t="shared" si="0"/>
        <v>0</v>
      </c>
      <c r="M5" s="47" t="str">
        <f>IF(ISBLANK(tbl_SeqLib[[#This Row],[sWGA Identifier]]),"",_xlfn.CONCAT(exp_id,"_",tbl_SeqLib[[#This Row],[Well]]))</f>
        <v>SLJS034_C1</v>
      </c>
    </row>
    <row r="6" spans="1:13" ht="15.75" customHeight="1">
      <c r="A6" s="41">
        <v>4</v>
      </c>
      <c r="B6" s="42" t="s">
        <v>121</v>
      </c>
      <c r="C6" s="43" t="s">
        <v>122</v>
      </c>
      <c r="D6" s="43" t="s">
        <v>123</v>
      </c>
      <c r="E6" s="44" t="s">
        <v>124</v>
      </c>
      <c r="F6" s="51" t="s">
        <v>125</v>
      </c>
      <c r="G6" s="52">
        <v>42.2</v>
      </c>
      <c r="H6" s="46">
        <v>1</v>
      </c>
      <c r="I6" s="47">
        <f>IF(OR(tbl_SeqLib[[#This Row],[Qubit PCR '[DNA'] (ng/µl)]]="", tbl_SeqLib[[#This Row],[PCR Dilution Factor]]=""),"",SUM(tbl_SeqLib[[#This Row],[Qubit PCR '[DNA'] (ng/µl)]]*tbl_SeqLib[[#This Row],[PCR Dilution Factor]]))</f>
        <v>42.2</v>
      </c>
      <c r="J6" s="53" t="s">
        <v>126</v>
      </c>
      <c r="K6" s="54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6" s="54">
        <f t="shared" si="0"/>
        <v>0</v>
      </c>
      <c r="M6" s="47" t="str">
        <f>IF(ISBLANK(tbl_SeqLib[[#This Row],[sWGA Identifier]]),"",_xlfn.CONCAT(exp_id,"_",tbl_SeqLib[[#This Row],[Well]]))</f>
        <v>SLJS034_D1</v>
      </c>
    </row>
    <row r="7" spans="1:13" ht="15.75" customHeight="1">
      <c r="A7" s="41">
        <v>5</v>
      </c>
      <c r="B7" s="42" t="s">
        <v>127</v>
      </c>
      <c r="C7" s="43" t="s">
        <v>128</v>
      </c>
      <c r="D7" s="43" t="s">
        <v>129</v>
      </c>
      <c r="E7" s="44" t="s">
        <v>130</v>
      </c>
      <c r="F7" s="51" t="s">
        <v>131</v>
      </c>
      <c r="G7" s="46">
        <v>41.2</v>
      </c>
      <c r="H7" s="46">
        <v>1</v>
      </c>
      <c r="I7" s="47">
        <f>IF(OR(tbl_SeqLib[[#This Row],[Qubit PCR '[DNA'] (ng/µl)]]="", tbl_SeqLib[[#This Row],[PCR Dilution Factor]]=""),"",SUM(tbl_SeqLib[[#This Row],[Qubit PCR '[DNA'] (ng/µl)]]*tbl_SeqLib[[#This Row],[PCR Dilution Factor]]))</f>
        <v>41.2</v>
      </c>
      <c r="J7" s="53" t="s">
        <v>132</v>
      </c>
      <c r="K7" s="54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7" s="54">
        <f t="shared" si="0"/>
        <v>0</v>
      </c>
      <c r="M7" s="47" t="str">
        <f>IF(ISBLANK(tbl_SeqLib[[#This Row],[sWGA Identifier]]),"",_xlfn.CONCAT(exp_id,"_",tbl_SeqLib[[#This Row],[Well]]))</f>
        <v>SLJS034_E1</v>
      </c>
    </row>
    <row r="8" spans="1:13" ht="15.75" customHeight="1">
      <c r="A8" s="41">
        <v>6</v>
      </c>
      <c r="B8" s="42" t="s">
        <v>133</v>
      </c>
      <c r="C8" s="43" t="s">
        <v>134</v>
      </c>
      <c r="D8" s="43" t="s">
        <v>135</v>
      </c>
      <c r="E8" s="44" t="s">
        <v>136</v>
      </c>
      <c r="F8" s="51" t="s">
        <v>137</v>
      </c>
      <c r="G8" s="46">
        <v>37.799999999999997</v>
      </c>
      <c r="H8" s="46">
        <v>1</v>
      </c>
      <c r="I8" s="47">
        <f>IF(OR(tbl_SeqLib[[#This Row],[Qubit PCR '[DNA'] (ng/µl)]]="", tbl_SeqLib[[#This Row],[PCR Dilution Factor]]=""),"",SUM(tbl_SeqLib[[#This Row],[Qubit PCR '[DNA'] (ng/µl)]]*tbl_SeqLib[[#This Row],[PCR Dilution Factor]]))</f>
        <v>37.799999999999997</v>
      </c>
      <c r="J8" s="53" t="s">
        <v>138</v>
      </c>
      <c r="K8" s="54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8" s="54">
        <f t="shared" si="0"/>
        <v>0</v>
      </c>
      <c r="M8" s="47" t="str">
        <f>IF(ISBLANK(tbl_SeqLib[[#This Row],[sWGA Identifier]]),"",_xlfn.CONCAT(exp_id,"_",tbl_SeqLib[[#This Row],[Well]]))</f>
        <v>SLJS034_F1</v>
      </c>
    </row>
    <row r="9" spans="1:13" ht="15.75" customHeight="1">
      <c r="A9" s="41">
        <v>7</v>
      </c>
      <c r="B9" s="42" t="s">
        <v>139</v>
      </c>
      <c r="C9" s="43" t="s">
        <v>140</v>
      </c>
      <c r="D9" s="43" t="s">
        <v>141</v>
      </c>
      <c r="E9" s="55" t="s">
        <v>142</v>
      </c>
      <c r="F9" s="51" t="s">
        <v>143</v>
      </c>
      <c r="G9" s="52">
        <v>22.2</v>
      </c>
      <c r="H9" s="46">
        <v>1</v>
      </c>
      <c r="I9" s="47">
        <f>IF(OR(tbl_SeqLib[[#This Row],[Qubit PCR '[DNA'] (ng/µl)]]="", tbl_SeqLib[[#This Row],[PCR Dilution Factor]]=""),"",SUM(tbl_SeqLib[[#This Row],[Qubit PCR '[DNA'] (ng/µl)]]*tbl_SeqLib[[#This Row],[PCR Dilution Factor]]))</f>
        <v>22.2</v>
      </c>
      <c r="J9" s="53" t="s">
        <v>144</v>
      </c>
      <c r="K9" s="54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9" s="54">
        <f t="shared" si="0"/>
        <v>0</v>
      </c>
      <c r="M9" s="47" t="str">
        <f>IF(ISBLANK(tbl_SeqLib[[#This Row],[sWGA Identifier]]),"",_xlfn.CONCAT(exp_id,"_",tbl_SeqLib[[#This Row],[Well]]))</f>
        <v>SLJS034_G1</v>
      </c>
    </row>
    <row r="10" spans="1:13" ht="15.75" customHeight="1">
      <c r="A10" s="41">
        <v>8</v>
      </c>
      <c r="B10" s="42" t="s">
        <v>145</v>
      </c>
      <c r="C10" s="43" t="s">
        <v>146</v>
      </c>
      <c r="D10" s="56" t="s">
        <v>147</v>
      </c>
      <c r="E10" s="55" t="s">
        <v>148</v>
      </c>
      <c r="F10" s="51" t="s">
        <v>149</v>
      </c>
      <c r="G10" s="52">
        <v>65.599999999999994</v>
      </c>
      <c r="H10" s="46">
        <v>1</v>
      </c>
      <c r="I10" s="47">
        <f>IF(OR(tbl_SeqLib[[#This Row],[Qubit PCR '[DNA'] (ng/µl)]]="", tbl_SeqLib[[#This Row],[PCR Dilution Factor]]=""),"",SUM(tbl_SeqLib[[#This Row],[Qubit PCR '[DNA'] (ng/µl)]]*tbl_SeqLib[[#This Row],[PCR Dilution Factor]]))</f>
        <v>65.599999999999994</v>
      </c>
      <c r="J10" s="53" t="s">
        <v>150</v>
      </c>
      <c r="K10" s="54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7.6219512195121961</v>
      </c>
      <c r="L10" s="54">
        <f t="shared" si="0"/>
        <v>2.3780487804878039</v>
      </c>
      <c r="M10" s="47" t="str">
        <f>IF(ISBLANK(tbl_SeqLib[[#This Row],[sWGA Identifier]]),"",_xlfn.CONCAT(exp_id,"_",tbl_SeqLib[[#This Row],[Well]]))</f>
        <v>SLJS034_H1</v>
      </c>
    </row>
    <row r="11" spans="1:13" ht="15.75" customHeight="1">
      <c r="A11" s="41">
        <v>9</v>
      </c>
      <c r="B11" s="42" t="s">
        <v>151</v>
      </c>
      <c r="C11" s="43" t="s">
        <v>152</v>
      </c>
      <c r="D11" s="56" t="s">
        <v>153</v>
      </c>
      <c r="E11" s="55" t="s">
        <v>154</v>
      </c>
      <c r="F11" s="51" t="s">
        <v>155</v>
      </c>
      <c r="G11" s="52">
        <v>54.4</v>
      </c>
      <c r="H11" s="46">
        <v>1</v>
      </c>
      <c r="I11" s="47">
        <f>IF(OR(tbl_SeqLib[[#This Row],[Qubit PCR '[DNA'] (ng/µl)]]="", tbl_SeqLib[[#This Row],[PCR Dilution Factor]]=""),"",SUM(tbl_SeqLib[[#This Row],[Qubit PCR '[DNA'] (ng/µl)]]*tbl_SeqLib[[#This Row],[PCR Dilution Factor]]))</f>
        <v>54.4</v>
      </c>
      <c r="J11" s="53" t="s">
        <v>156</v>
      </c>
      <c r="K11" s="54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9.1911764705882355</v>
      </c>
      <c r="L11" s="54">
        <f t="shared" si="0"/>
        <v>0.8088235294117645</v>
      </c>
      <c r="M11" s="47" t="str">
        <f>IF(ISBLANK(tbl_SeqLib[[#This Row],[sWGA Identifier]]),"",_xlfn.CONCAT(exp_id,"_",tbl_SeqLib[[#This Row],[Well]]))</f>
        <v>SLJS034_A2</v>
      </c>
    </row>
    <row r="12" spans="1:13" ht="15.75" customHeight="1">
      <c r="A12" s="41">
        <v>10</v>
      </c>
      <c r="B12" s="42" t="s">
        <v>157</v>
      </c>
      <c r="C12" s="43" t="s">
        <v>158</v>
      </c>
      <c r="D12" s="56" t="s">
        <v>159</v>
      </c>
      <c r="E12" s="55" t="s">
        <v>160</v>
      </c>
      <c r="F12" s="51" t="s">
        <v>161</v>
      </c>
      <c r="G12" s="52">
        <v>4.4800000000000004</v>
      </c>
      <c r="H12" s="46">
        <v>1</v>
      </c>
      <c r="I12" s="47">
        <f>IF(OR(tbl_SeqLib[[#This Row],[Qubit PCR '[DNA'] (ng/µl)]]="", tbl_SeqLib[[#This Row],[PCR Dilution Factor]]=""),"",SUM(tbl_SeqLib[[#This Row],[Qubit PCR '[DNA'] (ng/µl)]]*tbl_SeqLib[[#This Row],[PCR Dilution Factor]]))</f>
        <v>4.4800000000000004</v>
      </c>
      <c r="J12" s="53" t="s">
        <v>162</v>
      </c>
      <c r="K12" s="54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2" s="54">
        <f t="shared" si="0"/>
        <v>0</v>
      </c>
      <c r="M12" s="47" t="str">
        <f>IF(ISBLANK(tbl_SeqLib[[#This Row],[sWGA Identifier]]),"",_xlfn.CONCAT(exp_id,"_",tbl_SeqLib[[#This Row],[Well]]))</f>
        <v>SLJS034_B2</v>
      </c>
    </row>
    <row r="13" spans="1:13" ht="15.75" customHeight="1">
      <c r="A13" s="41">
        <v>11</v>
      </c>
      <c r="B13" s="42" t="s">
        <v>163</v>
      </c>
      <c r="C13" s="43" t="s">
        <v>164</v>
      </c>
      <c r="D13" s="57" t="s">
        <v>165</v>
      </c>
      <c r="E13" s="44" t="s">
        <v>166</v>
      </c>
      <c r="F13" s="51" t="s">
        <v>167</v>
      </c>
      <c r="G13" s="52">
        <v>32.799999999999997</v>
      </c>
      <c r="H13" s="46">
        <v>1</v>
      </c>
      <c r="I13" s="47">
        <f>IF(OR(tbl_SeqLib[[#This Row],[Qubit PCR '[DNA'] (ng/µl)]]="", tbl_SeqLib[[#This Row],[PCR Dilution Factor]]=""),"",SUM(tbl_SeqLib[[#This Row],[Qubit PCR '[DNA'] (ng/µl)]]*tbl_SeqLib[[#This Row],[PCR Dilution Factor]]))</f>
        <v>32.799999999999997</v>
      </c>
      <c r="J13" s="53" t="s">
        <v>168</v>
      </c>
      <c r="K13" s="54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3" s="54">
        <f t="shared" si="0"/>
        <v>0</v>
      </c>
      <c r="M13" s="47" t="str">
        <f>IF(ISBLANK(tbl_SeqLib[[#This Row],[sWGA Identifier]]),"",_xlfn.CONCAT(exp_id,"_",tbl_SeqLib[[#This Row],[Well]]))</f>
        <v>SLJS034_C2</v>
      </c>
    </row>
    <row r="14" spans="1:13" ht="15.75" customHeight="1">
      <c r="A14" s="41">
        <v>12</v>
      </c>
      <c r="B14" s="42" t="s">
        <v>169</v>
      </c>
      <c r="C14" s="43" t="s">
        <v>170</v>
      </c>
      <c r="D14" s="57" t="s">
        <v>171</v>
      </c>
      <c r="E14" s="44" t="s">
        <v>172</v>
      </c>
      <c r="F14" s="51" t="s">
        <v>173</v>
      </c>
      <c r="G14" s="52">
        <v>8.06</v>
      </c>
      <c r="H14" s="46">
        <v>1</v>
      </c>
      <c r="I14" s="47">
        <f>IF(OR(tbl_SeqLib[[#This Row],[Qubit PCR '[DNA'] (ng/µl)]]="", tbl_SeqLib[[#This Row],[PCR Dilution Factor]]=""),"",SUM(tbl_SeqLib[[#This Row],[Qubit PCR '[DNA'] (ng/µl)]]*tbl_SeqLib[[#This Row],[PCR Dilution Factor]]))</f>
        <v>8.06</v>
      </c>
      <c r="J14" s="53" t="s">
        <v>174</v>
      </c>
      <c r="K14" s="54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4" s="54">
        <f t="shared" si="0"/>
        <v>0</v>
      </c>
      <c r="M14" s="47" t="str">
        <f>IF(ISBLANK(tbl_SeqLib[[#This Row],[sWGA Identifier]]),"",_xlfn.CONCAT(exp_id,"_",tbl_SeqLib[[#This Row],[Well]]))</f>
        <v>SLJS034_D2</v>
      </c>
    </row>
    <row r="15" spans="1:13" ht="15.75" customHeight="1">
      <c r="A15" s="41">
        <v>13</v>
      </c>
      <c r="B15" s="42" t="s">
        <v>175</v>
      </c>
      <c r="C15" s="43" t="s">
        <v>176</v>
      </c>
      <c r="D15" s="57" t="s">
        <v>177</v>
      </c>
      <c r="E15" s="44" t="s">
        <v>178</v>
      </c>
      <c r="F15" s="51" t="s">
        <v>179</v>
      </c>
      <c r="G15" s="52">
        <v>20.2</v>
      </c>
      <c r="H15" s="46">
        <v>1</v>
      </c>
      <c r="I15" s="47">
        <f>IF(OR(tbl_SeqLib[[#This Row],[Qubit PCR '[DNA'] (ng/µl)]]="", tbl_SeqLib[[#This Row],[PCR Dilution Factor]]=""),"",SUM(tbl_SeqLib[[#This Row],[Qubit PCR '[DNA'] (ng/µl)]]*tbl_SeqLib[[#This Row],[PCR Dilution Factor]]))</f>
        <v>20.2</v>
      </c>
      <c r="J15" s="53" t="s">
        <v>180</v>
      </c>
      <c r="K15" s="54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5" s="54">
        <f t="shared" si="0"/>
        <v>0</v>
      </c>
      <c r="M15" s="47" t="str">
        <f>IF(ISBLANK(tbl_SeqLib[[#This Row],[sWGA Identifier]]),"",_xlfn.CONCAT(exp_id,"_",tbl_SeqLib[[#This Row],[Well]]))</f>
        <v>SLJS034_E2</v>
      </c>
    </row>
    <row r="16" spans="1:13" ht="15.75" customHeight="1">
      <c r="A16" s="41">
        <v>14</v>
      </c>
      <c r="B16" s="42" t="s">
        <v>181</v>
      </c>
      <c r="C16" s="43" t="s">
        <v>182</v>
      </c>
      <c r="D16" s="57" t="s">
        <v>183</v>
      </c>
      <c r="E16" s="44" t="s">
        <v>184</v>
      </c>
      <c r="F16" s="51" t="s">
        <v>185</v>
      </c>
      <c r="G16" s="52">
        <v>22.4</v>
      </c>
      <c r="H16" s="46">
        <v>1</v>
      </c>
      <c r="I16" s="47">
        <f>IF(OR(tbl_SeqLib[[#This Row],[Qubit PCR '[DNA'] (ng/µl)]]="", tbl_SeqLib[[#This Row],[PCR Dilution Factor]]=""),"",SUM(tbl_SeqLib[[#This Row],[Qubit PCR '[DNA'] (ng/µl)]]*tbl_SeqLib[[#This Row],[PCR Dilution Factor]]))</f>
        <v>22.4</v>
      </c>
      <c r="J16" s="53" t="s">
        <v>186</v>
      </c>
      <c r="K16" s="54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6" s="54">
        <f t="shared" si="0"/>
        <v>0</v>
      </c>
      <c r="M16" s="47" t="str">
        <f>IF(ISBLANK(tbl_SeqLib[[#This Row],[sWGA Identifier]]),"",_xlfn.CONCAT(exp_id,"_",tbl_SeqLib[[#This Row],[Well]]))</f>
        <v>SLJS034_F2</v>
      </c>
    </row>
    <row r="17" spans="1:13" ht="15.75" customHeight="1">
      <c r="A17" s="41">
        <v>15</v>
      </c>
      <c r="B17" s="42" t="s">
        <v>187</v>
      </c>
      <c r="C17" s="43" t="s">
        <v>188</v>
      </c>
      <c r="D17" s="57" t="s">
        <v>189</v>
      </c>
      <c r="E17" s="44" t="s">
        <v>190</v>
      </c>
      <c r="F17" s="51" t="s">
        <v>191</v>
      </c>
      <c r="G17" s="52">
        <v>51.4</v>
      </c>
      <c r="H17" s="46">
        <v>1</v>
      </c>
      <c r="I17" s="47">
        <f>IF(OR(tbl_SeqLib[[#This Row],[Qubit PCR '[DNA'] (ng/µl)]]="", tbl_SeqLib[[#This Row],[PCR Dilution Factor]]=""),"",SUM(tbl_SeqLib[[#This Row],[Qubit PCR '[DNA'] (ng/µl)]]*tbl_SeqLib[[#This Row],[PCR Dilution Factor]]))</f>
        <v>51.4</v>
      </c>
      <c r="J17" s="53" t="s">
        <v>192</v>
      </c>
      <c r="K17" s="54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9.7276264591439698</v>
      </c>
      <c r="L17" s="54">
        <f t="shared" si="0"/>
        <v>0.27237354085603016</v>
      </c>
      <c r="M17" s="47" t="str">
        <f>IF(ISBLANK(tbl_SeqLib[[#This Row],[sWGA Identifier]]),"",_xlfn.CONCAT(exp_id,"_",tbl_SeqLib[[#This Row],[Well]]))</f>
        <v>SLJS034_G2</v>
      </c>
    </row>
    <row r="18" spans="1:13" ht="15.75" customHeight="1">
      <c r="A18" s="41">
        <v>16</v>
      </c>
      <c r="B18" s="42" t="s">
        <v>193</v>
      </c>
      <c r="C18" s="43" t="s">
        <v>194</v>
      </c>
      <c r="D18" s="57" t="s">
        <v>195</v>
      </c>
      <c r="E18" s="44" t="s">
        <v>196</v>
      </c>
      <c r="F18" s="51" t="s">
        <v>197</v>
      </c>
      <c r="G18" s="52">
        <v>14.2</v>
      </c>
      <c r="H18" s="46">
        <v>1</v>
      </c>
      <c r="I18" s="47">
        <f>IF(OR(tbl_SeqLib[[#This Row],[Qubit PCR '[DNA'] (ng/µl)]]="", tbl_SeqLib[[#This Row],[PCR Dilution Factor]]=""),"",SUM(tbl_SeqLib[[#This Row],[Qubit PCR '[DNA'] (ng/µl)]]*tbl_SeqLib[[#This Row],[PCR Dilution Factor]]))</f>
        <v>14.2</v>
      </c>
      <c r="J18" s="53" t="s">
        <v>198</v>
      </c>
      <c r="K18" s="54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8" s="54">
        <f t="shared" si="0"/>
        <v>0</v>
      </c>
      <c r="M18" s="47" t="str">
        <f>IF(ISBLANK(tbl_SeqLib[[#This Row],[sWGA Identifier]]),"",_xlfn.CONCAT(exp_id,"_",tbl_SeqLib[[#This Row],[Well]]))</f>
        <v>SLJS034_H2</v>
      </c>
    </row>
    <row r="19" spans="1:13" ht="15.75" customHeight="1">
      <c r="A19" s="41">
        <v>17</v>
      </c>
      <c r="B19" s="42" t="s">
        <v>199</v>
      </c>
      <c r="C19" s="43" t="s">
        <v>200</v>
      </c>
      <c r="D19" s="57" t="s">
        <v>105</v>
      </c>
      <c r="E19" s="44" t="s">
        <v>201</v>
      </c>
      <c r="F19" s="51" t="s">
        <v>202</v>
      </c>
      <c r="G19" s="52">
        <v>21.6</v>
      </c>
      <c r="H19" s="46">
        <v>1</v>
      </c>
      <c r="I19" s="47">
        <f>IF(OR(tbl_SeqLib[[#This Row],[Qubit PCR '[DNA'] (ng/µl)]]="", tbl_SeqLib[[#This Row],[PCR Dilution Factor]]=""),"",SUM(tbl_SeqLib[[#This Row],[Qubit PCR '[DNA'] (ng/µl)]]*tbl_SeqLib[[#This Row],[PCR Dilution Factor]]))</f>
        <v>21.6</v>
      </c>
      <c r="J19" s="53" t="s">
        <v>203</v>
      </c>
      <c r="K19" s="54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9" s="54">
        <f t="shared" si="0"/>
        <v>0</v>
      </c>
      <c r="M19" s="47" t="str">
        <f>IF(ISBLANK(tbl_SeqLib[[#This Row],[sWGA Identifier]]),"",_xlfn.CONCAT(exp_id,"_",tbl_SeqLib[[#This Row],[Well]]))</f>
        <v>SLJS034_A3</v>
      </c>
    </row>
    <row r="20" spans="1:13" ht="15.75" customHeight="1">
      <c r="A20" s="41">
        <v>18</v>
      </c>
      <c r="B20" s="42" t="s">
        <v>204</v>
      </c>
      <c r="C20" s="43" t="s">
        <v>146</v>
      </c>
      <c r="D20" s="57" t="s">
        <v>147</v>
      </c>
      <c r="E20" s="44" t="s">
        <v>205</v>
      </c>
      <c r="F20" s="51" t="s">
        <v>206</v>
      </c>
      <c r="G20" s="52">
        <v>43.8</v>
      </c>
      <c r="H20" s="46">
        <v>1</v>
      </c>
      <c r="I20" s="47">
        <f>IF(OR(tbl_SeqLib[[#This Row],[Qubit PCR '[DNA'] (ng/µl)]]="", tbl_SeqLib[[#This Row],[PCR Dilution Factor]]=""),"",SUM(tbl_SeqLib[[#This Row],[Qubit PCR '[DNA'] (ng/µl)]]*tbl_SeqLib[[#This Row],[PCR Dilution Factor]]))</f>
        <v>43.8</v>
      </c>
      <c r="J20" s="53" t="s">
        <v>207</v>
      </c>
      <c r="K20" s="54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20" s="54">
        <f t="shared" si="0"/>
        <v>0</v>
      </c>
      <c r="M20" s="47" t="str">
        <f>IF(ISBLANK(tbl_SeqLib[[#This Row],[sWGA Identifier]]),"",_xlfn.CONCAT(exp_id,"_",tbl_SeqLib[[#This Row],[Well]]))</f>
        <v>SLJS034_B3</v>
      </c>
    </row>
    <row r="21" spans="1:13" ht="15.75" customHeight="1">
      <c r="A21" s="41">
        <v>19</v>
      </c>
      <c r="B21" s="42" t="s">
        <v>208</v>
      </c>
      <c r="C21" s="43" t="s">
        <v>152</v>
      </c>
      <c r="D21" s="57" t="s">
        <v>153</v>
      </c>
      <c r="E21" s="44" t="s">
        <v>209</v>
      </c>
      <c r="F21" s="51" t="s">
        <v>210</v>
      </c>
      <c r="G21" s="52">
        <v>28.8</v>
      </c>
      <c r="H21" s="46">
        <v>1</v>
      </c>
      <c r="I21" s="47">
        <f>IF(OR(tbl_SeqLib[[#This Row],[Qubit PCR '[DNA'] (ng/µl)]]="", tbl_SeqLib[[#This Row],[PCR Dilution Factor]]=""),"",SUM(tbl_SeqLib[[#This Row],[Qubit PCR '[DNA'] (ng/µl)]]*tbl_SeqLib[[#This Row],[PCR Dilution Factor]]))</f>
        <v>28.8</v>
      </c>
      <c r="J21" s="53" t="s">
        <v>211</v>
      </c>
      <c r="K21" s="54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21" s="54">
        <f t="shared" si="0"/>
        <v>0</v>
      </c>
      <c r="M21" s="47" t="str">
        <f>IF(ISBLANK(tbl_SeqLib[[#This Row],[sWGA Identifier]]),"",_xlfn.CONCAT(exp_id,"_",tbl_SeqLib[[#This Row],[Well]]))</f>
        <v>SLJS034_C3</v>
      </c>
    </row>
    <row r="22" spans="1:13" ht="15.75" customHeight="1">
      <c r="A22" s="41">
        <v>20</v>
      </c>
      <c r="B22" s="41" t="s">
        <v>212</v>
      </c>
      <c r="C22" s="43" t="s">
        <v>158</v>
      </c>
      <c r="D22" s="57" t="s">
        <v>213</v>
      </c>
      <c r="E22" s="44" t="s">
        <v>214</v>
      </c>
      <c r="F22" s="51" t="s">
        <v>215</v>
      </c>
      <c r="G22" s="52">
        <v>1.1000000000000001</v>
      </c>
      <c r="H22" s="46">
        <v>1</v>
      </c>
      <c r="I22" s="47">
        <f>IF(OR(tbl_SeqLib[[#This Row],[Qubit PCR '[DNA'] (ng/µl)]]="", tbl_SeqLib[[#This Row],[PCR Dilution Factor]]=""),"",SUM(tbl_SeqLib[[#This Row],[Qubit PCR '[DNA'] (ng/µl)]]*tbl_SeqLib[[#This Row],[PCR Dilution Factor]]))</f>
        <v>1.1000000000000001</v>
      </c>
      <c r="J22" s="53" t="s">
        <v>216</v>
      </c>
      <c r="K22" s="54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22" s="54">
        <f t="shared" si="0"/>
        <v>0</v>
      </c>
      <c r="M22" s="47" t="str">
        <f>IF(ISBLANK(tbl_SeqLib[[#This Row],[sWGA Identifier]]),"",_xlfn.CONCAT(exp_id,"_",tbl_SeqLib[[#This Row],[Well]]))</f>
        <v>SLJS034_D3</v>
      </c>
    </row>
    <row r="23" spans="1:13" ht="15.75" customHeight="1">
      <c r="A23" s="41">
        <v>21</v>
      </c>
      <c r="B23" s="41" t="s">
        <v>217</v>
      </c>
      <c r="C23" s="43"/>
      <c r="D23" s="56"/>
      <c r="E23" s="52"/>
      <c r="F23" s="46"/>
      <c r="G23" s="52"/>
      <c r="H23" s="52"/>
      <c r="I23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3" s="53" t="s">
        <v>218</v>
      </c>
      <c r="K23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3" s="54" t="str">
        <f t="shared" si="0"/>
        <v/>
      </c>
      <c r="M23" s="47" t="str">
        <f>IF(ISBLANK(tbl_SeqLib[[#This Row],[sWGA Identifier]]),"",_xlfn.CONCAT(exp_id,"_",tbl_SeqLib[[#This Row],[Well]]))</f>
        <v/>
      </c>
    </row>
    <row r="24" spans="1:13" ht="15.75" customHeight="1">
      <c r="A24" s="41">
        <v>22</v>
      </c>
      <c r="B24" s="41" t="s">
        <v>219</v>
      </c>
      <c r="C24" s="43"/>
      <c r="D24" s="56"/>
      <c r="E24" s="52"/>
      <c r="F24" s="46"/>
      <c r="G24" s="52"/>
      <c r="H24" s="52"/>
      <c r="I24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4" s="53" t="s">
        <v>220</v>
      </c>
      <c r="K24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4" s="54" t="str">
        <f t="shared" si="0"/>
        <v/>
      </c>
      <c r="M24" s="47" t="str">
        <f>IF(ISBLANK(tbl_SeqLib[[#This Row],[sWGA Identifier]]),"",_xlfn.CONCAT(exp_id,"_",tbl_SeqLib[[#This Row],[Well]]))</f>
        <v/>
      </c>
    </row>
    <row r="25" spans="1:13" ht="15.75" customHeight="1">
      <c r="A25" s="41">
        <v>23</v>
      </c>
      <c r="B25" s="41" t="s">
        <v>221</v>
      </c>
      <c r="C25" s="43"/>
      <c r="D25" s="56"/>
      <c r="E25" s="52"/>
      <c r="F25" s="46"/>
      <c r="G25" s="52"/>
      <c r="H25" s="52"/>
      <c r="I25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5" s="53" t="s">
        <v>222</v>
      </c>
      <c r="K25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5" s="54" t="str">
        <f t="shared" si="0"/>
        <v/>
      </c>
      <c r="M25" s="47" t="str">
        <f>IF(ISBLANK(tbl_SeqLib[[#This Row],[sWGA Identifier]]),"",_xlfn.CONCAT(exp_id,"_",tbl_SeqLib[[#This Row],[Well]]))</f>
        <v/>
      </c>
    </row>
    <row r="26" spans="1:13" ht="15.75" customHeight="1">
      <c r="A26" s="41">
        <v>24</v>
      </c>
      <c r="B26" s="41" t="s">
        <v>223</v>
      </c>
      <c r="C26" s="43"/>
      <c r="D26" s="56"/>
      <c r="E26" s="52"/>
      <c r="F26" s="46"/>
      <c r="G26" s="52"/>
      <c r="H26" s="52"/>
      <c r="I26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6" s="53" t="s">
        <v>224</v>
      </c>
      <c r="K26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6" s="54" t="str">
        <f t="shared" si="0"/>
        <v/>
      </c>
      <c r="M26" s="47" t="str">
        <f>IF(ISBLANK(tbl_SeqLib[[#This Row],[sWGA Identifier]]),"",_xlfn.CONCAT(exp_id,"_",tbl_SeqLib[[#This Row],[Well]]))</f>
        <v/>
      </c>
    </row>
    <row r="27" spans="1:13" ht="15.75" customHeight="1">
      <c r="A27" s="41">
        <v>25</v>
      </c>
      <c r="B27" s="41" t="s">
        <v>225</v>
      </c>
      <c r="C27" s="43"/>
      <c r="D27" s="56"/>
      <c r="E27" s="52"/>
      <c r="F27" s="46"/>
      <c r="G27" s="52"/>
      <c r="H27" s="52"/>
      <c r="I27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7" s="53" t="s">
        <v>226</v>
      </c>
      <c r="K27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7" s="54" t="str">
        <f t="shared" si="0"/>
        <v/>
      </c>
      <c r="M27" s="47" t="str">
        <f>IF(ISBLANK(tbl_SeqLib[[#This Row],[sWGA Identifier]]),"",_xlfn.CONCAT(exp_id,"_",tbl_SeqLib[[#This Row],[Well]]))</f>
        <v/>
      </c>
    </row>
    <row r="28" spans="1:13" ht="15.75" customHeight="1">
      <c r="A28" s="41">
        <v>26</v>
      </c>
      <c r="B28" s="41" t="s">
        <v>227</v>
      </c>
      <c r="C28" s="43"/>
      <c r="D28" s="56"/>
      <c r="E28" s="52"/>
      <c r="F28" s="46"/>
      <c r="G28" s="52"/>
      <c r="H28" s="52"/>
      <c r="I28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8" s="53" t="s">
        <v>228</v>
      </c>
      <c r="K28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8" s="54" t="str">
        <f t="shared" si="0"/>
        <v/>
      </c>
      <c r="M28" s="47" t="str">
        <f>IF(ISBLANK(tbl_SeqLib[[#This Row],[sWGA Identifier]]),"",_xlfn.CONCAT(exp_id,"_",tbl_SeqLib[[#This Row],[Well]]))</f>
        <v/>
      </c>
    </row>
    <row r="29" spans="1:13" ht="15.75" customHeight="1">
      <c r="A29" s="41">
        <v>27</v>
      </c>
      <c r="B29" s="41" t="s">
        <v>229</v>
      </c>
      <c r="C29" s="43"/>
      <c r="D29" s="56"/>
      <c r="E29" s="52"/>
      <c r="F29" s="46"/>
      <c r="G29" s="52"/>
      <c r="H29" s="52"/>
      <c r="I29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9" s="53" t="s">
        <v>230</v>
      </c>
      <c r="K29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9" s="54" t="str">
        <f t="shared" si="0"/>
        <v/>
      </c>
      <c r="M29" s="47" t="str">
        <f>IF(ISBLANK(tbl_SeqLib[[#This Row],[sWGA Identifier]]),"",_xlfn.CONCAT(exp_id,"_",tbl_SeqLib[[#This Row],[Well]]))</f>
        <v/>
      </c>
    </row>
    <row r="30" spans="1:13" ht="15.75" customHeight="1">
      <c r="A30" s="41">
        <v>28</v>
      </c>
      <c r="B30" s="41" t="s">
        <v>231</v>
      </c>
      <c r="C30" s="43"/>
      <c r="D30" s="56"/>
      <c r="E30" s="52"/>
      <c r="F30" s="46"/>
      <c r="G30" s="52"/>
      <c r="H30" s="52"/>
      <c r="I30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0" s="53" t="s">
        <v>232</v>
      </c>
      <c r="K30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0" s="54" t="str">
        <f t="shared" si="0"/>
        <v/>
      </c>
      <c r="M30" s="47" t="str">
        <f>IF(ISBLANK(tbl_SeqLib[[#This Row],[sWGA Identifier]]),"",_xlfn.CONCAT(exp_id,"_",tbl_SeqLib[[#This Row],[Well]]))</f>
        <v/>
      </c>
    </row>
    <row r="31" spans="1:13" ht="15.75" customHeight="1">
      <c r="A31" s="41">
        <v>29</v>
      </c>
      <c r="B31" s="41" t="s">
        <v>233</v>
      </c>
      <c r="C31" s="43"/>
      <c r="D31" s="56"/>
      <c r="E31" s="52"/>
      <c r="F31" s="46"/>
      <c r="G31" s="52"/>
      <c r="H31" s="52"/>
      <c r="I31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1" s="53" t="s">
        <v>234</v>
      </c>
      <c r="K31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1" s="54" t="str">
        <f t="shared" si="0"/>
        <v/>
      </c>
      <c r="M31" s="47" t="str">
        <f>IF(ISBLANK(tbl_SeqLib[[#This Row],[sWGA Identifier]]),"",_xlfn.CONCAT(exp_id,"_",tbl_SeqLib[[#This Row],[Well]]))</f>
        <v/>
      </c>
    </row>
    <row r="32" spans="1:13" ht="15.75" customHeight="1">
      <c r="A32" s="41">
        <v>30</v>
      </c>
      <c r="B32" s="41" t="s">
        <v>235</v>
      </c>
      <c r="C32" s="43"/>
      <c r="D32" s="56"/>
      <c r="E32" s="52"/>
      <c r="F32" s="46"/>
      <c r="G32" s="52"/>
      <c r="H32" s="52"/>
      <c r="I32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2" s="53" t="s">
        <v>236</v>
      </c>
      <c r="K32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2" s="54" t="str">
        <f t="shared" si="0"/>
        <v/>
      </c>
      <c r="M32" s="47" t="str">
        <f>IF(ISBLANK(tbl_SeqLib[[#This Row],[sWGA Identifier]]),"",_xlfn.CONCAT(exp_id,"_",tbl_SeqLib[[#This Row],[Well]]))</f>
        <v/>
      </c>
    </row>
    <row r="33" spans="1:13" ht="15.75" customHeight="1">
      <c r="A33" s="41">
        <v>31</v>
      </c>
      <c r="B33" s="41" t="s">
        <v>237</v>
      </c>
      <c r="C33" s="43"/>
      <c r="D33" s="56"/>
      <c r="E33" s="52"/>
      <c r="F33" s="46"/>
      <c r="G33" s="52"/>
      <c r="H33" s="52"/>
      <c r="I33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3" s="53" t="s">
        <v>238</v>
      </c>
      <c r="K33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3" s="54" t="str">
        <f t="shared" si="0"/>
        <v/>
      </c>
      <c r="M33" s="47" t="str">
        <f>IF(ISBLANK(tbl_SeqLib[[#This Row],[sWGA Identifier]]),"",_xlfn.CONCAT(exp_id,"_",tbl_SeqLib[[#This Row],[Well]]))</f>
        <v/>
      </c>
    </row>
    <row r="34" spans="1:13" ht="15.75" customHeight="1">
      <c r="A34" s="41">
        <v>32</v>
      </c>
      <c r="B34" s="41" t="s">
        <v>239</v>
      </c>
      <c r="C34" s="43"/>
      <c r="D34" s="56"/>
      <c r="E34" s="52"/>
      <c r="F34" s="46"/>
      <c r="G34" s="52"/>
      <c r="H34" s="52"/>
      <c r="I34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4" s="53" t="s">
        <v>240</v>
      </c>
      <c r="K34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4" s="54" t="str">
        <f t="shared" si="0"/>
        <v/>
      </c>
      <c r="M34" s="47" t="str">
        <f>IF(ISBLANK(tbl_SeqLib[[#This Row],[sWGA Identifier]]),"",_xlfn.CONCAT(exp_id,"_",tbl_SeqLib[[#This Row],[Well]]))</f>
        <v/>
      </c>
    </row>
    <row r="35" spans="1:13" ht="15.75" customHeight="1">
      <c r="A35" s="41">
        <v>33</v>
      </c>
      <c r="B35" s="41" t="s">
        <v>241</v>
      </c>
      <c r="C35" s="43"/>
      <c r="D35" s="56"/>
      <c r="E35" s="52"/>
      <c r="F35" s="46"/>
      <c r="G35" s="52"/>
      <c r="H35" s="52"/>
      <c r="I35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5" s="53" t="s">
        <v>242</v>
      </c>
      <c r="K35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5" s="54" t="str">
        <f t="shared" ref="L35:L66" si="1">IFERROR(SUM(endrepair_maxvol-K35),"")</f>
        <v/>
      </c>
      <c r="M35" s="47" t="str">
        <f>IF(ISBLANK(tbl_SeqLib[[#This Row],[sWGA Identifier]]),"",_xlfn.CONCAT(exp_id,"_",tbl_SeqLib[[#This Row],[Well]]))</f>
        <v/>
      </c>
    </row>
    <row r="36" spans="1:13" ht="15.75" customHeight="1">
      <c r="A36" s="41">
        <v>34</v>
      </c>
      <c r="B36" s="41" t="s">
        <v>243</v>
      </c>
      <c r="C36" s="43"/>
      <c r="D36" s="56"/>
      <c r="E36" s="52"/>
      <c r="F36" s="46"/>
      <c r="G36" s="52"/>
      <c r="H36" s="52"/>
      <c r="I36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6" s="53" t="s">
        <v>244</v>
      </c>
      <c r="K36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6" s="54" t="str">
        <f t="shared" si="1"/>
        <v/>
      </c>
      <c r="M36" s="47" t="str">
        <f>IF(ISBLANK(tbl_SeqLib[[#This Row],[sWGA Identifier]]),"",_xlfn.CONCAT(exp_id,"_",tbl_SeqLib[[#This Row],[Well]]))</f>
        <v/>
      </c>
    </row>
    <row r="37" spans="1:13" ht="15.75" customHeight="1">
      <c r="A37" s="41">
        <v>35</v>
      </c>
      <c r="B37" s="41" t="s">
        <v>245</v>
      </c>
      <c r="C37" s="43"/>
      <c r="D37" s="56"/>
      <c r="E37" s="52"/>
      <c r="F37" s="46"/>
      <c r="G37" s="52"/>
      <c r="H37" s="52"/>
      <c r="I37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7" s="53" t="s">
        <v>246</v>
      </c>
      <c r="K37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7" s="54" t="str">
        <f t="shared" si="1"/>
        <v/>
      </c>
      <c r="M37" s="47" t="str">
        <f>IF(ISBLANK(tbl_SeqLib[[#This Row],[sWGA Identifier]]),"",_xlfn.CONCAT(exp_id,"_",tbl_SeqLib[[#This Row],[Well]]))</f>
        <v/>
      </c>
    </row>
    <row r="38" spans="1:13" ht="15.75" customHeight="1">
      <c r="A38" s="41">
        <v>36</v>
      </c>
      <c r="B38" s="41" t="s">
        <v>247</v>
      </c>
      <c r="C38" s="43"/>
      <c r="D38" s="56"/>
      <c r="E38" s="52"/>
      <c r="F38" s="46"/>
      <c r="G38" s="52"/>
      <c r="H38" s="52"/>
      <c r="I38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8" s="53" t="s">
        <v>248</v>
      </c>
      <c r="K38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8" s="54" t="str">
        <f t="shared" si="1"/>
        <v/>
      </c>
      <c r="M38" s="47" t="str">
        <f>IF(ISBLANK(tbl_SeqLib[[#This Row],[sWGA Identifier]]),"",_xlfn.CONCAT(exp_id,"_",tbl_SeqLib[[#This Row],[Well]]))</f>
        <v/>
      </c>
    </row>
    <row r="39" spans="1:13" ht="15.75" customHeight="1">
      <c r="A39" s="41">
        <v>37</v>
      </c>
      <c r="B39" s="41" t="s">
        <v>249</v>
      </c>
      <c r="C39" s="43"/>
      <c r="D39" s="56"/>
      <c r="E39" s="52"/>
      <c r="F39" s="46"/>
      <c r="G39" s="52"/>
      <c r="H39" s="52"/>
      <c r="I39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9" s="53" t="s">
        <v>250</v>
      </c>
      <c r="K39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9" s="54" t="str">
        <f t="shared" si="1"/>
        <v/>
      </c>
      <c r="M39" s="47" t="str">
        <f>IF(ISBLANK(tbl_SeqLib[[#This Row],[sWGA Identifier]]),"",_xlfn.CONCAT(exp_id,"_",tbl_SeqLib[[#This Row],[Well]]))</f>
        <v/>
      </c>
    </row>
    <row r="40" spans="1:13" ht="15.75" customHeight="1">
      <c r="A40" s="41">
        <v>38</v>
      </c>
      <c r="B40" s="41" t="s">
        <v>251</v>
      </c>
      <c r="C40" s="43"/>
      <c r="D40" s="56"/>
      <c r="E40" s="52"/>
      <c r="F40" s="46"/>
      <c r="G40" s="52"/>
      <c r="H40" s="52"/>
      <c r="I40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0" s="53" t="s">
        <v>252</v>
      </c>
      <c r="K40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0" s="54" t="str">
        <f t="shared" si="1"/>
        <v/>
      </c>
      <c r="M40" s="47" t="str">
        <f>IF(ISBLANK(tbl_SeqLib[[#This Row],[sWGA Identifier]]),"",_xlfn.CONCAT(exp_id,"_",tbl_SeqLib[[#This Row],[Well]]))</f>
        <v/>
      </c>
    </row>
    <row r="41" spans="1:13" ht="15.75" customHeight="1">
      <c r="A41" s="41">
        <v>39</v>
      </c>
      <c r="B41" s="41" t="s">
        <v>253</v>
      </c>
      <c r="C41" s="43"/>
      <c r="D41" s="56"/>
      <c r="E41" s="52"/>
      <c r="F41" s="46"/>
      <c r="G41" s="52"/>
      <c r="H41" s="52"/>
      <c r="I41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1" s="53" t="s">
        <v>254</v>
      </c>
      <c r="K41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1" s="54" t="str">
        <f t="shared" si="1"/>
        <v/>
      </c>
      <c r="M41" s="47" t="str">
        <f>IF(ISBLANK(tbl_SeqLib[[#This Row],[sWGA Identifier]]),"",_xlfn.CONCAT(exp_id,"_",tbl_SeqLib[[#This Row],[Well]]))</f>
        <v/>
      </c>
    </row>
    <row r="42" spans="1:13" ht="15.75" customHeight="1">
      <c r="A42" s="41">
        <v>40</v>
      </c>
      <c r="B42" s="41" t="s">
        <v>255</v>
      </c>
      <c r="C42" s="43"/>
      <c r="D42" s="56"/>
      <c r="E42" s="52"/>
      <c r="F42" s="46"/>
      <c r="G42" s="52"/>
      <c r="H42" s="52"/>
      <c r="I42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2" s="53" t="s">
        <v>256</v>
      </c>
      <c r="K42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2" s="54" t="str">
        <f t="shared" si="1"/>
        <v/>
      </c>
      <c r="M42" s="47" t="str">
        <f>IF(ISBLANK(tbl_SeqLib[[#This Row],[sWGA Identifier]]),"",_xlfn.CONCAT(exp_id,"_",tbl_SeqLib[[#This Row],[Well]]))</f>
        <v/>
      </c>
    </row>
    <row r="43" spans="1:13" ht="15.75" customHeight="1">
      <c r="A43" s="41">
        <v>41</v>
      </c>
      <c r="B43" s="41" t="s">
        <v>257</v>
      </c>
      <c r="C43" s="43"/>
      <c r="D43" s="56"/>
      <c r="E43" s="52"/>
      <c r="F43" s="46"/>
      <c r="G43" s="52"/>
      <c r="H43" s="52"/>
      <c r="I43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3" s="53" t="s">
        <v>258</v>
      </c>
      <c r="K43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3" s="54" t="str">
        <f t="shared" si="1"/>
        <v/>
      </c>
      <c r="M43" s="47" t="str">
        <f>IF(ISBLANK(tbl_SeqLib[[#This Row],[sWGA Identifier]]),"",_xlfn.CONCAT(exp_id,"_",tbl_SeqLib[[#This Row],[Well]]))</f>
        <v/>
      </c>
    </row>
    <row r="44" spans="1:13" ht="15.75" customHeight="1">
      <c r="A44" s="41">
        <v>42</v>
      </c>
      <c r="B44" s="41" t="s">
        <v>259</v>
      </c>
      <c r="C44" s="43"/>
      <c r="D44" s="56"/>
      <c r="E44" s="52"/>
      <c r="F44" s="46"/>
      <c r="G44" s="52"/>
      <c r="H44" s="52"/>
      <c r="I44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4" s="53" t="s">
        <v>260</v>
      </c>
      <c r="K44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4" s="54" t="str">
        <f t="shared" si="1"/>
        <v/>
      </c>
      <c r="M44" s="47" t="str">
        <f>IF(ISBLANK(tbl_SeqLib[[#This Row],[sWGA Identifier]]),"",_xlfn.CONCAT(exp_id,"_",tbl_SeqLib[[#This Row],[Well]]))</f>
        <v/>
      </c>
    </row>
    <row r="45" spans="1:13" ht="15.75" customHeight="1">
      <c r="A45" s="41">
        <v>43</v>
      </c>
      <c r="B45" s="41" t="s">
        <v>261</v>
      </c>
      <c r="C45" s="43"/>
      <c r="D45" s="56"/>
      <c r="E45" s="52"/>
      <c r="F45" s="46"/>
      <c r="G45" s="52"/>
      <c r="H45" s="52"/>
      <c r="I45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5" s="53" t="s">
        <v>262</v>
      </c>
      <c r="K45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5" s="54" t="str">
        <f t="shared" si="1"/>
        <v/>
      </c>
      <c r="M45" s="47" t="str">
        <f>IF(ISBLANK(tbl_SeqLib[[#This Row],[sWGA Identifier]]),"",_xlfn.CONCAT(exp_id,"_",tbl_SeqLib[[#This Row],[Well]]))</f>
        <v/>
      </c>
    </row>
    <row r="46" spans="1:13" ht="15.75" customHeight="1">
      <c r="A46" s="41">
        <v>44</v>
      </c>
      <c r="B46" s="41" t="s">
        <v>263</v>
      </c>
      <c r="C46" s="43"/>
      <c r="D46" s="56"/>
      <c r="E46" s="52"/>
      <c r="F46" s="46"/>
      <c r="G46" s="52"/>
      <c r="H46" s="52"/>
      <c r="I46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6" s="53" t="s">
        <v>264</v>
      </c>
      <c r="K46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6" s="54" t="str">
        <f t="shared" si="1"/>
        <v/>
      </c>
      <c r="M46" s="47" t="str">
        <f>IF(ISBLANK(tbl_SeqLib[[#This Row],[sWGA Identifier]]),"",_xlfn.CONCAT(exp_id,"_",tbl_SeqLib[[#This Row],[Well]]))</f>
        <v/>
      </c>
    </row>
    <row r="47" spans="1:13" ht="15.75" customHeight="1">
      <c r="A47" s="41">
        <v>45</v>
      </c>
      <c r="B47" s="41" t="s">
        <v>265</v>
      </c>
      <c r="C47" s="43"/>
      <c r="D47" s="56"/>
      <c r="E47" s="52"/>
      <c r="F47" s="46"/>
      <c r="G47" s="52"/>
      <c r="H47" s="52"/>
      <c r="I47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7" s="53" t="s">
        <v>266</v>
      </c>
      <c r="K47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7" s="54" t="str">
        <f t="shared" si="1"/>
        <v/>
      </c>
      <c r="M47" s="47" t="str">
        <f>IF(ISBLANK(tbl_SeqLib[[#This Row],[sWGA Identifier]]),"",_xlfn.CONCAT(exp_id,"_",tbl_SeqLib[[#This Row],[Well]]))</f>
        <v/>
      </c>
    </row>
    <row r="48" spans="1:13" ht="15.75" customHeight="1">
      <c r="A48" s="41">
        <v>46</v>
      </c>
      <c r="B48" s="41" t="s">
        <v>267</v>
      </c>
      <c r="C48" s="43"/>
      <c r="D48" s="56"/>
      <c r="E48" s="52"/>
      <c r="F48" s="46"/>
      <c r="G48" s="52"/>
      <c r="H48" s="52"/>
      <c r="I48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8" s="53" t="s">
        <v>268</v>
      </c>
      <c r="K48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8" s="54" t="str">
        <f t="shared" si="1"/>
        <v/>
      </c>
      <c r="M48" s="47" t="str">
        <f>IF(ISBLANK(tbl_SeqLib[[#This Row],[sWGA Identifier]]),"",_xlfn.CONCAT(exp_id,"_",tbl_SeqLib[[#This Row],[Well]]))</f>
        <v/>
      </c>
    </row>
    <row r="49" spans="1:13" ht="15.75" customHeight="1">
      <c r="A49" s="41">
        <v>47</v>
      </c>
      <c r="B49" s="41" t="s">
        <v>269</v>
      </c>
      <c r="C49" s="43"/>
      <c r="D49" s="56"/>
      <c r="E49" s="52"/>
      <c r="F49" s="46"/>
      <c r="G49" s="52"/>
      <c r="H49" s="52"/>
      <c r="I49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9" s="53" t="s">
        <v>270</v>
      </c>
      <c r="K49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9" s="54" t="str">
        <f t="shared" si="1"/>
        <v/>
      </c>
      <c r="M49" s="47" t="str">
        <f>IF(ISBLANK(tbl_SeqLib[[#This Row],[sWGA Identifier]]),"",_xlfn.CONCAT(exp_id,"_",tbl_SeqLib[[#This Row],[Well]]))</f>
        <v/>
      </c>
    </row>
    <row r="50" spans="1:13" ht="15.75" customHeight="1">
      <c r="A50" s="41">
        <v>48</v>
      </c>
      <c r="B50" s="41" t="s">
        <v>271</v>
      </c>
      <c r="C50" s="43"/>
      <c r="D50" s="56"/>
      <c r="E50" s="52"/>
      <c r="F50" s="46"/>
      <c r="G50" s="52"/>
      <c r="H50" s="52"/>
      <c r="I50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0" s="53" t="s">
        <v>272</v>
      </c>
      <c r="K50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0" s="54" t="str">
        <f t="shared" si="1"/>
        <v/>
      </c>
      <c r="M50" s="47" t="str">
        <f>IF(ISBLANK(tbl_SeqLib[[#This Row],[sWGA Identifier]]),"",_xlfn.CONCAT(exp_id,"_",tbl_SeqLib[[#This Row],[Well]]))</f>
        <v/>
      </c>
    </row>
    <row r="51" spans="1:13" ht="15.75" customHeight="1">
      <c r="A51" s="41">
        <v>49</v>
      </c>
      <c r="B51" s="41" t="s">
        <v>273</v>
      </c>
      <c r="C51" s="43"/>
      <c r="D51" s="56"/>
      <c r="E51" s="52"/>
      <c r="F51" s="46"/>
      <c r="G51" s="52"/>
      <c r="H51" s="52"/>
      <c r="I51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1" s="53" t="s">
        <v>274</v>
      </c>
      <c r="K51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1" s="54" t="str">
        <f t="shared" si="1"/>
        <v/>
      </c>
      <c r="M51" s="47" t="str">
        <f>IF(ISBLANK(tbl_SeqLib[[#This Row],[sWGA Identifier]]),"",_xlfn.CONCAT(exp_id,"_",tbl_SeqLib[[#This Row],[Well]]))</f>
        <v/>
      </c>
    </row>
    <row r="52" spans="1:13" ht="15.75" customHeight="1">
      <c r="A52" s="41">
        <v>50</v>
      </c>
      <c r="B52" s="41" t="s">
        <v>275</v>
      </c>
      <c r="C52" s="43"/>
      <c r="D52" s="56"/>
      <c r="E52" s="52"/>
      <c r="F52" s="46"/>
      <c r="G52" s="52"/>
      <c r="H52" s="52"/>
      <c r="I52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2" s="53" t="s">
        <v>276</v>
      </c>
      <c r="K52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2" s="54" t="str">
        <f t="shared" si="1"/>
        <v/>
      </c>
      <c r="M52" s="47" t="str">
        <f>IF(ISBLANK(tbl_SeqLib[[#This Row],[sWGA Identifier]]),"",_xlfn.CONCAT(exp_id,"_",tbl_SeqLib[[#This Row],[Well]]))</f>
        <v/>
      </c>
    </row>
    <row r="53" spans="1:13" ht="15.75" customHeight="1">
      <c r="A53" s="41">
        <v>51</v>
      </c>
      <c r="B53" s="41" t="s">
        <v>277</v>
      </c>
      <c r="C53" s="43"/>
      <c r="D53" s="56"/>
      <c r="E53" s="52"/>
      <c r="F53" s="52"/>
      <c r="G53" s="52"/>
      <c r="H53" s="52"/>
      <c r="I53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3" s="53" t="s">
        <v>278</v>
      </c>
      <c r="K53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3" s="54" t="str">
        <f t="shared" si="1"/>
        <v/>
      </c>
      <c r="M53" s="47" t="str">
        <f>IF(ISBLANK(tbl_SeqLib[[#This Row],[sWGA Identifier]]),"",_xlfn.CONCAT(exp_id,"_",tbl_SeqLib[[#This Row],[Well]]))</f>
        <v/>
      </c>
    </row>
    <row r="54" spans="1:13" ht="15.75" customHeight="1">
      <c r="A54" s="41">
        <v>52</v>
      </c>
      <c r="B54" s="41" t="s">
        <v>279</v>
      </c>
      <c r="C54" s="43"/>
      <c r="D54" s="56"/>
      <c r="E54" s="52"/>
      <c r="F54" s="52"/>
      <c r="G54" s="52"/>
      <c r="H54" s="52"/>
      <c r="I54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4" s="53" t="s">
        <v>280</v>
      </c>
      <c r="K54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4" s="54" t="str">
        <f t="shared" si="1"/>
        <v/>
      </c>
      <c r="M54" s="47" t="str">
        <f>IF(ISBLANK(tbl_SeqLib[[#This Row],[sWGA Identifier]]),"",_xlfn.CONCAT(exp_id,"_",tbl_SeqLib[[#This Row],[Well]]))</f>
        <v/>
      </c>
    </row>
    <row r="55" spans="1:13" ht="15.75" customHeight="1">
      <c r="A55" s="41">
        <v>53</v>
      </c>
      <c r="B55" s="41" t="s">
        <v>281</v>
      </c>
      <c r="C55" s="43"/>
      <c r="D55" s="56"/>
      <c r="E55" s="52"/>
      <c r="F55" s="52"/>
      <c r="G55" s="52"/>
      <c r="H55" s="52"/>
      <c r="I55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5" s="53" t="s">
        <v>282</v>
      </c>
      <c r="K55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5" s="54" t="str">
        <f t="shared" si="1"/>
        <v/>
      </c>
      <c r="M55" s="47" t="str">
        <f>IF(ISBLANK(tbl_SeqLib[[#This Row],[sWGA Identifier]]),"",_xlfn.CONCAT(exp_id,"_",tbl_SeqLib[[#This Row],[Well]]))</f>
        <v/>
      </c>
    </row>
    <row r="56" spans="1:13" ht="15.75" customHeight="1">
      <c r="A56" s="41">
        <v>54</v>
      </c>
      <c r="B56" s="41" t="s">
        <v>283</v>
      </c>
      <c r="C56" s="43"/>
      <c r="D56" s="56"/>
      <c r="E56" s="52"/>
      <c r="F56" s="52"/>
      <c r="G56" s="52"/>
      <c r="H56" s="52"/>
      <c r="I56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6" s="53" t="s">
        <v>284</v>
      </c>
      <c r="K56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6" s="54" t="str">
        <f t="shared" si="1"/>
        <v/>
      </c>
      <c r="M56" s="47" t="str">
        <f>IF(ISBLANK(tbl_SeqLib[[#This Row],[sWGA Identifier]]),"",_xlfn.CONCAT(exp_id,"_",tbl_SeqLib[[#This Row],[Well]]))</f>
        <v/>
      </c>
    </row>
    <row r="57" spans="1:13" ht="15.75" customHeight="1">
      <c r="A57" s="41">
        <v>55</v>
      </c>
      <c r="B57" s="41" t="s">
        <v>285</v>
      </c>
      <c r="C57" s="43"/>
      <c r="D57" s="56"/>
      <c r="E57" s="52"/>
      <c r="F57" s="52"/>
      <c r="G57" s="52"/>
      <c r="H57" s="52"/>
      <c r="I57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7" s="53" t="s">
        <v>286</v>
      </c>
      <c r="K57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7" s="54" t="str">
        <f t="shared" si="1"/>
        <v/>
      </c>
      <c r="M57" s="47" t="str">
        <f>IF(ISBLANK(tbl_SeqLib[[#This Row],[sWGA Identifier]]),"",_xlfn.CONCAT(exp_id,"_",tbl_SeqLib[[#This Row],[Well]]))</f>
        <v/>
      </c>
    </row>
    <row r="58" spans="1:13" ht="15.75" customHeight="1">
      <c r="A58" s="41">
        <v>56</v>
      </c>
      <c r="B58" s="41" t="s">
        <v>287</v>
      </c>
      <c r="C58" s="43"/>
      <c r="D58" s="56"/>
      <c r="E58" s="52"/>
      <c r="F58" s="52"/>
      <c r="G58" s="52"/>
      <c r="H58" s="52"/>
      <c r="I58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8" s="53" t="s">
        <v>288</v>
      </c>
      <c r="K58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8" s="54" t="str">
        <f t="shared" si="1"/>
        <v/>
      </c>
      <c r="M58" s="47" t="str">
        <f>IF(ISBLANK(tbl_SeqLib[[#This Row],[sWGA Identifier]]),"",_xlfn.CONCAT(exp_id,"_",tbl_SeqLib[[#This Row],[Well]]))</f>
        <v/>
      </c>
    </row>
    <row r="59" spans="1:13" ht="15.75" customHeight="1">
      <c r="A59" s="41">
        <v>57</v>
      </c>
      <c r="B59" s="41" t="s">
        <v>289</v>
      </c>
      <c r="C59" s="43"/>
      <c r="D59" s="56"/>
      <c r="E59" s="52"/>
      <c r="F59" s="52"/>
      <c r="G59" s="52"/>
      <c r="H59" s="52"/>
      <c r="I59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9" s="53" t="s">
        <v>290</v>
      </c>
      <c r="K59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9" s="54" t="str">
        <f t="shared" si="1"/>
        <v/>
      </c>
      <c r="M59" s="47" t="str">
        <f>IF(ISBLANK(tbl_SeqLib[[#This Row],[sWGA Identifier]]),"",_xlfn.CONCAT(exp_id,"_",tbl_SeqLib[[#This Row],[Well]]))</f>
        <v/>
      </c>
    </row>
    <row r="60" spans="1:13" ht="15.75" customHeight="1">
      <c r="A60" s="41">
        <v>58</v>
      </c>
      <c r="B60" s="41" t="s">
        <v>291</v>
      </c>
      <c r="C60" s="43"/>
      <c r="D60" s="56"/>
      <c r="E60" s="52"/>
      <c r="F60" s="52"/>
      <c r="G60" s="52"/>
      <c r="H60" s="52"/>
      <c r="I60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0" s="53" t="s">
        <v>292</v>
      </c>
      <c r="K60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0" s="54" t="str">
        <f t="shared" si="1"/>
        <v/>
      </c>
      <c r="M60" s="47" t="str">
        <f>IF(ISBLANK(tbl_SeqLib[[#This Row],[sWGA Identifier]]),"",_xlfn.CONCAT(exp_id,"_",tbl_SeqLib[[#This Row],[Well]]))</f>
        <v/>
      </c>
    </row>
    <row r="61" spans="1:13" ht="15.75" customHeight="1">
      <c r="A61" s="41">
        <v>59</v>
      </c>
      <c r="B61" s="41" t="s">
        <v>293</v>
      </c>
      <c r="C61" s="43"/>
      <c r="D61" s="56"/>
      <c r="E61" s="52"/>
      <c r="F61" s="52"/>
      <c r="G61" s="52"/>
      <c r="H61" s="52"/>
      <c r="I61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1" s="53" t="s">
        <v>294</v>
      </c>
      <c r="K61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1" s="54" t="str">
        <f t="shared" si="1"/>
        <v/>
      </c>
      <c r="M61" s="47" t="str">
        <f>IF(ISBLANK(tbl_SeqLib[[#This Row],[sWGA Identifier]]),"",_xlfn.CONCAT(exp_id,"_",tbl_SeqLib[[#This Row],[Well]]))</f>
        <v/>
      </c>
    </row>
    <row r="62" spans="1:13" ht="15.75" customHeight="1">
      <c r="A62" s="41">
        <v>60</v>
      </c>
      <c r="B62" s="41" t="s">
        <v>295</v>
      </c>
      <c r="C62" s="43"/>
      <c r="D62" s="56"/>
      <c r="E62" s="52"/>
      <c r="F62" s="52"/>
      <c r="G62" s="52"/>
      <c r="H62" s="52"/>
      <c r="I62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2" s="53" t="s">
        <v>296</v>
      </c>
      <c r="K62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2" s="54" t="str">
        <f t="shared" si="1"/>
        <v/>
      </c>
      <c r="M62" s="47" t="str">
        <f>IF(ISBLANK(tbl_SeqLib[[#This Row],[sWGA Identifier]]),"",_xlfn.CONCAT(exp_id,"_",tbl_SeqLib[[#This Row],[Well]]))</f>
        <v/>
      </c>
    </row>
    <row r="63" spans="1:13" ht="15.75" customHeight="1">
      <c r="A63" s="41">
        <v>61</v>
      </c>
      <c r="B63" s="41" t="s">
        <v>297</v>
      </c>
      <c r="C63" s="43"/>
      <c r="D63" s="56"/>
      <c r="E63" s="52"/>
      <c r="F63" s="52"/>
      <c r="G63" s="52"/>
      <c r="H63" s="52"/>
      <c r="I63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3" s="53" t="s">
        <v>298</v>
      </c>
      <c r="K63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3" s="54" t="str">
        <f t="shared" si="1"/>
        <v/>
      </c>
      <c r="M63" s="47" t="str">
        <f>IF(ISBLANK(tbl_SeqLib[[#This Row],[sWGA Identifier]]),"",_xlfn.CONCAT(exp_id,"_",tbl_SeqLib[[#This Row],[Well]]))</f>
        <v/>
      </c>
    </row>
    <row r="64" spans="1:13" ht="15.75" customHeight="1">
      <c r="A64" s="41">
        <v>62</v>
      </c>
      <c r="B64" s="41" t="s">
        <v>299</v>
      </c>
      <c r="C64" s="43"/>
      <c r="D64" s="56"/>
      <c r="E64" s="52"/>
      <c r="F64" s="52"/>
      <c r="G64" s="52"/>
      <c r="H64" s="52"/>
      <c r="I64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4" s="53" t="s">
        <v>300</v>
      </c>
      <c r="K64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4" s="54" t="str">
        <f t="shared" si="1"/>
        <v/>
      </c>
      <c r="M64" s="47" t="str">
        <f>IF(ISBLANK(tbl_SeqLib[[#This Row],[sWGA Identifier]]),"",_xlfn.CONCAT(exp_id,"_",tbl_SeqLib[[#This Row],[Well]]))</f>
        <v/>
      </c>
    </row>
    <row r="65" spans="1:13" ht="15.75" customHeight="1">
      <c r="A65" s="41">
        <v>63</v>
      </c>
      <c r="B65" s="41" t="s">
        <v>301</v>
      </c>
      <c r="C65" s="43"/>
      <c r="D65" s="56"/>
      <c r="E65" s="52"/>
      <c r="F65" s="52"/>
      <c r="G65" s="52"/>
      <c r="H65" s="52"/>
      <c r="I65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5" s="53" t="s">
        <v>302</v>
      </c>
      <c r="K65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5" s="54" t="str">
        <f t="shared" si="1"/>
        <v/>
      </c>
      <c r="M65" s="47" t="str">
        <f>IF(ISBLANK(tbl_SeqLib[[#This Row],[sWGA Identifier]]),"",_xlfn.CONCAT(exp_id,"_",tbl_SeqLib[[#This Row],[Well]]))</f>
        <v/>
      </c>
    </row>
    <row r="66" spans="1:13" ht="15.75" customHeight="1">
      <c r="A66" s="41">
        <v>64</v>
      </c>
      <c r="B66" s="41" t="s">
        <v>303</v>
      </c>
      <c r="C66" s="43"/>
      <c r="D66" s="56"/>
      <c r="E66" s="52"/>
      <c r="F66" s="52"/>
      <c r="G66" s="52"/>
      <c r="H66" s="52"/>
      <c r="I66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6" s="53" t="s">
        <v>304</v>
      </c>
      <c r="K66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6" s="54" t="str">
        <f t="shared" si="1"/>
        <v/>
      </c>
      <c r="M66" s="47" t="str">
        <f>IF(ISBLANK(tbl_SeqLib[[#This Row],[sWGA Identifier]]),"",_xlfn.CONCAT(exp_id,"_",tbl_SeqLib[[#This Row],[Well]]))</f>
        <v/>
      </c>
    </row>
    <row r="67" spans="1:13" ht="15.75" customHeight="1">
      <c r="A67" s="41">
        <v>65</v>
      </c>
      <c r="B67" s="41" t="s">
        <v>305</v>
      </c>
      <c r="C67" s="43"/>
      <c r="D67" s="56"/>
      <c r="E67" s="52"/>
      <c r="F67" s="52"/>
      <c r="G67" s="52"/>
      <c r="H67" s="52"/>
      <c r="I67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7" s="53" t="s">
        <v>306</v>
      </c>
      <c r="K67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7" s="54" t="str">
        <f t="shared" ref="L67:L98" si="2">IFERROR(SUM(endrepair_maxvol-K67),"")</f>
        <v/>
      </c>
      <c r="M67" s="47" t="str">
        <f>IF(ISBLANK(tbl_SeqLib[[#This Row],[sWGA Identifier]]),"",_xlfn.CONCAT(exp_id,"_",tbl_SeqLib[[#This Row],[Well]]))</f>
        <v/>
      </c>
    </row>
    <row r="68" spans="1:13" ht="15.75" customHeight="1">
      <c r="A68" s="41">
        <v>66</v>
      </c>
      <c r="B68" s="41" t="s">
        <v>307</v>
      </c>
      <c r="C68" s="43"/>
      <c r="D68" s="56"/>
      <c r="E68" s="52"/>
      <c r="F68" s="52"/>
      <c r="G68" s="52"/>
      <c r="H68" s="52"/>
      <c r="I68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8" s="53" t="s">
        <v>308</v>
      </c>
      <c r="K68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8" s="54" t="str">
        <f t="shared" si="2"/>
        <v/>
      </c>
      <c r="M68" s="47" t="str">
        <f>IF(ISBLANK(tbl_SeqLib[[#This Row],[sWGA Identifier]]),"",_xlfn.CONCAT(exp_id,"_",tbl_SeqLib[[#This Row],[Well]]))</f>
        <v/>
      </c>
    </row>
    <row r="69" spans="1:13" ht="15.75" customHeight="1">
      <c r="A69" s="41">
        <v>67</v>
      </c>
      <c r="B69" s="41" t="s">
        <v>309</v>
      </c>
      <c r="C69" s="43"/>
      <c r="D69" s="56"/>
      <c r="E69" s="52"/>
      <c r="F69" s="52"/>
      <c r="G69" s="52"/>
      <c r="H69" s="52"/>
      <c r="I69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9" s="53" t="s">
        <v>310</v>
      </c>
      <c r="K69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9" s="54" t="str">
        <f t="shared" si="2"/>
        <v/>
      </c>
      <c r="M69" s="47" t="str">
        <f>IF(ISBLANK(tbl_SeqLib[[#This Row],[sWGA Identifier]]),"",_xlfn.CONCAT(exp_id,"_",tbl_SeqLib[[#This Row],[Well]]))</f>
        <v/>
      </c>
    </row>
    <row r="70" spans="1:13" ht="15.75" customHeight="1">
      <c r="A70" s="41">
        <v>68</v>
      </c>
      <c r="B70" s="41" t="s">
        <v>311</v>
      </c>
      <c r="C70" s="43"/>
      <c r="D70" s="56"/>
      <c r="E70" s="52"/>
      <c r="F70" s="52"/>
      <c r="G70" s="52"/>
      <c r="H70" s="52"/>
      <c r="I70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0" s="53" t="s">
        <v>312</v>
      </c>
      <c r="K70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0" s="54" t="str">
        <f t="shared" si="2"/>
        <v/>
      </c>
      <c r="M70" s="47" t="str">
        <f>IF(ISBLANK(tbl_SeqLib[[#This Row],[sWGA Identifier]]),"",_xlfn.CONCAT(exp_id,"_",tbl_SeqLib[[#This Row],[Well]]))</f>
        <v/>
      </c>
    </row>
    <row r="71" spans="1:13" ht="15.75" customHeight="1">
      <c r="A71" s="41">
        <v>69</v>
      </c>
      <c r="B71" s="41" t="s">
        <v>313</v>
      </c>
      <c r="C71" s="43"/>
      <c r="D71" s="56"/>
      <c r="E71" s="52"/>
      <c r="F71" s="52"/>
      <c r="G71" s="52"/>
      <c r="H71" s="52"/>
      <c r="I71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1" s="53" t="s">
        <v>314</v>
      </c>
      <c r="K71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1" s="54" t="str">
        <f t="shared" si="2"/>
        <v/>
      </c>
      <c r="M71" s="47" t="str">
        <f>IF(ISBLANK(tbl_SeqLib[[#This Row],[sWGA Identifier]]),"",_xlfn.CONCAT(exp_id,"_",tbl_SeqLib[[#This Row],[Well]]))</f>
        <v/>
      </c>
    </row>
    <row r="72" spans="1:13" ht="15.75" customHeight="1">
      <c r="A72" s="41">
        <v>70</v>
      </c>
      <c r="B72" s="41" t="s">
        <v>315</v>
      </c>
      <c r="C72" s="43"/>
      <c r="D72" s="56"/>
      <c r="E72" s="52"/>
      <c r="F72" s="52"/>
      <c r="G72" s="52"/>
      <c r="H72" s="52"/>
      <c r="I72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2" s="53" t="s">
        <v>316</v>
      </c>
      <c r="K72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2" s="54" t="str">
        <f t="shared" si="2"/>
        <v/>
      </c>
      <c r="M72" s="47" t="str">
        <f>IF(ISBLANK(tbl_SeqLib[[#This Row],[sWGA Identifier]]),"",_xlfn.CONCAT(exp_id,"_",tbl_SeqLib[[#This Row],[Well]]))</f>
        <v/>
      </c>
    </row>
    <row r="73" spans="1:13" ht="15.75" customHeight="1">
      <c r="A73" s="41">
        <v>71</v>
      </c>
      <c r="B73" s="41" t="s">
        <v>317</v>
      </c>
      <c r="C73" s="43"/>
      <c r="D73" s="56"/>
      <c r="E73" s="52"/>
      <c r="F73" s="52"/>
      <c r="G73" s="52"/>
      <c r="H73" s="52"/>
      <c r="I73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3" s="53" t="s">
        <v>318</v>
      </c>
      <c r="K73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3" s="54" t="str">
        <f t="shared" si="2"/>
        <v/>
      </c>
      <c r="M73" s="47" t="str">
        <f>IF(ISBLANK(tbl_SeqLib[[#This Row],[sWGA Identifier]]),"",_xlfn.CONCAT(exp_id,"_",tbl_SeqLib[[#This Row],[Well]]))</f>
        <v/>
      </c>
    </row>
    <row r="74" spans="1:13" ht="15.75" customHeight="1">
      <c r="A74" s="41">
        <v>72</v>
      </c>
      <c r="B74" s="41" t="s">
        <v>319</v>
      </c>
      <c r="C74" s="43"/>
      <c r="D74" s="56"/>
      <c r="E74" s="52"/>
      <c r="F74" s="52"/>
      <c r="G74" s="52"/>
      <c r="H74" s="52"/>
      <c r="I74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4" s="53" t="s">
        <v>320</v>
      </c>
      <c r="K74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4" s="54" t="str">
        <f t="shared" si="2"/>
        <v/>
      </c>
      <c r="M74" s="47" t="str">
        <f>IF(ISBLANK(tbl_SeqLib[[#This Row],[sWGA Identifier]]),"",_xlfn.CONCAT(exp_id,"_",tbl_SeqLib[[#This Row],[Well]]))</f>
        <v/>
      </c>
    </row>
    <row r="75" spans="1:13" ht="15.75" customHeight="1">
      <c r="A75" s="41">
        <v>73</v>
      </c>
      <c r="B75" s="41" t="s">
        <v>321</v>
      </c>
      <c r="C75" s="43"/>
      <c r="D75" s="56"/>
      <c r="E75" s="52"/>
      <c r="F75" s="52"/>
      <c r="G75" s="52"/>
      <c r="H75" s="52"/>
      <c r="I75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5" s="53" t="s">
        <v>322</v>
      </c>
      <c r="K75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5" s="54" t="str">
        <f t="shared" si="2"/>
        <v/>
      </c>
      <c r="M75" s="47" t="str">
        <f>IF(ISBLANK(tbl_SeqLib[[#This Row],[sWGA Identifier]]),"",_xlfn.CONCAT(exp_id,"_",tbl_SeqLib[[#This Row],[Well]]))</f>
        <v/>
      </c>
    </row>
    <row r="76" spans="1:13" ht="15.75" customHeight="1">
      <c r="A76" s="41">
        <v>74</v>
      </c>
      <c r="B76" s="41" t="s">
        <v>323</v>
      </c>
      <c r="C76" s="43"/>
      <c r="D76" s="56"/>
      <c r="E76" s="52"/>
      <c r="F76" s="52"/>
      <c r="G76" s="52"/>
      <c r="H76" s="52"/>
      <c r="I76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6" s="53" t="s">
        <v>324</v>
      </c>
      <c r="K76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6" s="54" t="str">
        <f t="shared" si="2"/>
        <v/>
      </c>
      <c r="M76" s="47" t="str">
        <f>IF(ISBLANK(tbl_SeqLib[[#This Row],[sWGA Identifier]]),"",_xlfn.CONCAT(exp_id,"_",tbl_SeqLib[[#This Row],[Well]]))</f>
        <v/>
      </c>
    </row>
    <row r="77" spans="1:13" ht="15.75" customHeight="1">
      <c r="A77" s="41">
        <v>75</v>
      </c>
      <c r="B77" s="41" t="s">
        <v>325</v>
      </c>
      <c r="C77" s="43"/>
      <c r="D77" s="56"/>
      <c r="E77" s="52"/>
      <c r="F77" s="52"/>
      <c r="G77" s="52"/>
      <c r="H77" s="52"/>
      <c r="I77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7" s="53" t="s">
        <v>326</v>
      </c>
      <c r="K77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7" s="54" t="str">
        <f t="shared" si="2"/>
        <v/>
      </c>
      <c r="M77" s="47" t="str">
        <f>IF(ISBLANK(tbl_SeqLib[[#This Row],[sWGA Identifier]]),"",_xlfn.CONCAT(exp_id,"_",tbl_SeqLib[[#This Row],[Well]]))</f>
        <v/>
      </c>
    </row>
    <row r="78" spans="1:13" ht="15.75" customHeight="1">
      <c r="A78" s="41">
        <v>76</v>
      </c>
      <c r="B78" s="41" t="s">
        <v>327</v>
      </c>
      <c r="C78" s="43"/>
      <c r="D78" s="56"/>
      <c r="E78" s="52"/>
      <c r="F78" s="52"/>
      <c r="G78" s="52"/>
      <c r="H78" s="52"/>
      <c r="I78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8" s="53" t="s">
        <v>328</v>
      </c>
      <c r="K78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8" s="54" t="str">
        <f t="shared" si="2"/>
        <v/>
      </c>
      <c r="M78" s="47" t="str">
        <f>IF(ISBLANK(tbl_SeqLib[[#This Row],[sWGA Identifier]]),"",_xlfn.CONCAT(exp_id,"_",tbl_SeqLib[[#This Row],[Well]]))</f>
        <v/>
      </c>
    </row>
    <row r="79" spans="1:13" ht="15.75" customHeight="1">
      <c r="A79" s="41">
        <v>77</v>
      </c>
      <c r="B79" s="41" t="s">
        <v>329</v>
      </c>
      <c r="C79" s="43"/>
      <c r="D79" s="56"/>
      <c r="E79" s="52"/>
      <c r="F79" s="52"/>
      <c r="G79" s="52"/>
      <c r="H79" s="52"/>
      <c r="I79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9" s="53" t="s">
        <v>330</v>
      </c>
      <c r="K79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9" s="54" t="str">
        <f t="shared" si="2"/>
        <v/>
      </c>
      <c r="M79" s="47" t="str">
        <f>IF(ISBLANK(tbl_SeqLib[[#This Row],[sWGA Identifier]]),"",_xlfn.CONCAT(exp_id,"_",tbl_SeqLib[[#This Row],[Well]]))</f>
        <v/>
      </c>
    </row>
    <row r="80" spans="1:13" ht="15.75" customHeight="1">
      <c r="A80" s="41">
        <v>78</v>
      </c>
      <c r="B80" s="41" t="s">
        <v>331</v>
      </c>
      <c r="C80" s="43"/>
      <c r="D80" s="56"/>
      <c r="E80" s="52"/>
      <c r="F80" s="52"/>
      <c r="G80" s="52"/>
      <c r="H80" s="52"/>
      <c r="I80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0" s="53" t="s">
        <v>332</v>
      </c>
      <c r="K80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0" s="54" t="str">
        <f t="shared" si="2"/>
        <v/>
      </c>
      <c r="M80" s="47" t="str">
        <f>IF(ISBLANK(tbl_SeqLib[[#This Row],[sWGA Identifier]]),"",_xlfn.CONCAT(exp_id,"_",tbl_SeqLib[[#This Row],[Well]]))</f>
        <v/>
      </c>
    </row>
    <row r="81" spans="1:13" ht="15.75" customHeight="1">
      <c r="A81" s="41">
        <v>79</v>
      </c>
      <c r="B81" s="41" t="s">
        <v>333</v>
      </c>
      <c r="C81" s="43"/>
      <c r="D81" s="56"/>
      <c r="E81" s="52"/>
      <c r="F81" s="52"/>
      <c r="G81" s="52"/>
      <c r="H81" s="52"/>
      <c r="I81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1" s="53" t="s">
        <v>334</v>
      </c>
      <c r="K81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1" s="54" t="str">
        <f t="shared" si="2"/>
        <v/>
      </c>
      <c r="M81" s="47" t="str">
        <f>IF(ISBLANK(tbl_SeqLib[[#This Row],[sWGA Identifier]]),"",_xlfn.CONCAT(exp_id,"_",tbl_SeqLib[[#This Row],[Well]]))</f>
        <v/>
      </c>
    </row>
    <row r="82" spans="1:13" ht="15.75" customHeight="1">
      <c r="A82" s="41">
        <v>80</v>
      </c>
      <c r="B82" s="41" t="s">
        <v>335</v>
      </c>
      <c r="C82" s="43"/>
      <c r="D82" s="56"/>
      <c r="E82" s="52"/>
      <c r="F82" s="52"/>
      <c r="G82" s="52"/>
      <c r="H82" s="52"/>
      <c r="I82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2" s="53" t="s">
        <v>336</v>
      </c>
      <c r="K82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2" s="54" t="str">
        <f t="shared" si="2"/>
        <v/>
      </c>
      <c r="M82" s="47" t="str">
        <f>IF(ISBLANK(tbl_SeqLib[[#This Row],[sWGA Identifier]]),"",_xlfn.CONCAT(exp_id,"_",tbl_SeqLib[[#This Row],[Well]]))</f>
        <v/>
      </c>
    </row>
    <row r="83" spans="1:13" ht="15.75" customHeight="1">
      <c r="A83" s="41">
        <v>81</v>
      </c>
      <c r="B83" s="41" t="s">
        <v>337</v>
      </c>
      <c r="C83" s="43"/>
      <c r="D83" s="56"/>
      <c r="E83" s="52"/>
      <c r="F83" s="52"/>
      <c r="G83" s="52"/>
      <c r="H83" s="52"/>
      <c r="I83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3" s="53" t="s">
        <v>338</v>
      </c>
      <c r="K83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3" s="54" t="str">
        <f t="shared" si="2"/>
        <v/>
      </c>
      <c r="M83" s="47" t="str">
        <f>IF(ISBLANK(tbl_SeqLib[[#This Row],[sWGA Identifier]]),"",_xlfn.CONCAT(exp_id,"_",tbl_SeqLib[[#This Row],[Well]]))</f>
        <v/>
      </c>
    </row>
    <row r="84" spans="1:13" ht="15.75" customHeight="1">
      <c r="A84" s="41">
        <v>82</v>
      </c>
      <c r="B84" s="41" t="s">
        <v>339</v>
      </c>
      <c r="C84" s="43"/>
      <c r="D84" s="56"/>
      <c r="E84" s="52"/>
      <c r="F84" s="52"/>
      <c r="G84" s="52"/>
      <c r="H84" s="52"/>
      <c r="I84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4" s="53" t="s">
        <v>340</v>
      </c>
      <c r="K84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4" s="54" t="str">
        <f t="shared" si="2"/>
        <v/>
      </c>
      <c r="M84" s="47" t="str">
        <f>IF(ISBLANK(tbl_SeqLib[[#This Row],[sWGA Identifier]]),"",_xlfn.CONCAT(exp_id,"_",tbl_SeqLib[[#This Row],[Well]]))</f>
        <v/>
      </c>
    </row>
    <row r="85" spans="1:13" ht="15.75" customHeight="1">
      <c r="A85" s="41">
        <v>83</v>
      </c>
      <c r="B85" s="41" t="s">
        <v>341</v>
      </c>
      <c r="C85" s="43"/>
      <c r="D85" s="56"/>
      <c r="E85" s="52"/>
      <c r="F85" s="52"/>
      <c r="G85" s="52"/>
      <c r="H85" s="52"/>
      <c r="I85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5" s="53" t="s">
        <v>342</v>
      </c>
      <c r="K85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5" s="54" t="str">
        <f t="shared" si="2"/>
        <v/>
      </c>
      <c r="M85" s="47" t="str">
        <f>IF(ISBLANK(tbl_SeqLib[[#This Row],[sWGA Identifier]]),"",_xlfn.CONCAT(exp_id,"_",tbl_SeqLib[[#This Row],[Well]]))</f>
        <v/>
      </c>
    </row>
    <row r="86" spans="1:13" ht="15.75" customHeight="1">
      <c r="A86" s="41">
        <v>84</v>
      </c>
      <c r="B86" s="41" t="s">
        <v>343</v>
      </c>
      <c r="C86" s="43"/>
      <c r="D86" s="56"/>
      <c r="E86" s="52"/>
      <c r="F86" s="52"/>
      <c r="G86" s="52"/>
      <c r="H86" s="52"/>
      <c r="I86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6" s="53" t="s">
        <v>344</v>
      </c>
      <c r="K86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6" s="54" t="str">
        <f t="shared" si="2"/>
        <v/>
      </c>
      <c r="M86" s="47" t="str">
        <f>IF(ISBLANK(tbl_SeqLib[[#This Row],[sWGA Identifier]]),"",_xlfn.CONCAT(exp_id,"_",tbl_SeqLib[[#This Row],[Well]]))</f>
        <v/>
      </c>
    </row>
    <row r="87" spans="1:13" ht="15.75" customHeight="1">
      <c r="A87" s="41">
        <v>85</v>
      </c>
      <c r="B87" s="41" t="s">
        <v>345</v>
      </c>
      <c r="C87" s="43"/>
      <c r="D87" s="56"/>
      <c r="E87" s="52"/>
      <c r="F87" s="52"/>
      <c r="G87" s="52"/>
      <c r="H87" s="52"/>
      <c r="I87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7" s="53" t="s">
        <v>346</v>
      </c>
      <c r="K87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7" s="54" t="str">
        <f t="shared" si="2"/>
        <v/>
      </c>
      <c r="M87" s="47" t="str">
        <f>IF(ISBLANK(tbl_SeqLib[[#This Row],[sWGA Identifier]]),"",_xlfn.CONCAT(exp_id,"_",tbl_SeqLib[[#This Row],[Well]]))</f>
        <v/>
      </c>
    </row>
    <row r="88" spans="1:13" ht="15.75" customHeight="1">
      <c r="A88" s="41">
        <v>86</v>
      </c>
      <c r="B88" s="41" t="s">
        <v>347</v>
      </c>
      <c r="C88" s="43"/>
      <c r="D88" s="56"/>
      <c r="E88" s="52"/>
      <c r="F88" s="52"/>
      <c r="G88" s="52"/>
      <c r="H88" s="52"/>
      <c r="I88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8" s="53" t="s">
        <v>348</v>
      </c>
      <c r="K88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8" s="54" t="str">
        <f t="shared" si="2"/>
        <v/>
      </c>
      <c r="M88" s="47" t="str">
        <f>IF(ISBLANK(tbl_SeqLib[[#This Row],[sWGA Identifier]]),"",_xlfn.CONCAT(exp_id,"_",tbl_SeqLib[[#This Row],[Well]]))</f>
        <v/>
      </c>
    </row>
    <row r="89" spans="1:13" ht="15.75" customHeight="1">
      <c r="A89" s="41">
        <v>87</v>
      </c>
      <c r="B89" s="41" t="s">
        <v>349</v>
      </c>
      <c r="C89" s="43"/>
      <c r="D89" s="56"/>
      <c r="E89" s="52"/>
      <c r="F89" s="52"/>
      <c r="G89" s="52"/>
      <c r="H89" s="52"/>
      <c r="I89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9" s="53" t="s">
        <v>350</v>
      </c>
      <c r="K89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9" s="54" t="str">
        <f t="shared" si="2"/>
        <v/>
      </c>
      <c r="M89" s="47" t="str">
        <f>IF(ISBLANK(tbl_SeqLib[[#This Row],[sWGA Identifier]]),"",_xlfn.CONCAT(exp_id,"_",tbl_SeqLib[[#This Row],[Well]]))</f>
        <v/>
      </c>
    </row>
    <row r="90" spans="1:13" ht="15.75" customHeight="1">
      <c r="A90" s="41">
        <v>88</v>
      </c>
      <c r="B90" s="41" t="s">
        <v>351</v>
      </c>
      <c r="C90" s="43"/>
      <c r="D90" s="56"/>
      <c r="E90" s="52"/>
      <c r="F90" s="52"/>
      <c r="G90" s="52"/>
      <c r="H90" s="52"/>
      <c r="I90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0" s="53" t="s">
        <v>352</v>
      </c>
      <c r="K90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0" s="54" t="str">
        <f t="shared" si="2"/>
        <v/>
      </c>
      <c r="M90" s="47" t="str">
        <f>IF(ISBLANK(tbl_SeqLib[[#This Row],[sWGA Identifier]]),"",_xlfn.CONCAT(exp_id,"_",tbl_SeqLib[[#This Row],[Well]]))</f>
        <v/>
      </c>
    </row>
    <row r="91" spans="1:13" ht="15.75" customHeight="1">
      <c r="A91" s="41">
        <v>89</v>
      </c>
      <c r="B91" s="41" t="s">
        <v>353</v>
      </c>
      <c r="C91" s="43"/>
      <c r="D91" s="56"/>
      <c r="E91" s="52"/>
      <c r="F91" s="52"/>
      <c r="G91" s="52"/>
      <c r="H91" s="52"/>
      <c r="I91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1" s="53" t="s">
        <v>354</v>
      </c>
      <c r="K91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1" s="54" t="str">
        <f t="shared" si="2"/>
        <v/>
      </c>
      <c r="M91" s="47" t="str">
        <f>IF(ISBLANK(tbl_SeqLib[[#This Row],[sWGA Identifier]]),"",_xlfn.CONCAT(exp_id,"_",tbl_SeqLib[[#This Row],[Well]]))</f>
        <v/>
      </c>
    </row>
    <row r="92" spans="1:13" ht="15.75" customHeight="1">
      <c r="A92" s="41">
        <v>90</v>
      </c>
      <c r="B92" s="41" t="s">
        <v>355</v>
      </c>
      <c r="C92" s="43"/>
      <c r="D92" s="56"/>
      <c r="E92" s="52"/>
      <c r="F92" s="52"/>
      <c r="G92" s="52"/>
      <c r="H92" s="52"/>
      <c r="I92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2" s="53" t="s">
        <v>356</v>
      </c>
      <c r="K92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2" s="54" t="str">
        <f t="shared" si="2"/>
        <v/>
      </c>
      <c r="M92" s="47" t="str">
        <f>IF(ISBLANK(tbl_SeqLib[[#This Row],[sWGA Identifier]]),"",_xlfn.CONCAT(exp_id,"_",tbl_SeqLib[[#This Row],[Well]]))</f>
        <v/>
      </c>
    </row>
    <row r="93" spans="1:13" ht="15.75" customHeight="1">
      <c r="A93" s="41">
        <v>91</v>
      </c>
      <c r="B93" s="41" t="s">
        <v>357</v>
      </c>
      <c r="C93" s="43"/>
      <c r="D93" s="56"/>
      <c r="E93" s="52"/>
      <c r="F93" s="52"/>
      <c r="G93" s="52"/>
      <c r="H93" s="52"/>
      <c r="I93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3" s="53" t="s">
        <v>358</v>
      </c>
      <c r="K93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3" s="54" t="str">
        <f t="shared" si="2"/>
        <v/>
      </c>
      <c r="M93" s="47" t="str">
        <f>IF(ISBLANK(tbl_SeqLib[[#This Row],[sWGA Identifier]]),"",_xlfn.CONCAT(exp_id,"_",tbl_SeqLib[[#This Row],[Well]]))</f>
        <v/>
      </c>
    </row>
    <row r="94" spans="1:13" ht="15.75" customHeight="1">
      <c r="A94" s="41">
        <v>92</v>
      </c>
      <c r="B94" s="41" t="s">
        <v>359</v>
      </c>
      <c r="C94" s="43"/>
      <c r="D94" s="56"/>
      <c r="E94" s="52"/>
      <c r="F94" s="52"/>
      <c r="G94" s="52"/>
      <c r="H94" s="52"/>
      <c r="I94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4" s="53" t="s">
        <v>360</v>
      </c>
      <c r="K94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4" s="54" t="str">
        <f t="shared" si="2"/>
        <v/>
      </c>
      <c r="M94" s="47" t="str">
        <f>IF(ISBLANK(tbl_SeqLib[[#This Row],[sWGA Identifier]]),"",_xlfn.CONCAT(exp_id,"_",tbl_SeqLib[[#This Row],[Well]]))</f>
        <v/>
      </c>
    </row>
    <row r="95" spans="1:13" ht="15.75" customHeight="1">
      <c r="A95" s="41">
        <v>93</v>
      </c>
      <c r="B95" s="41" t="s">
        <v>361</v>
      </c>
      <c r="C95" s="43"/>
      <c r="D95" s="56"/>
      <c r="E95" s="52"/>
      <c r="F95" s="52"/>
      <c r="G95" s="52"/>
      <c r="H95" s="52"/>
      <c r="I95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5" s="53" t="s">
        <v>362</v>
      </c>
      <c r="K95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5" s="54" t="str">
        <f t="shared" si="2"/>
        <v/>
      </c>
      <c r="M95" s="47" t="str">
        <f>IF(ISBLANK(tbl_SeqLib[[#This Row],[sWGA Identifier]]),"",_xlfn.CONCAT(exp_id,"_",tbl_SeqLib[[#This Row],[Well]]))</f>
        <v/>
      </c>
    </row>
    <row r="96" spans="1:13" ht="15.75" customHeight="1">
      <c r="A96" s="41">
        <v>94</v>
      </c>
      <c r="B96" s="41" t="s">
        <v>363</v>
      </c>
      <c r="C96" s="43"/>
      <c r="D96" s="56"/>
      <c r="E96" s="52"/>
      <c r="F96" s="52"/>
      <c r="G96" s="52"/>
      <c r="H96" s="52"/>
      <c r="I96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6" s="53" t="s">
        <v>364</v>
      </c>
      <c r="K96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6" s="54" t="str">
        <f t="shared" si="2"/>
        <v/>
      </c>
      <c r="M96" s="47" t="str">
        <f>IF(ISBLANK(tbl_SeqLib[[#This Row],[sWGA Identifier]]),"",_xlfn.CONCAT(exp_id,"_",tbl_SeqLib[[#This Row],[Well]]))</f>
        <v/>
      </c>
    </row>
    <row r="97" spans="1:13" ht="15.75" customHeight="1">
      <c r="A97" s="41">
        <v>95</v>
      </c>
      <c r="B97" s="41" t="s">
        <v>365</v>
      </c>
      <c r="C97" s="43"/>
      <c r="D97" s="56"/>
      <c r="E97" s="52"/>
      <c r="F97" s="52"/>
      <c r="G97" s="52"/>
      <c r="H97" s="52"/>
      <c r="I97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7" s="53" t="s">
        <v>366</v>
      </c>
      <c r="K97" s="5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7" s="54" t="str">
        <f t="shared" si="2"/>
        <v/>
      </c>
      <c r="M97" s="47" t="str">
        <f>IF(ISBLANK(tbl_SeqLib[[#This Row],[sWGA Identifier]]),"",_xlfn.CONCAT(exp_id,"_",tbl_SeqLib[[#This Row],[Well]]))</f>
        <v/>
      </c>
    </row>
    <row r="98" spans="1:13" ht="15.75" customHeight="1">
      <c r="A98" s="58">
        <v>96</v>
      </c>
      <c r="B98" s="58" t="s">
        <v>367</v>
      </c>
      <c r="C98" s="43"/>
      <c r="D98" s="56"/>
      <c r="E98" s="59"/>
      <c r="F98" s="59"/>
      <c r="G98" s="59"/>
      <c r="H98" s="59"/>
      <c r="I98" s="47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8" s="60" t="s">
        <v>368</v>
      </c>
      <c r="K98" s="6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8" s="61" t="str">
        <f t="shared" si="2"/>
        <v/>
      </c>
      <c r="M98" s="62" t="str">
        <f>IF(ISBLANK(tbl_SeqLib[[#This Row],[sWGA Identifier]]),"",_xlfn.CONCAT(exp_id,"_",tbl_SeqLib[[#This Row],[Well]]))</f>
        <v/>
      </c>
    </row>
    <row r="99" spans="1:13" s="64" customFormat="1">
      <c r="A99" s="63"/>
      <c r="B99" s="63"/>
      <c r="C99" s="63"/>
      <c r="D99" s="63"/>
      <c r="E99" s="63"/>
      <c r="F99" s="63"/>
    </row>
    <row r="100" spans="1:13">
      <c r="A100" s="15"/>
      <c r="B100" s="15"/>
      <c r="C100" s="15"/>
      <c r="E100" s="15"/>
      <c r="F100" s="15"/>
    </row>
    <row r="101" spans="1:13">
      <c r="A101" s="15"/>
      <c r="B101" s="15"/>
      <c r="C101" s="15"/>
      <c r="E101" s="15"/>
      <c r="F101" s="15"/>
    </row>
    <row r="102" spans="1:13">
      <c r="A102" s="15"/>
      <c r="B102" s="15"/>
      <c r="C102" s="15"/>
      <c r="E102" s="15"/>
      <c r="F102" s="15"/>
    </row>
    <row r="103" spans="1:13">
      <c r="A103" s="15"/>
      <c r="B103" s="15"/>
      <c r="C103" s="15"/>
      <c r="E103" s="15"/>
      <c r="F103" s="15"/>
    </row>
    <row r="104" spans="1:13">
      <c r="A104" s="15"/>
      <c r="B104" s="15"/>
      <c r="C104" s="15"/>
      <c r="E104" s="15"/>
      <c r="F104" s="15"/>
    </row>
    <row r="105" spans="1:13">
      <c r="A105" s="15"/>
      <c r="B105" s="15"/>
      <c r="C105" s="15"/>
      <c r="E105" s="15"/>
      <c r="F105" s="15"/>
    </row>
    <row r="106" spans="1:13">
      <c r="A106" s="15"/>
      <c r="B106" s="15"/>
      <c r="C106" s="15"/>
      <c r="E106" s="15"/>
      <c r="F106" s="15"/>
    </row>
    <row r="107" spans="1:13">
      <c r="A107" s="15"/>
      <c r="B107" s="15"/>
      <c r="C107" s="15"/>
      <c r="E107" s="15"/>
      <c r="F107" s="15"/>
    </row>
    <row r="108" spans="1:13">
      <c r="A108" s="15"/>
      <c r="B108" s="15"/>
      <c r="C108" s="15"/>
      <c r="E108" s="15"/>
      <c r="F108" s="15"/>
    </row>
    <row r="109" spans="1:13">
      <c r="A109" s="15"/>
      <c r="B109" s="15"/>
      <c r="C109" s="15"/>
      <c r="E109" s="15"/>
      <c r="F109" s="15"/>
    </row>
    <row r="110" spans="1:13">
      <c r="A110" s="15"/>
      <c r="B110" s="15"/>
      <c r="C110" s="15"/>
      <c r="E110" s="15"/>
      <c r="F110" s="15"/>
    </row>
    <row r="111" spans="1:13">
      <c r="A111" s="15"/>
      <c r="B111" s="15"/>
      <c r="C111" s="15"/>
      <c r="E111" s="15"/>
      <c r="F111" s="15"/>
    </row>
  </sheetData>
  <mergeCells count="3">
    <mergeCell ref="C1:D1"/>
    <mergeCell ref="F1:I1"/>
    <mergeCell ref="J1:M1"/>
  </mergeCells>
  <conditionalFormatting sqref="C3:C22">
    <cfRule type="containsText" dxfId="3" priority="3" operator="containsText" text=" ">
      <formula>NOT(ISERROR(SEARCH(" ",C3)))</formula>
    </cfRule>
  </conditionalFormatting>
  <conditionalFormatting sqref="C13:D22">
    <cfRule type="expression" dxfId="2" priority="5">
      <formula>COUNTIF(C13,"")</formula>
    </cfRule>
  </conditionalFormatting>
  <conditionalFormatting sqref="C3:E12 G3:H22">
    <cfRule type="expression" dxfId="1" priority="4">
      <formula>COUNTIF(C3,"")</formula>
    </cfRule>
  </conditionalFormatting>
  <conditionalFormatting sqref="C1:H2 J3:J98 C23:H98">
    <cfRule type="expression" dxfId="0" priority="2">
      <formula>COUNTIF(C1,"")</formula>
    </cfRule>
  </conditionalFormatting>
  <dataValidations count="1">
    <dataValidation type="textLength" errorStyle="warning" operator="greaterThan" allowBlank="1" showErrorMessage="1" error="The Extraction ID cannot be left blank." prompt="Enter the Extraction ID" sqref="C3:C98 D10:D12 D23:D98" xr:uid="{00000000-0002-0000-0100-000000000000}">
      <formula1>0</formula1>
      <formula2>0</formula2>
    </dataValidation>
  </dataValidations>
  <pageMargins left="0.23611111111111099" right="0.23611111111111099" top="0.74791666666666701" bottom="0.74791666666666701" header="0.511811023622047" footer="0.511811023622047"/>
  <pageSetup paperSize="9" fitToHeight="2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B15"/>
  <sheetViews>
    <sheetView zoomScaleNormal="100" workbookViewId="0">
      <selection activeCell="D13" sqref="D13"/>
    </sheetView>
  </sheetViews>
  <sheetFormatPr defaultColWidth="8.5" defaultRowHeight="15.75"/>
  <cols>
    <col min="1" max="1" width="17.5" customWidth="1"/>
    <col min="2" max="2" width="20" customWidth="1"/>
    <col min="3" max="3" width="19.125" customWidth="1"/>
    <col min="4" max="13" width="16.125" customWidth="1"/>
    <col min="14" max="14" width="11" customWidth="1"/>
    <col min="15" max="20" width="16.125" customWidth="1"/>
    <col min="21" max="21" width="11" customWidth="1"/>
  </cols>
  <sheetData>
    <row r="1" spans="1:2">
      <c r="A1" s="65" t="s">
        <v>369</v>
      </c>
    </row>
    <row r="2" spans="1:2">
      <c r="A2" s="66" t="s">
        <v>370</v>
      </c>
    </row>
    <row r="3" spans="1:2">
      <c r="A3" s="67" t="s">
        <v>371</v>
      </c>
      <c r="B3" s="66" t="s">
        <v>372</v>
      </c>
    </row>
    <row r="4" spans="1:2">
      <c r="A4" s="67" t="s">
        <v>373</v>
      </c>
      <c r="B4" s="66" t="s">
        <v>374</v>
      </c>
    </row>
    <row r="6" spans="1:2">
      <c r="A6" s="19" t="s">
        <v>375</v>
      </c>
    </row>
    <row r="7" spans="1:2">
      <c r="A7" s="68" t="s">
        <v>376</v>
      </c>
      <c r="B7" s="66" t="s">
        <v>377</v>
      </c>
    </row>
    <row r="8" spans="1:2">
      <c r="A8" s="68" t="s">
        <v>378</v>
      </c>
      <c r="B8" s="66" t="s">
        <v>379</v>
      </c>
    </row>
    <row r="9" spans="1:2">
      <c r="A9" s="68" t="s">
        <v>380</v>
      </c>
      <c r="B9" s="66" t="s">
        <v>381</v>
      </c>
    </row>
    <row r="11" spans="1:2">
      <c r="A11" s="66" t="s">
        <v>382</v>
      </c>
    </row>
    <row r="13" spans="1:2">
      <c r="A13" s="69" t="s">
        <v>383</v>
      </c>
    </row>
    <row r="14" spans="1:2">
      <c r="A14" t="s">
        <v>384</v>
      </c>
    </row>
    <row r="15" spans="1:2">
      <c r="A15" t="s">
        <v>385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O21"/>
  <sheetViews>
    <sheetView zoomScaleNormal="100" workbookViewId="0">
      <selection activeCell="J2" sqref="J2"/>
    </sheetView>
  </sheetViews>
  <sheetFormatPr defaultColWidth="8.5" defaultRowHeight="15.75"/>
  <cols>
    <col min="1" max="1" width="34.25" customWidth="1"/>
    <col min="5" max="5" width="20" customWidth="1"/>
    <col min="6" max="6" width="5.125" customWidth="1"/>
    <col min="7" max="7" width="19.75" customWidth="1"/>
    <col min="8" max="8" width="8.75" customWidth="1"/>
    <col min="9" max="9" width="5.5" customWidth="1"/>
    <col min="10" max="10" width="22.625" customWidth="1"/>
    <col min="12" max="12" width="17.75" customWidth="1"/>
    <col min="13" max="13" width="28.875" customWidth="1"/>
  </cols>
  <sheetData>
    <row r="1" spans="1:15" ht="18.75">
      <c r="A1" s="70" t="s">
        <v>386</v>
      </c>
      <c r="C1" s="71"/>
      <c r="D1" s="71"/>
      <c r="E1" s="70" t="s">
        <v>387</v>
      </c>
      <c r="G1" s="70" t="s">
        <v>388</v>
      </c>
    </row>
    <row r="2" spans="1:15">
      <c r="A2" s="72" t="s">
        <v>389</v>
      </c>
      <c r="B2" s="73"/>
      <c r="C2" s="73"/>
      <c r="E2" s="73" t="s">
        <v>390</v>
      </c>
      <c r="G2" s="74" t="s">
        <v>391</v>
      </c>
      <c r="H2" s="74" t="s">
        <v>392</v>
      </c>
      <c r="J2" s="74" t="s">
        <v>393</v>
      </c>
    </row>
    <row r="3" spans="1:15">
      <c r="A3" s="31" t="s">
        <v>394</v>
      </c>
      <c r="B3">
        <v>500</v>
      </c>
      <c r="C3" t="s">
        <v>395</v>
      </c>
      <c r="E3" t="s">
        <v>396</v>
      </c>
      <c r="G3" s="75" t="s">
        <v>6</v>
      </c>
      <c r="H3" s="75" t="s">
        <v>397</v>
      </c>
      <c r="J3" s="75" t="s">
        <v>398</v>
      </c>
    </row>
    <row r="4" spans="1:15">
      <c r="A4" s="31" t="s">
        <v>399</v>
      </c>
      <c r="B4">
        <v>10</v>
      </c>
      <c r="C4" t="s">
        <v>400</v>
      </c>
      <c r="D4" s="71"/>
      <c r="E4" t="s">
        <v>401</v>
      </c>
      <c r="G4" s="75" t="s">
        <v>402</v>
      </c>
      <c r="H4" s="75" t="s">
        <v>403</v>
      </c>
      <c r="J4" s="75" t="s">
        <v>404</v>
      </c>
    </row>
    <row r="5" spans="1:15">
      <c r="A5" s="31" t="s">
        <v>405</v>
      </c>
      <c r="B5">
        <v>800</v>
      </c>
      <c r="C5" t="s">
        <v>395</v>
      </c>
      <c r="D5" s="71"/>
      <c r="G5" s="75" t="s">
        <v>406</v>
      </c>
      <c r="H5" s="75" t="s">
        <v>407</v>
      </c>
      <c r="J5" s="75" t="s">
        <v>18</v>
      </c>
    </row>
    <row r="6" spans="1:15">
      <c r="A6" s="31" t="s">
        <v>408</v>
      </c>
      <c r="B6">
        <v>65</v>
      </c>
      <c r="C6" t="s">
        <v>400</v>
      </c>
      <c r="E6" s="73" t="s">
        <v>390</v>
      </c>
      <c r="G6" s="76" t="s">
        <v>409</v>
      </c>
    </row>
    <row r="7" spans="1:15">
      <c r="A7" s="31" t="s">
        <v>410</v>
      </c>
      <c r="B7">
        <v>400</v>
      </c>
      <c r="C7" t="s">
        <v>395</v>
      </c>
      <c r="E7" t="s">
        <v>396</v>
      </c>
      <c r="G7" s="76" t="s">
        <v>411</v>
      </c>
    </row>
    <row r="8" spans="1:15" ht="63">
      <c r="A8" s="31" t="s">
        <v>412</v>
      </c>
      <c r="B8">
        <v>12</v>
      </c>
      <c r="C8" t="s">
        <v>400</v>
      </c>
      <c r="E8" t="s">
        <v>401</v>
      </c>
      <c r="G8" s="77" t="s">
        <v>413</v>
      </c>
    </row>
    <row r="9" spans="1:15">
      <c r="G9" s="76" t="s">
        <v>414</v>
      </c>
    </row>
    <row r="10" spans="1:15">
      <c r="A10" s="72" t="s">
        <v>415</v>
      </c>
      <c r="B10" s="73"/>
      <c r="C10" s="73"/>
      <c r="G10" s="76" t="s">
        <v>416</v>
      </c>
    </row>
    <row r="11" spans="1:15">
      <c r="A11" s="31" t="s">
        <v>417</v>
      </c>
      <c r="B11" t="s">
        <v>418</v>
      </c>
    </row>
    <row r="12" spans="1:15">
      <c r="A12" s="31" t="s">
        <v>419</v>
      </c>
      <c r="B12">
        <v>3</v>
      </c>
      <c r="L12" s="71"/>
      <c r="M12" s="71"/>
      <c r="N12" s="71"/>
      <c r="O12" s="71"/>
    </row>
    <row r="15" spans="1:15">
      <c r="E15" s="31"/>
    </row>
    <row r="19" spans="6:8">
      <c r="F19" s="31"/>
    </row>
    <row r="20" spans="6:8">
      <c r="G20" s="31"/>
    </row>
    <row r="21" spans="6:8">
      <c r="H21" s="3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W2"/>
  <sheetViews>
    <sheetView zoomScaleNormal="100" workbookViewId="0">
      <selection activeCell="G2" sqref="G2"/>
    </sheetView>
  </sheetViews>
  <sheetFormatPr defaultColWidth="8.5" defaultRowHeight="15.75"/>
  <cols>
    <col min="1" max="1" width="9.125" customWidth="1"/>
    <col min="2" max="2" width="11.375" customWidth="1"/>
    <col min="3" max="7" width="12.125" customWidth="1"/>
    <col min="9" max="9" width="11.75" customWidth="1"/>
    <col min="10" max="10" width="12.625" customWidth="1"/>
    <col min="11" max="11" width="16.25" customWidth="1"/>
  </cols>
  <sheetData>
    <row r="1" spans="1:23" s="31" customFormat="1" ht="47.25">
      <c r="A1" s="31" t="s">
        <v>420</v>
      </c>
      <c r="B1" s="31" t="s">
        <v>421</v>
      </c>
      <c r="C1" s="31" t="s">
        <v>422</v>
      </c>
      <c r="D1" s="31" t="s">
        <v>423</v>
      </c>
      <c r="E1" s="31" t="s">
        <v>424</v>
      </c>
      <c r="F1" s="31" t="s">
        <v>425</v>
      </c>
      <c r="G1" s="31" t="s">
        <v>426</v>
      </c>
      <c r="H1" s="31" t="s">
        <v>427</v>
      </c>
      <c r="I1" s="31" t="s">
        <v>428</v>
      </c>
      <c r="J1" s="31" t="s">
        <v>429</v>
      </c>
      <c r="K1" s="31" t="s">
        <v>430</v>
      </c>
      <c r="L1" s="31" t="s">
        <v>431</v>
      </c>
      <c r="M1" s="31" t="s">
        <v>432</v>
      </c>
      <c r="N1" s="31" t="s">
        <v>433</v>
      </c>
      <c r="O1" s="31" t="s">
        <v>434</v>
      </c>
      <c r="P1" s="31" t="s">
        <v>435</v>
      </c>
      <c r="Q1" s="31" t="s">
        <v>436</v>
      </c>
      <c r="R1" s="31" t="s">
        <v>437</v>
      </c>
      <c r="S1" s="31" t="s">
        <v>438</v>
      </c>
      <c r="T1" s="31" t="s">
        <v>439</v>
      </c>
      <c r="U1" s="31" t="s">
        <v>440</v>
      </c>
      <c r="V1" s="31" t="s">
        <v>441</v>
      </c>
      <c r="W1" s="31" t="s">
        <v>442</v>
      </c>
    </row>
    <row r="2" spans="1:23">
      <c r="A2" t="str">
        <f>exp_id</f>
        <v>SLJS034</v>
      </c>
      <c r="B2" t="str">
        <f>exp_date</f>
        <v>2024-01-15</v>
      </c>
      <c r="C2" t="str">
        <f>exp_user</f>
        <v>John Smith</v>
      </c>
      <c r="D2" t="str">
        <f>exp_type</f>
        <v>seqlib</v>
      </c>
      <c r="E2">
        <f>exp_version</f>
        <v>3</v>
      </c>
      <c r="F2" s="78" t="str">
        <f>exp_notes</f>
        <v>Seq run of Batches A and B</v>
      </c>
      <c r="G2" s="78" t="str">
        <f>exp_summary</f>
        <v>MIS2024_BatchA and B</v>
      </c>
      <c r="H2">
        <f>exp_rxns</f>
        <v>20</v>
      </c>
      <c r="I2">
        <f>endrepair_targetmass</f>
        <v>500</v>
      </c>
      <c r="J2">
        <f>endrepair_maxvol</f>
        <v>10</v>
      </c>
      <c r="K2">
        <f>DNAconc_pooled</f>
        <v>0</v>
      </c>
      <c r="L2">
        <f>adaptlig_targetmass</f>
        <v>800</v>
      </c>
      <c r="M2">
        <f>adaptlig_maxvol</f>
        <v>65</v>
      </c>
      <c r="N2">
        <f>DNAconc_library</f>
        <v>0</v>
      </c>
      <c r="O2" t="str">
        <f>seq_platform</f>
        <v>Mk1b</v>
      </c>
      <c r="P2">
        <f>flowcell_targetmass</f>
        <v>400</v>
      </c>
      <c r="Q2">
        <f>flowcell_maxvol</f>
        <v>12</v>
      </c>
      <c r="R2">
        <f>flowcell_id</f>
        <v>0</v>
      </c>
      <c r="S2" t="str">
        <f>flowcell_chemisty</f>
        <v>R10.4.1</v>
      </c>
      <c r="T2">
        <f>flowcell_status</f>
        <v>0</v>
      </c>
      <c r="U2">
        <f>flowcell_checkpores</f>
        <v>0</v>
      </c>
      <c r="V2">
        <f>flowcell_runduration</f>
        <v>0</v>
      </c>
      <c r="W2" t="str">
        <f>flowcell_usage_hrs</f>
        <v/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H97"/>
  <sheetViews>
    <sheetView zoomScaleNormal="100" workbookViewId="0">
      <selection activeCell="D1" sqref="D1"/>
    </sheetView>
  </sheetViews>
  <sheetFormatPr defaultColWidth="8.5" defaultRowHeight="15.75"/>
  <cols>
    <col min="1" max="1" width="11.25" customWidth="1"/>
    <col min="2" max="3" width="13.75" customWidth="1"/>
    <col min="4" max="4" width="13.125" customWidth="1"/>
    <col min="5" max="6" width="11.25" customWidth="1"/>
    <col min="7" max="7" width="10.75" customWidth="1"/>
    <col min="8" max="8" width="28.125" customWidth="1"/>
  </cols>
  <sheetData>
    <row r="1" spans="1:8">
      <c r="A1" t="s">
        <v>443</v>
      </c>
      <c r="B1" t="s">
        <v>444</v>
      </c>
      <c r="C1" t="s">
        <v>420</v>
      </c>
      <c r="D1" t="s">
        <v>445</v>
      </c>
      <c r="E1" t="s">
        <v>446</v>
      </c>
      <c r="F1" t="s">
        <v>447</v>
      </c>
      <c r="G1" t="s">
        <v>448</v>
      </c>
      <c r="H1" t="s">
        <v>449</v>
      </c>
    </row>
    <row r="2" spans="1:8">
      <c r="A2" t="str">
        <f>IF(LEN(Library!C3)=0,"",Library!C3)</f>
        <v>MIS1021</v>
      </c>
      <c r="B2" t="str">
        <f>IF(LEN(Library!D3)=0,"",Library!D3)</f>
        <v>MJ010</v>
      </c>
      <c r="C2" t="str">
        <f>IF(LEN(Library!E3)=0,"",exp_id)</f>
        <v>SLJS034</v>
      </c>
      <c r="D2" t="str">
        <f>IF(LEN(Library!E3)=0,"",Library!E3)</f>
        <v>SWFW094_A1</v>
      </c>
      <c r="E2" t="str">
        <f>IF(LEN(Library!F3)=0,"",Library!F3)</f>
        <v>PCTB142_A1</v>
      </c>
      <c r="F2" t="str">
        <f>IF(LEN(Library!M3)=0,"",Library!M3)</f>
        <v>SLJS034_A1</v>
      </c>
      <c r="G2" t="str">
        <f>IF(LEN(Library!E3)=0,"",_xlfn.CONCAT("barcode",Library!J3))</f>
        <v>barcode01</v>
      </c>
      <c r="H2">
        <f>IF(LEN(Library!K3)=0,"",Library!K3)</f>
        <v>7.1428571428571432</v>
      </c>
    </row>
    <row r="3" spans="1:8">
      <c r="A3" t="str">
        <f>IF(LEN(Library!C4)=0,"",Library!C4)</f>
        <v>MIS1022</v>
      </c>
      <c r="B3" t="str">
        <f>IF(LEN(Library!D4)=0,"",Library!D4)</f>
        <v>MJ011</v>
      </c>
      <c r="C3" t="str">
        <f>IF(LEN(Library!E4)=0,"",exp_id)</f>
        <v>SLJS034</v>
      </c>
      <c r="D3" t="str">
        <f>IF(LEN(Library!E4)=0,"",Library!E4)</f>
        <v>SWFW094_B1</v>
      </c>
      <c r="E3" t="str">
        <f>IF(LEN(Library!F4)=0,"",Library!F4)</f>
        <v>PCTB142_B1</v>
      </c>
      <c r="F3" t="str">
        <f>IF(LEN(Library!M4)=0,"",Library!M4)</f>
        <v>SLJS034_B1</v>
      </c>
      <c r="G3" t="str">
        <f>IF(LEN(Library!E4)=0,"",_xlfn.CONCAT("barcode",Library!J4))</f>
        <v>barcode02</v>
      </c>
      <c r="H3">
        <f>IF(LEN(Library!K4)=0,"",Library!K4)</f>
        <v>10</v>
      </c>
    </row>
    <row r="4" spans="1:8">
      <c r="A4" t="str">
        <f>IF(LEN(Library!C5)=0,"",Library!C5)</f>
        <v>MIS1023</v>
      </c>
      <c r="B4" t="str">
        <f>IF(LEN(Library!D5)=0,"",Library!D5)</f>
        <v>MJ012</v>
      </c>
      <c r="C4" t="str">
        <f>IF(LEN(Library!E5)=0,"",exp_id)</f>
        <v>SLJS034</v>
      </c>
      <c r="D4" t="str">
        <f>IF(LEN(Library!E5)=0,"",Library!E5)</f>
        <v>SWFW094_C1</v>
      </c>
      <c r="E4" t="str">
        <f>IF(LEN(Library!F5)=0,"",Library!F5)</f>
        <v>PCTB142_C1</v>
      </c>
      <c r="F4" t="str">
        <f>IF(LEN(Library!M5)=0,"",Library!M5)</f>
        <v>SLJS034_C1</v>
      </c>
      <c r="G4" t="str">
        <f>IF(LEN(Library!E5)=0,"",_xlfn.CONCAT("barcode",Library!J5))</f>
        <v>barcode03</v>
      </c>
      <c r="H4">
        <f>IF(LEN(Library!K5)=0,"",Library!K5)</f>
        <v>10</v>
      </c>
    </row>
    <row r="5" spans="1:8">
      <c r="A5" t="str">
        <f>IF(LEN(Library!C6)=0,"",Library!C6)</f>
        <v>MIS1025</v>
      </c>
      <c r="B5" t="str">
        <f>IF(LEN(Library!D6)=0,"",Library!D6)</f>
        <v>MJ014</v>
      </c>
      <c r="C5" t="str">
        <f>IF(LEN(Library!E6)=0,"",exp_id)</f>
        <v>SLJS034</v>
      </c>
      <c r="D5" t="str">
        <f>IF(LEN(Library!E6)=0,"",Library!E6)</f>
        <v>SWFW094_E1</v>
      </c>
      <c r="E5" t="str">
        <f>IF(LEN(Library!F6)=0,"",Library!F6)</f>
        <v>PCTB142_D1</v>
      </c>
      <c r="F5" t="str">
        <f>IF(LEN(Library!M6)=0,"",Library!M6)</f>
        <v>SLJS034_D1</v>
      </c>
      <c r="G5" t="str">
        <f>IF(LEN(Library!E6)=0,"",_xlfn.CONCAT("barcode",Library!J6))</f>
        <v>barcode04</v>
      </c>
      <c r="H5">
        <f>IF(LEN(Library!K6)=0,"",Library!K6)</f>
        <v>10</v>
      </c>
    </row>
    <row r="6" spans="1:8">
      <c r="A6" t="str">
        <f>IF(LEN(Library!C7)=0,"",Library!C7)</f>
        <v>MIS1026</v>
      </c>
      <c r="B6" t="str">
        <f>IF(LEN(Library!D7)=0,"",Library!D7)</f>
        <v>MJ015</v>
      </c>
      <c r="C6" t="str">
        <f>IF(LEN(Library!E7)=0,"",exp_id)</f>
        <v>SLJS034</v>
      </c>
      <c r="D6" t="str">
        <f>IF(LEN(Library!E7)=0,"",Library!E7)</f>
        <v>SWFW094_F1</v>
      </c>
      <c r="E6" t="str">
        <f>IF(LEN(Library!F7)=0,"",Library!F7)</f>
        <v>PCTB142_E1</v>
      </c>
      <c r="F6" t="str">
        <f>IF(LEN(Library!M7)=0,"",Library!M7)</f>
        <v>SLJS034_E1</v>
      </c>
      <c r="G6" t="str">
        <f>IF(LEN(Library!E7)=0,"",_xlfn.CONCAT("barcode",Library!J7))</f>
        <v>barcode05</v>
      </c>
      <c r="H6">
        <f>IF(LEN(Library!K7)=0,"",Library!K7)</f>
        <v>10</v>
      </c>
    </row>
    <row r="7" spans="1:8">
      <c r="A7" t="str">
        <f>IF(LEN(Library!C8)=0,"",Library!C8)</f>
        <v>MIS1028</v>
      </c>
      <c r="B7" t="str">
        <f>IF(LEN(Library!D8)=0,"",Library!D8)</f>
        <v>MJ017</v>
      </c>
      <c r="C7" t="str">
        <f>IF(LEN(Library!E8)=0,"",exp_id)</f>
        <v>SLJS034</v>
      </c>
      <c r="D7" t="str">
        <f>IF(LEN(Library!E8)=0,"",Library!E8)</f>
        <v>SWFW094_H1</v>
      </c>
      <c r="E7" t="str">
        <f>IF(LEN(Library!F8)=0,"",Library!F8)</f>
        <v>PCTB142_G1</v>
      </c>
      <c r="F7" t="str">
        <f>IF(LEN(Library!M8)=0,"",Library!M8)</f>
        <v>SLJS034_F1</v>
      </c>
      <c r="G7" t="str">
        <f>IF(LEN(Library!E8)=0,"",_xlfn.CONCAT("barcode",Library!J8))</f>
        <v>barcode06</v>
      </c>
      <c r="H7">
        <f>IF(LEN(Library!K8)=0,"",Library!K8)</f>
        <v>10</v>
      </c>
    </row>
    <row r="8" spans="1:8">
      <c r="A8" t="str">
        <f>IF(LEN(Library!C9)=0,"",Library!C9)</f>
        <v>MIS1029</v>
      </c>
      <c r="B8" t="str">
        <f>IF(LEN(Library!D9)=0,"",Library!D9)</f>
        <v>MJ018</v>
      </c>
      <c r="C8" t="str">
        <f>IF(LEN(Library!E9)=0,"",exp_id)</f>
        <v>SLJS034</v>
      </c>
      <c r="D8" t="str">
        <f>IF(LEN(Library!E9)=0,"",Library!E9)</f>
        <v>SWFW094_A2</v>
      </c>
      <c r="E8" t="str">
        <f>IF(LEN(Library!F9)=0,"",Library!F9)</f>
        <v>PCTB142_H1</v>
      </c>
      <c r="F8" t="str">
        <f>IF(LEN(Library!M9)=0,"",Library!M9)</f>
        <v>SLJS034_G1</v>
      </c>
      <c r="G8" t="str">
        <f>IF(LEN(Library!E9)=0,"",_xlfn.CONCAT("barcode",Library!J9))</f>
        <v>barcode07</v>
      </c>
      <c r="H8">
        <f>IF(LEN(Library!K9)=0,"",Library!K9)</f>
        <v>10</v>
      </c>
    </row>
    <row r="9" spans="1:8">
      <c r="A9" t="str">
        <f>IF(LEN(Library!C10)=0,"",Library!C10)</f>
        <v>3D7</v>
      </c>
      <c r="B9" t="str">
        <f>IF(LEN(Library!D10)=0,"",Library!D10)</f>
        <v>3D7_01a</v>
      </c>
      <c r="C9" t="str">
        <f>IF(LEN(Library!E10)=0,"",exp_id)</f>
        <v>SLJS034</v>
      </c>
      <c r="D9" t="str">
        <f>IF(LEN(Library!E10)=0,"",Library!E10)</f>
        <v>SWFW094_C2</v>
      </c>
      <c r="E9" t="str">
        <f>IF(LEN(Library!F10)=0,"",Library!F10)</f>
        <v>PCTB142_A2</v>
      </c>
      <c r="F9" t="str">
        <f>IF(LEN(Library!M10)=0,"",Library!M10)</f>
        <v>SLJS034_H1</v>
      </c>
      <c r="G9" t="str">
        <f>IF(LEN(Library!E10)=0,"",_xlfn.CONCAT("barcode",Library!J10))</f>
        <v>barcode08</v>
      </c>
      <c r="H9">
        <f>IF(LEN(Library!K10)=0,"",Library!K10)</f>
        <v>7.6219512195121961</v>
      </c>
    </row>
    <row r="10" spans="1:8">
      <c r="A10" t="str">
        <f>IF(LEN(Library!C11)=0,"",Library!C11)</f>
        <v>Dd2</v>
      </c>
      <c r="B10" t="str">
        <f>IF(LEN(Library!D11)=0,"",Library!D11)</f>
        <v>Dd2_01a</v>
      </c>
      <c r="C10" t="str">
        <f>IF(LEN(Library!E11)=0,"",exp_id)</f>
        <v>SLJS034</v>
      </c>
      <c r="D10" t="str">
        <f>IF(LEN(Library!E11)=0,"",Library!E11)</f>
        <v>SWFW094_D2</v>
      </c>
      <c r="E10" t="str">
        <f>IF(LEN(Library!F11)=0,"",Library!F11)</f>
        <v>PCTB142_B2</v>
      </c>
      <c r="F10" t="str">
        <f>IF(LEN(Library!M11)=0,"",Library!M11)</f>
        <v>SLJS034_A2</v>
      </c>
      <c r="G10" t="str">
        <f>IF(LEN(Library!E11)=0,"",_xlfn.CONCAT("barcode",Library!J11))</f>
        <v>barcode09</v>
      </c>
      <c r="H10">
        <f>IF(LEN(Library!K11)=0,"",Library!K11)</f>
        <v>9.1911764705882355</v>
      </c>
    </row>
    <row r="11" spans="1:8">
      <c r="A11" t="str">
        <f>IF(LEN(Library!C12)=0,"",Library!C12)</f>
        <v>NTC</v>
      </c>
      <c r="B11" t="str">
        <f>IF(LEN(Library!D12)=0,"",Library!D12)</f>
        <v>NTC_SWFW094</v>
      </c>
      <c r="C11" t="str">
        <f>IF(LEN(Library!E12)=0,"",exp_id)</f>
        <v>SLJS034</v>
      </c>
      <c r="D11" t="str">
        <f>IF(LEN(Library!E12)=0,"",Library!E12)</f>
        <v>SWFW094_E2</v>
      </c>
      <c r="E11" t="str">
        <f>IF(LEN(Library!F12)=0,"",Library!F12)</f>
        <v>PCTB142_C2</v>
      </c>
      <c r="F11" t="str">
        <f>IF(LEN(Library!M12)=0,"",Library!M12)</f>
        <v>SLJS034_B2</v>
      </c>
      <c r="G11" t="str">
        <f>IF(LEN(Library!E12)=0,"",_xlfn.CONCAT("barcode",Library!J12))</f>
        <v>barcode10</v>
      </c>
      <c r="H11">
        <f>IF(LEN(Library!K12)=0,"",Library!K12)</f>
        <v>10</v>
      </c>
    </row>
    <row r="12" spans="1:8">
      <c r="A12" t="str">
        <f>IF(LEN(Library!C13)=0,"",Library!C13)</f>
        <v>MIS1011</v>
      </c>
      <c r="B12" t="str">
        <f>IF(LEN(Library!D13)=0,"",Library!D13)</f>
        <v>MJ001</v>
      </c>
      <c r="C12" t="str">
        <f>IF(LEN(Library!E13)=0,"",exp_id)</f>
        <v>SLJS034</v>
      </c>
      <c r="D12" t="str">
        <f>IF(LEN(Library!E13)=0,"",Library!E13)</f>
        <v>SWJS032_A1</v>
      </c>
      <c r="E12" t="str">
        <f>IF(LEN(Library!F13)=0,"",Library!F13)</f>
        <v>PCTB142_D2</v>
      </c>
      <c r="F12" t="str">
        <f>IF(LEN(Library!M13)=0,"",Library!M13)</f>
        <v>SLJS034_C2</v>
      </c>
      <c r="G12" t="str">
        <f>IF(LEN(Library!E13)=0,"",_xlfn.CONCAT("barcode",Library!J13))</f>
        <v>barcode11</v>
      </c>
      <c r="H12">
        <f>IF(LEN(Library!K13)=0,"",Library!K13)</f>
        <v>10</v>
      </c>
    </row>
    <row r="13" spans="1:8">
      <c r="A13" t="str">
        <f>IF(LEN(Library!C14)=0,"",Library!C14)</f>
        <v>MIS1012</v>
      </c>
      <c r="B13" t="str">
        <f>IF(LEN(Library!D14)=0,"",Library!D14)</f>
        <v>MJ002</v>
      </c>
      <c r="C13" t="str">
        <f>IF(LEN(Library!E14)=0,"",exp_id)</f>
        <v>SLJS034</v>
      </c>
      <c r="D13" t="str">
        <f>IF(LEN(Library!E14)=0,"",Library!E14)</f>
        <v>SWJS032_B1</v>
      </c>
      <c r="E13" t="str">
        <f>IF(LEN(Library!F14)=0,"",Library!F14)</f>
        <v>PCTB142_E2</v>
      </c>
      <c r="F13" t="str">
        <f>IF(LEN(Library!M14)=0,"",Library!M14)</f>
        <v>SLJS034_D2</v>
      </c>
      <c r="G13" t="str">
        <f>IF(LEN(Library!E14)=0,"",_xlfn.CONCAT("barcode",Library!J14))</f>
        <v>barcode12</v>
      </c>
      <c r="H13">
        <f>IF(LEN(Library!K14)=0,"",Library!K14)</f>
        <v>10</v>
      </c>
    </row>
    <row r="14" spans="1:8">
      <c r="A14" t="str">
        <f>IF(LEN(Library!C15)=0,"",Library!C15)</f>
        <v>MIS1016</v>
      </c>
      <c r="B14" t="str">
        <f>IF(LEN(Library!D15)=0,"",Library!D15)</f>
        <v>MJ006</v>
      </c>
      <c r="C14" t="str">
        <f>IF(LEN(Library!E15)=0,"",exp_id)</f>
        <v>SLJS034</v>
      </c>
      <c r="D14" t="str">
        <f>IF(LEN(Library!E15)=0,"",Library!E15)</f>
        <v>SWJS032_F1</v>
      </c>
      <c r="E14" t="str">
        <f>IF(LEN(Library!F15)=0,"",Library!F15)</f>
        <v>PCTB142_G2</v>
      </c>
      <c r="F14" t="str">
        <f>IF(LEN(Library!M15)=0,"",Library!M15)</f>
        <v>SLJS034_E2</v>
      </c>
      <c r="G14" t="str">
        <f>IF(LEN(Library!E15)=0,"",_xlfn.CONCAT("barcode",Library!J15))</f>
        <v>barcode13</v>
      </c>
      <c r="H14">
        <f>IF(LEN(Library!K15)=0,"",Library!K15)</f>
        <v>10</v>
      </c>
    </row>
    <row r="15" spans="1:8">
      <c r="A15" t="str">
        <f>IF(LEN(Library!C16)=0,"",Library!C16)</f>
        <v>MIS1017</v>
      </c>
      <c r="B15" t="str">
        <f>IF(LEN(Library!D16)=0,"",Library!D16)</f>
        <v>MJ007</v>
      </c>
      <c r="C15" t="str">
        <f>IF(LEN(Library!E16)=0,"",exp_id)</f>
        <v>SLJS034</v>
      </c>
      <c r="D15" t="str">
        <f>IF(LEN(Library!E16)=0,"",Library!E16)</f>
        <v>SWJS032_G1</v>
      </c>
      <c r="E15" t="str">
        <f>IF(LEN(Library!F16)=0,"",Library!F16)</f>
        <v>PCTB142_H2</v>
      </c>
      <c r="F15" t="str">
        <f>IF(LEN(Library!M16)=0,"",Library!M16)</f>
        <v>SLJS034_F2</v>
      </c>
      <c r="G15" t="str">
        <f>IF(LEN(Library!E16)=0,"",_xlfn.CONCAT("barcode",Library!J16))</f>
        <v>barcode14</v>
      </c>
      <c r="H15">
        <f>IF(LEN(Library!K16)=0,"",Library!K16)</f>
        <v>10</v>
      </c>
    </row>
    <row r="16" spans="1:8">
      <c r="A16" t="str">
        <f>IF(LEN(Library!C17)=0,"",Library!C17)</f>
        <v>MIS1018</v>
      </c>
      <c r="B16" t="str">
        <f>IF(LEN(Library!D17)=0,"",Library!D17)</f>
        <v>MJ008</v>
      </c>
      <c r="C16" t="str">
        <f>IF(LEN(Library!E17)=0,"",exp_id)</f>
        <v>SLJS034</v>
      </c>
      <c r="D16" t="str">
        <f>IF(LEN(Library!E17)=0,"",Library!E17)</f>
        <v>SWJS032_H1</v>
      </c>
      <c r="E16" t="str">
        <f>IF(LEN(Library!F17)=0,"",Library!F17)</f>
        <v>PCTB142_A3</v>
      </c>
      <c r="F16" t="str">
        <f>IF(LEN(Library!M17)=0,"",Library!M17)</f>
        <v>SLJS034_G2</v>
      </c>
      <c r="G16" t="str">
        <f>IF(LEN(Library!E17)=0,"",_xlfn.CONCAT("barcode",Library!J17))</f>
        <v>barcode15</v>
      </c>
      <c r="H16">
        <f>IF(LEN(Library!K17)=0,"",Library!K17)</f>
        <v>9.7276264591439698</v>
      </c>
    </row>
    <row r="17" spans="1:8">
      <c r="A17" t="str">
        <f>IF(LEN(Library!C18)=0,"",Library!C18)</f>
        <v>MIS1019</v>
      </c>
      <c r="B17" t="str">
        <f>IF(LEN(Library!D18)=0,"",Library!D18)</f>
        <v>MJ009</v>
      </c>
      <c r="C17" t="str">
        <f>IF(LEN(Library!E18)=0,"",exp_id)</f>
        <v>SLJS034</v>
      </c>
      <c r="D17" t="str">
        <f>IF(LEN(Library!E18)=0,"",Library!E18)</f>
        <v>SWJS032_A2</v>
      </c>
      <c r="E17" t="str">
        <f>IF(LEN(Library!F18)=0,"",Library!F18)</f>
        <v>PCTB142_B3</v>
      </c>
      <c r="F17" t="str">
        <f>IF(LEN(Library!M18)=0,"",Library!M18)</f>
        <v>SLJS034_H2</v>
      </c>
      <c r="G17" t="str">
        <f>IF(LEN(Library!E18)=0,"",_xlfn.CONCAT("barcode",Library!J18))</f>
        <v>barcode16</v>
      </c>
      <c r="H17">
        <f>IF(LEN(Library!K18)=0,"",Library!K18)</f>
        <v>10</v>
      </c>
    </row>
    <row r="18" spans="1:8">
      <c r="A18" t="str">
        <f>IF(LEN(Library!C19)=0,"",Library!C19)</f>
        <v>MIS1020</v>
      </c>
      <c r="B18" t="str">
        <f>IF(LEN(Library!D19)=0,"",Library!D19)</f>
        <v>MJ010</v>
      </c>
      <c r="C18" t="str">
        <f>IF(LEN(Library!E19)=0,"",exp_id)</f>
        <v>SLJS034</v>
      </c>
      <c r="D18" t="str">
        <f>IF(LEN(Library!E19)=0,"",Library!E19)</f>
        <v>SWJS032_B2</v>
      </c>
      <c r="E18" t="str">
        <f>IF(LEN(Library!F19)=0,"",Library!F19)</f>
        <v>PCTB142_C3</v>
      </c>
      <c r="F18" t="str">
        <f>IF(LEN(Library!M19)=0,"",Library!M19)</f>
        <v>SLJS034_A3</v>
      </c>
      <c r="G18" t="str">
        <f>IF(LEN(Library!E19)=0,"",_xlfn.CONCAT("barcode",Library!J19))</f>
        <v>barcode17</v>
      </c>
      <c r="H18">
        <f>IF(LEN(Library!K19)=0,"",Library!K19)</f>
        <v>10</v>
      </c>
    </row>
    <row r="19" spans="1:8">
      <c r="A19" t="str">
        <f>IF(LEN(Library!C20)=0,"",Library!C20)</f>
        <v>3D7</v>
      </c>
      <c r="B19" t="str">
        <f>IF(LEN(Library!D20)=0,"",Library!D20)</f>
        <v>3D7_01a</v>
      </c>
      <c r="C19" t="str">
        <f>IF(LEN(Library!E20)=0,"",exp_id)</f>
        <v>SLJS034</v>
      </c>
      <c r="D19" t="str">
        <f>IF(LEN(Library!E20)=0,"",Library!E20)</f>
        <v>SWJS032_C2</v>
      </c>
      <c r="E19" t="str">
        <f>IF(LEN(Library!F20)=0,"",Library!F20)</f>
        <v>PCTB142_D3</v>
      </c>
      <c r="F19" t="str">
        <f>IF(LEN(Library!M20)=0,"",Library!M20)</f>
        <v>SLJS034_B3</v>
      </c>
      <c r="G19" t="str">
        <f>IF(LEN(Library!E20)=0,"",_xlfn.CONCAT("barcode",Library!J20))</f>
        <v>barcode18</v>
      </c>
      <c r="H19">
        <f>IF(LEN(Library!K20)=0,"",Library!K20)</f>
        <v>10</v>
      </c>
    </row>
    <row r="20" spans="1:8">
      <c r="A20" t="str">
        <f>IF(LEN(Library!C21)=0,"",Library!C21)</f>
        <v>Dd2</v>
      </c>
      <c r="B20" t="str">
        <f>IF(LEN(Library!D21)=0,"",Library!D21)</f>
        <v>Dd2_01a</v>
      </c>
      <c r="C20" t="str">
        <f>IF(LEN(Library!E21)=0,"",exp_id)</f>
        <v>SLJS034</v>
      </c>
      <c r="D20" t="str">
        <f>IF(LEN(Library!E21)=0,"",Library!E21)</f>
        <v>SWJS032_D2</v>
      </c>
      <c r="E20" t="str">
        <f>IF(LEN(Library!F21)=0,"",Library!F21)</f>
        <v>PCTB142_E3</v>
      </c>
      <c r="F20" t="str">
        <f>IF(LEN(Library!M21)=0,"",Library!M21)</f>
        <v>SLJS034_C3</v>
      </c>
      <c r="G20" t="str">
        <f>IF(LEN(Library!E21)=0,"",_xlfn.CONCAT("barcode",Library!J21))</f>
        <v>barcode19</v>
      </c>
      <c r="H20">
        <f>IF(LEN(Library!K21)=0,"",Library!K21)</f>
        <v>10</v>
      </c>
    </row>
    <row r="21" spans="1:8">
      <c r="A21" t="str">
        <f>IF(LEN(Library!C22)=0,"",Library!C22)</f>
        <v>NTC</v>
      </c>
      <c r="B21" t="str">
        <f>IF(LEN(Library!D22)=0,"",Library!D22)</f>
        <v>NTC_SWJS032</v>
      </c>
      <c r="C21" t="str">
        <f>IF(LEN(Library!E22)=0,"",exp_id)</f>
        <v>SLJS034</v>
      </c>
      <c r="D21" t="str">
        <f>IF(LEN(Library!E22)=0,"",Library!E22)</f>
        <v>SWJS032_E2</v>
      </c>
      <c r="E21" t="str">
        <f>IF(LEN(Library!F22)=0,"",Library!F22)</f>
        <v>PCTB142_F3</v>
      </c>
      <c r="F21" t="str">
        <f>IF(LEN(Library!M22)=0,"",Library!M22)</f>
        <v>SLJS034_D3</v>
      </c>
      <c r="G21" t="str">
        <f>IF(LEN(Library!E22)=0,"",_xlfn.CONCAT("barcode",Library!J22))</f>
        <v>barcode20</v>
      </c>
      <c r="H21">
        <f>IF(LEN(Library!K22)=0,"",Library!K22)</f>
        <v>10</v>
      </c>
    </row>
    <row r="22" spans="1:8">
      <c r="A22" t="str">
        <f>IF(LEN(Library!C23)=0,"",Library!C23)</f>
        <v/>
      </c>
      <c r="B22" t="str">
        <f>IF(LEN(Library!D23)=0,"",Library!D23)</f>
        <v/>
      </c>
      <c r="C22" t="str">
        <f>IF(LEN(Library!E23)=0,"",exp_id)</f>
        <v/>
      </c>
      <c r="D22" t="str">
        <f>IF(LEN(Library!E23)=0,"",Library!E23)</f>
        <v/>
      </c>
      <c r="E22" t="str">
        <f>IF(LEN(Library!F23)=0,"",Library!F23)</f>
        <v/>
      </c>
      <c r="F22" t="str">
        <f>IF(LEN(Library!M23)=0,"",Library!M23)</f>
        <v/>
      </c>
      <c r="G22" t="str">
        <f>IF(LEN(Library!E23)=0,"",_xlfn.CONCAT("barcode",Library!J23))</f>
        <v/>
      </c>
      <c r="H22" t="str">
        <f>IF(LEN(Library!K23)=0,"",Library!K23)</f>
        <v/>
      </c>
    </row>
    <row r="23" spans="1:8">
      <c r="A23" t="str">
        <f>IF(LEN(Library!C24)=0,"",Library!C24)</f>
        <v/>
      </c>
      <c r="B23" t="str">
        <f>IF(LEN(Library!D24)=0,"",Library!D24)</f>
        <v/>
      </c>
      <c r="C23" t="str">
        <f>IF(LEN(Library!E24)=0,"",exp_id)</f>
        <v/>
      </c>
      <c r="D23" t="str">
        <f>IF(LEN(Library!E24)=0,"",Library!E24)</f>
        <v/>
      </c>
      <c r="E23" t="str">
        <f>IF(LEN(Library!F24)=0,"",Library!F24)</f>
        <v/>
      </c>
      <c r="F23" t="str">
        <f>IF(LEN(Library!M24)=0,"",Library!M24)</f>
        <v/>
      </c>
      <c r="G23" t="str">
        <f>IF(LEN(Library!E24)=0,"",_xlfn.CONCAT("barcode",Library!J24))</f>
        <v/>
      </c>
      <c r="H23" t="str">
        <f>IF(LEN(Library!K24)=0,"",Library!K24)</f>
        <v/>
      </c>
    </row>
    <row r="24" spans="1:8">
      <c r="A24" t="str">
        <f>IF(LEN(Library!C25)=0,"",Library!C25)</f>
        <v/>
      </c>
      <c r="B24" t="str">
        <f>IF(LEN(Library!D25)=0,"",Library!D25)</f>
        <v/>
      </c>
      <c r="C24" t="str">
        <f>IF(LEN(Library!E25)=0,"",exp_id)</f>
        <v/>
      </c>
      <c r="D24" t="str">
        <f>IF(LEN(Library!E25)=0,"",Library!E25)</f>
        <v/>
      </c>
      <c r="E24" t="str">
        <f>IF(LEN(Library!F25)=0,"",Library!F25)</f>
        <v/>
      </c>
      <c r="F24" t="str">
        <f>IF(LEN(Library!M25)=0,"",Library!M25)</f>
        <v/>
      </c>
      <c r="G24" t="str">
        <f>IF(LEN(Library!E25)=0,"",_xlfn.CONCAT("barcode",Library!J25))</f>
        <v/>
      </c>
      <c r="H24" t="str">
        <f>IF(LEN(Library!K25)=0,"",Library!K25)</f>
        <v/>
      </c>
    </row>
    <row r="25" spans="1:8">
      <c r="A25" t="str">
        <f>IF(LEN(Library!C26)=0,"",Library!C26)</f>
        <v/>
      </c>
      <c r="B25" t="str">
        <f>IF(LEN(Library!D26)=0,"",Library!D26)</f>
        <v/>
      </c>
      <c r="C25" t="str">
        <f>IF(LEN(Library!E26)=0,"",exp_id)</f>
        <v/>
      </c>
      <c r="D25" t="str">
        <f>IF(LEN(Library!E26)=0,"",Library!E26)</f>
        <v/>
      </c>
      <c r="E25" t="str">
        <f>IF(LEN(Library!F26)=0,"",Library!F26)</f>
        <v/>
      </c>
      <c r="F25" t="str">
        <f>IF(LEN(Library!M26)=0,"",Library!M26)</f>
        <v/>
      </c>
      <c r="G25" t="str">
        <f>IF(LEN(Library!E26)=0,"",_xlfn.CONCAT("barcode",Library!J26))</f>
        <v/>
      </c>
      <c r="H25" t="str">
        <f>IF(LEN(Library!K26)=0,"",Library!K26)</f>
        <v/>
      </c>
    </row>
    <row r="26" spans="1:8">
      <c r="A26" t="str">
        <f>IF(LEN(Library!C27)=0,"",Library!C27)</f>
        <v/>
      </c>
      <c r="B26" t="str">
        <f>IF(LEN(Library!D27)=0,"",Library!D27)</f>
        <v/>
      </c>
      <c r="C26" t="str">
        <f>IF(LEN(Library!E27)=0,"",exp_id)</f>
        <v/>
      </c>
      <c r="D26" t="str">
        <f>IF(LEN(Library!E27)=0,"",Library!E27)</f>
        <v/>
      </c>
      <c r="E26" t="str">
        <f>IF(LEN(Library!F27)=0,"",Library!F27)</f>
        <v/>
      </c>
      <c r="F26" t="str">
        <f>IF(LEN(Library!M27)=0,"",Library!M27)</f>
        <v/>
      </c>
      <c r="G26" t="str">
        <f>IF(LEN(Library!E27)=0,"",_xlfn.CONCAT("barcode",Library!J27))</f>
        <v/>
      </c>
      <c r="H26" t="str">
        <f>IF(LEN(Library!K27)=0,"",Library!K27)</f>
        <v/>
      </c>
    </row>
    <row r="27" spans="1:8">
      <c r="A27" t="str">
        <f>IF(LEN(Library!C28)=0,"",Library!C28)</f>
        <v/>
      </c>
      <c r="B27" t="str">
        <f>IF(LEN(Library!D28)=0,"",Library!D28)</f>
        <v/>
      </c>
      <c r="C27" t="str">
        <f>IF(LEN(Library!E28)=0,"",exp_id)</f>
        <v/>
      </c>
      <c r="D27" t="str">
        <f>IF(LEN(Library!E28)=0,"",Library!E28)</f>
        <v/>
      </c>
      <c r="E27" t="str">
        <f>IF(LEN(Library!F28)=0,"",Library!F28)</f>
        <v/>
      </c>
      <c r="F27" t="str">
        <f>IF(LEN(Library!M28)=0,"",Library!M28)</f>
        <v/>
      </c>
      <c r="G27" t="str">
        <f>IF(LEN(Library!E28)=0,"",_xlfn.CONCAT("barcode",Library!J28))</f>
        <v/>
      </c>
      <c r="H27" t="str">
        <f>IF(LEN(Library!K28)=0,"",Library!K28)</f>
        <v/>
      </c>
    </row>
    <row r="28" spans="1:8">
      <c r="A28" t="str">
        <f>IF(LEN(Library!C29)=0,"",Library!C29)</f>
        <v/>
      </c>
      <c r="B28" t="str">
        <f>IF(LEN(Library!D29)=0,"",Library!D29)</f>
        <v/>
      </c>
      <c r="C28" t="str">
        <f>IF(LEN(Library!E29)=0,"",exp_id)</f>
        <v/>
      </c>
      <c r="D28" t="str">
        <f>IF(LEN(Library!E29)=0,"",Library!E29)</f>
        <v/>
      </c>
      <c r="E28" t="str">
        <f>IF(LEN(Library!F29)=0,"",Library!F29)</f>
        <v/>
      </c>
      <c r="F28" t="str">
        <f>IF(LEN(Library!M29)=0,"",Library!M29)</f>
        <v/>
      </c>
      <c r="G28" t="str">
        <f>IF(LEN(Library!E29)=0,"",_xlfn.CONCAT("barcode",Library!J29))</f>
        <v/>
      </c>
      <c r="H28" t="str">
        <f>IF(LEN(Library!K29)=0,"",Library!K29)</f>
        <v/>
      </c>
    </row>
    <row r="29" spans="1:8">
      <c r="A29" t="str">
        <f>IF(LEN(Library!C30)=0,"",Library!C30)</f>
        <v/>
      </c>
      <c r="B29" t="str">
        <f>IF(LEN(Library!D30)=0,"",Library!D30)</f>
        <v/>
      </c>
      <c r="C29" t="str">
        <f>IF(LEN(Library!E30)=0,"",exp_id)</f>
        <v/>
      </c>
      <c r="D29" t="str">
        <f>IF(LEN(Library!E30)=0,"",Library!E30)</f>
        <v/>
      </c>
      <c r="E29" t="str">
        <f>IF(LEN(Library!F30)=0,"",Library!F30)</f>
        <v/>
      </c>
      <c r="F29" t="str">
        <f>IF(LEN(Library!M30)=0,"",Library!M30)</f>
        <v/>
      </c>
      <c r="G29" t="str">
        <f>IF(LEN(Library!E30)=0,"",_xlfn.CONCAT("barcode",Library!J30))</f>
        <v/>
      </c>
      <c r="H29" t="str">
        <f>IF(LEN(Library!K30)=0,"",Library!K30)</f>
        <v/>
      </c>
    </row>
    <row r="30" spans="1:8">
      <c r="A30" t="str">
        <f>IF(LEN(Library!C31)=0,"",Library!C31)</f>
        <v/>
      </c>
      <c r="B30" t="str">
        <f>IF(LEN(Library!D31)=0,"",Library!D31)</f>
        <v/>
      </c>
      <c r="C30" t="str">
        <f>IF(LEN(Library!E31)=0,"",exp_id)</f>
        <v/>
      </c>
      <c r="D30" t="str">
        <f>IF(LEN(Library!E31)=0,"",Library!E31)</f>
        <v/>
      </c>
      <c r="E30" t="str">
        <f>IF(LEN(Library!F31)=0,"",Library!F31)</f>
        <v/>
      </c>
      <c r="F30" t="str">
        <f>IF(LEN(Library!M31)=0,"",Library!M31)</f>
        <v/>
      </c>
      <c r="G30" t="str">
        <f>IF(LEN(Library!E31)=0,"",_xlfn.CONCAT("barcode",Library!J31))</f>
        <v/>
      </c>
      <c r="H30" t="str">
        <f>IF(LEN(Library!K31)=0,"",Library!K31)</f>
        <v/>
      </c>
    </row>
    <row r="31" spans="1:8">
      <c r="A31" t="str">
        <f>IF(LEN(Library!C32)=0,"",Library!C32)</f>
        <v/>
      </c>
      <c r="B31" t="str">
        <f>IF(LEN(Library!D32)=0,"",Library!D32)</f>
        <v/>
      </c>
      <c r="C31" t="str">
        <f>IF(LEN(Library!E32)=0,"",exp_id)</f>
        <v/>
      </c>
      <c r="D31" t="str">
        <f>IF(LEN(Library!E32)=0,"",Library!E32)</f>
        <v/>
      </c>
      <c r="E31" t="str">
        <f>IF(LEN(Library!F32)=0,"",Library!F32)</f>
        <v/>
      </c>
      <c r="F31" t="str">
        <f>IF(LEN(Library!M32)=0,"",Library!M32)</f>
        <v/>
      </c>
      <c r="G31" t="str">
        <f>IF(LEN(Library!E32)=0,"",_xlfn.CONCAT("barcode",Library!J32))</f>
        <v/>
      </c>
      <c r="H31" t="str">
        <f>IF(LEN(Library!K32)=0,"",Library!K32)</f>
        <v/>
      </c>
    </row>
    <row r="32" spans="1:8">
      <c r="A32" t="str">
        <f>IF(LEN(Library!C33)=0,"",Library!C33)</f>
        <v/>
      </c>
      <c r="B32" t="str">
        <f>IF(LEN(Library!D33)=0,"",Library!D33)</f>
        <v/>
      </c>
      <c r="C32" t="str">
        <f>IF(LEN(Library!E33)=0,"",exp_id)</f>
        <v/>
      </c>
      <c r="D32" t="str">
        <f>IF(LEN(Library!E33)=0,"",Library!E33)</f>
        <v/>
      </c>
      <c r="E32" t="str">
        <f>IF(LEN(Library!F33)=0,"",Library!F33)</f>
        <v/>
      </c>
      <c r="F32" t="str">
        <f>IF(LEN(Library!M33)=0,"",Library!M33)</f>
        <v/>
      </c>
      <c r="G32" t="str">
        <f>IF(LEN(Library!E33)=0,"",_xlfn.CONCAT("barcode",Library!J33))</f>
        <v/>
      </c>
      <c r="H32" t="str">
        <f>IF(LEN(Library!K33)=0,"",Library!K33)</f>
        <v/>
      </c>
    </row>
    <row r="33" spans="1:8">
      <c r="A33" t="str">
        <f>IF(LEN(Library!C34)=0,"",Library!C34)</f>
        <v/>
      </c>
      <c r="B33" t="str">
        <f>IF(LEN(Library!D34)=0,"",Library!D34)</f>
        <v/>
      </c>
      <c r="C33" t="str">
        <f>IF(LEN(Library!E34)=0,"",exp_id)</f>
        <v/>
      </c>
      <c r="D33" t="str">
        <f>IF(LEN(Library!E34)=0,"",Library!E34)</f>
        <v/>
      </c>
      <c r="E33" t="str">
        <f>IF(LEN(Library!F34)=0,"",Library!F34)</f>
        <v/>
      </c>
      <c r="F33" t="str">
        <f>IF(LEN(Library!M34)=0,"",Library!M34)</f>
        <v/>
      </c>
      <c r="G33" t="str">
        <f>IF(LEN(Library!E34)=0,"",_xlfn.CONCAT("barcode",Library!J34))</f>
        <v/>
      </c>
      <c r="H33" t="str">
        <f>IF(LEN(Library!K34)=0,"",Library!K34)</f>
        <v/>
      </c>
    </row>
    <row r="34" spans="1:8">
      <c r="A34" t="str">
        <f>IF(LEN(Library!C35)=0,"",Library!C35)</f>
        <v/>
      </c>
      <c r="B34" t="str">
        <f>IF(LEN(Library!D35)=0,"",Library!D35)</f>
        <v/>
      </c>
      <c r="C34" t="str">
        <f>IF(LEN(Library!E35)=0,"",exp_id)</f>
        <v/>
      </c>
      <c r="D34" t="str">
        <f>IF(LEN(Library!E35)=0,"",Library!E35)</f>
        <v/>
      </c>
      <c r="E34" t="str">
        <f>IF(LEN(Library!F35)=0,"",Library!F35)</f>
        <v/>
      </c>
      <c r="F34" t="str">
        <f>IF(LEN(Library!M35)=0,"",Library!M35)</f>
        <v/>
      </c>
      <c r="G34" t="str">
        <f>IF(LEN(Library!E35)=0,"",_xlfn.CONCAT("barcode",Library!J35))</f>
        <v/>
      </c>
      <c r="H34" t="str">
        <f>IF(LEN(Library!K35)=0,"",Library!K35)</f>
        <v/>
      </c>
    </row>
    <row r="35" spans="1:8">
      <c r="A35" t="str">
        <f>IF(LEN(Library!C36)=0,"",Library!C36)</f>
        <v/>
      </c>
      <c r="B35" t="str">
        <f>IF(LEN(Library!D36)=0,"",Library!D36)</f>
        <v/>
      </c>
      <c r="C35" t="str">
        <f>IF(LEN(Library!E36)=0,"",exp_id)</f>
        <v/>
      </c>
      <c r="D35" t="str">
        <f>IF(LEN(Library!E36)=0,"",Library!E36)</f>
        <v/>
      </c>
      <c r="E35" t="str">
        <f>IF(LEN(Library!F36)=0,"",Library!F36)</f>
        <v/>
      </c>
      <c r="F35" t="str">
        <f>IF(LEN(Library!M36)=0,"",Library!M36)</f>
        <v/>
      </c>
      <c r="G35" t="str">
        <f>IF(LEN(Library!E36)=0,"",_xlfn.CONCAT("barcode",Library!J36))</f>
        <v/>
      </c>
      <c r="H35" t="str">
        <f>IF(LEN(Library!K36)=0,"",Library!K36)</f>
        <v/>
      </c>
    </row>
    <row r="36" spans="1:8">
      <c r="A36" t="str">
        <f>IF(LEN(Library!C37)=0,"",Library!C37)</f>
        <v/>
      </c>
      <c r="B36" t="str">
        <f>IF(LEN(Library!D37)=0,"",Library!D37)</f>
        <v/>
      </c>
      <c r="C36" t="str">
        <f>IF(LEN(Library!E37)=0,"",exp_id)</f>
        <v/>
      </c>
      <c r="D36" t="str">
        <f>IF(LEN(Library!E37)=0,"",Library!E37)</f>
        <v/>
      </c>
      <c r="E36" t="str">
        <f>IF(LEN(Library!F37)=0,"",Library!F37)</f>
        <v/>
      </c>
      <c r="F36" t="str">
        <f>IF(LEN(Library!M37)=0,"",Library!M37)</f>
        <v/>
      </c>
      <c r="G36" t="str">
        <f>IF(LEN(Library!E37)=0,"",_xlfn.CONCAT("barcode",Library!J37))</f>
        <v/>
      </c>
      <c r="H36" t="str">
        <f>IF(LEN(Library!K37)=0,"",Library!K37)</f>
        <v/>
      </c>
    </row>
    <row r="37" spans="1:8">
      <c r="A37" t="str">
        <f>IF(LEN(Library!C38)=0,"",Library!C38)</f>
        <v/>
      </c>
      <c r="B37" t="str">
        <f>IF(LEN(Library!D38)=0,"",Library!D38)</f>
        <v/>
      </c>
      <c r="C37" t="str">
        <f>IF(LEN(Library!E38)=0,"",exp_id)</f>
        <v/>
      </c>
      <c r="D37" t="str">
        <f>IF(LEN(Library!E38)=0,"",Library!E38)</f>
        <v/>
      </c>
      <c r="E37" t="str">
        <f>IF(LEN(Library!F38)=0,"",Library!F38)</f>
        <v/>
      </c>
      <c r="F37" t="str">
        <f>IF(LEN(Library!M38)=0,"",Library!M38)</f>
        <v/>
      </c>
      <c r="G37" t="str">
        <f>IF(LEN(Library!E38)=0,"",_xlfn.CONCAT("barcode",Library!J38))</f>
        <v/>
      </c>
      <c r="H37" t="str">
        <f>IF(LEN(Library!K38)=0,"",Library!K38)</f>
        <v/>
      </c>
    </row>
    <row r="38" spans="1:8">
      <c r="A38" t="str">
        <f>IF(LEN(Library!C39)=0,"",Library!C39)</f>
        <v/>
      </c>
      <c r="B38" t="str">
        <f>IF(LEN(Library!D39)=0,"",Library!D39)</f>
        <v/>
      </c>
      <c r="C38" t="str">
        <f>IF(LEN(Library!E39)=0,"",exp_id)</f>
        <v/>
      </c>
      <c r="D38" t="str">
        <f>IF(LEN(Library!E39)=0,"",Library!E39)</f>
        <v/>
      </c>
      <c r="E38" t="str">
        <f>IF(LEN(Library!F39)=0,"",Library!F39)</f>
        <v/>
      </c>
      <c r="F38" t="str">
        <f>IF(LEN(Library!M39)=0,"",Library!M39)</f>
        <v/>
      </c>
      <c r="G38" t="str">
        <f>IF(LEN(Library!E39)=0,"",_xlfn.CONCAT("barcode",Library!J39))</f>
        <v/>
      </c>
      <c r="H38" t="str">
        <f>IF(LEN(Library!K39)=0,"",Library!K39)</f>
        <v/>
      </c>
    </row>
    <row r="39" spans="1:8">
      <c r="A39" t="str">
        <f>IF(LEN(Library!C40)=0,"",Library!C40)</f>
        <v/>
      </c>
      <c r="B39" t="str">
        <f>IF(LEN(Library!D40)=0,"",Library!D40)</f>
        <v/>
      </c>
      <c r="C39" t="str">
        <f>IF(LEN(Library!E40)=0,"",exp_id)</f>
        <v/>
      </c>
      <c r="D39" t="str">
        <f>IF(LEN(Library!E40)=0,"",Library!E40)</f>
        <v/>
      </c>
      <c r="E39" t="str">
        <f>IF(LEN(Library!F40)=0,"",Library!F40)</f>
        <v/>
      </c>
      <c r="F39" t="str">
        <f>IF(LEN(Library!M40)=0,"",Library!M40)</f>
        <v/>
      </c>
      <c r="G39" t="str">
        <f>IF(LEN(Library!E40)=0,"",_xlfn.CONCAT("barcode",Library!J40))</f>
        <v/>
      </c>
      <c r="H39" t="str">
        <f>IF(LEN(Library!K40)=0,"",Library!K40)</f>
        <v/>
      </c>
    </row>
    <row r="40" spans="1:8">
      <c r="A40" t="str">
        <f>IF(LEN(Library!C41)=0,"",Library!C41)</f>
        <v/>
      </c>
      <c r="B40" t="str">
        <f>IF(LEN(Library!D41)=0,"",Library!D41)</f>
        <v/>
      </c>
      <c r="C40" t="str">
        <f>IF(LEN(Library!E41)=0,"",exp_id)</f>
        <v/>
      </c>
      <c r="D40" t="str">
        <f>IF(LEN(Library!E41)=0,"",Library!E41)</f>
        <v/>
      </c>
      <c r="E40" t="str">
        <f>IF(LEN(Library!F41)=0,"",Library!F41)</f>
        <v/>
      </c>
      <c r="F40" t="str">
        <f>IF(LEN(Library!M41)=0,"",Library!M41)</f>
        <v/>
      </c>
      <c r="G40" t="str">
        <f>IF(LEN(Library!E41)=0,"",_xlfn.CONCAT("barcode",Library!J41))</f>
        <v/>
      </c>
      <c r="H40" t="str">
        <f>IF(LEN(Library!K41)=0,"",Library!K41)</f>
        <v/>
      </c>
    </row>
    <row r="41" spans="1:8">
      <c r="A41" t="str">
        <f>IF(LEN(Library!C42)=0,"",Library!C42)</f>
        <v/>
      </c>
      <c r="B41" t="str">
        <f>IF(LEN(Library!D42)=0,"",Library!D42)</f>
        <v/>
      </c>
      <c r="C41" t="str">
        <f>IF(LEN(Library!E42)=0,"",exp_id)</f>
        <v/>
      </c>
      <c r="D41" t="str">
        <f>IF(LEN(Library!E42)=0,"",Library!E42)</f>
        <v/>
      </c>
      <c r="E41" t="str">
        <f>IF(LEN(Library!F42)=0,"",Library!F42)</f>
        <v/>
      </c>
      <c r="F41" t="str">
        <f>IF(LEN(Library!M42)=0,"",Library!M42)</f>
        <v/>
      </c>
      <c r="G41" t="str">
        <f>IF(LEN(Library!E42)=0,"",_xlfn.CONCAT("barcode",Library!J42))</f>
        <v/>
      </c>
      <c r="H41" t="str">
        <f>IF(LEN(Library!K42)=0,"",Library!K42)</f>
        <v/>
      </c>
    </row>
    <row r="42" spans="1:8">
      <c r="A42" t="str">
        <f>IF(LEN(Library!C43)=0,"",Library!C43)</f>
        <v/>
      </c>
      <c r="B42" t="str">
        <f>IF(LEN(Library!D43)=0,"",Library!D43)</f>
        <v/>
      </c>
      <c r="C42" t="str">
        <f>IF(LEN(Library!E43)=0,"",exp_id)</f>
        <v/>
      </c>
      <c r="D42" t="str">
        <f>IF(LEN(Library!E43)=0,"",Library!E43)</f>
        <v/>
      </c>
      <c r="E42" t="str">
        <f>IF(LEN(Library!F43)=0,"",Library!F43)</f>
        <v/>
      </c>
      <c r="F42" t="str">
        <f>IF(LEN(Library!M43)=0,"",Library!M43)</f>
        <v/>
      </c>
      <c r="G42" t="str">
        <f>IF(LEN(Library!E43)=0,"",_xlfn.CONCAT("barcode",Library!J43))</f>
        <v/>
      </c>
      <c r="H42" t="str">
        <f>IF(LEN(Library!K43)=0,"",Library!K43)</f>
        <v/>
      </c>
    </row>
    <row r="43" spans="1:8">
      <c r="A43" t="str">
        <f>IF(LEN(Library!C44)=0,"",Library!C44)</f>
        <v/>
      </c>
      <c r="B43" t="str">
        <f>IF(LEN(Library!D44)=0,"",Library!D44)</f>
        <v/>
      </c>
      <c r="C43" t="str">
        <f>IF(LEN(Library!E44)=0,"",exp_id)</f>
        <v/>
      </c>
      <c r="D43" t="str">
        <f>IF(LEN(Library!E44)=0,"",Library!E44)</f>
        <v/>
      </c>
      <c r="E43" t="str">
        <f>IF(LEN(Library!F44)=0,"",Library!F44)</f>
        <v/>
      </c>
      <c r="F43" t="str">
        <f>IF(LEN(Library!M44)=0,"",Library!M44)</f>
        <v/>
      </c>
      <c r="G43" t="str">
        <f>IF(LEN(Library!E44)=0,"",_xlfn.CONCAT("barcode",Library!J44))</f>
        <v/>
      </c>
      <c r="H43" t="str">
        <f>IF(LEN(Library!K44)=0,"",Library!K44)</f>
        <v/>
      </c>
    </row>
    <row r="44" spans="1:8">
      <c r="A44" t="str">
        <f>IF(LEN(Library!C45)=0,"",Library!C45)</f>
        <v/>
      </c>
      <c r="B44" t="str">
        <f>IF(LEN(Library!D45)=0,"",Library!D45)</f>
        <v/>
      </c>
      <c r="C44" t="str">
        <f>IF(LEN(Library!E45)=0,"",exp_id)</f>
        <v/>
      </c>
      <c r="D44" t="str">
        <f>IF(LEN(Library!E45)=0,"",Library!E45)</f>
        <v/>
      </c>
      <c r="E44" t="str">
        <f>IF(LEN(Library!F45)=0,"",Library!F45)</f>
        <v/>
      </c>
      <c r="F44" t="str">
        <f>IF(LEN(Library!M45)=0,"",Library!M45)</f>
        <v/>
      </c>
      <c r="G44" t="str">
        <f>IF(LEN(Library!E45)=0,"",_xlfn.CONCAT("barcode",Library!J45))</f>
        <v/>
      </c>
      <c r="H44" t="str">
        <f>IF(LEN(Library!K45)=0,"",Library!K45)</f>
        <v/>
      </c>
    </row>
    <row r="45" spans="1:8">
      <c r="A45" t="str">
        <f>IF(LEN(Library!C46)=0,"",Library!C46)</f>
        <v/>
      </c>
      <c r="B45" t="str">
        <f>IF(LEN(Library!D46)=0,"",Library!D46)</f>
        <v/>
      </c>
      <c r="C45" t="str">
        <f>IF(LEN(Library!E46)=0,"",exp_id)</f>
        <v/>
      </c>
      <c r="D45" t="str">
        <f>IF(LEN(Library!E46)=0,"",Library!E46)</f>
        <v/>
      </c>
      <c r="E45" t="str">
        <f>IF(LEN(Library!F46)=0,"",Library!F46)</f>
        <v/>
      </c>
      <c r="F45" t="str">
        <f>IF(LEN(Library!M46)=0,"",Library!M46)</f>
        <v/>
      </c>
      <c r="G45" t="str">
        <f>IF(LEN(Library!E46)=0,"",_xlfn.CONCAT("barcode",Library!J46))</f>
        <v/>
      </c>
      <c r="H45" t="str">
        <f>IF(LEN(Library!K46)=0,"",Library!K46)</f>
        <v/>
      </c>
    </row>
    <row r="46" spans="1:8">
      <c r="A46" t="str">
        <f>IF(LEN(Library!C47)=0,"",Library!C47)</f>
        <v/>
      </c>
      <c r="B46" t="str">
        <f>IF(LEN(Library!D47)=0,"",Library!D47)</f>
        <v/>
      </c>
      <c r="C46" t="str">
        <f>IF(LEN(Library!E47)=0,"",exp_id)</f>
        <v/>
      </c>
      <c r="D46" t="str">
        <f>IF(LEN(Library!E47)=0,"",Library!E47)</f>
        <v/>
      </c>
      <c r="E46" t="str">
        <f>IF(LEN(Library!F47)=0,"",Library!F47)</f>
        <v/>
      </c>
      <c r="F46" t="str">
        <f>IF(LEN(Library!M47)=0,"",Library!M47)</f>
        <v/>
      </c>
      <c r="G46" t="str">
        <f>IF(LEN(Library!E47)=0,"",_xlfn.CONCAT("barcode",Library!J47))</f>
        <v/>
      </c>
      <c r="H46" t="str">
        <f>IF(LEN(Library!K47)=0,"",Library!K47)</f>
        <v/>
      </c>
    </row>
    <row r="47" spans="1:8">
      <c r="A47" t="str">
        <f>IF(LEN(Library!C48)=0,"",Library!C48)</f>
        <v/>
      </c>
      <c r="B47" t="str">
        <f>IF(LEN(Library!D48)=0,"",Library!D48)</f>
        <v/>
      </c>
      <c r="C47" t="str">
        <f>IF(LEN(Library!E48)=0,"",exp_id)</f>
        <v/>
      </c>
      <c r="D47" t="str">
        <f>IF(LEN(Library!E48)=0,"",Library!E48)</f>
        <v/>
      </c>
      <c r="E47" t="str">
        <f>IF(LEN(Library!F48)=0,"",Library!F48)</f>
        <v/>
      </c>
      <c r="F47" t="str">
        <f>IF(LEN(Library!M48)=0,"",Library!M48)</f>
        <v/>
      </c>
      <c r="G47" t="str">
        <f>IF(LEN(Library!E48)=0,"",_xlfn.CONCAT("barcode",Library!J48))</f>
        <v/>
      </c>
      <c r="H47" t="str">
        <f>IF(LEN(Library!K48)=0,"",Library!K48)</f>
        <v/>
      </c>
    </row>
    <row r="48" spans="1:8">
      <c r="A48" t="str">
        <f>IF(LEN(Library!C49)=0,"",Library!C49)</f>
        <v/>
      </c>
      <c r="B48" t="str">
        <f>IF(LEN(Library!D49)=0,"",Library!D49)</f>
        <v/>
      </c>
      <c r="C48" t="str">
        <f>IF(LEN(Library!E49)=0,"",exp_id)</f>
        <v/>
      </c>
      <c r="D48" t="str">
        <f>IF(LEN(Library!E49)=0,"",Library!E49)</f>
        <v/>
      </c>
      <c r="E48" t="str">
        <f>IF(LEN(Library!F49)=0,"",Library!F49)</f>
        <v/>
      </c>
      <c r="F48" t="str">
        <f>IF(LEN(Library!M49)=0,"",Library!M49)</f>
        <v/>
      </c>
      <c r="G48" t="str">
        <f>IF(LEN(Library!E49)=0,"",_xlfn.CONCAT("barcode",Library!J49))</f>
        <v/>
      </c>
      <c r="H48" t="str">
        <f>IF(LEN(Library!K49)=0,"",Library!K49)</f>
        <v/>
      </c>
    </row>
    <row r="49" spans="1:8">
      <c r="A49" t="str">
        <f>IF(LEN(Library!C50)=0,"",Library!C50)</f>
        <v/>
      </c>
      <c r="B49" t="str">
        <f>IF(LEN(Library!D50)=0,"",Library!D50)</f>
        <v/>
      </c>
      <c r="C49" t="str">
        <f>IF(LEN(Library!E50)=0,"",exp_id)</f>
        <v/>
      </c>
      <c r="D49" t="str">
        <f>IF(LEN(Library!E50)=0,"",Library!E50)</f>
        <v/>
      </c>
      <c r="E49" t="str">
        <f>IF(LEN(Library!F50)=0,"",Library!F50)</f>
        <v/>
      </c>
      <c r="F49" t="str">
        <f>IF(LEN(Library!M50)=0,"",Library!M50)</f>
        <v/>
      </c>
      <c r="G49" t="str">
        <f>IF(LEN(Library!E50)=0,"",_xlfn.CONCAT("barcode",Library!J50))</f>
        <v/>
      </c>
      <c r="H49" t="str">
        <f>IF(LEN(Library!K50)=0,"",Library!K50)</f>
        <v/>
      </c>
    </row>
    <row r="50" spans="1:8">
      <c r="A50" t="str">
        <f>IF(LEN(Library!C51)=0,"",Library!C51)</f>
        <v/>
      </c>
      <c r="B50" t="str">
        <f>IF(LEN(Library!D51)=0,"",Library!D51)</f>
        <v/>
      </c>
      <c r="C50" t="str">
        <f>IF(LEN(Library!E51)=0,"",exp_id)</f>
        <v/>
      </c>
      <c r="D50" t="str">
        <f>IF(LEN(Library!E51)=0,"",Library!E51)</f>
        <v/>
      </c>
      <c r="E50" t="str">
        <f>IF(LEN(Library!F51)=0,"",Library!F51)</f>
        <v/>
      </c>
      <c r="F50" t="str">
        <f>IF(LEN(Library!M51)=0,"",Library!M51)</f>
        <v/>
      </c>
      <c r="G50" t="str">
        <f>IF(LEN(Library!E51)=0,"",_xlfn.CONCAT("barcode",Library!J51))</f>
        <v/>
      </c>
      <c r="H50" t="str">
        <f>IF(LEN(Library!K51)=0,"",Library!K51)</f>
        <v/>
      </c>
    </row>
    <row r="51" spans="1:8">
      <c r="A51" t="str">
        <f>IF(LEN(Library!C52)=0,"",Library!C52)</f>
        <v/>
      </c>
      <c r="B51" t="str">
        <f>IF(LEN(Library!D52)=0,"",Library!D52)</f>
        <v/>
      </c>
      <c r="C51" t="str">
        <f>IF(LEN(Library!E52)=0,"",exp_id)</f>
        <v/>
      </c>
      <c r="D51" t="str">
        <f>IF(LEN(Library!E52)=0,"",Library!E52)</f>
        <v/>
      </c>
      <c r="E51" t="str">
        <f>IF(LEN(Library!F52)=0,"",Library!F52)</f>
        <v/>
      </c>
      <c r="F51" t="str">
        <f>IF(LEN(Library!M52)=0,"",Library!M52)</f>
        <v/>
      </c>
      <c r="G51" t="str">
        <f>IF(LEN(Library!E52)=0,"",_xlfn.CONCAT("barcode",Library!J52))</f>
        <v/>
      </c>
      <c r="H51" t="str">
        <f>IF(LEN(Library!K52)=0,"",Library!K52)</f>
        <v/>
      </c>
    </row>
    <row r="52" spans="1:8">
      <c r="A52" t="str">
        <f>IF(LEN(Library!C53)=0,"",Library!C53)</f>
        <v/>
      </c>
      <c r="B52" t="str">
        <f>IF(LEN(Library!D53)=0,"",Library!D53)</f>
        <v/>
      </c>
      <c r="C52" t="str">
        <f>IF(LEN(Library!E53)=0,"",exp_id)</f>
        <v/>
      </c>
      <c r="D52" t="str">
        <f>IF(LEN(Library!E53)=0,"",Library!E53)</f>
        <v/>
      </c>
      <c r="E52" t="str">
        <f>IF(LEN(Library!F53)=0,"",Library!F53)</f>
        <v/>
      </c>
      <c r="F52" t="str">
        <f>IF(LEN(Library!M53)=0,"",Library!M53)</f>
        <v/>
      </c>
      <c r="G52" t="str">
        <f>IF(LEN(Library!E53)=0,"",_xlfn.CONCAT("barcode",Library!J53))</f>
        <v/>
      </c>
      <c r="H52" t="str">
        <f>IF(LEN(Library!K53)=0,"",Library!K53)</f>
        <v/>
      </c>
    </row>
    <row r="53" spans="1:8">
      <c r="A53" t="str">
        <f>IF(LEN(Library!C54)=0,"",Library!C54)</f>
        <v/>
      </c>
      <c r="B53" t="str">
        <f>IF(LEN(Library!D54)=0,"",Library!D54)</f>
        <v/>
      </c>
      <c r="C53" t="str">
        <f>IF(LEN(Library!E54)=0,"",exp_id)</f>
        <v/>
      </c>
      <c r="D53" t="str">
        <f>IF(LEN(Library!E54)=0,"",Library!E54)</f>
        <v/>
      </c>
      <c r="E53" t="str">
        <f>IF(LEN(Library!F54)=0,"",Library!F54)</f>
        <v/>
      </c>
      <c r="F53" t="str">
        <f>IF(LEN(Library!M54)=0,"",Library!M54)</f>
        <v/>
      </c>
      <c r="G53" t="str">
        <f>IF(LEN(Library!E54)=0,"",_xlfn.CONCAT("barcode",Library!J54))</f>
        <v/>
      </c>
      <c r="H53" t="str">
        <f>IF(LEN(Library!K54)=0,"",Library!K54)</f>
        <v/>
      </c>
    </row>
    <row r="54" spans="1:8">
      <c r="A54" t="str">
        <f>IF(LEN(Library!C55)=0,"",Library!C55)</f>
        <v/>
      </c>
      <c r="B54" t="str">
        <f>IF(LEN(Library!D55)=0,"",Library!D55)</f>
        <v/>
      </c>
      <c r="C54" t="str">
        <f>IF(LEN(Library!E55)=0,"",exp_id)</f>
        <v/>
      </c>
      <c r="D54" t="str">
        <f>IF(LEN(Library!E55)=0,"",Library!E55)</f>
        <v/>
      </c>
      <c r="E54" t="str">
        <f>IF(LEN(Library!F55)=0,"",Library!F55)</f>
        <v/>
      </c>
      <c r="F54" t="str">
        <f>IF(LEN(Library!M55)=0,"",Library!M55)</f>
        <v/>
      </c>
      <c r="G54" t="str">
        <f>IF(LEN(Library!E55)=0,"",_xlfn.CONCAT("barcode",Library!J55))</f>
        <v/>
      </c>
      <c r="H54" t="str">
        <f>IF(LEN(Library!K55)=0,"",Library!K55)</f>
        <v/>
      </c>
    </row>
    <row r="55" spans="1:8">
      <c r="A55" t="str">
        <f>IF(LEN(Library!C56)=0,"",Library!C56)</f>
        <v/>
      </c>
      <c r="B55" t="str">
        <f>IF(LEN(Library!D56)=0,"",Library!D56)</f>
        <v/>
      </c>
      <c r="C55" t="str">
        <f>IF(LEN(Library!E56)=0,"",exp_id)</f>
        <v/>
      </c>
      <c r="D55" t="str">
        <f>IF(LEN(Library!E56)=0,"",Library!E56)</f>
        <v/>
      </c>
      <c r="E55" t="str">
        <f>IF(LEN(Library!F56)=0,"",Library!F56)</f>
        <v/>
      </c>
      <c r="F55" t="str">
        <f>IF(LEN(Library!M56)=0,"",Library!M56)</f>
        <v/>
      </c>
      <c r="G55" t="str">
        <f>IF(LEN(Library!E56)=0,"",_xlfn.CONCAT("barcode",Library!J56))</f>
        <v/>
      </c>
      <c r="H55" t="str">
        <f>IF(LEN(Library!K56)=0,"",Library!K56)</f>
        <v/>
      </c>
    </row>
    <row r="56" spans="1:8">
      <c r="A56" t="str">
        <f>IF(LEN(Library!C57)=0,"",Library!C57)</f>
        <v/>
      </c>
      <c r="B56" t="str">
        <f>IF(LEN(Library!D57)=0,"",Library!D57)</f>
        <v/>
      </c>
      <c r="C56" t="str">
        <f>IF(LEN(Library!E57)=0,"",exp_id)</f>
        <v/>
      </c>
      <c r="D56" t="str">
        <f>IF(LEN(Library!E57)=0,"",Library!E57)</f>
        <v/>
      </c>
      <c r="E56" t="str">
        <f>IF(LEN(Library!F57)=0,"",Library!F57)</f>
        <v/>
      </c>
      <c r="F56" t="str">
        <f>IF(LEN(Library!M57)=0,"",Library!M57)</f>
        <v/>
      </c>
      <c r="G56" t="str">
        <f>IF(LEN(Library!E57)=0,"",_xlfn.CONCAT("barcode",Library!J57))</f>
        <v/>
      </c>
      <c r="H56" t="str">
        <f>IF(LEN(Library!K57)=0,"",Library!K57)</f>
        <v/>
      </c>
    </row>
    <row r="57" spans="1:8">
      <c r="A57" t="str">
        <f>IF(LEN(Library!C58)=0,"",Library!C58)</f>
        <v/>
      </c>
      <c r="B57" t="str">
        <f>IF(LEN(Library!D58)=0,"",Library!D58)</f>
        <v/>
      </c>
      <c r="C57" t="str">
        <f>IF(LEN(Library!E58)=0,"",exp_id)</f>
        <v/>
      </c>
      <c r="D57" t="str">
        <f>IF(LEN(Library!E58)=0,"",Library!E58)</f>
        <v/>
      </c>
      <c r="E57" t="str">
        <f>IF(LEN(Library!F58)=0,"",Library!F58)</f>
        <v/>
      </c>
      <c r="F57" t="str">
        <f>IF(LEN(Library!M58)=0,"",Library!M58)</f>
        <v/>
      </c>
      <c r="G57" t="str">
        <f>IF(LEN(Library!E58)=0,"",_xlfn.CONCAT("barcode",Library!J58))</f>
        <v/>
      </c>
      <c r="H57" t="str">
        <f>IF(LEN(Library!K58)=0,"",Library!K58)</f>
        <v/>
      </c>
    </row>
    <row r="58" spans="1:8">
      <c r="A58" t="str">
        <f>IF(LEN(Library!C59)=0,"",Library!C59)</f>
        <v/>
      </c>
      <c r="B58" t="str">
        <f>IF(LEN(Library!D59)=0,"",Library!D59)</f>
        <v/>
      </c>
      <c r="C58" t="str">
        <f>IF(LEN(Library!E59)=0,"",exp_id)</f>
        <v/>
      </c>
      <c r="D58" t="str">
        <f>IF(LEN(Library!E59)=0,"",Library!E59)</f>
        <v/>
      </c>
      <c r="E58" t="str">
        <f>IF(LEN(Library!F59)=0,"",Library!F59)</f>
        <v/>
      </c>
      <c r="F58" t="str">
        <f>IF(LEN(Library!M59)=0,"",Library!M59)</f>
        <v/>
      </c>
      <c r="G58" t="str">
        <f>IF(LEN(Library!E59)=0,"",_xlfn.CONCAT("barcode",Library!J59))</f>
        <v/>
      </c>
      <c r="H58" t="str">
        <f>IF(LEN(Library!K59)=0,"",Library!K59)</f>
        <v/>
      </c>
    </row>
    <row r="59" spans="1:8">
      <c r="A59" t="str">
        <f>IF(LEN(Library!C60)=0,"",Library!C60)</f>
        <v/>
      </c>
      <c r="B59" t="str">
        <f>IF(LEN(Library!D60)=0,"",Library!D60)</f>
        <v/>
      </c>
      <c r="C59" t="str">
        <f>IF(LEN(Library!E60)=0,"",exp_id)</f>
        <v/>
      </c>
      <c r="D59" t="str">
        <f>IF(LEN(Library!E60)=0,"",Library!E60)</f>
        <v/>
      </c>
      <c r="E59" t="str">
        <f>IF(LEN(Library!F60)=0,"",Library!F60)</f>
        <v/>
      </c>
      <c r="F59" t="str">
        <f>IF(LEN(Library!M60)=0,"",Library!M60)</f>
        <v/>
      </c>
      <c r="G59" t="str">
        <f>IF(LEN(Library!E60)=0,"",_xlfn.CONCAT("barcode",Library!J60))</f>
        <v/>
      </c>
      <c r="H59" t="str">
        <f>IF(LEN(Library!K60)=0,"",Library!K60)</f>
        <v/>
      </c>
    </row>
    <row r="60" spans="1:8">
      <c r="A60" t="str">
        <f>IF(LEN(Library!C61)=0,"",Library!C61)</f>
        <v/>
      </c>
      <c r="B60" t="str">
        <f>IF(LEN(Library!D61)=0,"",Library!D61)</f>
        <v/>
      </c>
      <c r="C60" t="str">
        <f>IF(LEN(Library!E61)=0,"",exp_id)</f>
        <v/>
      </c>
      <c r="D60" t="str">
        <f>IF(LEN(Library!E61)=0,"",Library!E61)</f>
        <v/>
      </c>
      <c r="E60" t="str">
        <f>IF(LEN(Library!F61)=0,"",Library!F61)</f>
        <v/>
      </c>
      <c r="F60" t="str">
        <f>IF(LEN(Library!M61)=0,"",Library!M61)</f>
        <v/>
      </c>
      <c r="G60" t="str">
        <f>IF(LEN(Library!E61)=0,"",_xlfn.CONCAT("barcode",Library!J61))</f>
        <v/>
      </c>
      <c r="H60" t="str">
        <f>IF(LEN(Library!K61)=0,"",Library!K61)</f>
        <v/>
      </c>
    </row>
    <row r="61" spans="1:8">
      <c r="A61" t="str">
        <f>IF(LEN(Library!C62)=0,"",Library!C62)</f>
        <v/>
      </c>
      <c r="B61" t="str">
        <f>IF(LEN(Library!D62)=0,"",Library!D62)</f>
        <v/>
      </c>
      <c r="C61" t="str">
        <f>IF(LEN(Library!E62)=0,"",exp_id)</f>
        <v/>
      </c>
      <c r="D61" t="str">
        <f>IF(LEN(Library!E62)=0,"",Library!E62)</f>
        <v/>
      </c>
      <c r="E61" t="str">
        <f>IF(LEN(Library!F62)=0,"",Library!F62)</f>
        <v/>
      </c>
      <c r="F61" t="str">
        <f>IF(LEN(Library!M62)=0,"",Library!M62)</f>
        <v/>
      </c>
      <c r="G61" t="str">
        <f>IF(LEN(Library!E62)=0,"",_xlfn.CONCAT("barcode",Library!J62))</f>
        <v/>
      </c>
      <c r="H61" t="str">
        <f>IF(LEN(Library!K62)=0,"",Library!K62)</f>
        <v/>
      </c>
    </row>
    <row r="62" spans="1:8">
      <c r="A62" t="str">
        <f>IF(LEN(Library!C63)=0,"",Library!C63)</f>
        <v/>
      </c>
      <c r="B62" t="str">
        <f>IF(LEN(Library!D63)=0,"",Library!D63)</f>
        <v/>
      </c>
      <c r="C62" t="str">
        <f>IF(LEN(Library!E63)=0,"",exp_id)</f>
        <v/>
      </c>
      <c r="D62" t="str">
        <f>IF(LEN(Library!E63)=0,"",Library!E63)</f>
        <v/>
      </c>
      <c r="E62" t="str">
        <f>IF(LEN(Library!F63)=0,"",Library!F63)</f>
        <v/>
      </c>
      <c r="F62" t="str">
        <f>IF(LEN(Library!M63)=0,"",Library!M63)</f>
        <v/>
      </c>
      <c r="G62" t="str">
        <f>IF(LEN(Library!E63)=0,"",_xlfn.CONCAT("barcode",Library!J63))</f>
        <v/>
      </c>
      <c r="H62" t="str">
        <f>IF(LEN(Library!K63)=0,"",Library!K63)</f>
        <v/>
      </c>
    </row>
    <row r="63" spans="1:8">
      <c r="A63" t="str">
        <f>IF(LEN(Library!C64)=0,"",Library!C64)</f>
        <v/>
      </c>
      <c r="B63" t="str">
        <f>IF(LEN(Library!D64)=0,"",Library!D64)</f>
        <v/>
      </c>
      <c r="C63" t="str">
        <f>IF(LEN(Library!E64)=0,"",exp_id)</f>
        <v/>
      </c>
      <c r="D63" t="str">
        <f>IF(LEN(Library!E64)=0,"",Library!E64)</f>
        <v/>
      </c>
      <c r="E63" t="str">
        <f>IF(LEN(Library!F64)=0,"",Library!F64)</f>
        <v/>
      </c>
      <c r="F63" t="str">
        <f>IF(LEN(Library!M64)=0,"",Library!M64)</f>
        <v/>
      </c>
      <c r="G63" t="str">
        <f>IF(LEN(Library!E64)=0,"",_xlfn.CONCAT("barcode",Library!J64))</f>
        <v/>
      </c>
      <c r="H63" t="str">
        <f>IF(LEN(Library!K64)=0,"",Library!K64)</f>
        <v/>
      </c>
    </row>
    <row r="64" spans="1:8">
      <c r="A64" t="str">
        <f>IF(LEN(Library!C65)=0,"",Library!C65)</f>
        <v/>
      </c>
      <c r="B64" t="str">
        <f>IF(LEN(Library!D65)=0,"",Library!D65)</f>
        <v/>
      </c>
      <c r="C64" t="str">
        <f>IF(LEN(Library!E65)=0,"",exp_id)</f>
        <v/>
      </c>
      <c r="D64" t="str">
        <f>IF(LEN(Library!E65)=0,"",Library!E65)</f>
        <v/>
      </c>
      <c r="E64" t="str">
        <f>IF(LEN(Library!F65)=0,"",Library!F65)</f>
        <v/>
      </c>
      <c r="F64" t="str">
        <f>IF(LEN(Library!M65)=0,"",Library!M65)</f>
        <v/>
      </c>
      <c r="G64" t="str">
        <f>IF(LEN(Library!E65)=0,"",_xlfn.CONCAT("barcode",Library!J65))</f>
        <v/>
      </c>
      <c r="H64" t="str">
        <f>IF(LEN(Library!K65)=0,"",Library!K65)</f>
        <v/>
      </c>
    </row>
    <row r="65" spans="1:8">
      <c r="A65" t="str">
        <f>IF(LEN(Library!C66)=0,"",Library!C66)</f>
        <v/>
      </c>
      <c r="B65" t="str">
        <f>IF(LEN(Library!D66)=0,"",Library!D66)</f>
        <v/>
      </c>
      <c r="C65" t="str">
        <f>IF(LEN(Library!E66)=0,"",exp_id)</f>
        <v/>
      </c>
      <c r="D65" t="str">
        <f>IF(LEN(Library!E66)=0,"",Library!E66)</f>
        <v/>
      </c>
      <c r="E65" t="str">
        <f>IF(LEN(Library!F66)=0,"",Library!F66)</f>
        <v/>
      </c>
      <c r="F65" t="str">
        <f>IF(LEN(Library!M66)=0,"",Library!M66)</f>
        <v/>
      </c>
      <c r="G65" t="str">
        <f>IF(LEN(Library!E66)=0,"",_xlfn.CONCAT("barcode",Library!J66))</f>
        <v/>
      </c>
      <c r="H65" t="str">
        <f>IF(LEN(Library!K66)=0,"",Library!K66)</f>
        <v/>
      </c>
    </row>
    <row r="66" spans="1:8">
      <c r="A66" t="str">
        <f>IF(LEN(Library!C67)=0,"",Library!C67)</f>
        <v/>
      </c>
      <c r="B66" t="str">
        <f>IF(LEN(Library!D67)=0,"",Library!D67)</f>
        <v/>
      </c>
      <c r="C66" t="str">
        <f>IF(LEN(Library!E67)=0,"",exp_id)</f>
        <v/>
      </c>
      <c r="D66" t="str">
        <f>IF(LEN(Library!E67)=0,"",Library!E67)</f>
        <v/>
      </c>
      <c r="E66" t="str">
        <f>IF(LEN(Library!F67)=0,"",Library!F67)</f>
        <v/>
      </c>
      <c r="F66" t="str">
        <f>IF(LEN(Library!M67)=0,"",Library!M67)</f>
        <v/>
      </c>
      <c r="G66" t="str">
        <f>IF(LEN(Library!E67)=0,"",_xlfn.CONCAT("barcode",Library!J67))</f>
        <v/>
      </c>
      <c r="H66" t="str">
        <f>IF(LEN(Library!K67)=0,"",Library!K67)</f>
        <v/>
      </c>
    </row>
    <row r="67" spans="1:8">
      <c r="A67" t="str">
        <f>IF(LEN(Library!C68)=0,"",Library!C68)</f>
        <v/>
      </c>
      <c r="B67" t="str">
        <f>IF(LEN(Library!D68)=0,"",Library!D68)</f>
        <v/>
      </c>
      <c r="C67" t="str">
        <f>IF(LEN(Library!E68)=0,"",exp_id)</f>
        <v/>
      </c>
      <c r="D67" t="str">
        <f>IF(LEN(Library!E68)=0,"",Library!E68)</f>
        <v/>
      </c>
      <c r="E67" t="str">
        <f>IF(LEN(Library!F68)=0,"",Library!F68)</f>
        <v/>
      </c>
      <c r="F67" t="str">
        <f>IF(LEN(Library!M68)=0,"",Library!M68)</f>
        <v/>
      </c>
      <c r="G67" t="str">
        <f>IF(LEN(Library!E68)=0,"",_xlfn.CONCAT("barcode",Library!J68))</f>
        <v/>
      </c>
      <c r="H67" t="str">
        <f>IF(LEN(Library!K68)=0,"",Library!K68)</f>
        <v/>
      </c>
    </row>
    <row r="68" spans="1:8">
      <c r="A68" t="str">
        <f>IF(LEN(Library!C69)=0,"",Library!C69)</f>
        <v/>
      </c>
      <c r="B68" t="str">
        <f>IF(LEN(Library!D69)=0,"",Library!D69)</f>
        <v/>
      </c>
      <c r="C68" t="str">
        <f>IF(LEN(Library!E69)=0,"",exp_id)</f>
        <v/>
      </c>
      <c r="D68" t="str">
        <f>IF(LEN(Library!E69)=0,"",Library!E69)</f>
        <v/>
      </c>
      <c r="E68" t="str">
        <f>IF(LEN(Library!F69)=0,"",Library!F69)</f>
        <v/>
      </c>
      <c r="F68" t="str">
        <f>IF(LEN(Library!M69)=0,"",Library!M69)</f>
        <v/>
      </c>
      <c r="G68" t="str">
        <f>IF(LEN(Library!E69)=0,"",_xlfn.CONCAT("barcode",Library!J69))</f>
        <v/>
      </c>
      <c r="H68" t="str">
        <f>IF(LEN(Library!K69)=0,"",Library!K69)</f>
        <v/>
      </c>
    </row>
    <row r="69" spans="1:8">
      <c r="A69" t="str">
        <f>IF(LEN(Library!C70)=0,"",Library!C70)</f>
        <v/>
      </c>
      <c r="B69" t="str">
        <f>IF(LEN(Library!D70)=0,"",Library!D70)</f>
        <v/>
      </c>
      <c r="C69" t="str">
        <f>IF(LEN(Library!E70)=0,"",exp_id)</f>
        <v/>
      </c>
      <c r="D69" t="str">
        <f>IF(LEN(Library!E70)=0,"",Library!E70)</f>
        <v/>
      </c>
      <c r="E69" t="str">
        <f>IF(LEN(Library!F70)=0,"",Library!F70)</f>
        <v/>
      </c>
      <c r="F69" t="str">
        <f>IF(LEN(Library!M70)=0,"",Library!M70)</f>
        <v/>
      </c>
      <c r="G69" t="str">
        <f>IF(LEN(Library!E70)=0,"",_xlfn.CONCAT("barcode",Library!J70))</f>
        <v/>
      </c>
      <c r="H69" t="str">
        <f>IF(LEN(Library!K70)=0,"",Library!K70)</f>
        <v/>
      </c>
    </row>
    <row r="70" spans="1:8">
      <c r="A70" t="str">
        <f>IF(LEN(Library!C71)=0,"",Library!C71)</f>
        <v/>
      </c>
      <c r="B70" t="str">
        <f>IF(LEN(Library!D71)=0,"",Library!D71)</f>
        <v/>
      </c>
      <c r="C70" t="str">
        <f>IF(LEN(Library!E71)=0,"",exp_id)</f>
        <v/>
      </c>
      <c r="D70" t="str">
        <f>IF(LEN(Library!E71)=0,"",Library!E71)</f>
        <v/>
      </c>
      <c r="E70" t="str">
        <f>IF(LEN(Library!F71)=0,"",Library!F71)</f>
        <v/>
      </c>
      <c r="F70" t="str">
        <f>IF(LEN(Library!M71)=0,"",Library!M71)</f>
        <v/>
      </c>
      <c r="G70" t="str">
        <f>IF(LEN(Library!E71)=0,"",_xlfn.CONCAT("barcode",Library!J71))</f>
        <v/>
      </c>
      <c r="H70" t="str">
        <f>IF(LEN(Library!K71)=0,"",Library!K71)</f>
        <v/>
      </c>
    </row>
    <row r="71" spans="1:8">
      <c r="A71" t="str">
        <f>IF(LEN(Library!C72)=0,"",Library!C72)</f>
        <v/>
      </c>
      <c r="B71" t="str">
        <f>IF(LEN(Library!D72)=0,"",Library!D72)</f>
        <v/>
      </c>
      <c r="C71" t="str">
        <f>IF(LEN(Library!E72)=0,"",exp_id)</f>
        <v/>
      </c>
      <c r="D71" t="str">
        <f>IF(LEN(Library!E72)=0,"",Library!E72)</f>
        <v/>
      </c>
      <c r="E71" t="str">
        <f>IF(LEN(Library!F72)=0,"",Library!F72)</f>
        <v/>
      </c>
      <c r="F71" t="str">
        <f>IF(LEN(Library!M72)=0,"",Library!M72)</f>
        <v/>
      </c>
      <c r="G71" t="str">
        <f>IF(LEN(Library!E72)=0,"",_xlfn.CONCAT("barcode",Library!J72))</f>
        <v/>
      </c>
      <c r="H71" t="str">
        <f>IF(LEN(Library!K72)=0,"",Library!K72)</f>
        <v/>
      </c>
    </row>
    <row r="72" spans="1:8">
      <c r="A72" t="str">
        <f>IF(LEN(Library!C73)=0,"",Library!C73)</f>
        <v/>
      </c>
      <c r="B72" t="str">
        <f>IF(LEN(Library!D73)=0,"",Library!D73)</f>
        <v/>
      </c>
      <c r="C72" t="str">
        <f>IF(LEN(Library!E73)=0,"",exp_id)</f>
        <v/>
      </c>
      <c r="D72" t="str">
        <f>IF(LEN(Library!E73)=0,"",Library!E73)</f>
        <v/>
      </c>
      <c r="E72" t="str">
        <f>IF(LEN(Library!F73)=0,"",Library!F73)</f>
        <v/>
      </c>
      <c r="F72" t="str">
        <f>IF(LEN(Library!M73)=0,"",Library!M73)</f>
        <v/>
      </c>
      <c r="G72" t="str">
        <f>IF(LEN(Library!E73)=0,"",_xlfn.CONCAT("barcode",Library!J73))</f>
        <v/>
      </c>
      <c r="H72" t="str">
        <f>IF(LEN(Library!K73)=0,"",Library!K73)</f>
        <v/>
      </c>
    </row>
    <row r="73" spans="1:8">
      <c r="A73" t="str">
        <f>IF(LEN(Library!C74)=0,"",Library!C74)</f>
        <v/>
      </c>
      <c r="B73" t="str">
        <f>IF(LEN(Library!D74)=0,"",Library!D74)</f>
        <v/>
      </c>
      <c r="C73" t="str">
        <f>IF(LEN(Library!E74)=0,"",exp_id)</f>
        <v/>
      </c>
      <c r="D73" t="str">
        <f>IF(LEN(Library!E74)=0,"",Library!E74)</f>
        <v/>
      </c>
      <c r="E73" t="str">
        <f>IF(LEN(Library!F74)=0,"",Library!F74)</f>
        <v/>
      </c>
      <c r="F73" t="str">
        <f>IF(LEN(Library!M74)=0,"",Library!M74)</f>
        <v/>
      </c>
      <c r="G73" t="str">
        <f>IF(LEN(Library!E74)=0,"",_xlfn.CONCAT("barcode",Library!J74))</f>
        <v/>
      </c>
      <c r="H73" t="str">
        <f>IF(LEN(Library!K74)=0,"",Library!K74)</f>
        <v/>
      </c>
    </row>
    <row r="74" spans="1:8">
      <c r="A74" t="str">
        <f>IF(LEN(Library!C75)=0,"",Library!C75)</f>
        <v/>
      </c>
      <c r="B74" t="str">
        <f>IF(LEN(Library!D75)=0,"",Library!D75)</f>
        <v/>
      </c>
      <c r="C74" t="str">
        <f>IF(LEN(Library!E75)=0,"",exp_id)</f>
        <v/>
      </c>
      <c r="D74" t="str">
        <f>IF(LEN(Library!E75)=0,"",Library!E75)</f>
        <v/>
      </c>
      <c r="E74" t="str">
        <f>IF(LEN(Library!F75)=0,"",Library!F75)</f>
        <v/>
      </c>
      <c r="F74" t="str">
        <f>IF(LEN(Library!M75)=0,"",Library!M75)</f>
        <v/>
      </c>
      <c r="G74" t="str">
        <f>IF(LEN(Library!E75)=0,"",_xlfn.CONCAT("barcode",Library!J75))</f>
        <v/>
      </c>
      <c r="H74" t="str">
        <f>IF(LEN(Library!K75)=0,"",Library!K75)</f>
        <v/>
      </c>
    </row>
    <row r="75" spans="1:8">
      <c r="A75" t="str">
        <f>IF(LEN(Library!C76)=0,"",Library!C76)</f>
        <v/>
      </c>
      <c r="B75" t="str">
        <f>IF(LEN(Library!D76)=0,"",Library!D76)</f>
        <v/>
      </c>
      <c r="C75" t="str">
        <f>IF(LEN(Library!E76)=0,"",exp_id)</f>
        <v/>
      </c>
      <c r="D75" t="str">
        <f>IF(LEN(Library!E76)=0,"",Library!E76)</f>
        <v/>
      </c>
      <c r="E75" t="str">
        <f>IF(LEN(Library!F76)=0,"",Library!F76)</f>
        <v/>
      </c>
      <c r="F75" t="str">
        <f>IF(LEN(Library!M76)=0,"",Library!M76)</f>
        <v/>
      </c>
      <c r="G75" t="str">
        <f>IF(LEN(Library!E76)=0,"",_xlfn.CONCAT("barcode",Library!J76))</f>
        <v/>
      </c>
      <c r="H75" t="str">
        <f>IF(LEN(Library!K76)=0,"",Library!K76)</f>
        <v/>
      </c>
    </row>
    <row r="76" spans="1:8">
      <c r="A76" t="str">
        <f>IF(LEN(Library!C77)=0,"",Library!C77)</f>
        <v/>
      </c>
      <c r="B76" t="str">
        <f>IF(LEN(Library!D77)=0,"",Library!D77)</f>
        <v/>
      </c>
      <c r="C76" t="str">
        <f>IF(LEN(Library!E77)=0,"",exp_id)</f>
        <v/>
      </c>
      <c r="D76" t="str">
        <f>IF(LEN(Library!E77)=0,"",Library!E77)</f>
        <v/>
      </c>
      <c r="E76" t="str">
        <f>IF(LEN(Library!F77)=0,"",Library!F77)</f>
        <v/>
      </c>
      <c r="F76" t="str">
        <f>IF(LEN(Library!M77)=0,"",Library!M77)</f>
        <v/>
      </c>
      <c r="G76" t="str">
        <f>IF(LEN(Library!E77)=0,"",_xlfn.CONCAT("barcode",Library!J77))</f>
        <v/>
      </c>
      <c r="H76" t="str">
        <f>IF(LEN(Library!K77)=0,"",Library!K77)</f>
        <v/>
      </c>
    </row>
    <row r="77" spans="1:8">
      <c r="A77" t="str">
        <f>IF(LEN(Library!C78)=0,"",Library!C78)</f>
        <v/>
      </c>
      <c r="B77" t="str">
        <f>IF(LEN(Library!D78)=0,"",Library!D78)</f>
        <v/>
      </c>
      <c r="C77" t="str">
        <f>IF(LEN(Library!E78)=0,"",exp_id)</f>
        <v/>
      </c>
      <c r="D77" t="str">
        <f>IF(LEN(Library!E78)=0,"",Library!E78)</f>
        <v/>
      </c>
      <c r="E77" t="str">
        <f>IF(LEN(Library!F78)=0,"",Library!F78)</f>
        <v/>
      </c>
      <c r="F77" t="str">
        <f>IF(LEN(Library!M78)=0,"",Library!M78)</f>
        <v/>
      </c>
      <c r="G77" t="str">
        <f>IF(LEN(Library!E78)=0,"",_xlfn.CONCAT("barcode",Library!J78))</f>
        <v/>
      </c>
      <c r="H77" t="str">
        <f>IF(LEN(Library!K78)=0,"",Library!K78)</f>
        <v/>
      </c>
    </row>
    <row r="78" spans="1:8">
      <c r="A78" t="str">
        <f>IF(LEN(Library!C79)=0,"",Library!C79)</f>
        <v/>
      </c>
      <c r="B78" t="str">
        <f>IF(LEN(Library!D79)=0,"",Library!D79)</f>
        <v/>
      </c>
      <c r="C78" t="str">
        <f>IF(LEN(Library!E79)=0,"",exp_id)</f>
        <v/>
      </c>
      <c r="D78" t="str">
        <f>IF(LEN(Library!E79)=0,"",Library!E79)</f>
        <v/>
      </c>
      <c r="E78" t="str">
        <f>IF(LEN(Library!F79)=0,"",Library!F79)</f>
        <v/>
      </c>
      <c r="F78" t="str">
        <f>IF(LEN(Library!M79)=0,"",Library!M79)</f>
        <v/>
      </c>
      <c r="G78" t="str">
        <f>IF(LEN(Library!E79)=0,"",_xlfn.CONCAT("barcode",Library!J79))</f>
        <v/>
      </c>
      <c r="H78" t="str">
        <f>IF(LEN(Library!K79)=0,"",Library!K79)</f>
        <v/>
      </c>
    </row>
    <row r="79" spans="1:8">
      <c r="A79" t="str">
        <f>IF(LEN(Library!C80)=0,"",Library!C80)</f>
        <v/>
      </c>
      <c r="B79" t="str">
        <f>IF(LEN(Library!D80)=0,"",Library!D80)</f>
        <v/>
      </c>
      <c r="C79" t="str">
        <f>IF(LEN(Library!E80)=0,"",exp_id)</f>
        <v/>
      </c>
      <c r="D79" t="str">
        <f>IF(LEN(Library!E80)=0,"",Library!E80)</f>
        <v/>
      </c>
      <c r="E79" t="str">
        <f>IF(LEN(Library!F80)=0,"",Library!F80)</f>
        <v/>
      </c>
      <c r="F79" t="str">
        <f>IF(LEN(Library!M80)=0,"",Library!M80)</f>
        <v/>
      </c>
      <c r="G79" t="str">
        <f>IF(LEN(Library!E80)=0,"",_xlfn.CONCAT("barcode",Library!J80))</f>
        <v/>
      </c>
      <c r="H79" t="str">
        <f>IF(LEN(Library!K80)=0,"",Library!K80)</f>
        <v/>
      </c>
    </row>
    <row r="80" spans="1:8">
      <c r="A80" t="str">
        <f>IF(LEN(Library!C81)=0,"",Library!C81)</f>
        <v/>
      </c>
      <c r="B80" t="str">
        <f>IF(LEN(Library!D81)=0,"",Library!D81)</f>
        <v/>
      </c>
      <c r="C80" t="str">
        <f>IF(LEN(Library!E81)=0,"",exp_id)</f>
        <v/>
      </c>
      <c r="D80" t="str">
        <f>IF(LEN(Library!E81)=0,"",Library!E81)</f>
        <v/>
      </c>
      <c r="E80" t="str">
        <f>IF(LEN(Library!F81)=0,"",Library!F81)</f>
        <v/>
      </c>
      <c r="F80" t="str">
        <f>IF(LEN(Library!M81)=0,"",Library!M81)</f>
        <v/>
      </c>
      <c r="G80" t="str">
        <f>IF(LEN(Library!E81)=0,"",_xlfn.CONCAT("barcode",Library!J81))</f>
        <v/>
      </c>
      <c r="H80" t="str">
        <f>IF(LEN(Library!K81)=0,"",Library!K81)</f>
        <v/>
      </c>
    </row>
    <row r="81" spans="1:8">
      <c r="A81" t="str">
        <f>IF(LEN(Library!C82)=0,"",Library!C82)</f>
        <v/>
      </c>
      <c r="B81" t="str">
        <f>IF(LEN(Library!D82)=0,"",Library!D82)</f>
        <v/>
      </c>
      <c r="C81" t="str">
        <f>IF(LEN(Library!E82)=0,"",exp_id)</f>
        <v/>
      </c>
      <c r="D81" t="str">
        <f>IF(LEN(Library!E82)=0,"",Library!E82)</f>
        <v/>
      </c>
      <c r="E81" t="str">
        <f>IF(LEN(Library!F82)=0,"",Library!F82)</f>
        <v/>
      </c>
      <c r="F81" t="str">
        <f>IF(LEN(Library!M82)=0,"",Library!M82)</f>
        <v/>
      </c>
      <c r="G81" t="str">
        <f>IF(LEN(Library!E82)=0,"",_xlfn.CONCAT("barcode",Library!J82))</f>
        <v/>
      </c>
      <c r="H81" t="str">
        <f>IF(LEN(Library!K82)=0,"",Library!K82)</f>
        <v/>
      </c>
    </row>
    <row r="82" spans="1:8">
      <c r="A82" t="str">
        <f>IF(LEN(Library!C83)=0,"",Library!C83)</f>
        <v/>
      </c>
      <c r="B82" t="str">
        <f>IF(LEN(Library!D83)=0,"",Library!D83)</f>
        <v/>
      </c>
      <c r="C82" t="str">
        <f>IF(LEN(Library!E83)=0,"",exp_id)</f>
        <v/>
      </c>
      <c r="D82" t="str">
        <f>IF(LEN(Library!E83)=0,"",Library!E83)</f>
        <v/>
      </c>
      <c r="E82" t="str">
        <f>IF(LEN(Library!F83)=0,"",Library!F83)</f>
        <v/>
      </c>
      <c r="F82" t="str">
        <f>IF(LEN(Library!M83)=0,"",Library!M83)</f>
        <v/>
      </c>
      <c r="G82" t="str">
        <f>IF(LEN(Library!E83)=0,"",_xlfn.CONCAT("barcode",Library!J83))</f>
        <v/>
      </c>
      <c r="H82" t="str">
        <f>IF(LEN(Library!K83)=0,"",Library!K83)</f>
        <v/>
      </c>
    </row>
    <row r="83" spans="1:8">
      <c r="A83" t="str">
        <f>IF(LEN(Library!C84)=0,"",Library!C84)</f>
        <v/>
      </c>
      <c r="B83" t="str">
        <f>IF(LEN(Library!D84)=0,"",Library!D84)</f>
        <v/>
      </c>
      <c r="C83" t="str">
        <f>IF(LEN(Library!E84)=0,"",exp_id)</f>
        <v/>
      </c>
      <c r="D83" t="str">
        <f>IF(LEN(Library!E84)=0,"",Library!E84)</f>
        <v/>
      </c>
      <c r="E83" t="str">
        <f>IF(LEN(Library!F84)=0,"",Library!F84)</f>
        <v/>
      </c>
      <c r="F83" t="str">
        <f>IF(LEN(Library!M84)=0,"",Library!M84)</f>
        <v/>
      </c>
      <c r="G83" t="str">
        <f>IF(LEN(Library!E84)=0,"",_xlfn.CONCAT("barcode",Library!J84))</f>
        <v/>
      </c>
      <c r="H83" t="str">
        <f>IF(LEN(Library!K84)=0,"",Library!K84)</f>
        <v/>
      </c>
    </row>
    <row r="84" spans="1:8">
      <c r="A84" t="str">
        <f>IF(LEN(Library!C85)=0,"",Library!C85)</f>
        <v/>
      </c>
      <c r="B84" t="str">
        <f>IF(LEN(Library!D85)=0,"",Library!D85)</f>
        <v/>
      </c>
      <c r="C84" t="str">
        <f>IF(LEN(Library!E85)=0,"",exp_id)</f>
        <v/>
      </c>
      <c r="D84" t="str">
        <f>IF(LEN(Library!E85)=0,"",Library!E85)</f>
        <v/>
      </c>
      <c r="E84" t="str">
        <f>IF(LEN(Library!F85)=0,"",Library!F85)</f>
        <v/>
      </c>
      <c r="F84" t="str">
        <f>IF(LEN(Library!M85)=0,"",Library!M85)</f>
        <v/>
      </c>
      <c r="G84" t="str">
        <f>IF(LEN(Library!E85)=0,"",_xlfn.CONCAT("barcode",Library!J85))</f>
        <v/>
      </c>
      <c r="H84" t="str">
        <f>IF(LEN(Library!K85)=0,"",Library!K85)</f>
        <v/>
      </c>
    </row>
    <row r="85" spans="1:8">
      <c r="A85" t="str">
        <f>IF(LEN(Library!C86)=0,"",Library!C86)</f>
        <v/>
      </c>
      <c r="B85" t="str">
        <f>IF(LEN(Library!D86)=0,"",Library!D86)</f>
        <v/>
      </c>
      <c r="C85" t="str">
        <f>IF(LEN(Library!E86)=0,"",exp_id)</f>
        <v/>
      </c>
      <c r="D85" t="str">
        <f>IF(LEN(Library!E86)=0,"",Library!E86)</f>
        <v/>
      </c>
      <c r="E85" t="str">
        <f>IF(LEN(Library!F86)=0,"",Library!F86)</f>
        <v/>
      </c>
      <c r="F85" t="str">
        <f>IF(LEN(Library!M86)=0,"",Library!M86)</f>
        <v/>
      </c>
      <c r="G85" t="str">
        <f>IF(LEN(Library!E86)=0,"",_xlfn.CONCAT("barcode",Library!J86))</f>
        <v/>
      </c>
      <c r="H85" t="str">
        <f>IF(LEN(Library!K86)=0,"",Library!K86)</f>
        <v/>
      </c>
    </row>
    <row r="86" spans="1:8">
      <c r="A86" t="str">
        <f>IF(LEN(Library!C87)=0,"",Library!C87)</f>
        <v/>
      </c>
      <c r="B86" t="str">
        <f>IF(LEN(Library!D87)=0,"",Library!D87)</f>
        <v/>
      </c>
      <c r="C86" t="str">
        <f>IF(LEN(Library!E87)=0,"",exp_id)</f>
        <v/>
      </c>
      <c r="D86" t="str">
        <f>IF(LEN(Library!E87)=0,"",Library!E87)</f>
        <v/>
      </c>
      <c r="E86" t="str">
        <f>IF(LEN(Library!F87)=0,"",Library!F87)</f>
        <v/>
      </c>
      <c r="F86" t="str">
        <f>IF(LEN(Library!M87)=0,"",Library!M87)</f>
        <v/>
      </c>
      <c r="G86" t="str">
        <f>IF(LEN(Library!E87)=0,"",_xlfn.CONCAT("barcode",Library!J87))</f>
        <v/>
      </c>
      <c r="H86" t="str">
        <f>IF(LEN(Library!K87)=0,"",Library!K87)</f>
        <v/>
      </c>
    </row>
    <row r="87" spans="1:8">
      <c r="A87" t="str">
        <f>IF(LEN(Library!C88)=0,"",Library!C88)</f>
        <v/>
      </c>
      <c r="B87" t="str">
        <f>IF(LEN(Library!D88)=0,"",Library!D88)</f>
        <v/>
      </c>
      <c r="C87" t="str">
        <f>IF(LEN(Library!E88)=0,"",exp_id)</f>
        <v/>
      </c>
      <c r="D87" t="str">
        <f>IF(LEN(Library!E88)=0,"",Library!E88)</f>
        <v/>
      </c>
      <c r="E87" t="str">
        <f>IF(LEN(Library!F88)=0,"",Library!F88)</f>
        <v/>
      </c>
      <c r="F87" t="str">
        <f>IF(LEN(Library!M88)=0,"",Library!M88)</f>
        <v/>
      </c>
      <c r="G87" t="str">
        <f>IF(LEN(Library!E88)=0,"",_xlfn.CONCAT("barcode",Library!J88))</f>
        <v/>
      </c>
      <c r="H87" t="str">
        <f>IF(LEN(Library!K88)=0,"",Library!K88)</f>
        <v/>
      </c>
    </row>
    <row r="88" spans="1:8">
      <c r="A88" t="str">
        <f>IF(LEN(Library!C89)=0,"",Library!C89)</f>
        <v/>
      </c>
      <c r="B88" t="str">
        <f>IF(LEN(Library!D89)=0,"",Library!D89)</f>
        <v/>
      </c>
      <c r="C88" t="str">
        <f>IF(LEN(Library!E89)=0,"",exp_id)</f>
        <v/>
      </c>
      <c r="D88" t="str">
        <f>IF(LEN(Library!E89)=0,"",Library!E89)</f>
        <v/>
      </c>
      <c r="E88" t="str">
        <f>IF(LEN(Library!F89)=0,"",Library!F89)</f>
        <v/>
      </c>
      <c r="F88" t="str">
        <f>IF(LEN(Library!M89)=0,"",Library!M89)</f>
        <v/>
      </c>
      <c r="G88" t="str">
        <f>IF(LEN(Library!E89)=0,"",_xlfn.CONCAT("barcode",Library!J89))</f>
        <v/>
      </c>
      <c r="H88" t="str">
        <f>IF(LEN(Library!K89)=0,"",Library!K89)</f>
        <v/>
      </c>
    </row>
    <row r="89" spans="1:8">
      <c r="A89" t="str">
        <f>IF(LEN(Library!C90)=0,"",Library!C90)</f>
        <v/>
      </c>
      <c r="B89" t="str">
        <f>IF(LEN(Library!D90)=0,"",Library!D90)</f>
        <v/>
      </c>
      <c r="C89" t="str">
        <f>IF(LEN(Library!E90)=0,"",exp_id)</f>
        <v/>
      </c>
      <c r="D89" t="str">
        <f>IF(LEN(Library!E90)=0,"",Library!E90)</f>
        <v/>
      </c>
      <c r="E89" t="str">
        <f>IF(LEN(Library!F90)=0,"",Library!F90)</f>
        <v/>
      </c>
      <c r="F89" t="str">
        <f>IF(LEN(Library!M90)=0,"",Library!M90)</f>
        <v/>
      </c>
      <c r="G89" t="str">
        <f>IF(LEN(Library!E90)=0,"",_xlfn.CONCAT("barcode",Library!J90))</f>
        <v/>
      </c>
      <c r="H89" t="str">
        <f>IF(LEN(Library!K90)=0,"",Library!K90)</f>
        <v/>
      </c>
    </row>
    <row r="90" spans="1:8">
      <c r="A90" t="str">
        <f>IF(LEN(Library!C91)=0,"",Library!C91)</f>
        <v/>
      </c>
      <c r="B90" t="str">
        <f>IF(LEN(Library!D91)=0,"",Library!D91)</f>
        <v/>
      </c>
      <c r="C90" t="str">
        <f>IF(LEN(Library!E91)=0,"",exp_id)</f>
        <v/>
      </c>
      <c r="D90" t="str">
        <f>IF(LEN(Library!E91)=0,"",Library!E91)</f>
        <v/>
      </c>
      <c r="E90" t="str">
        <f>IF(LEN(Library!F91)=0,"",Library!F91)</f>
        <v/>
      </c>
      <c r="F90" t="str">
        <f>IF(LEN(Library!M91)=0,"",Library!M91)</f>
        <v/>
      </c>
      <c r="G90" t="str">
        <f>IF(LEN(Library!E91)=0,"",_xlfn.CONCAT("barcode",Library!J91))</f>
        <v/>
      </c>
      <c r="H90" t="str">
        <f>IF(LEN(Library!K91)=0,"",Library!K91)</f>
        <v/>
      </c>
    </row>
    <row r="91" spans="1:8">
      <c r="A91" t="str">
        <f>IF(LEN(Library!C92)=0,"",Library!C92)</f>
        <v/>
      </c>
      <c r="B91" t="str">
        <f>IF(LEN(Library!D92)=0,"",Library!D92)</f>
        <v/>
      </c>
      <c r="C91" t="str">
        <f>IF(LEN(Library!E92)=0,"",exp_id)</f>
        <v/>
      </c>
      <c r="D91" t="str">
        <f>IF(LEN(Library!E92)=0,"",Library!E92)</f>
        <v/>
      </c>
      <c r="E91" t="str">
        <f>IF(LEN(Library!F92)=0,"",Library!F92)</f>
        <v/>
      </c>
      <c r="F91" t="str">
        <f>IF(LEN(Library!M92)=0,"",Library!M92)</f>
        <v/>
      </c>
      <c r="G91" t="str">
        <f>IF(LEN(Library!E92)=0,"",_xlfn.CONCAT("barcode",Library!J92))</f>
        <v/>
      </c>
      <c r="H91" t="str">
        <f>IF(LEN(Library!K92)=0,"",Library!K92)</f>
        <v/>
      </c>
    </row>
    <row r="92" spans="1:8">
      <c r="A92" t="str">
        <f>IF(LEN(Library!C93)=0,"",Library!C93)</f>
        <v/>
      </c>
      <c r="B92" t="str">
        <f>IF(LEN(Library!D93)=0,"",Library!D93)</f>
        <v/>
      </c>
      <c r="C92" t="str">
        <f>IF(LEN(Library!E93)=0,"",exp_id)</f>
        <v/>
      </c>
      <c r="D92" t="str">
        <f>IF(LEN(Library!E93)=0,"",Library!E93)</f>
        <v/>
      </c>
      <c r="E92" t="str">
        <f>IF(LEN(Library!F93)=0,"",Library!F93)</f>
        <v/>
      </c>
      <c r="F92" t="str">
        <f>IF(LEN(Library!M93)=0,"",Library!M93)</f>
        <v/>
      </c>
      <c r="G92" t="str">
        <f>IF(LEN(Library!E93)=0,"",_xlfn.CONCAT("barcode",Library!J93))</f>
        <v/>
      </c>
      <c r="H92" t="str">
        <f>IF(LEN(Library!K93)=0,"",Library!K93)</f>
        <v/>
      </c>
    </row>
    <row r="93" spans="1:8">
      <c r="A93" t="str">
        <f>IF(LEN(Library!C94)=0,"",Library!C94)</f>
        <v/>
      </c>
      <c r="B93" t="str">
        <f>IF(LEN(Library!D94)=0,"",Library!D94)</f>
        <v/>
      </c>
      <c r="C93" t="str">
        <f>IF(LEN(Library!E94)=0,"",exp_id)</f>
        <v/>
      </c>
      <c r="D93" t="str">
        <f>IF(LEN(Library!E94)=0,"",Library!E94)</f>
        <v/>
      </c>
      <c r="E93" t="str">
        <f>IF(LEN(Library!F94)=0,"",Library!F94)</f>
        <v/>
      </c>
      <c r="F93" t="str">
        <f>IF(LEN(Library!M94)=0,"",Library!M94)</f>
        <v/>
      </c>
      <c r="G93" t="str">
        <f>IF(LEN(Library!E94)=0,"",_xlfn.CONCAT("barcode",Library!J94))</f>
        <v/>
      </c>
      <c r="H93" t="str">
        <f>IF(LEN(Library!K94)=0,"",Library!K94)</f>
        <v/>
      </c>
    </row>
    <row r="94" spans="1:8">
      <c r="A94" t="str">
        <f>IF(LEN(Library!C95)=0,"",Library!C95)</f>
        <v/>
      </c>
      <c r="B94" t="str">
        <f>IF(LEN(Library!D95)=0,"",Library!D95)</f>
        <v/>
      </c>
      <c r="C94" t="str">
        <f>IF(LEN(Library!E95)=0,"",exp_id)</f>
        <v/>
      </c>
      <c r="D94" t="str">
        <f>IF(LEN(Library!E95)=0,"",Library!E95)</f>
        <v/>
      </c>
      <c r="E94" t="str">
        <f>IF(LEN(Library!F95)=0,"",Library!F95)</f>
        <v/>
      </c>
      <c r="F94" t="str">
        <f>IF(LEN(Library!M95)=0,"",Library!M95)</f>
        <v/>
      </c>
      <c r="G94" t="str">
        <f>IF(LEN(Library!E95)=0,"",_xlfn.CONCAT("barcode",Library!J95))</f>
        <v/>
      </c>
      <c r="H94" t="str">
        <f>IF(LEN(Library!K95)=0,"",Library!K95)</f>
        <v/>
      </c>
    </row>
    <row r="95" spans="1:8">
      <c r="A95" t="str">
        <f>IF(LEN(Library!C96)=0,"",Library!C96)</f>
        <v/>
      </c>
      <c r="B95" t="str">
        <f>IF(LEN(Library!D96)=0,"",Library!D96)</f>
        <v/>
      </c>
      <c r="C95" t="str">
        <f>IF(LEN(Library!E96)=0,"",exp_id)</f>
        <v/>
      </c>
      <c r="D95" t="str">
        <f>IF(LEN(Library!E96)=0,"",Library!E96)</f>
        <v/>
      </c>
      <c r="E95" t="str">
        <f>IF(LEN(Library!F96)=0,"",Library!F96)</f>
        <v/>
      </c>
      <c r="F95" t="str">
        <f>IF(LEN(Library!M96)=0,"",Library!M96)</f>
        <v/>
      </c>
      <c r="G95" t="str">
        <f>IF(LEN(Library!E96)=0,"",_xlfn.CONCAT("barcode",Library!J96))</f>
        <v/>
      </c>
      <c r="H95" t="str">
        <f>IF(LEN(Library!K96)=0,"",Library!K96)</f>
        <v/>
      </c>
    </row>
    <row r="96" spans="1:8">
      <c r="A96" t="str">
        <f>IF(LEN(Library!C97)=0,"",Library!C97)</f>
        <v/>
      </c>
      <c r="B96" t="str">
        <f>IF(LEN(Library!D97)=0,"",Library!D97)</f>
        <v/>
      </c>
      <c r="C96" t="str">
        <f>IF(LEN(Library!E97)=0,"",exp_id)</f>
        <v/>
      </c>
      <c r="D96" t="str">
        <f>IF(LEN(Library!E97)=0,"",Library!E97)</f>
        <v/>
      </c>
      <c r="E96" t="str">
        <f>IF(LEN(Library!F97)=0,"",Library!F97)</f>
        <v/>
      </c>
      <c r="F96" t="str">
        <f>IF(LEN(Library!M97)=0,"",Library!M97)</f>
        <v/>
      </c>
      <c r="G96" t="str">
        <f>IF(LEN(Library!E97)=0,"",_xlfn.CONCAT("barcode",Library!J97))</f>
        <v/>
      </c>
      <c r="H96" t="str">
        <f>IF(LEN(Library!K97)=0,"",Library!K97)</f>
        <v/>
      </c>
    </row>
    <row r="97" spans="1:8">
      <c r="A97" t="str">
        <f>IF(LEN(Library!C98)=0,"",Library!C98)</f>
        <v/>
      </c>
      <c r="B97" t="str">
        <f>IF(LEN(Library!D98)=0,"",Library!D98)</f>
        <v/>
      </c>
      <c r="C97" t="str">
        <f>IF(LEN(Library!E98)=0,"",exp_id)</f>
        <v/>
      </c>
      <c r="D97" t="str">
        <f>IF(LEN(Library!E98)=0,"",Library!E98)</f>
        <v/>
      </c>
      <c r="E97" t="str">
        <f>IF(LEN(Library!F98)=0,"",Library!F98)</f>
        <v/>
      </c>
      <c r="F97" t="str">
        <f>IF(LEN(Library!M98)=0,"",Library!M98)</f>
        <v/>
      </c>
      <c r="G97" t="str">
        <f>IF(LEN(Library!E98)=0,"",_xlfn.CONCAT("barcode",Library!J98))</f>
        <v/>
      </c>
      <c r="H97" t="str">
        <f>IF(LEN(Library!K98)=0,"",Library!K98)</f>
        <v/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23</vt:i4>
      </vt:variant>
    </vt:vector>
  </HeadingPairs>
  <TitlesOfParts>
    <vt:vector size="29" baseType="lpstr">
      <vt:lpstr>Assay</vt:lpstr>
      <vt:lpstr>Library</vt:lpstr>
      <vt:lpstr>Instructions</vt:lpstr>
      <vt:lpstr>reference</vt:lpstr>
      <vt:lpstr>expt_metadata</vt:lpstr>
      <vt:lpstr>rxn_metadata</vt:lpstr>
      <vt:lpstr>adaptlig_maxvol</vt:lpstr>
      <vt:lpstr>adaptlig_targetmass</vt:lpstr>
      <vt:lpstr>DNAconc_library</vt:lpstr>
      <vt:lpstr>DNAconc_pooled</vt:lpstr>
      <vt:lpstr>endrepair_maxvol</vt:lpstr>
      <vt:lpstr>endrepair_targetmass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flowcell_checkpores</vt:lpstr>
      <vt:lpstr>flowcell_chemisty</vt:lpstr>
      <vt:lpstr>flowcell_id</vt:lpstr>
      <vt:lpstr>flowcell_maxvol</vt:lpstr>
      <vt:lpstr>flowcell_runduration</vt:lpstr>
      <vt:lpstr>flowcell_status</vt:lpstr>
      <vt:lpstr>flowcell_targetmass</vt:lpstr>
      <vt:lpstr>flowcell_usage_hrs</vt:lpstr>
      <vt:lpstr>seq_platform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Team Bridges</cp:lastModifiedBy>
  <cp:revision>1</cp:revision>
  <cp:lastPrinted>2023-06-20T18:25:51Z</cp:lastPrinted>
  <dcterms:created xsi:type="dcterms:W3CDTF">2022-03-21T12:22:51Z</dcterms:created>
  <dcterms:modified xsi:type="dcterms:W3CDTF">2024-03-14T07:22:11Z</dcterms:modified>
  <dc:language>en-GB</dc:language>
</cp:coreProperties>
</file>