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lamon/DataScience/repositories/investments/data/"/>
    </mc:Choice>
  </mc:AlternateContent>
  <xr:revisionPtr revIDLastSave="0" documentId="13_ncr:1_{26FCFDD9-6A42-8E4D-979A-002115E49BAE}" xr6:coauthVersionLast="36" xr6:coauthVersionMax="36" xr10:uidLastSave="{00000000-0000-0000-0000-000000000000}"/>
  <bookViews>
    <workbookView xWindow="380" yWindow="500" windowWidth="28040" windowHeight="16120" xr2:uid="{00000000-000D-0000-FFFF-FFFF00000000}"/>
  </bookViews>
  <sheets>
    <sheet name="Master" sheetId="2" r:id="rId1"/>
    <sheet name="Price" sheetId="4" r:id="rId2"/>
    <sheet name="Accenture" sheetId="3" r:id="rId3"/>
  </sheets>
  <externalReferences>
    <externalReference r:id="rId4"/>
  </externalReferences>
  <definedNames>
    <definedName name="_xlnm._FilterDatabase" localSheetId="0" hidden="1">Master!$A$1:$C$38</definedName>
  </definedNames>
  <calcPr calcId="181029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2" i="2"/>
  <c r="D19" i="3" l="1"/>
  <c r="D18" i="3"/>
  <c r="D13" i="3"/>
  <c r="D12" i="3"/>
  <c r="P20" i="3" l="1"/>
  <c r="P14" i="3"/>
  <c r="P19" i="3"/>
  <c r="E18" i="3"/>
  <c r="E19" i="3" s="1"/>
  <c r="F17" i="3"/>
  <c r="G17" i="3" s="1"/>
  <c r="H17" i="3" s="1"/>
  <c r="I17" i="3" s="1"/>
  <c r="J17" i="3" s="1"/>
  <c r="K17" i="3" s="1"/>
  <c r="L17" i="3" s="1"/>
  <c r="M17" i="3" s="1"/>
  <c r="N17" i="3" s="1"/>
  <c r="P13" i="3"/>
  <c r="E13" i="3"/>
  <c r="F12" i="3"/>
  <c r="F13" i="3" s="1"/>
  <c r="E12" i="3"/>
  <c r="F11" i="3"/>
  <c r="G11" i="3" s="1"/>
  <c r="H11" i="3" s="1"/>
  <c r="I11" i="3" s="1"/>
  <c r="J11" i="3" s="1"/>
  <c r="K11" i="3" s="1"/>
  <c r="L11" i="3" s="1"/>
  <c r="M11" i="3" s="1"/>
  <c r="N11" i="3" s="1"/>
  <c r="F7" i="3"/>
  <c r="G7" i="3"/>
  <c r="H7" i="3"/>
  <c r="I7" i="3"/>
  <c r="J7" i="3"/>
  <c r="K7" i="3"/>
  <c r="L7" i="3"/>
  <c r="M7" i="3"/>
  <c r="N7" i="3"/>
  <c r="E7" i="3"/>
  <c r="P8" i="3"/>
  <c r="P7" i="3"/>
  <c r="E6" i="3"/>
  <c r="F5" i="3"/>
  <c r="G5" i="3" s="1"/>
  <c r="H5" i="3" s="1"/>
  <c r="I5" i="3" s="1"/>
  <c r="J5" i="3" s="1"/>
  <c r="K5" i="3" s="1"/>
  <c r="L5" i="3" s="1"/>
  <c r="M5" i="3" s="1"/>
  <c r="N5" i="3" s="1"/>
  <c r="B2" i="3"/>
  <c r="F18" i="3" l="1"/>
  <c r="F19" i="3" s="1"/>
  <c r="G18" i="3"/>
  <c r="G12" i="3"/>
  <c r="F6" i="3"/>
  <c r="H18" i="3" l="1"/>
  <c r="G19" i="3"/>
  <c r="H12" i="3"/>
  <c r="G13" i="3"/>
  <c r="G6" i="3"/>
  <c r="I18" i="3" l="1"/>
  <c r="H19" i="3"/>
  <c r="I12" i="3"/>
  <c r="H13" i="3"/>
  <c r="H6" i="3"/>
  <c r="I19" i="3" l="1"/>
  <c r="J18" i="3"/>
  <c r="I13" i="3"/>
  <c r="J12" i="3"/>
  <c r="I6" i="3"/>
  <c r="J19" i="3" l="1"/>
  <c r="K18" i="3"/>
  <c r="J13" i="3"/>
  <c r="K12" i="3"/>
  <c r="J6" i="3"/>
  <c r="L18" i="3" l="1"/>
  <c r="K19" i="3"/>
  <c r="L12" i="3"/>
  <c r="K13" i="3"/>
  <c r="K6" i="3"/>
  <c r="M18" i="3" l="1"/>
  <c r="L19" i="3"/>
  <c r="M12" i="3"/>
  <c r="L13" i="3"/>
  <c r="L6" i="3"/>
  <c r="M19" i="3" l="1"/>
  <c r="N18" i="3"/>
  <c r="M13" i="3"/>
  <c r="N12" i="3"/>
  <c r="M6" i="3"/>
  <c r="N19" i="3" l="1"/>
  <c r="O18" i="3"/>
  <c r="O19" i="3" s="1"/>
  <c r="D20" i="3" s="1"/>
  <c r="F25" i="3" s="1"/>
  <c r="N13" i="3"/>
  <c r="O12" i="3"/>
  <c r="O13" i="3" s="1"/>
  <c r="N6" i="3"/>
  <c r="D14" i="3" l="1"/>
  <c r="F24" i="3" s="1"/>
  <c r="O6" i="3"/>
  <c r="O7" i="3" l="1"/>
  <c r="D8" i="3" s="1"/>
  <c r="F23" i="3" s="1"/>
  <c r="G23" i="3" s="1"/>
  <c r="R8" i="3"/>
  <c r="G25" i="3"/>
  <c r="R20" i="3"/>
  <c r="G24" i="3"/>
  <c r="R14" i="3"/>
  <c r="G26" i="3" l="1"/>
</calcChain>
</file>

<file path=xl/sharedStrings.xml><?xml version="1.0" encoding="utf-8"?>
<sst xmlns="http://schemas.openxmlformats.org/spreadsheetml/2006/main" count="351" uniqueCount="145">
  <si>
    <t>Ticker</t>
  </si>
  <si>
    <t>Name</t>
  </si>
  <si>
    <t>Type</t>
  </si>
  <si>
    <t>ACN</t>
  </si>
  <si>
    <t>Accenture</t>
  </si>
  <si>
    <t>Regular</t>
  </si>
  <si>
    <t>AQN</t>
  </si>
  <si>
    <t>Algonquin</t>
  </si>
  <si>
    <t>BABA</t>
  </si>
  <si>
    <t>Alibaba</t>
  </si>
  <si>
    <t>GOOG</t>
  </si>
  <si>
    <t>Alphabet</t>
  </si>
  <si>
    <t>ALA.TO</t>
  </si>
  <si>
    <t>AltaGas</t>
  </si>
  <si>
    <t>AMZN</t>
  </si>
  <si>
    <t>Amazon.com</t>
  </si>
  <si>
    <t>AAL</t>
  </si>
  <si>
    <t>AngloAmerican</t>
  </si>
  <si>
    <t>AAPL</t>
  </si>
  <si>
    <t>Apple</t>
  </si>
  <si>
    <t>T</t>
  </si>
  <si>
    <t>AT&amp;T</t>
  </si>
  <si>
    <t>AY</t>
  </si>
  <si>
    <t>Atlantica</t>
  </si>
  <si>
    <t>BP.L</t>
  </si>
  <si>
    <t>BP</t>
  </si>
  <si>
    <t>BIPC</t>
  </si>
  <si>
    <t>Brookfield Infrastructure</t>
  </si>
  <si>
    <t>BEPC</t>
  </si>
  <si>
    <t>Brookfield Renewable</t>
  </si>
  <si>
    <t>BTB-UN.TO</t>
  </si>
  <si>
    <t>BTB REIT</t>
  </si>
  <si>
    <t>CVX</t>
  </si>
  <si>
    <t>Chevron</t>
  </si>
  <si>
    <t>COST</t>
  </si>
  <si>
    <t>Costco</t>
  </si>
  <si>
    <t>DFS</t>
  </si>
  <si>
    <t>Discover Financial Services</t>
  </si>
  <si>
    <t>EBAY</t>
  </si>
  <si>
    <t>eBay</t>
  </si>
  <si>
    <t>ENB</t>
  </si>
  <si>
    <t>Enbridge</t>
  </si>
  <si>
    <t>XOM</t>
  </si>
  <si>
    <t>Exxon Mobil</t>
  </si>
  <si>
    <t>FTS</t>
  </si>
  <si>
    <t>Fortis</t>
  </si>
  <si>
    <t>GLEN.L</t>
  </si>
  <si>
    <t>Glencore</t>
  </si>
  <si>
    <t>GMRE</t>
  </si>
  <si>
    <t>Global Medical REIT</t>
  </si>
  <si>
    <t>IAG.L</t>
  </si>
  <si>
    <t>International Consolidated Airlines Group</t>
  </si>
  <si>
    <t>MA</t>
  </si>
  <si>
    <t>Mastercard</t>
  </si>
  <si>
    <t>MELI</t>
  </si>
  <si>
    <t>MercadoLibre</t>
  </si>
  <si>
    <t>MSFT</t>
  </si>
  <si>
    <t>Microsoft</t>
  </si>
  <si>
    <t>NFI.TO</t>
  </si>
  <si>
    <t>NFI Group</t>
  </si>
  <si>
    <t>NXPI</t>
  </si>
  <si>
    <t>NXP Semiconductors</t>
  </si>
  <si>
    <t>PYPL</t>
  </si>
  <si>
    <t>PayPal</t>
  </si>
  <si>
    <t>RIO</t>
  </si>
  <si>
    <t>Rio Tinto</t>
  </si>
  <si>
    <t>SHEL</t>
  </si>
  <si>
    <t>Shell</t>
  </si>
  <si>
    <t>SAP</t>
  </si>
  <si>
    <t>Saputo</t>
  </si>
  <si>
    <t>TRP</t>
  </si>
  <si>
    <t>TC Energy</t>
  </si>
  <si>
    <t>TU</t>
  </si>
  <si>
    <t>TELUS</t>
  </si>
  <si>
    <t>TDG</t>
  </si>
  <si>
    <t>TransDigm</t>
  </si>
  <si>
    <t>V</t>
  </si>
  <si>
    <t>Visa</t>
  </si>
  <si>
    <t>Intrisic Value</t>
  </si>
  <si>
    <t>Price/Value</t>
  </si>
  <si>
    <t>Price</t>
  </si>
  <si>
    <t>Discount Rate</t>
  </si>
  <si>
    <t>PerpetualGrowthRates</t>
  </si>
  <si>
    <t>P10</t>
  </si>
  <si>
    <t>P50</t>
  </si>
  <si>
    <t>P90</t>
  </si>
  <si>
    <t>input cells</t>
  </si>
  <si>
    <t>result cells</t>
  </si>
  <si>
    <t>Terminal 
Value</t>
  </si>
  <si>
    <t>Growth rate</t>
  </si>
  <si>
    <t>Scenario 1</t>
  </si>
  <si>
    <t>FCF PER SHARE</t>
  </si>
  <si>
    <t>next 5 years</t>
  </si>
  <si>
    <t>5 to 10 years</t>
  </si>
  <si>
    <t>Discount rate</t>
  </si>
  <si>
    <t>Terminal Multiple</t>
  </si>
  <si>
    <t>Implied terminal multiple</t>
  </si>
  <si>
    <t>Scenario 2</t>
  </si>
  <si>
    <t>Scenario 3</t>
  </si>
  <si>
    <t xml:space="preserve">Scenario </t>
  </si>
  <si>
    <t>Probability</t>
  </si>
  <si>
    <t>PV</t>
  </si>
  <si>
    <t>Scenario 3 (worst case)</t>
  </si>
  <si>
    <t>PAYOUT RATIO</t>
  </si>
  <si>
    <t>REGULAR COMPANY</t>
  </si>
  <si>
    <t>NPV</t>
  </si>
  <si>
    <t>Fraction</t>
  </si>
  <si>
    <t>Total NPV</t>
  </si>
  <si>
    <t>Scenario 1 (best case)</t>
  </si>
  <si>
    <t>Scenario 2 (mid case)</t>
  </si>
  <si>
    <t>TabName</t>
  </si>
  <si>
    <t>Amazon</t>
  </si>
  <si>
    <t>Anglo</t>
  </si>
  <si>
    <t>ATT</t>
  </si>
  <si>
    <t>Brookfield_I</t>
  </si>
  <si>
    <t>Brookfield_R</t>
  </si>
  <si>
    <t>BTB</t>
  </si>
  <si>
    <t>Discover</t>
  </si>
  <si>
    <t>Exxon</t>
  </si>
  <si>
    <t>GlobalMedical</t>
  </si>
  <si>
    <t>BA</t>
  </si>
  <si>
    <t>NewFlyer</t>
  </si>
  <si>
    <t>NXP</t>
  </si>
  <si>
    <t>Rio</t>
  </si>
  <si>
    <t>TC_Energy</t>
  </si>
  <si>
    <t>Telus</t>
  </si>
  <si>
    <t>BMO</t>
  </si>
  <si>
    <t>Bank of Montreal</t>
  </si>
  <si>
    <t>Financial</t>
  </si>
  <si>
    <t>BRK-B</t>
  </si>
  <si>
    <t>Berkshire Hathaway</t>
  </si>
  <si>
    <t>JPM</t>
  </si>
  <si>
    <t>JPMorgan</t>
  </si>
  <si>
    <t>MFC</t>
  </si>
  <si>
    <t>Manulife</t>
  </si>
  <si>
    <t>MKL</t>
  </si>
  <si>
    <t>Markel</t>
  </si>
  <si>
    <t>SLF</t>
  </si>
  <si>
    <t>SunLife</t>
  </si>
  <si>
    <t>BK</t>
  </si>
  <si>
    <t>Bank of New York Mellon Corporation</t>
  </si>
  <si>
    <t>BNS</t>
  </si>
  <si>
    <t>Bank of Nova Scotia</t>
  </si>
  <si>
    <t>BLK</t>
  </si>
  <si>
    <t>BlackRock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</si>
</sst>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"/>
      <family val="2"/>
    </font>
    <font>
      <sz val="18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Calibri"/>
      <family val="2"/>
      <scheme val="minor"/>
    </font>
    <font>
      <b/>
      <sz val="10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8" fillId="0" borderId="0"/>
    <xf numFmtId="0" fontId="22" fillId="0" borderId="0" applyNumberFormat="0" applyFill="0" applyBorder="0" applyAlignment="0" applyProtection="0"/>
    <xf numFmtId="9" fontId="18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NumberFormat="1"/>
    <xf numFmtId="9" fontId="0" fillId="0" borderId="0" xfId="0" applyNumberFormat="1"/>
    <xf numFmtId="9" fontId="0" fillId="0" borderId="0" xfId="42" applyFont="1"/>
    <xf numFmtId="0" fontId="18" fillId="0" borderId="0" xfId="43"/>
    <xf numFmtId="0" fontId="18" fillId="33" borderId="0" xfId="43" applyFill="1"/>
    <xf numFmtId="0" fontId="19" fillId="0" borderId="0" xfId="0" applyFont="1"/>
    <xf numFmtId="0" fontId="20" fillId="0" borderId="0" xfId="43" applyFont="1" applyAlignment="1">
      <alignment horizontal="left" vertical="center"/>
    </xf>
    <xf numFmtId="0" fontId="21" fillId="0" borderId="0" xfId="43" applyFont="1"/>
    <xf numFmtId="0" fontId="18" fillId="34" borderId="0" xfId="43" applyFill="1"/>
    <xf numFmtId="0" fontId="18" fillId="0" borderId="0" xfId="43" applyAlignment="1">
      <alignment horizontal="right"/>
    </xf>
    <xf numFmtId="0" fontId="22" fillId="0" borderId="0" xfId="44" quotePrefix="1" applyAlignment="1">
      <alignment horizontal="left" vertical="center"/>
    </xf>
    <xf numFmtId="0" fontId="23" fillId="0" borderId="0" xfId="43" applyFont="1" applyAlignment="1">
      <alignment horizontal="center" wrapText="1"/>
    </xf>
    <xf numFmtId="0" fontId="23" fillId="0" borderId="0" xfId="43" applyFont="1"/>
    <xf numFmtId="0" fontId="23" fillId="0" borderId="10" xfId="43" applyFont="1" applyBorder="1" applyAlignment="1">
      <alignment horizontal="center"/>
    </xf>
    <xf numFmtId="2" fontId="18" fillId="0" borderId="0" xfId="43" applyNumberFormat="1"/>
    <xf numFmtId="2" fontId="18" fillId="0" borderId="0" xfId="43" applyNumberFormat="1" applyAlignment="1">
      <alignment horizontal="center"/>
    </xf>
    <xf numFmtId="0" fontId="18" fillId="0" borderId="11" xfId="43" applyBorder="1" applyAlignment="1">
      <alignment horizontal="center"/>
    </xf>
    <xf numFmtId="2" fontId="18" fillId="34" borderId="0" xfId="43" applyNumberFormat="1" applyFill="1"/>
    <xf numFmtId="0" fontId="18" fillId="0" borderId="12" xfId="43" applyBorder="1"/>
    <xf numFmtId="0" fontId="18" fillId="0" borderId="13" xfId="43" applyBorder="1"/>
    <xf numFmtId="0" fontId="18" fillId="0" borderId="14" xfId="43" applyBorder="1"/>
    <xf numFmtId="0" fontId="18" fillId="0" borderId="15" xfId="43" applyBorder="1"/>
    <xf numFmtId="0" fontId="18" fillId="33" borderId="0" xfId="43" applyFill="1" applyAlignment="1">
      <alignment horizontal="center"/>
    </xf>
    <xf numFmtId="2" fontId="18" fillId="0" borderId="16" xfId="43" applyNumberFormat="1" applyBorder="1" applyAlignment="1">
      <alignment horizontal="center"/>
    </xf>
    <xf numFmtId="0" fontId="18" fillId="0" borderId="17" xfId="43" applyBorder="1"/>
    <xf numFmtId="0" fontId="18" fillId="33" borderId="11" xfId="43" applyFill="1" applyBorder="1" applyAlignment="1">
      <alignment horizontal="center"/>
    </xf>
    <xf numFmtId="2" fontId="18" fillId="0" borderId="11" xfId="43" applyNumberFormat="1" applyBorder="1" applyAlignment="1">
      <alignment horizontal="center"/>
    </xf>
    <xf numFmtId="2" fontId="18" fillId="0" borderId="18" xfId="43" applyNumberFormat="1" applyBorder="1" applyAlignment="1">
      <alignment horizontal="center"/>
    </xf>
    <xf numFmtId="2" fontId="23" fillId="34" borderId="12" xfId="43" applyNumberFormat="1" applyFont="1" applyFill="1" applyBorder="1"/>
    <xf numFmtId="2" fontId="23" fillId="34" borderId="14" xfId="43" applyNumberFormat="1" applyFont="1" applyFill="1" applyBorder="1"/>
    <xf numFmtId="9" fontId="0" fillId="33" borderId="19" xfId="45" applyFont="1" applyFill="1" applyBorder="1" applyAlignment="1">
      <alignment horizontal="center"/>
    </xf>
    <xf numFmtId="2" fontId="18" fillId="0" borderId="0" xfId="43" applyNumberFormat="1" applyBorder="1" applyAlignment="1">
      <alignment horizontal="center"/>
    </xf>
    <xf numFmtId="9" fontId="0" fillId="33" borderId="20" xfId="45" applyFont="1" applyFill="1" applyBorder="1" applyAlignment="1">
      <alignment horizontal="center"/>
    </xf>
    <xf numFmtId="9" fontId="0" fillId="0" borderId="20" xfId="45" applyFont="1" applyFill="1" applyBorder="1" applyAlignment="1">
      <alignment horizontal="center"/>
    </xf>
    <xf numFmtId="9" fontId="18" fillId="0" borderId="21" xfId="42" applyFont="1" applyFill="1" applyBorder="1" applyAlignment="1">
      <alignment horizontal="center"/>
    </xf>
    <xf numFmtId="0" fontId="18" fillId="0" borderId="0" xfId="43" applyBorder="1"/>
    <xf numFmtId="0" fontId="18" fillId="0" borderId="11" xfId="43" applyBorder="1"/>
    <xf numFmtId="0" fontId="16" fillId="0" borderId="22" xfId="0" applyFont="1" applyBorder="1"/>
    <xf numFmtId="0" fontId="18" fillId="0" borderId="15" xfId="43" applyFont="1" applyBorder="1"/>
    <xf numFmtId="2" fontId="18" fillId="0" borderId="17" xfId="43" applyNumberFormat="1" applyBorder="1"/>
    <xf numFmtId="0" fontId="23" fillId="0" borderId="23" xfId="43" applyFont="1" applyBorder="1" applyAlignment="1">
      <alignment horizontal="center"/>
    </xf>
    <xf numFmtId="2" fontId="18" fillId="0" borderId="24" xfId="43" applyNumberFormat="1" applyBorder="1" applyAlignment="1">
      <alignment horizontal="center"/>
    </xf>
    <xf numFmtId="0" fontId="0" fillId="0" borderId="25" xfId="0" applyBorder="1"/>
    <xf numFmtId="0" fontId="23" fillId="0" borderId="26" xfId="43" applyFont="1" applyBorder="1"/>
    <xf numFmtId="2" fontId="18" fillId="34" borderId="28" xfId="43" applyNumberFormat="1" applyFill="1" applyBorder="1" applyAlignment="1">
      <alignment horizontal="center"/>
    </xf>
    <xf numFmtId="2" fontId="18" fillId="33" borderId="27" xfId="43" applyNumberFormat="1" applyFill="1" applyBorder="1" applyAlignment="1">
      <alignment horizontal="center"/>
    </xf>
    <xf numFmtId="9" fontId="18" fillId="33" borderId="27" xfId="42" applyFont="1" applyFill="1" applyBorder="1" applyAlignment="1">
      <alignment horizontal="center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4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9E8C0047-EDBD-9A4F-B2F9-106FCC11438B}"/>
    <cellStyle name="Note" xfId="15" builtinId="10" customBuiltin="1"/>
    <cellStyle name="Output" xfId="10" builtinId="21" customBuiltin="1"/>
    <cellStyle name="Percent" xfId="42" builtinId="5"/>
    <cellStyle name="Percent 2" xfId="45" xr:uid="{163C3628-E090-634D-8340-8206A8178727}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B05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_Financi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Price"/>
    </sheetNames>
    <sheetDataSet>
      <sheetData sheetId="0"/>
      <sheetData sheetId="1">
        <row r="2">
          <cell r="B2" t="str">
            <v>ACN</v>
          </cell>
          <cell r="C2" t="str">
            <v>Accenture</v>
          </cell>
          <cell r="D2" t="str">
            <v>Regular</v>
          </cell>
          <cell r="E2">
            <v>320.26611328125</v>
          </cell>
        </row>
        <row r="3">
          <cell r="B3" t="str">
            <v>AQN</v>
          </cell>
          <cell r="C3" t="str">
            <v>Algonquin</v>
          </cell>
          <cell r="D3" t="str">
            <v>Regular</v>
          </cell>
          <cell r="E3">
            <v>14.2299995422363</v>
          </cell>
        </row>
        <row r="4">
          <cell r="B4" t="str">
            <v>BABA</v>
          </cell>
          <cell r="C4" t="str">
            <v>Alibaba</v>
          </cell>
          <cell r="D4" t="str">
            <v>Regular</v>
          </cell>
          <cell r="E4">
            <v>106.890098571777</v>
          </cell>
        </row>
        <row r="5">
          <cell r="B5" t="str">
            <v>GOOG</v>
          </cell>
          <cell r="C5" t="str">
            <v>Alphabet</v>
          </cell>
          <cell r="D5" t="str">
            <v>Regular</v>
          </cell>
          <cell r="E5">
            <v>2694.580078125</v>
          </cell>
        </row>
        <row r="6">
          <cell r="B6" t="str">
            <v>ALA.TO</v>
          </cell>
          <cell r="C6" t="str">
            <v>AltaGas</v>
          </cell>
          <cell r="D6" t="str">
            <v>Regular</v>
          </cell>
          <cell r="E6">
            <v>27.959999084472599</v>
          </cell>
        </row>
        <row r="7">
          <cell r="B7" t="str">
            <v>AMZN</v>
          </cell>
          <cell r="C7" t="str">
            <v>Amazon.com</v>
          </cell>
          <cell r="D7" t="str">
            <v>Regular</v>
          </cell>
          <cell r="E7">
            <v>3064.98999023437</v>
          </cell>
        </row>
        <row r="8">
          <cell r="B8" t="str">
            <v>AAL</v>
          </cell>
          <cell r="C8" t="str">
            <v>AngloAmerican</v>
          </cell>
          <cell r="D8" t="str">
            <v>Regular</v>
          </cell>
          <cell r="E8">
            <v>17.645900726318299</v>
          </cell>
        </row>
        <row r="9">
          <cell r="B9" t="str">
            <v>AAPL</v>
          </cell>
          <cell r="C9" t="str">
            <v>Apple</v>
          </cell>
          <cell r="D9" t="str">
            <v>Regular</v>
          </cell>
          <cell r="E9">
            <v>164.39500427246</v>
          </cell>
        </row>
        <row r="10">
          <cell r="B10" t="str">
            <v>T</v>
          </cell>
          <cell r="C10" t="str">
            <v>AT&amp;T</v>
          </cell>
          <cell r="D10" t="str">
            <v>Regular</v>
          </cell>
          <cell r="E10">
            <v>24.065000534057599</v>
          </cell>
        </row>
        <row r="11">
          <cell r="B11" t="str">
            <v>AY</v>
          </cell>
          <cell r="C11" t="str">
            <v>Atlantica</v>
          </cell>
          <cell r="D11" t="str">
            <v>Regular</v>
          </cell>
          <cell r="E11">
            <v>33.020000457763601</v>
          </cell>
        </row>
        <row r="12">
          <cell r="B12" t="str">
            <v>BMO</v>
          </cell>
          <cell r="C12" t="str">
            <v>Bank of Montreal</v>
          </cell>
          <cell r="D12" t="str">
            <v>Financial</v>
          </cell>
          <cell r="E12">
            <v>114.48999786376901</v>
          </cell>
        </row>
        <row r="13">
          <cell r="B13" t="str">
            <v>BRK-B</v>
          </cell>
          <cell r="C13" t="str">
            <v>Berkshire Hathaway</v>
          </cell>
          <cell r="D13" t="str">
            <v>Financial</v>
          </cell>
          <cell r="E13">
            <v>319.260009765625</v>
          </cell>
        </row>
        <row r="14">
          <cell r="B14" t="str">
            <v>BP.L</v>
          </cell>
          <cell r="C14" t="str">
            <v>BP</v>
          </cell>
          <cell r="D14" t="str">
            <v>Regular</v>
          </cell>
          <cell r="E14">
            <v>378.5</v>
          </cell>
        </row>
        <row r="15">
          <cell r="B15" t="str">
            <v>BIPC</v>
          </cell>
          <cell r="C15" t="str">
            <v>Brookfield Infrastructure</v>
          </cell>
          <cell r="D15" t="str">
            <v>Regular</v>
          </cell>
          <cell r="E15">
            <v>69.739997863769503</v>
          </cell>
        </row>
        <row r="16">
          <cell r="B16" t="str">
            <v>BEPC</v>
          </cell>
          <cell r="C16" t="str">
            <v>Brookfield Renewable</v>
          </cell>
          <cell r="D16" t="str">
            <v>Regular</v>
          </cell>
          <cell r="E16">
            <v>35.450000762939403</v>
          </cell>
        </row>
        <row r="17">
          <cell r="B17" t="str">
            <v>BTB-UN.TO</v>
          </cell>
          <cell r="C17" t="str">
            <v>BTB REIT</v>
          </cell>
          <cell r="D17" t="str">
            <v>Regular</v>
          </cell>
          <cell r="E17">
            <v>4.0799999237060502</v>
          </cell>
        </row>
        <row r="18">
          <cell r="B18" t="str">
            <v>CVX</v>
          </cell>
          <cell r="C18" t="str">
            <v>Chevron</v>
          </cell>
          <cell r="D18" t="str">
            <v>Regular</v>
          </cell>
          <cell r="E18">
            <v>138.63299560546801</v>
          </cell>
        </row>
        <row r="19">
          <cell r="B19" t="str">
            <v>COST</v>
          </cell>
          <cell r="C19" t="str">
            <v>Costco</v>
          </cell>
          <cell r="D19" t="str">
            <v>Regular</v>
          </cell>
          <cell r="E19">
            <v>517.260009765625</v>
          </cell>
        </row>
        <row r="20">
          <cell r="B20" t="str">
            <v>DFS</v>
          </cell>
          <cell r="C20" t="str">
            <v>Discover Financial Services</v>
          </cell>
          <cell r="D20" t="str">
            <v>Regular</v>
          </cell>
          <cell r="E20">
            <v>123.809997558593</v>
          </cell>
        </row>
        <row r="21">
          <cell r="B21" t="str">
            <v>EBAY</v>
          </cell>
          <cell r="C21" t="str">
            <v>eBay</v>
          </cell>
          <cell r="D21" t="str">
            <v>Regular</v>
          </cell>
          <cell r="E21">
            <v>55.049999237060497</v>
          </cell>
        </row>
        <row r="22">
          <cell r="B22" t="str">
            <v>ENB</v>
          </cell>
          <cell r="C22" t="str">
            <v>Enbridge</v>
          </cell>
          <cell r="D22" t="str">
            <v>Regular</v>
          </cell>
          <cell r="E22">
            <v>42.3843994140625</v>
          </cell>
        </row>
        <row r="23">
          <cell r="B23" t="str">
            <v>XOM</v>
          </cell>
          <cell r="C23" t="str">
            <v>Exxon Mobil</v>
          </cell>
          <cell r="D23" t="str">
            <v>Regular</v>
          </cell>
          <cell r="E23">
            <v>76.943000793457003</v>
          </cell>
        </row>
        <row r="24">
          <cell r="B24" t="str">
            <v>FTS</v>
          </cell>
          <cell r="C24" t="str">
            <v>Fortis</v>
          </cell>
          <cell r="D24" t="str">
            <v>Regular</v>
          </cell>
          <cell r="E24">
            <v>45.819999694824197</v>
          </cell>
        </row>
        <row r="25">
          <cell r="B25" t="str">
            <v>GLEN.L</v>
          </cell>
          <cell r="C25" t="str">
            <v>Glencore</v>
          </cell>
          <cell r="D25" t="str">
            <v>Regular</v>
          </cell>
          <cell r="E25">
            <v>439.14999389648398</v>
          </cell>
        </row>
        <row r="26">
          <cell r="B26" t="str">
            <v>GMRE</v>
          </cell>
          <cell r="C26" t="str">
            <v>Global Medical REIT</v>
          </cell>
          <cell r="D26" t="str">
            <v>Regular</v>
          </cell>
          <cell r="E26">
            <v>15.779999732971101</v>
          </cell>
        </row>
        <row r="27">
          <cell r="B27" t="str">
            <v>IAG.L</v>
          </cell>
          <cell r="C27" t="str">
            <v>International Consolidated Airlines Group</v>
          </cell>
          <cell r="D27" t="str">
            <v>Regular</v>
          </cell>
          <cell r="E27">
            <v>154.52000427246</v>
          </cell>
        </row>
        <row r="28">
          <cell r="B28" t="str">
            <v>JPM</v>
          </cell>
          <cell r="C28" t="str">
            <v>JPMorgan</v>
          </cell>
          <cell r="D28" t="str">
            <v>Financial</v>
          </cell>
          <cell r="E28">
            <v>149.94000244140599</v>
          </cell>
        </row>
        <row r="29">
          <cell r="B29" t="str">
            <v>MFC</v>
          </cell>
          <cell r="C29" t="str">
            <v>Manulife</v>
          </cell>
          <cell r="D29" t="str">
            <v>Financial</v>
          </cell>
          <cell r="E29">
            <v>20.309999465942301</v>
          </cell>
        </row>
        <row r="30">
          <cell r="B30" t="str">
            <v>MKL</v>
          </cell>
          <cell r="C30" t="str">
            <v>Markel</v>
          </cell>
          <cell r="D30" t="str">
            <v>Financial</v>
          </cell>
          <cell r="E30">
            <v>1249.90002441406</v>
          </cell>
        </row>
        <row r="31">
          <cell r="B31" t="str">
            <v>MA</v>
          </cell>
          <cell r="C31" t="str">
            <v>Mastercard</v>
          </cell>
          <cell r="D31" t="str">
            <v>Regular</v>
          </cell>
          <cell r="E31">
            <v>371.89999389648398</v>
          </cell>
        </row>
        <row r="32">
          <cell r="B32" t="str">
            <v>MELI</v>
          </cell>
          <cell r="C32" t="str">
            <v>MercadoLibre</v>
          </cell>
          <cell r="D32" t="str">
            <v>Regular</v>
          </cell>
          <cell r="E32">
            <v>1109.11499023437</v>
          </cell>
        </row>
        <row r="33">
          <cell r="B33" t="str">
            <v>MSFT</v>
          </cell>
          <cell r="C33" t="str">
            <v>Microsoft</v>
          </cell>
          <cell r="D33" t="str">
            <v>Regular</v>
          </cell>
          <cell r="E33">
            <v>296.91000366210898</v>
          </cell>
        </row>
        <row r="34">
          <cell r="B34" t="str">
            <v>NFI.TO</v>
          </cell>
          <cell r="C34" t="str">
            <v>NFI Group</v>
          </cell>
          <cell r="D34" t="str">
            <v>Regular</v>
          </cell>
          <cell r="E34">
            <v>18.870000839233398</v>
          </cell>
        </row>
        <row r="35">
          <cell r="B35" t="str">
            <v>NXPI</v>
          </cell>
          <cell r="C35" t="str">
            <v>NXP Semiconductors</v>
          </cell>
          <cell r="D35" t="str">
            <v>Regular</v>
          </cell>
          <cell r="E35">
            <v>192.33000183105401</v>
          </cell>
        </row>
        <row r="36">
          <cell r="B36" t="str">
            <v>PYPL</v>
          </cell>
          <cell r="C36" t="str">
            <v>PayPal</v>
          </cell>
          <cell r="D36" t="str">
            <v>Regular</v>
          </cell>
          <cell r="E36">
            <v>109.459999084472</v>
          </cell>
        </row>
        <row r="37">
          <cell r="B37" t="str">
            <v>RIO</v>
          </cell>
          <cell r="C37" t="str">
            <v>Rio Tinto</v>
          </cell>
          <cell r="D37" t="str">
            <v>Regular</v>
          </cell>
          <cell r="E37">
            <v>77.407501220703097</v>
          </cell>
        </row>
        <row r="38">
          <cell r="B38" t="str">
            <v>SHEL</v>
          </cell>
          <cell r="C38" t="str">
            <v>Shell</v>
          </cell>
          <cell r="D38" t="str">
            <v>Regular</v>
          </cell>
          <cell r="E38">
            <v>53.590000152587798</v>
          </cell>
        </row>
        <row r="39">
          <cell r="B39" t="str">
            <v>SAP</v>
          </cell>
          <cell r="C39" t="str">
            <v>Saputo</v>
          </cell>
          <cell r="D39" t="str">
            <v>Regular</v>
          </cell>
          <cell r="E39">
            <v>114.220001220703</v>
          </cell>
        </row>
        <row r="40">
          <cell r="B40" t="str">
            <v>SLF</v>
          </cell>
          <cell r="C40" t="str">
            <v>SunLife</v>
          </cell>
          <cell r="D40" t="str">
            <v>Financial</v>
          </cell>
          <cell r="E40">
            <v>52.700000762939403</v>
          </cell>
        </row>
        <row r="41">
          <cell r="B41" t="str">
            <v>TRP</v>
          </cell>
          <cell r="C41" t="str">
            <v>TC Energy</v>
          </cell>
          <cell r="D41" t="str">
            <v>Regular</v>
          </cell>
          <cell r="E41">
            <v>52.365001678466797</v>
          </cell>
        </row>
        <row r="42">
          <cell r="B42" t="str">
            <v>TU</v>
          </cell>
          <cell r="C42" t="str">
            <v>TELUS</v>
          </cell>
          <cell r="D42" t="str">
            <v>Regular</v>
          </cell>
          <cell r="E42">
            <v>25.444999694824201</v>
          </cell>
        </row>
        <row r="43">
          <cell r="B43" t="str">
            <v>BK</v>
          </cell>
          <cell r="C43" t="str">
            <v>Bank of New York Mellon Corporation</v>
          </cell>
          <cell r="D43" t="str">
            <v>Financial</v>
          </cell>
          <cell r="E43">
            <v>54.159999847412102</v>
          </cell>
        </row>
        <row r="44">
          <cell r="B44" t="str">
            <v>BNS</v>
          </cell>
          <cell r="C44" t="str">
            <v>Bank of Nova Scotia</v>
          </cell>
          <cell r="D44" t="str">
            <v>Financial</v>
          </cell>
          <cell r="E44">
            <v>71.897003173828097</v>
          </cell>
        </row>
        <row r="45">
          <cell r="B45" t="str">
            <v>TDG</v>
          </cell>
          <cell r="C45" t="str">
            <v>TransDigm</v>
          </cell>
          <cell r="D45" t="str">
            <v>Regular</v>
          </cell>
          <cell r="E45">
            <v>665.07501220703102</v>
          </cell>
        </row>
        <row r="46">
          <cell r="B46" t="str">
            <v>V</v>
          </cell>
          <cell r="C46" t="str">
            <v>Visa</v>
          </cell>
          <cell r="D46" t="str">
            <v>Regular</v>
          </cell>
          <cell r="E46">
            <v>220.07000732421801</v>
          </cell>
        </row>
        <row r="47">
          <cell r="B47" t="str">
            <v>BLK</v>
          </cell>
          <cell r="C47" t="str">
            <v>BlackRock</v>
          </cell>
          <cell r="D47" t="str">
            <v>Financial</v>
          </cell>
          <cell r="E47">
            <v>747.31878662109295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"/>
  <sheetViews>
    <sheetView tabSelected="1" workbookViewId="0">
      <selection activeCell="F11" sqref="F11"/>
    </sheetView>
  </sheetViews>
  <sheetFormatPr baseColWidth="10" defaultRowHeight="16"/>
  <cols>
    <col min="1" max="1" width="10.6640625" bestFit="1" customWidth="1"/>
    <col min="2" max="2" width="35.5" bestFit="1" customWidth="1"/>
    <col min="3" max="3" width="10.83203125" customWidth="1"/>
    <col min="4" max="4" width="13" bestFit="1" customWidth="1"/>
    <col min="5" max="6" width="11.83203125" bestFit="1" customWidth="1"/>
    <col min="9" max="9" width="12.5" bestFit="1" customWidth="1"/>
    <col min="10" max="10" width="10" customWidth="1"/>
    <col min="11" max="11" width="20" bestFit="1" customWidth="1"/>
  </cols>
  <sheetData>
    <row r="1" spans="1:11">
      <c r="A1" t="s">
        <v>0</v>
      </c>
      <c r="B1" t="s">
        <v>1</v>
      </c>
      <c r="C1" t="s">
        <v>2</v>
      </c>
      <c r="D1" t="s">
        <v>110</v>
      </c>
      <c r="E1" t="s">
        <v>80</v>
      </c>
      <c r="F1" t="s">
        <v>78</v>
      </c>
      <c r="G1" s="1" t="s">
        <v>79</v>
      </c>
      <c r="I1" t="s">
        <v>81</v>
      </c>
      <c r="K1" t="s">
        <v>82</v>
      </c>
    </row>
    <row r="2" spans="1:11">
      <c r="A2" t="s">
        <v>3</v>
      </c>
      <c r="B2" t="s">
        <v>4</v>
      </c>
      <c r="C2" t="s">
        <v>5</v>
      </c>
      <c r="D2" t="s">
        <v>4</v>
      </c>
      <c r="E2">
        <f>VLOOKUP(A2:A10,[1]Price!$B$2:$E$47,4, FALSE)</f>
        <v>320.26611328125</v>
      </c>
      <c r="I2" s="2">
        <v>0.1</v>
      </c>
      <c r="J2" t="s">
        <v>83</v>
      </c>
      <c r="K2" s="3">
        <v>0.06</v>
      </c>
    </row>
    <row r="3" spans="1:11">
      <c r="A3" t="s">
        <v>6</v>
      </c>
      <c r="B3" t="s">
        <v>7</v>
      </c>
      <c r="C3" t="s">
        <v>5</v>
      </c>
      <c r="D3" t="s">
        <v>7</v>
      </c>
      <c r="E3">
        <f>VLOOKUP(A3:A11,[1]Price!$B$2:$E$47,4, FALSE)</f>
        <v>14.2299995422363</v>
      </c>
      <c r="J3" t="s">
        <v>84</v>
      </c>
      <c r="K3" s="3">
        <v>0.04</v>
      </c>
    </row>
    <row r="4" spans="1:11">
      <c r="A4" t="s">
        <v>8</v>
      </c>
      <c r="B4" t="s">
        <v>9</v>
      </c>
      <c r="C4" t="s">
        <v>5</v>
      </c>
      <c r="D4" t="s">
        <v>9</v>
      </c>
      <c r="E4">
        <f>VLOOKUP(A4:A12,[1]Price!$B$2:$E$47,4, FALSE)</f>
        <v>106.890098571777</v>
      </c>
      <c r="J4" t="s">
        <v>85</v>
      </c>
      <c r="K4" s="3">
        <v>0.02</v>
      </c>
    </row>
    <row r="5" spans="1:11">
      <c r="A5" t="s">
        <v>10</v>
      </c>
      <c r="B5" t="s">
        <v>11</v>
      </c>
      <c r="C5" t="s">
        <v>5</v>
      </c>
      <c r="D5" t="s">
        <v>11</v>
      </c>
      <c r="E5">
        <f>VLOOKUP(A5:A13,[1]Price!$B$2:$E$47,4, FALSE)</f>
        <v>2694.580078125</v>
      </c>
    </row>
    <row r="6" spans="1:11">
      <c r="A6" t="s">
        <v>12</v>
      </c>
      <c r="B6" t="s">
        <v>13</v>
      </c>
      <c r="C6" t="s">
        <v>5</v>
      </c>
      <c r="D6" t="s">
        <v>13</v>
      </c>
      <c r="E6">
        <f>VLOOKUP(A6:A14,[1]Price!$B$2:$E$47,4, FALSE)</f>
        <v>27.959999084472599</v>
      </c>
    </row>
    <row r="7" spans="1:11">
      <c r="A7" t="s">
        <v>14</v>
      </c>
      <c r="B7" t="s">
        <v>15</v>
      </c>
      <c r="C7" t="s">
        <v>5</v>
      </c>
      <c r="D7" t="s">
        <v>111</v>
      </c>
      <c r="E7">
        <f>VLOOKUP(A7:A15,[1]Price!$B$2:$E$47,4, FALSE)</f>
        <v>3064.98999023437</v>
      </c>
    </row>
    <row r="8" spans="1:11">
      <c r="A8" t="s">
        <v>16</v>
      </c>
      <c r="B8" t="s">
        <v>17</v>
      </c>
      <c r="C8" t="s">
        <v>5</v>
      </c>
      <c r="D8" t="s">
        <v>112</v>
      </c>
      <c r="E8">
        <f>VLOOKUP(A8:A16,[1]Price!$B$2:$E$47,4, FALSE)</f>
        <v>17.645900726318299</v>
      </c>
    </row>
    <row r="9" spans="1:11">
      <c r="A9" t="s">
        <v>18</v>
      </c>
      <c r="B9" t="s">
        <v>19</v>
      </c>
      <c r="C9" t="s">
        <v>5</v>
      </c>
      <c r="D9" t="s">
        <v>19</v>
      </c>
      <c r="E9">
        <f>VLOOKUP(A9:A17,[1]Price!$B$2:$E$47,4, FALSE)</f>
        <v>164.39500427246</v>
      </c>
    </row>
    <row r="10" spans="1:11">
      <c r="A10" t="s">
        <v>20</v>
      </c>
      <c r="B10" t="s">
        <v>21</v>
      </c>
      <c r="C10" t="s">
        <v>5</v>
      </c>
      <c r="D10" t="s">
        <v>113</v>
      </c>
      <c r="E10">
        <f>VLOOKUP(A10:A18,[1]Price!$B$2:$E$47,4, FALSE)</f>
        <v>24.065000534057599</v>
      </c>
    </row>
    <row r="11" spans="1:11">
      <c r="A11" t="s">
        <v>22</v>
      </c>
      <c r="B11" t="s">
        <v>23</v>
      </c>
      <c r="C11" t="s">
        <v>5</v>
      </c>
      <c r="D11" t="s">
        <v>23</v>
      </c>
      <c r="E11">
        <f>VLOOKUP(A11:A19,[1]Price!$B$2:$E$47,4, FALSE)</f>
        <v>33.020000457763601</v>
      </c>
    </row>
    <row r="12" spans="1:11">
      <c r="A12" t="s">
        <v>24</v>
      </c>
      <c r="B12" t="s">
        <v>25</v>
      </c>
      <c r="C12" t="s">
        <v>5</v>
      </c>
      <c r="D12" t="s">
        <v>25</v>
      </c>
      <c r="E12">
        <f>VLOOKUP(A12:A20,[1]Price!$B$2:$E$47,4, FALSE)</f>
        <v>378.5</v>
      </c>
    </row>
    <row r="13" spans="1:11">
      <c r="A13" t="s">
        <v>26</v>
      </c>
      <c r="B13" t="s">
        <v>27</v>
      </c>
      <c r="C13" t="s">
        <v>5</v>
      </c>
      <c r="D13" t="s">
        <v>114</v>
      </c>
      <c r="E13">
        <f>VLOOKUP(A13:A21,[1]Price!$B$2:$E$47,4, FALSE)</f>
        <v>69.739997863769503</v>
      </c>
    </row>
    <row r="14" spans="1:11">
      <c r="A14" t="s">
        <v>28</v>
      </c>
      <c r="B14" t="s">
        <v>29</v>
      </c>
      <c r="C14" t="s">
        <v>5</v>
      </c>
      <c r="D14" t="s">
        <v>115</v>
      </c>
      <c r="E14">
        <f>VLOOKUP(A14:A22,[1]Price!$B$2:$E$47,4, FALSE)</f>
        <v>35.450000762939403</v>
      </c>
    </row>
    <row r="15" spans="1:11">
      <c r="A15" t="s">
        <v>30</v>
      </c>
      <c r="B15" t="s">
        <v>31</v>
      </c>
      <c r="C15" t="s">
        <v>5</v>
      </c>
      <c r="D15" t="s">
        <v>116</v>
      </c>
      <c r="E15">
        <f>VLOOKUP(A15:A23,[1]Price!$B$2:$E$47,4, FALSE)</f>
        <v>4.0799999237060502</v>
      </c>
    </row>
    <row r="16" spans="1:11">
      <c r="A16" t="s">
        <v>32</v>
      </c>
      <c r="B16" t="s">
        <v>33</v>
      </c>
      <c r="C16" t="s">
        <v>5</v>
      </c>
      <c r="D16" t="s">
        <v>33</v>
      </c>
      <c r="E16">
        <f>VLOOKUP(A16:A24,[1]Price!$B$2:$E$47,4, FALSE)</f>
        <v>138.63299560546801</v>
      </c>
    </row>
    <row r="17" spans="1:5">
      <c r="A17" t="s">
        <v>34</v>
      </c>
      <c r="B17" t="s">
        <v>35</v>
      </c>
      <c r="C17" t="s">
        <v>5</v>
      </c>
      <c r="D17" t="s">
        <v>35</v>
      </c>
      <c r="E17">
        <f>VLOOKUP(A17:A25,[1]Price!$B$2:$E$47,4, FALSE)</f>
        <v>517.260009765625</v>
      </c>
    </row>
    <row r="18" spans="1:5">
      <c r="A18" t="s">
        <v>36</v>
      </c>
      <c r="B18" t="s">
        <v>37</v>
      </c>
      <c r="C18" t="s">
        <v>5</v>
      </c>
      <c r="D18" t="s">
        <v>117</v>
      </c>
      <c r="E18">
        <f>VLOOKUP(A18:A26,[1]Price!$B$2:$E$47,4, FALSE)</f>
        <v>123.809997558593</v>
      </c>
    </row>
    <row r="19" spans="1:5">
      <c r="A19" t="s">
        <v>38</v>
      </c>
      <c r="B19" t="s">
        <v>39</v>
      </c>
      <c r="C19" t="s">
        <v>5</v>
      </c>
      <c r="D19" t="s">
        <v>39</v>
      </c>
      <c r="E19">
        <f>VLOOKUP(A19:A27,[1]Price!$B$2:$E$47,4, FALSE)</f>
        <v>55.049999237060497</v>
      </c>
    </row>
    <row r="20" spans="1:5">
      <c r="A20" t="s">
        <v>40</v>
      </c>
      <c r="B20" t="s">
        <v>41</v>
      </c>
      <c r="C20" t="s">
        <v>5</v>
      </c>
      <c r="D20" t="s">
        <v>41</v>
      </c>
      <c r="E20">
        <f>VLOOKUP(A20:A28,[1]Price!$B$2:$E$47,4, FALSE)</f>
        <v>42.3843994140625</v>
      </c>
    </row>
    <row r="21" spans="1:5">
      <c r="A21" t="s">
        <v>42</v>
      </c>
      <c r="B21" t="s">
        <v>43</v>
      </c>
      <c r="C21" t="s">
        <v>5</v>
      </c>
      <c r="D21" t="s">
        <v>118</v>
      </c>
      <c r="E21">
        <f>VLOOKUP(A21:A29,[1]Price!$B$2:$E$47,4, FALSE)</f>
        <v>76.943000793457003</v>
      </c>
    </row>
    <row r="22" spans="1:5">
      <c r="A22" t="s">
        <v>44</v>
      </c>
      <c r="B22" t="s">
        <v>45</v>
      </c>
      <c r="C22" t="s">
        <v>5</v>
      </c>
      <c r="D22" t="s">
        <v>45</v>
      </c>
      <c r="E22">
        <f>VLOOKUP(A22:A30,[1]Price!$B$2:$E$47,4, FALSE)</f>
        <v>45.819999694824197</v>
      </c>
    </row>
    <row r="23" spans="1:5">
      <c r="A23" t="s">
        <v>46</v>
      </c>
      <c r="B23" t="s">
        <v>47</v>
      </c>
      <c r="C23" t="s">
        <v>5</v>
      </c>
      <c r="D23" t="s">
        <v>47</v>
      </c>
      <c r="E23">
        <f>VLOOKUP(A23:A31,[1]Price!$B$2:$E$47,4, FALSE)</f>
        <v>439.14999389648398</v>
      </c>
    </row>
    <row r="24" spans="1:5">
      <c r="A24" t="s">
        <v>48</v>
      </c>
      <c r="B24" t="s">
        <v>49</v>
      </c>
      <c r="C24" t="s">
        <v>5</v>
      </c>
      <c r="D24" t="s">
        <v>119</v>
      </c>
      <c r="E24">
        <f>VLOOKUP(A24:A32,[1]Price!$B$2:$E$47,4, FALSE)</f>
        <v>15.779999732971101</v>
      </c>
    </row>
    <row r="25" spans="1:5">
      <c r="A25" t="s">
        <v>50</v>
      </c>
      <c r="B25" t="s">
        <v>51</v>
      </c>
      <c r="C25" t="s">
        <v>5</v>
      </c>
      <c r="D25" t="s">
        <v>120</v>
      </c>
      <c r="E25">
        <f>VLOOKUP(A25:A33,[1]Price!$B$2:$E$47,4, FALSE)</f>
        <v>154.52000427246</v>
      </c>
    </row>
    <row r="26" spans="1:5">
      <c r="A26" t="s">
        <v>52</v>
      </c>
      <c r="B26" t="s">
        <v>53</v>
      </c>
      <c r="C26" t="s">
        <v>5</v>
      </c>
      <c r="D26" t="s">
        <v>53</v>
      </c>
      <c r="E26">
        <f>VLOOKUP(A26:A34,[1]Price!$B$2:$E$47,4, FALSE)</f>
        <v>371.89999389648398</v>
      </c>
    </row>
    <row r="27" spans="1:5">
      <c r="A27" t="s">
        <v>54</v>
      </c>
      <c r="B27" t="s">
        <v>55</v>
      </c>
      <c r="C27" t="s">
        <v>5</v>
      </c>
      <c r="D27" t="s">
        <v>55</v>
      </c>
      <c r="E27">
        <f>VLOOKUP(A27:A35,[1]Price!$B$2:$E$47,4, FALSE)</f>
        <v>1109.11499023437</v>
      </c>
    </row>
    <row r="28" spans="1:5">
      <c r="A28" t="s">
        <v>56</v>
      </c>
      <c r="B28" t="s">
        <v>57</v>
      </c>
      <c r="C28" t="s">
        <v>5</v>
      </c>
      <c r="D28" t="s">
        <v>57</v>
      </c>
      <c r="E28">
        <f>VLOOKUP(A28:A36,[1]Price!$B$2:$E$47,4, FALSE)</f>
        <v>296.91000366210898</v>
      </c>
    </row>
    <row r="29" spans="1:5">
      <c r="A29" t="s">
        <v>58</v>
      </c>
      <c r="B29" t="s">
        <v>59</v>
      </c>
      <c r="C29" t="s">
        <v>5</v>
      </c>
      <c r="D29" t="s">
        <v>121</v>
      </c>
      <c r="E29">
        <f>VLOOKUP(A29:A37,[1]Price!$B$2:$E$47,4, FALSE)</f>
        <v>18.870000839233398</v>
      </c>
    </row>
    <row r="30" spans="1:5">
      <c r="A30" t="s">
        <v>60</v>
      </c>
      <c r="B30" t="s">
        <v>61</v>
      </c>
      <c r="C30" t="s">
        <v>5</v>
      </c>
      <c r="D30" t="s">
        <v>122</v>
      </c>
      <c r="E30">
        <f>VLOOKUP(A30:A38,[1]Price!$B$2:$E$47,4, FALSE)</f>
        <v>192.33000183105401</v>
      </c>
    </row>
    <row r="31" spans="1:5">
      <c r="A31" t="s">
        <v>62</v>
      </c>
      <c r="B31" t="s">
        <v>63</v>
      </c>
      <c r="C31" t="s">
        <v>5</v>
      </c>
      <c r="D31" t="s">
        <v>63</v>
      </c>
      <c r="E31">
        <f>VLOOKUP(A31:A39,[1]Price!$B$2:$E$47,4, FALSE)</f>
        <v>109.459999084472</v>
      </c>
    </row>
    <row r="32" spans="1:5">
      <c r="A32" t="s">
        <v>64</v>
      </c>
      <c r="B32" t="s">
        <v>65</v>
      </c>
      <c r="C32" t="s">
        <v>5</v>
      </c>
      <c r="D32" t="s">
        <v>123</v>
      </c>
      <c r="E32">
        <f>VLOOKUP(A32:A40,[1]Price!$B$2:$E$47,4, FALSE)</f>
        <v>77.407501220703097</v>
      </c>
    </row>
    <row r="33" spans="1:5">
      <c r="A33" t="s">
        <v>66</v>
      </c>
      <c r="B33" t="s">
        <v>67</v>
      </c>
      <c r="C33" t="s">
        <v>5</v>
      </c>
      <c r="D33" t="s">
        <v>67</v>
      </c>
      <c r="E33">
        <f>VLOOKUP(A33:A41,[1]Price!$B$2:$E$47,4, FALSE)</f>
        <v>53.590000152587798</v>
      </c>
    </row>
    <row r="34" spans="1:5">
      <c r="A34" t="s">
        <v>68</v>
      </c>
      <c r="B34" t="s">
        <v>69</v>
      </c>
      <c r="C34" t="s">
        <v>5</v>
      </c>
      <c r="D34" t="s">
        <v>69</v>
      </c>
      <c r="E34">
        <f>VLOOKUP(A34:A42,[1]Price!$B$2:$E$47,4, FALSE)</f>
        <v>114.220001220703</v>
      </c>
    </row>
    <row r="35" spans="1:5">
      <c r="A35" t="s">
        <v>70</v>
      </c>
      <c r="B35" t="s">
        <v>71</v>
      </c>
      <c r="C35" t="s">
        <v>5</v>
      </c>
      <c r="D35" t="s">
        <v>124</v>
      </c>
      <c r="E35">
        <f>VLOOKUP(A35:A43,[1]Price!$B$2:$E$47,4, FALSE)</f>
        <v>52.365001678466797</v>
      </c>
    </row>
    <row r="36" spans="1:5">
      <c r="A36" t="s">
        <v>72</v>
      </c>
      <c r="B36" t="s">
        <v>73</v>
      </c>
      <c r="C36" t="s">
        <v>5</v>
      </c>
      <c r="D36" t="s">
        <v>125</v>
      </c>
      <c r="E36">
        <f>VLOOKUP(A36:A44,[1]Price!$B$2:$E$47,4, FALSE)</f>
        <v>25.444999694824201</v>
      </c>
    </row>
    <row r="37" spans="1:5">
      <c r="A37" t="s">
        <v>74</v>
      </c>
      <c r="B37" t="s">
        <v>75</v>
      </c>
      <c r="C37" t="s">
        <v>5</v>
      </c>
      <c r="D37" t="s">
        <v>75</v>
      </c>
      <c r="E37">
        <f>VLOOKUP(A37:A45,[1]Price!$B$2:$E$47,4, FALSE)</f>
        <v>665.07501220703102</v>
      </c>
    </row>
    <row r="38" spans="1:5">
      <c r="A38" t="s">
        <v>76</v>
      </c>
      <c r="B38" t="s">
        <v>77</v>
      </c>
      <c r="C38" t="s">
        <v>5</v>
      </c>
      <c r="D38" t="s">
        <v>77</v>
      </c>
      <c r="E38">
        <f>VLOOKUP(A38:A46,[1]Price!$B$2:$E$47,4, FALSE)</f>
        <v>220.07000732421801</v>
      </c>
    </row>
  </sheetData>
  <autoFilter ref="A1:C38" xr:uid="{74301543-6E32-6E43-944A-E2C528AC6C4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F6B45-0C58-8944-98B3-2DECD955E5A1}">
  <dimension ref="A1:E47"/>
  <sheetViews>
    <sheetView workbookViewId="0">
      <selection activeCell="A2" sqref="A2"/>
    </sheetView>
  </sheetViews>
  <sheetFormatPr baseColWidth="10" defaultRowHeight="16"/>
  <sheetData>
    <row r="1" spans="1:5">
      <c r="B1" t="s">
        <v>0</v>
      </c>
      <c r="C1" t="s">
        <v>1</v>
      </c>
      <c r="D1" t="s">
        <v>2</v>
      </c>
      <c r="E1" t="s">
        <v>80</v>
      </c>
    </row>
    <row r="2" spans="1:5">
      <c r="A2">
        <v>0</v>
      </c>
      <c r="B2" t="s">
        <v>3</v>
      </c>
      <c r="C2" t="s">
        <v>4</v>
      </c>
      <c r="D2" t="s">
        <v>5</v>
      </c>
      <c r="E2">
        <v>320.26611328125</v>
      </c>
    </row>
    <row r="3" spans="1:5">
      <c r="A3">
        <v>1</v>
      </c>
      <c r="B3" t="s">
        <v>6</v>
      </c>
      <c r="C3" t="s">
        <v>7</v>
      </c>
      <c r="D3" t="s">
        <v>5</v>
      </c>
      <c r="E3">
        <v>14.2299995422363</v>
      </c>
    </row>
    <row r="4" spans="1:5">
      <c r="A4">
        <v>2</v>
      </c>
      <c r="B4" t="s">
        <v>8</v>
      </c>
      <c r="C4" t="s">
        <v>9</v>
      </c>
      <c r="D4" t="s">
        <v>5</v>
      </c>
      <c r="E4">
        <v>106.890098571777</v>
      </c>
    </row>
    <row r="5" spans="1:5">
      <c r="A5">
        <v>3</v>
      </c>
      <c r="B5" t="s">
        <v>10</v>
      </c>
      <c r="C5" t="s">
        <v>11</v>
      </c>
      <c r="D5" t="s">
        <v>5</v>
      </c>
      <c r="E5">
        <v>2694.580078125</v>
      </c>
    </row>
    <row r="6" spans="1:5">
      <c r="A6">
        <v>4</v>
      </c>
      <c r="B6" t="s">
        <v>12</v>
      </c>
      <c r="C6" t="s">
        <v>13</v>
      </c>
      <c r="D6" t="s">
        <v>5</v>
      </c>
      <c r="E6">
        <v>27.959999084472599</v>
      </c>
    </row>
    <row r="7" spans="1:5">
      <c r="A7">
        <v>5</v>
      </c>
      <c r="B7" t="s">
        <v>14</v>
      </c>
      <c r="C7" t="s">
        <v>15</v>
      </c>
      <c r="D7" t="s">
        <v>5</v>
      </c>
      <c r="E7">
        <v>3064.98999023437</v>
      </c>
    </row>
    <row r="8" spans="1:5">
      <c r="A8">
        <v>6</v>
      </c>
      <c r="B8" t="s">
        <v>16</v>
      </c>
      <c r="C8" t="s">
        <v>17</v>
      </c>
      <c r="D8" t="s">
        <v>5</v>
      </c>
      <c r="E8">
        <v>17.645900726318299</v>
      </c>
    </row>
    <row r="9" spans="1:5">
      <c r="A9">
        <v>7</v>
      </c>
      <c r="B9" t="s">
        <v>18</v>
      </c>
      <c r="C9" t="s">
        <v>19</v>
      </c>
      <c r="D9" t="s">
        <v>5</v>
      </c>
      <c r="E9">
        <v>164.39500427246</v>
      </c>
    </row>
    <row r="10" spans="1:5">
      <c r="A10">
        <v>8</v>
      </c>
      <c r="B10" t="s">
        <v>20</v>
      </c>
      <c r="C10" t="s">
        <v>21</v>
      </c>
      <c r="D10" t="s">
        <v>5</v>
      </c>
      <c r="E10">
        <v>24.065000534057599</v>
      </c>
    </row>
    <row r="11" spans="1:5">
      <c r="A11">
        <v>9</v>
      </c>
      <c r="B11" t="s">
        <v>22</v>
      </c>
      <c r="C11" t="s">
        <v>23</v>
      </c>
      <c r="D11" t="s">
        <v>5</v>
      </c>
      <c r="E11">
        <v>33.020000457763601</v>
      </c>
    </row>
    <row r="12" spans="1:5">
      <c r="A12">
        <v>10</v>
      </c>
      <c r="B12" t="s">
        <v>126</v>
      </c>
      <c r="C12" t="s">
        <v>127</v>
      </c>
      <c r="D12" t="s">
        <v>128</v>
      </c>
      <c r="E12">
        <v>114.48999786376901</v>
      </c>
    </row>
    <row r="13" spans="1:5">
      <c r="A13">
        <v>11</v>
      </c>
      <c r="B13" t="s">
        <v>129</v>
      </c>
      <c r="C13" t="s">
        <v>130</v>
      </c>
      <c r="D13" t="s">
        <v>128</v>
      </c>
      <c r="E13">
        <v>319.260009765625</v>
      </c>
    </row>
    <row r="14" spans="1:5">
      <c r="A14">
        <v>12</v>
      </c>
      <c r="B14" t="s">
        <v>24</v>
      </c>
      <c r="C14" t="s">
        <v>25</v>
      </c>
      <c r="D14" t="s">
        <v>5</v>
      </c>
      <c r="E14">
        <v>378.5</v>
      </c>
    </row>
    <row r="15" spans="1:5">
      <c r="A15">
        <v>13</v>
      </c>
      <c r="B15" t="s">
        <v>26</v>
      </c>
      <c r="C15" t="s">
        <v>27</v>
      </c>
      <c r="D15" t="s">
        <v>5</v>
      </c>
      <c r="E15">
        <v>69.739997863769503</v>
      </c>
    </row>
    <row r="16" spans="1:5">
      <c r="A16">
        <v>14</v>
      </c>
      <c r="B16" t="s">
        <v>28</v>
      </c>
      <c r="C16" t="s">
        <v>29</v>
      </c>
      <c r="D16" t="s">
        <v>5</v>
      </c>
      <c r="E16">
        <v>35.450000762939403</v>
      </c>
    </row>
    <row r="17" spans="1:5">
      <c r="A17">
        <v>15</v>
      </c>
      <c r="B17" t="s">
        <v>30</v>
      </c>
      <c r="C17" t="s">
        <v>31</v>
      </c>
      <c r="D17" t="s">
        <v>5</v>
      </c>
      <c r="E17">
        <v>4.0799999237060502</v>
      </c>
    </row>
    <row r="18" spans="1:5">
      <c r="A18">
        <v>16</v>
      </c>
      <c r="B18" t="s">
        <v>32</v>
      </c>
      <c r="C18" t="s">
        <v>33</v>
      </c>
      <c r="D18" t="s">
        <v>5</v>
      </c>
      <c r="E18">
        <v>138.63299560546801</v>
      </c>
    </row>
    <row r="19" spans="1:5">
      <c r="A19">
        <v>17</v>
      </c>
      <c r="B19" t="s">
        <v>34</v>
      </c>
      <c r="C19" t="s">
        <v>35</v>
      </c>
      <c r="D19" t="s">
        <v>5</v>
      </c>
      <c r="E19">
        <v>517.260009765625</v>
      </c>
    </row>
    <row r="20" spans="1:5">
      <c r="A20">
        <v>18</v>
      </c>
      <c r="B20" t="s">
        <v>36</v>
      </c>
      <c r="C20" t="s">
        <v>37</v>
      </c>
      <c r="D20" t="s">
        <v>5</v>
      </c>
      <c r="E20">
        <v>123.809997558593</v>
      </c>
    </row>
    <row r="21" spans="1:5">
      <c r="A21">
        <v>19</v>
      </c>
      <c r="B21" t="s">
        <v>38</v>
      </c>
      <c r="C21" t="s">
        <v>39</v>
      </c>
      <c r="D21" t="s">
        <v>5</v>
      </c>
      <c r="E21">
        <v>55.049999237060497</v>
      </c>
    </row>
    <row r="22" spans="1:5">
      <c r="A22">
        <v>20</v>
      </c>
      <c r="B22" t="s">
        <v>40</v>
      </c>
      <c r="C22" t="s">
        <v>41</v>
      </c>
      <c r="D22" t="s">
        <v>5</v>
      </c>
      <c r="E22">
        <v>42.3843994140625</v>
      </c>
    </row>
    <row r="23" spans="1:5">
      <c r="A23">
        <v>21</v>
      </c>
      <c r="B23" t="s">
        <v>42</v>
      </c>
      <c r="C23" t="s">
        <v>43</v>
      </c>
      <c r="D23" t="s">
        <v>5</v>
      </c>
      <c r="E23">
        <v>76.943000793457003</v>
      </c>
    </row>
    <row r="24" spans="1:5">
      <c r="A24">
        <v>22</v>
      </c>
      <c r="B24" t="s">
        <v>44</v>
      </c>
      <c r="C24" t="s">
        <v>45</v>
      </c>
      <c r="D24" t="s">
        <v>5</v>
      </c>
      <c r="E24">
        <v>45.819999694824197</v>
      </c>
    </row>
    <row r="25" spans="1:5">
      <c r="A25">
        <v>23</v>
      </c>
      <c r="B25" t="s">
        <v>46</v>
      </c>
      <c r="C25" t="s">
        <v>47</v>
      </c>
      <c r="D25" t="s">
        <v>5</v>
      </c>
      <c r="E25">
        <v>439.14999389648398</v>
      </c>
    </row>
    <row r="26" spans="1:5">
      <c r="A26">
        <v>24</v>
      </c>
      <c r="B26" t="s">
        <v>48</v>
      </c>
      <c r="C26" t="s">
        <v>49</v>
      </c>
      <c r="D26" t="s">
        <v>5</v>
      </c>
      <c r="E26">
        <v>15.779999732971101</v>
      </c>
    </row>
    <row r="27" spans="1:5">
      <c r="A27">
        <v>25</v>
      </c>
      <c r="B27" t="s">
        <v>50</v>
      </c>
      <c r="C27" t="s">
        <v>51</v>
      </c>
      <c r="D27" t="s">
        <v>5</v>
      </c>
      <c r="E27">
        <v>154.52000427246</v>
      </c>
    </row>
    <row r="28" spans="1:5">
      <c r="A28">
        <v>26</v>
      </c>
      <c r="B28" t="s">
        <v>131</v>
      </c>
      <c r="C28" t="s">
        <v>132</v>
      </c>
      <c r="D28" t="s">
        <v>128</v>
      </c>
      <c r="E28">
        <v>149.94000244140599</v>
      </c>
    </row>
    <row r="29" spans="1:5">
      <c r="A29">
        <v>27</v>
      </c>
      <c r="B29" t="s">
        <v>133</v>
      </c>
      <c r="C29" t="s">
        <v>134</v>
      </c>
      <c r="D29" t="s">
        <v>128</v>
      </c>
      <c r="E29">
        <v>20.309999465942301</v>
      </c>
    </row>
    <row r="30" spans="1:5">
      <c r="A30">
        <v>28</v>
      </c>
      <c r="B30" t="s">
        <v>135</v>
      </c>
      <c r="C30" t="s">
        <v>136</v>
      </c>
      <c r="D30" t="s">
        <v>128</v>
      </c>
      <c r="E30">
        <v>1249.90002441406</v>
      </c>
    </row>
    <row r="31" spans="1:5">
      <c r="A31">
        <v>29</v>
      </c>
      <c r="B31" t="s">
        <v>52</v>
      </c>
      <c r="C31" t="s">
        <v>53</v>
      </c>
      <c r="D31" t="s">
        <v>5</v>
      </c>
      <c r="E31">
        <v>371.89999389648398</v>
      </c>
    </row>
    <row r="32" spans="1:5">
      <c r="A32">
        <v>30</v>
      </c>
      <c r="B32" t="s">
        <v>54</v>
      </c>
      <c r="C32" t="s">
        <v>55</v>
      </c>
      <c r="D32" t="s">
        <v>5</v>
      </c>
      <c r="E32">
        <v>1109.11499023437</v>
      </c>
    </row>
    <row r="33" spans="1:5">
      <c r="A33">
        <v>31</v>
      </c>
      <c r="B33" t="s">
        <v>56</v>
      </c>
      <c r="C33" t="s">
        <v>57</v>
      </c>
      <c r="D33" t="s">
        <v>5</v>
      </c>
      <c r="E33">
        <v>296.91000366210898</v>
      </c>
    </row>
    <row r="34" spans="1:5">
      <c r="A34">
        <v>32</v>
      </c>
      <c r="B34" t="s">
        <v>58</v>
      </c>
      <c r="C34" t="s">
        <v>59</v>
      </c>
      <c r="D34" t="s">
        <v>5</v>
      </c>
      <c r="E34">
        <v>18.870000839233398</v>
      </c>
    </row>
    <row r="35" spans="1:5">
      <c r="A35">
        <v>33</v>
      </c>
      <c r="B35" t="s">
        <v>60</v>
      </c>
      <c r="C35" t="s">
        <v>61</v>
      </c>
      <c r="D35" t="s">
        <v>5</v>
      </c>
      <c r="E35">
        <v>192.33000183105401</v>
      </c>
    </row>
    <row r="36" spans="1:5">
      <c r="A36">
        <v>34</v>
      </c>
      <c r="B36" t="s">
        <v>62</v>
      </c>
      <c r="C36" t="s">
        <v>63</v>
      </c>
      <c r="D36" t="s">
        <v>5</v>
      </c>
      <c r="E36">
        <v>109.459999084472</v>
      </c>
    </row>
    <row r="37" spans="1:5">
      <c r="A37">
        <v>35</v>
      </c>
      <c r="B37" t="s">
        <v>64</v>
      </c>
      <c r="C37" t="s">
        <v>65</v>
      </c>
      <c r="D37" t="s">
        <v>5</v>
      </c>
      <c r="E37">
        <v>77.407501220703097</v>
      </c>
    </row>
    <row r="38" spans="1:5">
      <c r="A38">
        <v>36</v>
      </c>
      <c r="B38" t="s">
        <v>66</v>
      </c>
      <c r="C38" t="s">
        <v>67</v>
      </c>
      <c r="D38" t="s">
        <v>5</v>
      </c>
      <c r="E38">
        <v>53.590000152587798</v>
      </c>
    </row>
    <row r="39" spans="1:5">
      <c r="A39">
        <v>37</v>
      </c>
      <c r="B39" t="s">
        <v>68</v>
      </c>
      <c r="C39" t="s">
        <v>69</v>
      </c>
      <c r="D39" t="s">
        <v>5</v>
      </c>
      <c r="E39">
        <v>114.220001220703</v>
      </c>
    </row>
    <row r="40" spans="1:5">
      <c r="A40">
        <v>38</v>
      </c>
      <c r="B40" t="s">
        <v>137</v>
      </c>
      <c r="C40" t="s">
        <v>138</v>
      </c>
      <c r="D40" t="s">
        <v>128</v>
      </c>
      <c r="E40">
        <v>52.700000762939403</v>
      </c>
    </row>
    <row r="41" spans="1:5">
      <c r="A41">
        <v>39</v>
      </c>
      <c r="B41" t="s">
        <v>70</v>
      </c>
      <c r="C41" t="s">
        <v>71</v>
      </c>
      <c r="D41" t="s">
        <v>5</v>
      </c>
      <c r="E41">
        <v>52.365001678466797</v>
      </c>
    </row>
    <row r="42" spans="1:5">
      <c r="A42">
        <v>40</v>
      </c>
      <c r="B42" t="s">
        <v>72</v>
      </c>
      <c r="C42" t="s">
        <v>73</v>
      </c>
      <c r="D42" t="s">
        <v>5</v>
      </c>
      <c r="E42">
        <v>25.444999694824201</v>
      </c>
    </row>
    <row r="43" spans="1:5">
      <c r="A43">
        <v>41</v>
      </c>
      <c r="B43" t="s">
        <v>139</v>
      </c>
      <c r="C43" t="s">
        <v>140</v>
      </c>
      <c r="D43" t="s">
        <v>128</v>
      </c>
      <c r="E43">
        <v>54.159999847412102</v>
      </c>
    </row>
    <row r="44" spans="1:5">
      <c r="A44">
        <v>42</v>
      </c>
      <c r="B44" t="s">
        <v>141</v>
      </c>
      <c r="C44" t="s">
        <v>142</v>
      </c>
      <c r="D44" t="s">
        <v>128</v>
      </c>
      <c r="E44">
        <v>71.897003173828097</v>
      </c>
    </row>
    <row r="45" spans="1:5">
      <c r="A45">
        <v>43</v>
      </c>
      <c r="B45" t="s">
        <v>74</v>
      </c>
      <c r="C45" t="s">
        <v>75</v>
      </c>
      <c r="D45" t="s">
        <v>5</v>
      </c>
      <c r="E45">
        <v>665.07501220703102</v>
      </c>
    </row>
    <row r="46" spans="1:5">
      <c r="A46">
        <v>44</v>
      </c>
      <c r="B46" t="s">
        <v>76</v>
      </c>
      <c r="C46" t="s">
        <v>77</v>
      </c>
      <c r="D46" t="s">
        <v>5</v>
      </c>
      <c r="E46">
        <v>220.07000732421801</v>
      </c>
    </row>
    <row r="47" spans="1:5">
      <c r="A47">
        <v>45</v>
      </c>
      <c r="B47" t="s">
        <v>143</v>
      </c>
      <c r="C47" t="s">
        <v>144</v>
      </c>
      <c r="D47" t="s">
        <v>128</v>
      </c>
      <c r="E47">
        <v>747.31878662109295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192DC-C063-FB43-A1F0-782252CA63C6}">
  <dimension ref="A1:S29"/>
  <sheetViews>
    <sheetView workbookViewId="0">
      <selection activeCell="O26" sqref="O26"/>
    </sheetView>
  </sheetViews>
  <sheetFormatPr baseColWidth="10" defaultRowHeight="16"/>
  <cols>
    <col min="1" max="1" width="4.33203125" customWidth="1"/>
    <col min="2" max="2" width="11.5"/>
    <col min="3" max="3" width="23" customWidth="1"/>
    <col min="4" max="4" width="16.5" customWidth="1"/>
    <col min="5" max="5" width="10.6640625" bestFit="1" customWidth="1"/>
    <col min="6" max="6" width="9.1640625" bestFit="1" customWidth="1"/>
    <col min="7" max="7" width="9.6640625" customWidth="1"/>
    <col min="8" max="14" width="7" customWidth="1"/>
    <col min="15" max="15" width="10.6640625" bestFit="1" customWidth="1"/>
    <col min="16" max="16" width="11.5"/>
    <col min="17" max="17" width="20" customWidth="1"/>
  </cols>
  <sheetData>
    <row r="1" spans="1:19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5" t="s">
        <v>86</v>
      </c>
      <c r="S1" s="4"/>
    </row>
    <row r="2" spans="1:19" ht="24">
      <c r="A2" s="4"/>
      <c r="B2" s="6" t="str">
        <f ca="1">MID(CELL("filename",A1),FIND("]",CELL("filename",A1))+1,255)</f>
        <v>Accenture</v>
      </c>
      <c r="C2" s="7"/>
      <c r="D2" s="7"/>
      <c r="E2" s="8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R2" s="9" t="s">
        <v>87</v>
      </c>
      <c r="S2" s="4"/>
    </row>
    <row r="3" spans="1:19">
      <c r="A3" s="4"/>
      <c r="B3" s="4"/>
      <c r="C3" s="4"/>
      <c r="D3" s="4"/>
      <c r="E3" s="10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ht="30" thickBot="1">
      <c r="A4" s="4"/>
      <c r="B4" s="11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12" t="s">
        <v>88</v>
      </c>
      <c r="P4" s="13" t="s">
        <v>89</v>
      </c>
      <c r="Q4" s="4"/>
      <c r="R4" s="4"/>
      <c r="S4" s="4"/>
    </row>
    <row r="5" spans="1:19">
      <c r="A5" s="4"/>
      <c r="B5" s="4" t="s">
        <v>90</v>
      </c>
      <c r="C5" s="38" t="s">
        <v>104</v>
      </c>
      <c r="D5" s="44"/>
      <c r="E5" s="41">
        <v>1</v>
      </c>
      <c r="F5" s="14">
        <f t="shared" ref="F5:N5" si="0">E5+1</f>
        <v>2</v>
      </c>
      <c r="G5" s="14">
        <f t="shared" si="0"/>
        <v>3</v>
      </c>
      <c r="H5" s="14">
        <f t="shared" si="0"/>
        <v>4</v>
      </c>
      <c r="I5" s="14">
        <f t="shared" si="0"/>
        <v>5</v>
      </c>
      <c r="J5" s="14">
        <f t="shared" si="0"/>
        <v>6</v>
      </c>
      <c r="K5" s="14">
        <f t="shared" si="0"/>
        <v>7</v>
      </c>
      <c r="L5" s="14">
        <f t="shared" si="0"/>
        <v>8</v>
      </c>
      <c r="M5" s="14">
        <f t="shared" si="0"/>
        <v>9</v>
      </c>
      <c r="N5" s="14">
        <f t="shared" si="0"/>
        <v>10</v>
      </c>
      <c r="O5" s="14">
        <v>10</v>
      </c>
      <c r="P5" s="31">
        <v>0.1</v>
      </c>
      <c r="Q5" s="4" t="s">
        <v>92</v>
      </c>
      <c r="R5" s="4"/>
      <c r="S5" s="4"/>
    </row>
    <row r="6" spans="1:19">
      <c r="A6" s="4"/>
      <c r="B6" s="4" t="s">
        <v>83</v>
      </c>
      <c r="C6" s="39" t="s">
        <v>91</v>
      </c>
      <c r="D6" s="46">
        <v>13.23</v>
      </c>
      <c r="E6" s="42">
        <f>D6*(1+$P$5)</f>
        <v>14.553000000000001</v>
      </c>
      <c r="F6" s="32">
        <f>E6*(1+$P$5)</f>
        <v>16.008300000000002</v>
      </c>
      <c r="G6" s="32">
        <f>F6*(1+$P$5)</f>
        <v>17.609130000000004</v>
      </c>
      <c r="H6" s="32">
        <f>G6*(1+$P$5)</f>
        <v>19.370043000000006</v>
      </c>
      <c r="I6" s="32">
        <f>H6*(1+$P$5)</f>
        <v>21.307047300000008</v>
      </c>
      <c r="J6" s="32">
        <f>I6*(1+$P$6)</f>
        <v>23.224681557000011</v>
      </c>
      <c r="K6" s="32">
        <f>J6*(1+$P$6)</f>
        <v>25.314902897130015</v>
      </c>
      <c r="L6" s="32">
        <f>K6*(1+$P$6)</f>
        <v>27.59324415787172</v>
      </c>
      <c r="M6" s="32">
        <f>L6*(1+$P$6)</f>
        <v>30.076636132080175</v>
      </c>
      <c r="N6" s="32">
        <f>M6*(1+$P$6)</f>
        <v>32.783533383967395</v>
      </c>
      <c r="O6" s="32">
        <f>N6*(1+P8)/(P7-P8)</f>
        <v>868.76363467513579</v>
      </c>
      <c r="P6" s="33">
        <v>0.09</v>
      </c>
      <c r="Q6" s="15" t="s">
        <v>93</v>
      </c>
    </row>
    <row r="7" spans="1:19">
      <c r="A7" s="4"/>
      <c r="B7" s="4"/>
      <c r="C7" s="22" t="s">
        <v>103</v>
      </c>
      <c r="D7" s="47">
        <v>0.05</v>
      </c>
      <c r="E7" s="42">
        <f>E6*$D$7*(1+$P$7)^($E$5-E5-1)</f>
        <v>0.66150000000000009</v>
      </c>
      <c r="F7" s="32">
        <f t="shared" ref="F7:N7" si="1">F6*$D$7*(1+$P$7)^($E$5-F5-1)</f>
        <v>0.66149999999999998</v>
      </c>
      <c r="G7" s="32">
        <f t="shared" si="1"/>
        <v>0.66149999999999998</v>
      </c>
      <c r="H7" s="32">
        <f t="shared" si="1"/>
        <v>0.66150000000000009</v>
      </c>
      <c r="I7" s="32">
        <f t="shared" si="1"/>
        <v>0.66150000000000009</v>
      </c>
      <c r="J7" s="32">
        <f t="shared" si="1"/>
        <v>0.6554863636363637</v>
      </c>
      <c r="K7" s="32">
        <f t="shared" si="1"/>
        <v>0.649527396694215</v>
      </c>
      <c r="L7" s="32">
        <f t="shared" si="1"/>
        <v>0.64362260217881306</v>
      </c>
      <c r="M7" s="32">
        <f t="shared" si="1"/>
        <v>0.63777148761355107</v>
      </c>
      <c r="N7" s="32">
        <f t="shared" si="1"/>
        <v>0.63197356499888246</v>
      </c>
      <c r="O7" s="32">
        <f t="shared" ref="O7" si="2">O6*(1+$P$7)^($E$5-O5-1)</f>
        <v>334.94598944940765</v>
      </c>
      <c r="P7" s="34">
        <f>Master!$I$2</f>
        <v>0.1</v>
      </c>
      <c r="Q7" s="4" t="s">
        <v>94</v>
      </c>
    </row>
    <row r="8" spans="1:19" ht="17" thickBot="1">
      <c r="A8" s="4"/>
      <c r="B8" s="4"/>
      <c r="C8" s="40" t="s">
        <v>105</v>
      </c>
      <c r="D8" s="45">
        <f>SUM(E7:O7)</f>
        <v>341.47187086452948</v>
      </c>
      <c r="E8" s="43"/>
      <c r="F8" s="17"/>
      <c r="G8" s="17"/>
      <c r="H8" s="17"/>
      <c r="I8" s="17"/>
      <c r="J8" s="17"/>
      <c r="K8" s="17"/>
      <c r="L8" s="17"/>
      <c r="M8" s="17"/>
      <c r="N8" s="17"/>
      <c r="O8" s="17"/>
      <c r="P8" s="35">
        <f>Master!$K$2</f>
        <v>0.06</v>
      </c>
      <c r="Q8" s="4" t="s">
        <v>95</v>
      </c>
      <c r="R8" s="18">
        <f>O6/N6</f>
        <v>26.499999999999993</v>
      </c>
      <c r="S8" s="4" t="s">
        <v>96</v>
      </c>
    </row>
    <row r="9" spans="1:1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ht="30" thickBo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12" t="s">
        <v>88</v>
      </c>
      <c r="P10" s="13" t="s">
        <v>89</v>
      </c>
      <c r="Q10" s="4"/>
      <c r="R10" s="4"/>
      <c r="S10" s="4"/>
    </row>
    <row r="11" spans="1:19">
      <c r="A11" s="4"/>
      <c r="B11" s="4" t="s">
        <v>97</v>
      </c>
      <c r="C11" s="38" t="s">
        <v>104</v>
      </c>
      <c r="D11" s="44"/>
      <c r="E11" s="41">
        <v>1</v>
      </c>
      <c r="F11" s="14">
        <f t="shared" ref="F11" si="3">E11+1</f>
        <v>2</v>
      </c>
      <c r="G11" s="14">
        <f t="shared" ref="G11" si="4">F11+1</f>
        <v>3</v>
      </c>
      <c r="H11" s="14">
        <f t="shared" ref="H11" si="5">G11+1</f>
        <v>4</v>
      </c>
      <c r="I11" s="14">
        <f t="shared" ref="I11" si="6">H11+1</f>
        <v>5</v>
      </c>
      <c r="J11" s="14">
        <f t="shared" ref="J11" si="7">I11+1</f>
        <v>6</v>
      </c>
      <c r="K11" s="14">
        <f t="shared" ref="K11" si="8">J11+1</f>
        <v>7</v>
      </c>
      <c r="L11" s="14">
        <f t="shared" ref="L11" si="9">K11+1</f>
        <v>8</v>
      </c>
      <c r="M11" s="14">
        <f t="shared" ref="M11" si="10">L11+1</f>
        <v>9</v>
      </c>
      <c r="N11" s="14">
        <f t="shared" ref="N11" si="11">M11+1</f>
        <v>10</v>
      </c>
      <c r="O11" s="14">
        <v>10</v>
      </c>
      <c r="P11" s="31">
        <v>0.1</v>
      </c>
      <c r="Q11" s="4" t="s">
        <v>92</v>
      </c>
      <c r="R11" s="4"/>
      <c r="S11" s="4"/>
    </row>
    <row r="12" spans="1:19">
      <c r="A12" s="4"/>
      <c r="B12" s="4" t="s">
        <v>84</v>
      </c>
      <c r="C12" s="39" t="s">
        <v>91</v>
      </c>
      <c r="D12" s="46">
        <f>D6</f>
        <v>13.23</v>
      </c>
      <c r="E12" s="42">
        <f>D12*(1+$P$5)</f>
        <v>14.553000000000001</v>
      </c>
      <c r="F12" s="32">
        <f>E12*(1+$P$5)</f>
        <v>16.008300000000002</v>
      </c>
      <c r="G12" s="32">
        <f>F12*(1+$P$5)</f>
        <v>17.609130000000004</v>
      </c>
      <c r="H12" s="32">
        <f>G12*(1+$P$5)</f>
        <v>19.370043000000006</v>
      </c>
      <c r="I12" s="32">
        <f>H12*(1+$P$5)</f>
        <v>21.307047300000008</v>
      </c>
      <c r="J12" s="32">
        <f>I12*(1+$P$6)</f>
        <v>23.224681557000011</v>
      </c>
      <c r="K12" s="32">
        <f>J12*(1+$P$6)</f>
        <v>25.314902897130015</v>
      </c>
      <c r="L12" s="32">
        <f>K12*(1+$P$6)</f>
        <v>27.59324415787172</v>
      </c>
      <c r="M12" s="32">
        <f>L12*(1+$P$6)</f>
        <v>30.076636132080175</v>
      </c>
      <c r="N12" s="32">
        <f>M12*(1+$P$6)</f>
        <v>32.783533383967395</v>
      </c>
      <c r="O12" s="32">
        <f>N12*(1+P14)/(P13-P14)</f>
        <v>568.24791198876812</v>
      </c>
      <c r="P12" s="33">
        <v>0.09</v>
      </c>
      <c r="Q12" s="15" t="s">
        <v>93</v>
      </c>
      <c r="R12" s="4"/>
      <c r="S12" s="4"/>
    </row>
    <row r="13" spans="1:19">
      <c r="A13" s="4"/>
      <c r="B13" s="4"/>
      <c r="C13" s="22" t="s">
        <v>103</v>
      </c>
      <c r="D13" s="47">
        <f>D7</f>
        <v>0.05</v>
      </c>
      <c r="E13" s="42">
        <f>E12*$D$7*(1+$P$7)^($E$5-E11-1)</f>
        <v>0.66150000000000009</v>
      </c>
      <c r="F13" s="32">
        <f t="shared" ref="F13" si="12">F12*$D$7*(1+$P$7)^($E$5-F11-1)</f>
        <v>0.66149999999999998</v>
      </c>
      <c r="G13" s="32">
        <f t="shared" ref="G13" si="13">G12*$D$7*(1+$P$7)^($E$5-G11-1)</f>
        <v>0.66149999999999998</v>
      </c>
      <c r="H13" s="32">
        <f t="shared" ref="H13" si="14">H12*$D$7*(1+$P$7)^($E$5-H11-1)</f>
        <v>0.66150000000000009</v>
      </c>
      <c r="I13" s="32">
        <f t="shared" ref="I13" si="15">I12*$D$7*(1+$P$7)^($E$5-I11-1)</f>
        <v>0.66150000000000009</v>
      </c>
      <c r="J13" s="32">
        <f t="shared" ref="J13" si="16">J12*$D$7*(1+$P$7)^($E$5-J11-1)</f>
        <v>0.6554863636363637</v>
      </c>
      <c r="K13" s="32">
        <f t="shared" ref="K13" si="17">K12*$D$7*(1+$P$7)^($E$5-K11-1)</f>
        <v>0.649527396694215</v>
      </c>
      <c r="L13" s="32">
        <f t="shared" ref="L13" si="18">L12*$D$7*(1+$P$7)^($E$5-L11-1)</f>
        <v>0.64362260217881306</v>
      </c>
      <c r="M13" s="32">
        <f t="shared" ref="M13" si="19">M12*$D$7*(1+$P$7)^($E$5-M11-1)</f>
        <v>0.63777148761355107</v>
      </c>
      <c r="N13" s="32">
        <f t="shared" ref="N13" si="20">N12*$D$7*(1+$P$7)^($E$5-N11-1)</f>
        <v>0.63197356499888246</v>
      </c>
      <c r="O13" s="32">
        <f t="shared" ref="O13" si="21">O12*(1+$P$7)^($E$5-O11-1)</f>
        <v>219.08416919961255</v>
      </c>
      <c r="P13" s="34">
        <f>Master!$I$2</f>
        <v>0.1</v>
      </c>
      <c r="Q13" s="4" t="s">
        <v>94</v>
      </c>
      <c r="R13" s="4"/>
      <c r="S13" s="4"/>
    </row>
    <row r="14" spans="1:19" ht="17" thickBot="1">
      <c r="A14" s="4"/>
      <c r="B14" s="4"/>
      <c r="C14" s="40" t="s">
        <v>105</v>
      </c>
      <c r="D14" s="45">
        <f>SUM(E13:O13)</f>
        <v>225.61005061473438</v>
      </c>
      <c r="E14" s="43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35">
        <f>Master!$K$3</f>
        <v>0.04</v>
      </c>
      <c r="Q14" s="4" t="s">
        <v>95</v>
      </c>
      <c r="R14" s="18">
        <f>O12/N12</f>
        <v>17.333333333333332</v>
      </c>
      <c r="S14" s="4" t="s">
        <v>96</v>
      </c>
    </row>
    <row r="15" spans="1:19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 ht="30" thickBo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12" t="s">
        <v>88</v>
      </c>
      <c r="P16" s="13" t="s">
        <v>89</v>
      </c>
      <c r="Q16" s="4"/>
      <c r="R16" s="4"/>
      <c r="S16" s="4"/>
    </row>
    <row r="17" spans="1:19">
      <c r="A17" s="4"/>
      <c r="B17" s="4" t="s">
        <v>98</v>
      </c>
      <c r="C17" s="38" t="s">
        <v>104</v>
      </c>
      <c r="D17" s="44"/>
      <c r="E17" s="41">
        <v>1</v>
      </c>
      <c r="F17" s="14">
        <f t="shared" ref="F17" si="22">E17+1</f>
        <v>2</v>
      </c>
      <c r="G17" s="14">
        <f t="shared" ref="G17" si="23">F17+1</f>
        <v>3</v>
      </c>
      <c r="H17" s="14">
        <f t="shared" ref="H17" si="24">G17+1</f>
        <v>4</v>
      </c>
      <c r="I17" s="14">
        <f t="shared" ref="I17" si="25">H17+1</f>
        <v>5</v>
      </c>
      <c r="J17" s="14">
        <f t="shared" ref="J17" si="26">I17+1</f>
        <v>6</v>
      </c>
      <c r="K17" s="14">
        <f t="shared" ref="K17" si="27">J17+1</f>
        <v>7</v>
      </c>
      <c r="L17" s="14">
        <f t="shared" ref="L17" si="28">K17+1</f>
        <v>8</v>
      </c>
      <c r="M17" s="14">
        <f t="shared" ref="M17" si="29">L17+1</f>
        <v>9</v>
      </c>
      <c r="N17" s="14">
        <f t="shared" ref="N17" si="30">M17+1</f>
        <v>10</v>
      </c>
      <c r="O17" s="14">
        <v>10</v>
      </c>
      <c r="P17" s="31">
        <v>0.1</v>
      </c>
      <c r="Q17" s="4" t="s">
        <v>92</v>
      </c>
      <c r="R17" s="4"/>
      <c r="S17" s="4"/>
    </row>
    <row r="18" spans="1:19">
      <c r="A18" s="4"/>
      <c r="B18" s="4" t="s">
        <v>85</v>
      </c>
      <c r="C18" s="39" t="s">
        <v>91</v>
      </c>
      <c r="D18" s="46">
        <f>D12</f>
        <v>13.23</v>
      </c>
      <c r="E18" s="42">
        <f>D18*(1+$P$5)</f>
        <v>14.553000000000001</v>
      </c>
      <c r="F18" s="32">
        <f>E18*(1+$P$5)</f>
        <v>16.008300000000002</v>
      </c>
      <c r="G18" s="32">
        <f>F18*(1+$P$5)</f>
        <v>17.609130000000004</v>
      </c>
      <c r="H18" s="32">
        <f>G18*(1+$P$5)</f>
        <v>19.370043000000006</v>
      </c>
      <c r="I18" s="32">
        <f>H18*(1+$P$5)</f>
        <v>21.307047300000008</v>
      </c>
      <c r="J18" s="32">
        <f>I18*(1+$P$6)</f>
        <v>23.224681557000011</v>
      </c>
      <c r="K18" s="32">
        <f>J18*(1+$P$6)</f>
        <v>25.314902897130015</v>
      </c>
      <c r="L18" s="32">
        <f>K18*(1+$P$6)</f>
        <v>27.59324415787172</v>
      </c>
      <c r="M18" s="32">
        <f>L18*(1+$P$6)</f>
        <v>30.076636132080175</v>
      </c>
      <c r="N18" s="32">
        <f>M18*(1+$P$6)</f>
        <v>32.783533383967395</v>
      </c>
      <c r="O18" s="32">
        <f>N18*(1+P20)/(P19-P20)</f>
        <v>417.99005064558423</v>
      </c>
      <c r="P18" s="33">
        <v>0.09</v>
      </c>
      <c r="Q18" s="15" t="s">
        <v>93</v>
      </c>
      <c r="R18" s="4"/>
      <c r="S18" s="4"/>
    </row>
    <row r="19" spans="1:19">
      <c r="A19" s="4"/>
      <c r="B19" s="4"/>
      <c r="C19" s="22" t="s">
        <v>103</v>
      </c>
      <c r="D19" s="47">
        <f>D13</f>
        <v>0.05</v>
      </c>
      <c r="E19" s="42">
        <f>E18*$D$7*(1+$P$7)^($E$5-E17-1)</f>
        <v>0.66150000000000009</v>
      </c>
      <c r="F19" s="32">
        <f t="shared" ref="F19" si="31">F18*$D$7*(1+$P$7)^($E$5-F17-1)</f>
        <v>0.66149999999999998</v>
      </c>
      <c r="G19" s="32">
        <f t="shared" ref="G19" si="32">G18*$D$7*(1+$P$7)^($E$5-G17-1)</f>
        <v>0.66149999999999998</v>
      </c>
      <c r="H19" s="32">
        <f t="shared" ref="H19" si="33">H18*$D$7*(1+$P$7)^($E$5-H17-1)</f>
        <v>0.66150000000000009</v>
      </c>
      <c r="I19" s="32">
        <f t="shared" ref="I19" si="34">I18*$D$7*(1+$P$7)^($E$5-I17-1)</f>
        <v>0.66150000000000009</v>
      </c>
      <c r="J19" s="32">
        <f t="shared" ref="J19" si="35">J18*$D$7*(1+$P$7)^($E$5-J17-1)</f>
        <v>0.6554863636363637</v>
      </c>
      <c r="K19" s="32">
        <f t="shared" ref="K19" si="36">K18*$D$7*(1+$P$7)^($E$5-K17-1)</f>
        <v>0.649527396694215</v>
      </c>
      <c r="L19" s="32">
        <f t="shared" ref="L19" si="37">L18*$D$7*(1+$P$7)^($E$5-L17-1)</f>
        <v>0.64362260217881306</v>
      </c>
      <c r="M19" s="32">
        <f t="shared" ref="M19" si="38">M18*$D$7*(1+$P$7)^($E$5-M17-1)</f>
        <v>0.63777148761355107</v>
      </c>
      <c r="N19" s="32">
        <f t="shared" ref="N19" si="39">N18*$D$7*(1+$P$7)^($E$5-N17-1)</f>
        <v>0.63197356499888246</v>
      </c>
      <c r="O19" s="32">
        <f t="shared" ref="O19" si="40">O18*(1+$P$7)^($E$5-O17-1)</f>
        <v>161.15325907471501</v>
      </c>
      <c r="P19" s="34">
        <f>Master!$I$2</f>
        <v>0.1</v>
      </c>
      <c r="Q19" s="4" t="s">
        <v>94</v>
      </c>
      <c r="R19" s="4"/>
      <c r="S19" s="4"/>
    </row>
    <row r="20" spans="1:19" ht="17" thickBot="1">
      <c r="A20" s="4"/>
      <c r="B20" s="4"/>
      <c r="C20" s="40" t="s">
        <v>105</v>
      </c>
      <c r="D20" s="45">
        <f>SUM(E19:O19)</f>
        <v>167.67914048983684</v>
      </c>
      <c r="E20" s="43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35">
        <f>Master!$K$4</f>
        <v>0.02</v>
      </c>
      <c r="Q20" s="4" t="s">
        <v>95</v>
      </c>
      <c r="R20" s="18">
        <f>O18/N18</f>
        <v>12.749999999999998</v>
      </c>
      <c r="S20" s="4" t="s">
        <v>96</v>
      </c>
    </row>
    <row r="21" spans="1:19" ht="17" thickBo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 ht="17" thickBot="1">
      <c r="A22" s="4"/>
      <c r="B22" s="4"/>
      <c r="C22" s="19" t="s">
        <v>99</v>
      </c>
      <c r="D22" s="20"/>
      <c r="E22" s="20" t="s">
        <v>100</v>
      </c>
      <c r="F22" s="20" t="s">
        <v>101</v>
      </c>
      <c r="G22" s="21" t="s">
        <v>106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>
      <c r="A23" s="4"/>
      <c r="B23" s="4"/>
      <c r="C23" s="22" t="s">
        <v>108</v>
      </c>
      <c r="D23" s="36"/>
      <c r="E23" s="23">
        <v>0.3</v>
      </c>
      <c r="F23" s="16">
        <f>D8</f>
        <v>341.47187086452948</v>
      </c>
      <c r="G23" s="24">
        <f>F23*E23</f>
        <v>102.44156125935883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spans="1:19">
      <c r="A24" s="4"/>
      <c r="B24" s="4"/>
      <c r="C24" s="22" t="s">
        <v>109</v>
      </c>
      <c r="D24" s="36"/>
      <c r="E24" s="23">
        <v>0.4</v>
      </c>
      <c r="F24" s="16">
        <f>D14</f>
        <v>225.61005061473438</v>
      </c>
      <c r="G24" s="24">
        <f>F24*E24</f>
        <v>90.244020245893751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spans="1:19" ht="17" thickBot="1">
      <c r="A25" s="4"/>
      <c r="B25" s="4"/>
      <c r="C25" s="25" t="s">
        <v>102</v>
      </c>
      <c r="D25" s="37"/>
      <c r="E25" s="26">
        <v>0.3</v>
      </c>
      <c r="F25" s="27">
        <f>D20</f>
        <v>167.67914048983684</v>
      </c>
      <c r="G25" s="28">
        <f>F25*E25</f>
        <v>50.303742146951052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19" ht="17" thickBot="1">
      <c r="A26" s="4"/>
      <c r="B26" s="4"/>
      <c r="C26" s="4"/>
      <c r="D26" s="4"/>
      <c r="E26" s="4"/>
      <c r="F26" s="29" t="s">
        <v>107</v>
      </c>
      <c r="G26" s="30">
        <f>SUM(G23:G25)</f>
        <v>242.98932365220361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1:19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</row>
    <row r="28" spans="1:19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spans="1:1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</sheetData>
  <conditionalFormatting sqref="E3">
    <cfRule type="containsText" dxfId="1" priority="1" operator="containsText" text="overvalued">
      <formula>NOT(ISERROR(SEARCH("overvalued",E3)))</formula>
    </cfRule>
    <cfRule type="containsText" dxfId="0" priority="2" operator="containsText" text="undervalued">
      <formula>NOT(ISERROR(SEARCH("undervalued",E3)))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</vt:lpstr>
      <vt:lpstr>Price</vt:lpstr>
      <vt:lpstr>Accenture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2022-02-26T05:47:00Z</dcterms:modified>
</cp:coreProperties>
</file>